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F:\Kareem\TDI\2.Excel\Done\W2\"/>
    </mc:Choice>
  </mc:AlternateContent>
  <xr:revisionPtr revIDLastSave="0" documentId="13_ncr:1_{ACA168D2-3055-4508-9F43-481737F08F3D}" xr6:coauthVersionLast="47" xr6:coauthVersionMax="47" xr10:uidLastSave="{00000000-0000-0000-0000-000000000000}"/>
  <bookViews>
    <workbookView xWindow="-108" yWindow="-108" windowWidth="23256" windowHeight="12456" activeTab="2" xr2:uid="{6A541DB7-0E7B-47D5-BF26-9CC290C3A00E}"/>
  </bookViews>
  <sheets>
    <sheet name="RawData" sheetId="3" r:id="rId1"/>
    <sheet name="Transactions" sheetId="1" r:id="rId2"/>
    <sheet name="Analysis" sheetId="2" r:id="rId3"/>
  </sheets>
  <definedNames>
    <definedName name="Slicer_Age_brackets">#N/A</definedName>
    <definedName name="Slicer_Gender">#N/A</definedName>
    <definedName name="Slicer_Months_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AB9" i="2"/>
  <c r="AB15" i="2"/>
  <c r="N4" i="1"/>
  <c r="N6" i="1"/>
  <c r="N7" i="1"/>
  <c r="N8" i="1"/>
  <c r="N10" i="1"/>
  <c r="N12" i="1"/>
  <c r="N20" i="1"/>
  <c r="N21" i="1"/>
  <c r="N22" i="1"/>
  <c r="N23" i="1"/>
  <c r="N26" i="1"/>
  <c r="N33" i="1"/>
  <c r="N34" i="1"/>
  <c r="N35" i="1"/>
  <c r="N36" i="1"/>
  <c r="N46" i="1"/>
  <c r="N47" i="1"/>
  <c r="N49" i="1"/>
  <c r="N50" i="1"/>
  <c r="N53" i="1"/>
  <c r="N54" i="1"/>
  <c r="N55" i="1"/>
  <c r="N58" i="1"/>
  <c r="N59" i="1"/>
  <c r="N60" i="1"/>
  <c r="N61" i="1"/>
  <c r="N62" i="1"/>
  <c r="N63" i="1"/>
  <c r="N64" i="1"/>
  <c r="N71" i="1"/>
  <c r="N77" i="1"/>
  <c r="N91" i="1"/>
  <c r="N92" i="1"/>
  <c r="N93" i="1"/>
  <c r="N95" i="1"/>
  <c r="M70" i="1"/>
  <c r="N70" i="1" s="1"/>
  <c r="J3" i="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M13" i="1" s="1"/>
  <c r="N13" i="1" s="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 r="M62" i="1" s="1"/>
  <c r="J63" i="1"/>
  <c r="K63" i="1"/>
  <c r="L63" i="1"/>
  <c r="J64" i="1"/>
  <c r="K64" i="1"/>
  <c r="L64" i="1"/>
  <c r="J65" i="1"/>
  <c r="K65" i="1"/>
  <c r="L65" i="1"/>
  <c r="J66" i="1"/>
  <c r="K66" i="1"/>
  <c r="L66" i="1"/>
  <c r="J67" i="1"/>
  <c r="K67" i="1"/>
  <c r="L67" i="1"/>
  <c r="J68" i="1"/>
  <c r="K68" i="1"/>
  <c r="L68" i="1"/>
  <c r="J69" i="1"/>
  <c r="K69" i="1"/>
  <c r="L69" i="1"/>
  <c r="J70" i="1"/>
  <c r="K70" i="1"/>
  <c r="L70" i="1"/>
  <c r="J71" i="1"/>
  <c r="K71" i="1"/>
  <c r="L71" i="1"/>
  <c r="J72" i="1"/>
  <c r="K72" i="1"/>
  <c r="L72" i="1"/>
  <c r="J73" i="1"/>
  <c r="K73" i="1"/>
  <c r="L73" i="1"/>
  <c r="J74" i="1"/>
  <c r="K74" i="1"/>
  <c r="L74" i="1"/>
  <c r="J75" i="1"/>
  <c r="K75" i="1"/>
  <c r="L75" i="1"/>
  <c r="J76" i="1"/>
  <c r="K76" i="1"/>
  <c r="L76" i="1"/>
  <c r="J77" i="1"/>
  <c r="K77" i="1"/>
  <c r="L77" i="1"/>
  <c r="J78" i="1"/>
  <c r="K78" i="1"/>
  <c r="L78" i="1"/>
  <c r="J79" i="1"/>
  <c r="K79" i="1"/>
  <c r="L79" i="1"/>
  <c r="J80" i="1"/>
  <c r="K80" i="1"/>
  <c r="L80" i="1"/>
  <c r="J81" i="1"/>
  <c r="K81" i="1"/>
  <c r="L81" i="1"/>
  <c r="J82" i="1"/>
  <c r="K82" i="1"/>
  <c r="L82" i="1"/>
  <c r="J83" i="1"/>
  <c r="K83" i="1"/>
  <c r="L83" i="1"/>
  <c r="J84" i="1"/>
  <c r="K84" i="1"/>
  <c r="L84" i="1"/>
  <c r="J85" i="1"/>
  <c r="K85" i="1"/>
  <c r="L85" i="1"/>
  <c r="J86" i="1"/>
  <c r="K86" i="1"/>
  <c r="L86" i="1"/>
  <c r="J87" i="1"/>
  <c r="K87" i="1"/>
  <c r="L87" i="1"/>
  <c r="J88" i="1"/>
  <c r="K88" i="1"/>
  <c r="L88" i="1"/>
  <c r="J89" i="1"/>
  <c r="K89" i="1"/>
  <c r="L89" i="1"/>
  <c r="J90" i="1"/>
  <c r="K90" i="1"/>
  <c r="L90" i="1"/>
  <c r="J91" i="1"/>
  <c r="K91" i="1"/>
  <c r="L91" i="1"/>
  <c r="J92" i="1"/>
  <c r="K92" i="1"/>
  <c r="L92" i="1"/>
  <c r="J93" i="1"/>
  <c r="K93" i="1"/>
  <c r="L93" i="1"/>
  <c r="J94" i="1"/>
  <c r="K94" i="1"/>
  <c r="L94" i="1"/>
  <c r="J95" i="1"/>
  <c r="K95" i="1"/>
  <c r="L95" i="1"/>
  <c r="J96" i="1"/>
  <c r="K96" i="1"/>
  <c r="L96" i="1"/>
  <c r="J97" i="1"/>
  <c r="K97" i="1"/>
  <c r="L97" i="1"/>
  <c r="J98" i="1"/>
  <c r="K98" i="1"/>
  <c r="L98" i="1"/>
  <c r="J99" i="1"/>
  <c r="K99" i="1"/>
  <c r="L99" i="1"/>
  <c r="J100" i="1"/>
  <c r="K100" i="1"/>
  <c r="L100" i="1"/>
  <c r="K2" i="1"/>
  <c r="L2" i="1"/>
  <c r="J2" i="1"/>
  <c r="E8" i="2"/>
  <c r="X30" i="2"/>
  <c r="M24" i="1" l="1"/>
  <c r="N24" i="1" s="1"/>
  <c r="M61" i="1"/>
  <c r="M30" i="1"/>
  <c r="N30" i="1" s="1"/>
  <c r="M29" i="1"/>
  <c r="N29" i="1" s="1"/>
  <c r="M28" i="1"/>
  <c r="N28" i="1" s="1"/>
  <c r="M72" i="1"/>
  <c r="N72" i="1" s="1"/>
  <c r="M87" i="1"/>
  <c r="N87" i="1" s="1"/>
  <c r="M71" i="1"/>
  <c r="M55" i="1"/>
  <c r="M23" i="1"/>
  <c r="M76" i="1"/>
  <c r="N76" i="1" s="1"/>
  <c r="M60" i="1"/>
  <c r="M12" i="1"/>
  <c r="M54" i="1"/>
  <c r="M22" i="1"/>
  <c r="M6" i="1"/>
  <c r="M39" i="1"/>
  <c r="N39" i="1" s="1"/>
  <c r="M80" i="1"/>
  <c r="N80" i="1" s="1"/>
  <c r="M32" i="1"/>
  <c r="N32" i="1" s="1"/>
  <c r="M78" i="1"/>
  <c r="N78" i="1" s="1"/>
  <c r="M14" i="1"/>
  <c r="N14" i="1" s="1"/>
  <c r="M86" i="1"/>
  <c r="N86" i="1" s="1"/>
  <c r="M38" i="1"/>
  <c r="N38" i="1" s="1"/>
  <c r="M48" i="1"/>
  <c r="N48" i="1" s="1"/>
  <c r="M16" i="1"/>
  <c r="N16" i="1" s="1"/>
  <c r="M94" i="1"/>
  <c r="N94" i="1" s="1"/>
  <c r="M88" i="1"/>
  <c r="N88" i="1" s="1"/>
  <c r="M8" i="1"/>
  <c r="M44" i="1"/>
  <c r="N44" i="1" s="1"/>
  <c r="M96" i="1"/>
  <c r="N96" i="1" s="1"/>
  <c r="M64" i="1"/>
  <c r="M46" i="1"/>
  <c r="M56" i="1"/>
  <c r="N56" i="1" s="1"/>
  <c r="M40" i="1"/>
  <c r="N40" i="1" s="1"/>
  <c r="M93" i="1"/>
  <c r="M77" i="1"/>
  <c r="M45" i="1"/>
  <c r="N45" i="1" s="1"/>
  <c r="M92" i="1"/>
  <c r="M7" i="1"/>
  <c r="M85" i="1"/>
  <c r="N85" i="1" s="1"/>
  <c r="M53" i="1"/>
  <c r="M90" i="1"/>
  <c r="N90" i="1" s="1"/>
  <c r="M42" i="1"/>
  <c r="N42" i="1" s="1"/>
  <c r="M26" i="1"/>
  <c r="M10" i="1"/>
  <c r="M47" i="1"/>
  <c r="M84" i="1"/>
  <c r="N84" i="1" s="1"/>
  <c r="M73" i="1"/>
  <c r="N73" i="1" s="1"/>
  <c r="M41" i="1"/>
  <c r="N41" i="1" s="1"/>
  <c r="M20" i="1"/>
  <c r="M4" i="1"/>
  <c r="M83" i="1"/>
  <c r="N83" i="1" s="1"/>
  <c r="M51" i="1"/>
  <c r="N51" i="1" s="1"/>
  <c r="M98" i="1"/>
  <c r="N98" i="1" s="1"/>
  <c r="M66" i="1"/>
  <c r="N66" i="1" s="1"/>
  <c r="M97" i="1"/>
  <c r="N97" i="1" s="1"/>
  <c r="M37" i="1"/>
  <c r="N37" i="1" s="1"/>
  <c r="M21" i="1"/>
  <c r="M74" i="1"/>
  <c r="N74" i="1" s="1"/>
  <c r="M58" i="1"/>
  <c r="M79" i="1"/>
  <c r="N79" i="1" s="1"/>
  <c r="M31" i="1"/>
  <c r="N31" i="1" s="1"/>
  <c r="M100" i="1"/>
  <c r="N100" i="1" s="1"/>
  <c r="M68" i="1"/>
  <c r="N68" i="1" s="1"/>
  <c r="M52" i="1"/>
  <c r="N52" i="1" s="1"/>
  <c r="M25" i="1"/>
  <c r="N25" i="1" s="1"/>
  <c r="M9" i="1"/>
  <c r="N9" i="1" s="1"/>
  <c r="M99" i="1"/>
  <c r="N99" i="1" s="1"/>
  <c r="M35" i="1"/>
  <c r="M3" i="1"/>
  <c r="N3" i="1" s="1"/>
  <c r="M50" i="1"/>
  <c r="M18" i="1"/>
  <c r="N18" i="1" s="1"/>
  <c r="M65" i="1"/>
  <c r="N65" i="1" s="1"/>
  <c r="M49" i="1"/>
  <c r="M33" i="1"/>
  <c r="M17" i="1"/>
  <c r="N17" i="1" s="1"/>
  <c r="M69" i="1"/>
  <c r="N69" i="1" s="1"/>
  <c r="M5" i="1"/>
  <c r="N5" i="1" s="1"/>
  <c r="M95" i="1"/>
  <c r="M63" i="1"/>
  <c r="M15" i="1"/>
  <c r="N15" i="1" s="1"/>
  <c r="M89" i="1"/>
  <c r="N89" i="1" s="1"/>
  <c r="M57" i="1"/>
  <c r="N57" i="1" s="1"/>
  <c r="M36" i="1"/>
  <c r="M67" i="1"/>
  <c r="N67" i="1" s="1"/>
  <c r="M19" i="1"/>
  <c r="N19" i="1" s="1"/>
  <c r="M82" i="1"/>
  <c r="N82" i="1" s="1"/>
  <c r="M34" i="1"/>
  <c r="M81" i="1"/>
  <c r="N81" i="1" s="1"/>
  <c r="M2" i="1"/>
  <c r="M91" i="1"/>
  <c r="M75" i="1"/>
  <c r="N75" i="1" s="1"/>
  <c r="M59" i="1"/>
  <c r="M43" i="1"/>
  <c r="N43" i="1" s="1"/>
  <c r="M27" i="1"/>
  <c r="N27" i="1" s="1"/>
  <c r="M11" i="1"/>
  <c r="N11" i="1" s="1"/>
  <c r="N2" i="1" l="1"/>
  <c r="N101" i="1" s="1"/>
  <c r="M101" i="1"/>
  <c r="N18" i="2" l="1"/>
  <c r="Q19" i="2" s="1"/>
  <c r="L19" i="2"/>
  <c r="K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<sst xmlns="http://schemas.openxmlformats.org/spreadsheetml/2006/main" count="663" uniqueCount="162">
  <si>
    <t>Date</t>
  </si>
  <si>
    <t>Customer ID</t>
  </si>
  <si>
    <t>Gender</t>
  </si>
  <si>
    <t>Age</t>
  </si>
  <si>
    <t>Product Category</t>
  </si>
  <si>
    <t>Price per Unit</t>
  </si>
  <si>
    <t>Total Revenue</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</si>
  <si>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</si>
  <si>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</si>
  <si>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</si>
  <si>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</si>
  <si>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</si>
  <si>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</si>
  <si>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</si>
  <si>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</si>
  <si>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</si>
  <si>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</si>
  <si>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</si>
  <si>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</si>
  <si>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</si>
  <si>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</si>
  <si>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</si>
  <si>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</si>
  <si>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</si>
  <si>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</si>
  <si>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</si>
  <si>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</si>
  <si>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</si>
  <si>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</si>
  <si>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</si>
  <si>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</si>
  <si>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</si>
  <si>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</si>
  <si>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</si>
  <si>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</si>
  <si>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</si>
  <si>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</si>
  <si>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</si>
  <si>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</si>
  <si>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</si>
  <si>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</si>
  <si>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</si>
  <si>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</si>
  <si>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</si>
  <si>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</si>
  <si>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</si>
  <si>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</si>
  <si>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</si>
  <si>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</si>
  <si>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</si>
  <si>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</si>
  <si>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</si>
  <si>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</si>
  <si>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</si>
  <si>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</si>
  <si>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</si>
  <si>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</si>
  <si>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</si>
  <si>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</si>
  <si>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</si>
  <si>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</si>
  <si>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</si>
  <si>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</si>
  <si>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</si>
  <si>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</si>
  <si>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</si>
  <si>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</si>
  <si>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</si>
  <si>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</si>
  <si>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</si>
  <si>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</si>
  <si>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</si>
  <si>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</si>
  <si>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</si>
  <si>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</si>
  <si>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</si>
  <si>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</si>
  <si>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</si>
  <si>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</si>
  <si>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</si>
  <si>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</si>
  <si>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</si>
  <si>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</si>
  <si>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</si>
  <si>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</si>
  <si>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</si>
  <si>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</si>
  <si>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</si>
  <si>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</si>
  <si>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</si>
  <si>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</si>
  <si>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</si>
  <si>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</si>
  <si>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</si>
  <si>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</si>
  <si>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</si>
  <si>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</si>
  <si>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</si>
  <si>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</si>
  <si>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</si>
  <si>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</si>
  <si>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</si>
  <si>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</si>
  <si>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</si>
  <si>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</si>
  <si>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</si>
  <si>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</si>
  <si>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</si>
  <si>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</si>
  <si>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</si>
  <si>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</si>
  <si>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Quanity for 1-jan</t>
  </si>
  <si>
    <t>Quantity for 8-jan</t>
  </si>
  <si>
    <t>Electrofnics</t>
  </si>
  <si>
    <t>Food</t>
  </si>
  <si>
    <t>Revenue for jan-1</t>
  </si>
  <si>
    <t>Revenue for jan-8</t>
  </si>
  <si>
    <t>Revenue for 15-jan</t>
  </si>
  <si>
    <t>Quantity for 15-jan</t>
  </si>
  <si>
    <t>Average of Age</t>
  </si>
  <si>
    <t>Max of Age</t>
  </si>
  <si>
    <t>Min of Age</t>
  </si>
  <si>
    <t>Total</t>
  </si>
  <si>
    <t>Age brackets</t>
  </si>
  <si>
    <t>Row Labels</t>
  </si>
  <si>
    <t>Grand Total</t>
  </si>
  <si>
    <t>Count of Age</t>
  </si>
  <si>
    <t>20:29</t>
  </si>
  <si>
    <t>30:39</t>
  </si>
  <si>
    <t>40:49</t>
  </si>
  <si>
    <t>50:60</t>
  </si>
  <si>
    <t>Under20</t>
  </si>
  <si>
    <t>UPP</t>
  </si>
  <si>
    <t>Down</t>
  </si>
  <si>
    <t>Round</t>
  </si>
  <si>
    <t xml:space="preserve">    Calculate the square root of total revenue</t>
  </si>
  <si>
    <t>raise it to the power of 2 for advanced financial modeling</t>
  </si>
  <si>
    <t>number of transactions</t>
  </si>
  <si>
    <t>Jan</t>
  </si>
  <si>
    <t>Feb</t>
  </si>
  <si>
    <t>Mar</t>
  </si>
  <si>
    <t>Apr</t>
  </si>
  <si>
    <t>May</t>
  </si>
  <si>
    <t>Jun</t>
  </si>
  <si>
    <t>Jul</t>
  </si>
  <si>
    <t>Aug</t>
  </si>
  <si>
    <t>Sep</t>
  </si>
  <si>
    <t>Oct</t>
  </si>
  <si>
    <t>Nov</t>
  </si>
  <si>
    <t>Dec</t>
  </si>
  <si>
    <t>Count of Customer ID</t>
  </si>
  <si>
    <t>count nonempty cells in the "Product Category" column</t>
  </si>
  <si>
    <t>calculate the standard deviation of total revenue</t>
  </si>
  <si>
    <t>60 Plus</t>
  </si>
  <si>
    <t>Count of Gender</t>
  </si>
  <si>
    <r>
      <t xml:space="preserve">Determine the </t>
    </r>
    <r>
      <rPr>
        <sz val="14"/>
        <color rgb="FFFF0000"/>
        <rFont val="Aptos Narrow"/>
        <family val="2"/>
        <scheme val="minor"/>
      </rPr>
      <t>average age</t>
    </r>
    <r>
      <rPr>
        <sz val="14"/>
        <color theme="1"/>
        <rFont val="Aptos Narrow"/>
        <family val="2"/>
        <scheme val="minor"/>
      </rPr>
      <t xml:space="preserve"> of customers and </t>
    </r>
    <r>
      <rPr>
        <sz val="14"/>
        <color rgb="FFFF0000"/>
        <rFont val="Aptos Narrow"/>
        <family val="2"/>
        <scheme val="minor"/>
      </rPr>
      <t>identify trends</t>
    </r>
    <r>
      <rPr>
        <sz val="14"/>
        <color theme="1"/>
        <rFont val="Aptos Narrow"/>
        <family val="2"/>
        <scheme val="minor"/>
      </rPr>
      <t xml:space="preserve"> in customer </t>
    </r>
    <r>
      <rPr>
        <sz val="14"/>
        <color rgb="FFFF0000"/>
        <rFont val="Aptos Narrow"/>
        <family val="2"/>
        <scheme val="minor"/>
      </rPr>
      <t>demographics</t>
    </r>
    <r>
      <rPr>
        <sz val="14"/>
        <color theme="1"/>
        <rFont val="Aptos Narrow"/>
        <family val="2"/>
        <scheme val="minor"/>
      </rPr>
      <t xml:space="preserve">. 
Analyze the </t>
    </r>
    <r>
      <rPr>
        <sz val="14"/>
        <color rgb="FFFF0000"/>
        <rFont val="Aptos Narrow"/>
        <family val="2"/>
        <scheme val="minor"/>
      </rPr>
      <t>minimum and maximum ages</t>
    </r>
    <r>
      <rPr>
        <sz val="14"/>
        <color theme="1"/>
        <rFont val="Aptos Narrow"/>
        <family val="2"/>
        <scheme val="minor"/>
      </rPr>
      <t xml:space="preserve"> of customers and </t>
    </r>
    <r>
      <rPr>
        <sz val="14"/>
        <color rgb="FFFF0000"/>
        <rFont val="Aptos Narrow"/>
        <family val="2"/>
        <scheme val="minor"/>
      </rPr>
      <t>calculate the difference</t>
    </r>
    <r>
      <rPr>
        <sz val="14"/>
        <color theme="1"/>
        <rFont val="Aptos Narrow"/>
        <family val="2"/>
        <scheme val="minor"/>
      </rPr>
      <t>, giving insights into the age range of your customer base.</t>
    </r>
  </si>
  <si>
    <t xml:space="preserve">The difference between MAX and MIN </t>
  </si>
  <si>
    <t>high-volume sales</t>
  </si>
  <si>
    <r>
      <t xml:space="preserve">Calculate the </t>
    </r>
    <r>
      <rPr>
        <sz val="14"/>
        <color rgb="FFFF0000"/>
        <rFont val="Aptos Narrow"/>
        <family val="2"/>
        <scheme val="minor"/>
      </rPr>
      <t>total revenue</t>
    </r>
    <r>
      <rPr>
        <sz val="14"/>
        <color theme="1"/>
        <rFont val="Aptos Narrow"/>
        <family val="2"/>
        <scheme val="minor"/>
      </rPr>
      <t xml:space="preserve"> for transactions where the </t>
    </r>
    <r>
      <rPr>
        <sz val="14"/>
        <color rgb="FFFF0000"/>
        <rFont val="Aptos Narrow"/>
        <family val="2"/>
        <scheme val="minor"/>
      </rPr>
      <t>quantity of products sold exceeds 10 units</t>
    </r>
    <r>
      <rPr>
        <sz val="14"/>
        <color theme="1"/>
        <rFont val="Aptos Narrow"/>
        <family val="2"/>
        <scheme val="minor"/>
      </rPr>
      <t xml:space="preserve">. This will help identify </t>
    </r>
    <r>
      <rPr>
        <sz val="14"/>
        <color rgb="FFFF0000"/>
        <rFont val="Aptos Narrow"/>
        <family val="2"/>
        <scheme val="minor"/>
      </rPr>
      <t>high-volume sales</t>
    </r>
    <r>
      <rPr>
        <sz val="14"/>
        <color theme="1"/>
        <rFont val="Aptos Narrow"/>
        <family val="2"/>
        <scheme val="minor"/>
      </rPr>
      <t>.</t>
    </r>
  </si>
  <si>
    <t xml:space="preserve">High-volume sales </t>
  </si>
  <si>
    <t>Round total revenues to the nearest whole number, down to the nearest integer, and up to the nearest integer, ensuring accuracy in financial reporting.
Calculate the square root of total revenue and raise it to the power of 2 for advanced financial modeling.</t>
  </si>
  <si>
    <r>
      <t xml:space="preserve">Use Excel functions to find the number of transactions, </t>
    </r>
    <r>
      <rPr>
        <sz val="14"/>
        <color rgb="FFFF0000"/>
        <rFont val="Aptos Narrow"/>
        <family val="2"/>
        <scheme val="minor"/>
      </rPr>
      <t>count nonempty cells</t>
    </r>
    <r>
      <rPr>
        <sz val="14"/>
        <color theme="1"/>
        <rFont val="Aptos Narrow"/>
        <family val="2"/>
        <scheme val="minor"/>
      </rPr>
      <t xml:space="preserve"> in the "</t>
    </r>
    <r>
      <rPr>
        <sz val="14"/>
        <color rgb="FFFF0000"/>
        <rFont val="Aptos Narrow"/>
        <family val="2"/>
        <scheme val="minor"/>
      </rPr>
      <t>Product Category</t>
    </r>
    <r>
      <rPr>
        <sz val="14"/>
        <color theme="1"/>
        <rFont val="Aptos Narrow"/>
        <family val="2"/>
        <scheme val="minor"/>
      </rPr>
      <t xml:space="preserve">" column, and calculate the </t>
    </r>
    <r>
      <rPr>
        <sz val="14"/>
        <color rgb="FFFF0000"/>
        <rFont val="Aptos Narrow"/>
        <family val="2"/>
        <scheme val="minor"/>
      </rPr>
      <t>standard deviation of total revenue</t>
    </r>
    <r>
      <rPr>
        <sz val="14"/>
        <color theme="1"/>
        <rFont val="Aptos Narrow"/>
        <family val="2"/>
        <scheme val="minor"/>
      </rPr>
      <t xml:space="preserve"> to understand the variability in sales.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</si>
</sst>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yyyy\-mm\-dd"/>
    <numFmt numFmtId="165" formatCode="_(&quot;$&quot;* #,##0_);_(&quot;$&quot;* \(#,##0\);_(&quot;$&quot;* &quot;-&quot;??_);_(@_)"/>
    <numFmt numFmtId="166" formatCode="_(* #,##0_);_(* \(#,##0\);_(* &quot;-&quot;??_);_(@_)"/>
    <numFmt numFmtId="167" formatCode="&quot;$&quot;#,##0"/>
  </numFmts>
  <fonts count="11" x14ac:knownFonts="1">
    <font>
      <sz val="11"/>
      <color theme="1"/>
      <name val="Aptos Narrow"/>
      <family val="2"/>
      <scheme val="minor"/>
    </font>
    <font>
      <sz val="10"/>
      <color theme="1"/>
      <name val="Aptos Narrow"/>
      <family val="2"/>
      <scheme val="minor"/>
    </font>
    <font>
      <sz val="11"/>
      <color theme="1"/>
      <name val="Aptos Narrow"/>
      <family val="2"/>
      <scheme val="minor"/>
    </font>
    <font>
      <sz val="14"/>
      <color theme="1"/>
      <name val="Aptos"/>
      <family val="2"/>
    </font>
    <font>
      <sz val="12"/>
      <color theme="1"/>
      <name val="Aptos"/>
      <family val="2"/>
    </font>
    <font>
      <sz val="11"/>
      <color theme="1"/>
      <name val="Aptos"/>
      <family val="2"/>
    </font>
    <font>
      <sz val="14"/>
      <color theme="1"/>
      <name val="Aptos Narrow"/>
      <family val="2"/>
      <scheme val="minor"/>
    </font>
    <font>
      <sz val="14"/>
      <color rgb="FFFF0000"/>
      <name val="Aptos Narrow"/>
      <family val="2"/>
      <scheme val="minor"/>
    </font>
    <font>
      <b/>
      <sz val="11"/>
      <color theme="1"/>
      <name val="Aptos Narrow"/>
      <family val="2"/>
      <scheme val="minor"/>
    </font>
    <font>
      <sz val="22"/>
      <color theme="1"/>
      <name val="Aptos Narrow"/>
      <family val="2"/>
      <scheme val="minor"/>
    </font>
    <font>
      <b/>
      <sz val="16"/>
      <color theme="1"/>
      <name val="Aptos Narrow"/>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25">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81">
    <xf numFmtId="0" fontId="0" fillId="0" borderId="0" xfId="0"/>
    <xf numFmtId="0" fontId="1" fillId="0" borderId="0" xfId="0" applyFont="1"/>
    <xf numFmtId="164" fontId="1" fillId="0" borderId="0" xfId="0" applyNumberFormat="1" applyFont="1"/>
    <xf numFmtId="1" fontId="0" fillId="0" borderId="0" xfId="0" applyNumberFormat="1"/>
    <xf numFmtId="0" fontId="0" fillId="0" borderId="0" xfId="0" pivotButton="1"/>
    <xf numFmtId="165" fontId="0" fillId="0" borderId="0" xfId="2" applyNumberFormat="1" applyFont="1"/>
    <xf numFmtId="0" fontId="0" fillId="0" borderId="0" xfId="0" applyAlignment="1">
      <alignment horizontal="left"/>
    </xf>
    <xf numFmtId="166" fontId="0" fillId="0" borderId="0" xfId="1" applyNumberFormat="1" applyFont="1" applyAlignment="1">
      <alignment horizontal="center"/>
    </xf>
    <xf numFmtId="0" fontId="0" fillId="2" borderId="0" xfId="0" applyFill="1"/>
    <xf numFmtId="0" fontId="1" fillId="0" borderId="0" xfId="0" applyFont="1" applyAlignment="1">
      <alignment horizontal="center" vertical="center"/>
    </xf>
    <xf numFmtId="167" fontId="0" fillId="0" borderId="0" xfId="0" applyNumberFormat="1"/>
    <xf numFmtId="166" fontId="0" fillId="0" borderId="3" xfId="1" applyNumberFormat="1" applyFont="1" applyBorder="1" applyAlignment="1">
      <alignment horizontal="center"/>
    </xf>
    <xf numFmtId="166" fontId="0" fillId="0" borderId="4" xfId="1" applyNumberFormat="1" applyFont="1" applyBorder="1" applyAlignment="1">
      <alignment horizont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5" fillId="4" borderId="5" xfId="0" applyFont="1" applyFill="1" applyBorder="1" applyAlignment="1">
      <alignment horizontal="centerContinuous"/>
    </xf>
    <xf numFmtId="0" fontId="0" fillId="4" borderId="6" xfId="0" applyFill="1" applyBorder="1" applyAlignment="1">
      <alignment horizontal="centerContinuous"/>
    </xf>
    <xf numFmtId="0" fontId="0" fillId="4" borderId="7" xfId="0" applyFill="1" applyBorder="1" applyAlignment="1">
      <alignment horizontal="centerContinuous"/>
    </xf>
    <xf numFmtId="1" fontId="0" fillId="3" borderId="14" xfId="0" applyNumberFormat="1" applyFill="1" applyBorder="1" applyAlignment="1">
      <alignment horizontal="centerContinuous"/>
    </xf>
    <xf numFmtId="0" fontId="0" fillId="3" borderId="15" xfId="0" applyFill="1" applyBorder="1" applyAlignment="1">
      <alignment horizontal="centerContinuous"/>
    </xf>
    <xf numFmtId="0" fontId="0" fillId="3" borderId="16" xfId="0" applyFill="1" applyBorder="1" applyAlignment="1">
      <alignment horizontal="centerContinuous"/>
    </xf>
    <xf numFmtId="0" fontId="6" fillId="0" borderId="5" xfId="0" applyFont="1" applyBorder="1" applyAlignment="1">
      <alignment horizontal="left" vertical="center" wrapText="1"/>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0" xfId="0" applyFont="1" applyAlignment="1">
      <alignment horizontal="left" vertical="center"/>
    </xf>
    <xf numFmtId="0" fontId="6" fillId="0" borderId="1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7" xfId="0" applyFont="1" applyBorder="1" applyAlignment="1">
      <alignment horizontal="left"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1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7" xfId="0" applyFont="1" applyFill="1" applyBorder="1" applyAlignment="1">
      <alignment horizontal="center" vertical="center" wrapText="1"/>
    </xf>
    <xf numFmtId="166" fontId="0" fillId="0" borderId="11" xfId="1" applyNumberFormat="1" applyFont="1" applyBorder="1" applyAlignment="1">
      <alignment horizontal="center" vertical="center"/>
    </xf>
    <xf numFmtId="166" fontId="0" fillId="0" borderId="12" xfId="1" applyNumberFormat="1" applyFont="1" applyBorder="1" applyAlignment="1">
      <alignment horizontal="center" vertical="center"/>
    </xf>
    <xf numFmtId="166" fontId="0" fillId="0" borderId="13" xfId="1" applyNumberFormat="1" applyFont="1" applyBorder="1" applyAlignment="1">
      <alignment horizontal="center" vertical="center"/>
    </xf>
    <xf numFmtId="0" fontId="8" fillId="3" borderId="5" xfId="0" applyFont="1" applyFill="1" applyBorder="1" applyAlignment="1">
      <alignment horizontal="center"/>
    </xf>
    <xf numFmtId="0" fontId="8" fillId="3" borderId="6" xfId="0" applyFont="1" applyFill="1" applyBorder="1" applyAlignment="1">
      <alignment horizontal="center"/>
    </xf>
    <xf numFmtId="0" fontId="8" fillId="3" borderId="7" xfId="0"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7" xfId="0" applyBorder="1" applyAlignment="1">
      <alignment horizontal="center"/>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0" xfId="0" applyFont="1" applyAlignment="1">
      <alignment horizontal="left" vertical="center" wrapText="1"/>
    </xf>
    <xf numFmtId="0" fontId="6" fillId="0" borderId="1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17" xfId="0" applyFont="1" applyBorder="1" applyAlignment="1">
      <alignment horizontal="left" vertical="center" wrapText="1"/>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6" fillId="0" borderId="0" xfId="0" applyFont="1" applyBorder="1" applyAlignment="1">
      <alignment vertical="center"/>
    </xf>
    <xf numFmtId="0" fontId="6" fillId="2" borderId="0" xfId="0" applyFont="1" applyFill="1" applyBorder="1" applyAlignment="1">
      <alignment vertical="center"/>
    </xf>
    <xf numFmtId="0" fontId="0" fillId="0" borderId="0" xfId="0" applyFill="1"/>
    <xf numFmtId="0" fontId="0" fillId="0" borderId="0" xfId="0" applyFill="1" applyAlignment="1">
      <alignment horizontal="left"/>
    </xf>
    <xf numFmtId="0" fontId="3" fillId="4" borderId="21"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6" fillId="3" borderId="24" xfId="0" applyFont="1" applyFill="1" applyBorder="1" applyAlignment="1">
      <alignment horizontal="center" vertical="center"/>
    </xf>
    <xf numFmtId="1" fontId="10" fillId="3" borderId="21" xfId="0" applyNumberFormat="1"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4" fillId="4" borderId="22" xfId="0" applyFont="1" applyFill="1" applyBorder="1" applyAlignment="1">
      <alignment horizontal="left" vertical="center"/>
    </xf>
    <xf numFmtId="0" fontId="4" fillId="4" borderId="23" xfId="0" applyFont="1" applyFill="1" applyBorder="1" applyAlignment="1">
      <alignment horizontal="left" vertical="center"/>
    </xf>
    <xf numFmtId="0" fontId="0" fillId="0" borderId="0" xfId="0" applyNumberFormat="1"/>
    <xf numFmtId="0" fontId="0" fillId="0" borderId="0" xfId="0" applyNumberFormat="1" applyFill="1"/>
  </cellXfs>
  <cellStyles count="3">
    <cellStyle name="Comma" xfId="1" builtinId="3"/>
    <cellStyle name="Currency" xfId="2" builtinId="4"/>
    <cellStyle name="Normal" xfId="0" builtinId="0"/>
  </cellStyles>
  <dxfs count="64">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font>
        <b val="0"/>
        <i val="0"/>
        <strike val="0"/>
        <condense val="0"/>
        <extend val="0"/>
        <outline val="0"/>
        <shadow val="0"/>
        <u val="none"/>
        <vertAlign val="baseline"/>
        <sz val="11"/>
        <color theme="1"/>
        <name val="Aptos Narrow"/>
        <family val="2"/>
        <scheme val="minor"/>
      </font>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theme="1"/>
        <name val="Aptos Narrow"/>
        <family val="2"/>
        <scheme val="minor"/>
      </font>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numFmt numFmtId="164" formatCode="yyyy\-mm\-dd"/>
    </dxf>
    <dxf>
      <font>
        <b val="0"/>
        <i val="0"/>
        <strike val="0"/>
        <condense val="0"/>
        <extend val="0"/>
        <outline val="0"/>
        <shadow val="0"/>
        <u val="none"/>
        <vertAlign val="baseline"/>
        <sz val="1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[TDI EXCEL WEEK 2 DATASET.xlsx]Analysis!Age</c:name>
    <c:fmtId val="46"/>
  </c:pivotSource>
  <c:chart>
    <c:autoTitleDeleted val="1"/>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Analysis!$B$10</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Analysis!$A$11:$A$17</c:f>
              <c:strCache>
                <c:ptCount val="6"/>
                <c:pt idx="0">
                  <c:v>Under20</c:v>
                </c:pt>
                <c:pt idx="1">
                  <c:v>60 Plus</c:v>
                </c:pt>
                <c:pt idx="2">
                  <c:v>20:29</c:v>
                </c:pt>
                <c:pt idx="3">
                  <c:v>40:49</c:v>
                </c:pt>
                <c:pt idx="4">
                  <c:v>30:39</c:v>
                </c:pt>
                <c:pt idx="5">
                  <c:v>50:60</c:v>
                </c:pt>
              </c:strCache>
            </c:strRef>
          </c:cat>
          <c:val>
            <c:numRef>
              <c:f>Analysis!$B$11:$B$17</c:f>
              <c:numCache>
                <c:formatCode>General</c:formatCode>
                <c:ptCount val="6"/>
                <c:pt idx="0">
                  <c:v>7</c:v>
                </c:pt>
                <c:pt idx="1">
                  <c:v>8</c:v>
                </c:pt>
                <c:pt idx="2">
                  <c:v>19</c:v>
                </c:pt>
                <c:pt idx="3">
                  <c:v>20</c:v>
                </c:pt>
                <c:pt idx="4">
                  <c:v>22</c:v>
                </c:pt>
                <c:pt idx="5">
                  <c:v>23</c:v>
                </c:pt>
              </c:numCache>
            </c:numRef>
          </c:val>
          <c:extLst>
            <c:ext xmlns:c16="http://schemas.microsoft.com/office/drawing/2014/chart" uri="{C3380CC4-5D6E-409C-BE32-E72D297353CC}">
              <c16:uniqueId val="{00000000-DF5A-4166-B7F1-BB1AD5BE026F}"/>
            </c:ext>
          </c:extLst>
        </c:ser>
        <c:dLbls>
          <c:dLblPos val="inEnd"/>
          <c:showLegendKey val="0"/>
          <c:showVal val="1"/>
          <c:showCatName val="0"/>
          <c:showSerName val="0"/>
          <c:showPercent val="0"/>
          <c:showBubbleSize val="0"/>
        </c:dLbls>
        <c:gapWidth val="70"/>
        <c:axId val="55722703"/>
        <c:axId val="2129012383"/>
      </c:barChart>
      <c:catAx>
        <c:axId val="557227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US">
                    <a:solidFill>
                      <a:schemeClr val="accent5">
                        <a:lumMod val="50000"/>
                      </a:schemeClr>
                    </a:solidFill>
                  </a:rPr>
                  <a:t>Age brackets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2129012383"/>
        <c:crosses val="autoZero"/>
        <c:auto val="1"/>
        <c:lblAlgn val="ctr"/>
        <c:lblOffset val="100"/>
        <c:noMultiLvlLbl val="0"/>
      </c:catAx>
      <c:valAx>
        <c:axId val="2129012383"/>
        <c:scaling>
          <c:orientation val="minMax"/>
        </c:scaling>
        <c:delete val="1"/>
        <c:axPos val="b"/>
        <c:numFmt formatCode="General" sourceLinked="1"/>
        <c:majorTickMark val="none"/>
        <c:minorTickMark val="none"/>
        <c:tickLblPos val="nextTo"/>
        <c:crossAx val="5572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[TDI EXCEL WEEK 2 DATASET.xlsx]Analysis!Gender</c:name>
    <c:fmtId val="38"/>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hade val="76000"/>
            </a:schemeClr>
          </a:solidFill>
          <a:ln w="19050">
            <a:solidFill>
              <a:schemeClr val="lt1"/>
            </a:solidFill>
          </a:ln>
          <a:effectLst/>
        </c:spPr>
      </c:pivotFmt>
      <c:pivotFmt>
        <c:idx val="3"/>
        <c:spPr>
          <a:solidFill>
            <a:schemeClr val="accent5">
              <a:tint val="77000"/>
            </a:schemeClr>
          </a:solidFill>
          <a:ln w="19050">
            <a:solidFill>
              <a:schemeClr val="lt1"/>
            </a:solidFill>
          </a:ln>
          <a:effectLst/>
        </c:spPr>
      </c:pivotFmt>
      <c:pivotFmt>
        <c:idx val="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shade val="76000"/>
            </a:schemeClr>
          </a:solidFill>
          <a:ln w="19050">
            <a:solidFill>
              <a:schemeClr val="lt1"/>
            </a:solidFill>
          </a:ln>
          <a:effectLst/>
        </c:spPr>
      </c:pivotFmt>
      <c:pivotFmt>
        <c:idx val="6"/>
        <c:spPr>
          <a:solidFill>
            <a:schemeClr val="accent5">
              <a:tint val="77000"/>
            </a:schemeClr>
          </a:solidFill>
          <a:ln w="19050">
            <a:solidFill>
              <a:schemeClr val="lt1"/>
            </a:solidFill>
          </a:ln>
          <a:effectLst/>
        </c:spPr>
      </c:pivotFmt>
    </c:pivotFmts>
    <c:plotArea>
      <c:layout/>
      <c:pieChart>
        <c:varyColors val="1"/>
        <c:ser>
          <c:idx val="0"/>
          <c:order val="0"/>
          <c:tx>
            <c:strRef>
              <c:f>Analysis!$B$19</c:f>
              <c:strCache>
                <c:ptCount val="1"/>
                <c:pt idx="0">
                  <c:v>Total</c:v>
                </c:pt>
              </c:strCache>
            </c:strRef>
          </c:tx>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24F1-4354-A889-CC3B4F835CA4}"/>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24F1-4354-A889-CC3B4F835CA4}"/>
              </c:ext>
            </c:extLst>
          </c:dPt>
          <c:dLbls>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Analysis!$A$20:$A$22</c:f>
              <c:strCache>
                <c:ptCount val="2"/>
                <c:pt idx="0">
                  <c:v>Female</c:v>
                </c:pt>
                <c:pt idx="1">
                  <c:v>Male</c:v>
                </c:pt>
              </c:strCache>
            </c:strRef>
          </c:cat>
          <c:val>
            <c:numRef>
              <c:f>Analysis!$B$20:$B$22</c:f>
              <c:numCache>
                <c:formatCode>General</c:formatCode>
                <c:ptCount val="2"/>
                <c:pt idx="0">
                  <c:v>56</c:v>
                </c:pt>
                <c:pt idx="1">
                  <c:v>43</c:v>
                </c:pt>
              </c:numCache>
            </c:numRef>
          </c:val>
          <c:extLst>
            <c:ext xmlns:c16="http://schemas.microsoft.com/office/drawing/2014/chart" uri="{C3380CC4-5D6E-409C-BE32-E72D297353CC}">
              <c16:uniqueId val="{00000004-24F1-4354-A889-CC3B4F835C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[TDI EXCEL WEEK 2 DATASET.xlsx]Analysis!Transactions</c:name>
    <c:fmtId val="0"/>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Analysis!$V$12</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Analysis!$U$13:$U$25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Analysis!$V$13:$V$25</c:f>
              <c:numCache>
                <c:formatCode>General</c:formatCode>
                <c:ptCount val="12"/>
                <c:pt idx="0">
                  <c:v>7</c:v>
                </c:pt>
                <c:pt idx="1">
                  <c:v>12</c:v>
                </c:pt>
                <c:pt idx="2">
                  <c:v>7</c:v>
                </c:pt>
                <c:pt idx="3">
                  <c:v>11</c:v>
                </c:pt>
                <c:pt idx="4">
                  <c:v>11</c:v>
                </c:pt>
                <c:pt idx="5">
                  <c:v>3</c:v>
                </c:pt>
                <c:pt idx="6">
                  <c:v>9</c:v>
                </c:pt>
                <c:pt idx="7">
                  <c:v>7</c:v>
                </c:pt>
                <c:pt idx="8">
                  <c:v>1</c:v>
                </c:pt>
                <c:pt idx="9">
                  <c:v>10</c:v>
                </c:pt>
                <c:pt idx="10">
                  <c:v>11</c:v>
                </c:pt>
                <c:pt idx="11">
                  <c:v>10</c:v>
                </c:pt>
              </c:numCache>
            </c:numRef>
          </c:val>
          <c:extLst>
            <c:ext xmlns:c16="http://schemas.microsoft.com/office/drawing/2014/chart" uri="{C3380CC4-5D6E-409C-BE32-E72D297353CC}">
              <c16:uniqueId val="{00000000-FD49-4C88-BC16-6FB1A0F85857}"/>
            </c:ext>
          </c:extLst>
        </c:ser>
        <c:dLbls>
          <c:dLblPos val="inEnd"/>
          <c:showLegendKey val="0"/>
          <c:showVal val="1"/>
          <c:showCatName val="0"/>
          <c:showSerName val="0"/>
          <c:showPercent val="0"/>
          <c:showBubbleSize val="0"/>
        </c:dLbls>
        <c:gapWidth val="30"/>
        <c:axId val="491084719"/>
        <c:axId val="491092399"/>
      </c:barChart>
      <c:catAx>
        <c:axId val="491084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092399"/>
        <c:crosses val="autoZero"/>
        <c:auto val="1"/>
        <c:lblAlgn val="ctr"/>
        <c:lblOffset val="100"/>
        <c:noMultiLvlLbl val="0"/>
      </c:catAx>
      <c:valAx>
        <c:axId val="491092399"/>
        <c:scaling>
          <c:orientation val="minMax"/>
        </c:scaling>
        <c:delete val="1"/>
        <c:axPos val="b"/>
        <c:numFmt formatCode="General" sourceLinked="1"/>
        <c:majorTickMark val="none"/>
        <c:minorTickMark val="none"/>
        <c:tickLblPos val="nextTo"/>
        <c:crossAx val="49108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27</xdr:row>
      <xdr:rowOff>175260</xdr:rowOff>
    </xdr:from>
    <xdr:to>
      <xdr:col>8</xdr:col>
      <xdr:colOff>0</xdr:colOff>
      <xdr:row>41</xdr:row>
      <xdr:rowOff>175260</xdr:rowOff>
    </xdr:to>
    <xdr:graphicFrame macro="">
      <xdr:nvGraphicFramePr>
        <xdr:cNvPr id="3" name="Chart 2">
          <a:extLst>
            <a:ext uri="{FF2B5EF4-FFF2-40B4-BE49-F238E27FC236}">
              <a16:creationId xmlns:a16="http://schemas.microsoft.com/office/drawing/2014/main" id="{2F96843C-BD98-4C93-B2A1-0BFCC7BD8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40</xdr:row>
      <xdr:rowOff>175260</xdr:rowOff>
    </xdr:from>
    <xdr:to>
      <xdr:col>8</xdr:col>
      <xdr:colOff>0</xdr:colOff>
      <xdr:row>56</xdr:row>
      <xdr:rowOff>175260</xdr:rowOff>
    </xdr:to>
    <xdr:graphicFrame macro="">
      <xdr:nvGraphicFramePr>
        <xdr:cNvPr id="4" name="Chart 3">
          <a:extLst>
            <a:ext uri="{FF2B5EF4-FFF2-40B4-BE49-F238E27FC236}">
              <a16:creationId xmlns:a16="http://schemas.microsoft.com/office/drawing/2014/main" id="{5BA64F39-3EAC-4127-8A42-ABE2924FB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31</xdr:row>
      <xdr:rowOff>0</xdr:rowOff>
    </xdr:from>
    <xdr:to>
      <xdr:col>28</xdr:col>
      <xdr:colOff>0</xdr:colOff>
      <xdr:row>51</xdr:row>
      <xdr:rowOff>0</xdr:rowOff>
    </xdr:to>
    <xdr:graphicFrame macro="">
      <xdr:nvGraphicFramePr>
        <xdr:cNvPr id="2" name="Chart 1">
          <a:extLst>
            <a:ext uri="{FF2B5EF4-FFF2-40B4-BE49-F238E27FC236}">
              <a16:creationId xmlns:a16="http://schemas.microsoft.com/office/drawing/2014/main" id="{DB46CD91-F7B7-A758-430A-2A81F6C10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0</xdr:colOff>
      <xdr:row>36</xdr:row>
      <xdr:rowOff>7621</xdr:rowOff>
    </xdr:from>
    <xdr:to>
      <xdr:col>18</xdr:col>
      <xdr:colOff>0</xdr:colOff>
      <xdr:row>42</xdr:row>
      <xdr:rowOff>0</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23FD9766-89D0-89C4-B976-A9CD8BFF709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216640" y="6827521"/>
              <a:ext cx="1828800" cy="1089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36</xdr:row>
      <xdr:rowOff>1</xdr:rowOff>
    </xdr:from>
    <xdr:to>
      <xdr:col>15</xdr:col>
      <xdr:colOff>0</xdr:colOff>
      <xdr:row>42</xdr:row>
      <xdr:rowOff>0</xdr:rowOff>
    </xdr:to>
    <mc:AlternateContent xmlns:mc="http://schemas.openxmlformats.org/markup-compatibility/2006">
      <mc:Choice xmlns:a14="http://schemas.microsoft.com/office/drawing/2010/main" Requires="a14">
        <xdr:graphicFrame macro="">
          <xdr:nvGraphicFramePr>
            <xdr:cNvPr id="6" name="Age brackets">
              <a:extLst>
                <a:ext uri="{FF2B5EF4-FFF2-40B4-BE49-F238E27FC236}">
                  <a16:creationId xmlns:a16="http://schemas.microsoft.com/office/drawing/2014/main" id="{23B470C4-91A7-09F9-7CBD-CD7C175D9F1C}"/>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8023860" y="6819901"/>
              <a:ext cx="3192780" cy="1097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28</xdr:row>
      <xdr:rowOff>22860</xdr:rowOff>
    </xdr:from>
    <xdr:to>
      <xdr:col>18</xdr:col>
      <xdr:colOff>0</xdr:colOff>
      <xdr:row>35</xdr:row>
      <xdr:rowOff>0</xdr:rowOff>
    </xdr:to>
    <mc:AlternateContent xmlns:mc="http://schemas.openxmlformats.org/markup-compatibility/2006">
      <mc:Choice xmlns:a14="http://schemas.microsoft.com/office/drawing/2010/main" Requires="a14">
        <xdr:graphicFrame macro="">
          <xdr:nvGraphicFramePr>
            <xdr:cNvPr id="7" name="Months (Date)">
              <a:extLst>
                <a:ext uri="{FF2B5EF4-FFF2-40B4-BE49-F238E27FC236}">
                  <a16:creationId xmlns:a16="http://schemas.microsoft.com/office/drawing/2014/main" id="{8BDD13C1-BF08-1DB6-F8AE-610AB03490CB}"/>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8023860" y="5318760"/>
              <a:ext cx="5021580" cy="1318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em Elshaaer" refreshedDate="45538.497162037034" createdVersion="8" refreshedVersion="8" minRefreshableVersion="3" recordCount="99" xr:uid="{F8CE908F-AD45-4EEF-9649-A5EE3C5CA096}">
  <cacheSource type="worksheet">
    <worksheetSource name="Transactions"/>
  </cacheSource>
  <cacheFields count="17">
    <cacheField name="Date" numFmtId="164">
      <sharedItems containsSemiMixedTypes="0" containsNonDate="0" containsDate="1" containsString="0" minDate="2023-01-04T00:00:00" maxDate="2023-12-28T00:00:00" count="83">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sharedItems>
      <fieldGroup par="16"/>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ntainsBlank="1"/>
    </cacheField>
    <cacheField name="Price per Unit" numFmtId="0">
      <sharedItems containsSemiMixedTypes="0" containsString="0" containsNumber="1" minValue="23.687000000000001" maxValue="27894.45"/>
    </cacheField>
    <cacheField name="Quanity for 1-jan" numFmtId="0">
      <sharedItems containsSemiMixedTypes="0" containsString="0" containsNumber="1" containsInteger="1" minValue="1" maxValue="9"/>
    </cacheField>
    <cacheField name="Quantity for 8-jan" numFmtId="0">
      <sharedItems containsSemiMixedTypes="0" containsString="0" containsNumber="1" containsInteger="1" minValue="1" maxValue="4"/>
    </cacheField>
    <cacheField name="Quantity for 15-jan" numFmtId="0">
      <sharedItems containsSemiMixedTypes="0" containsString="0" containsNumber="1" containsInteger="1" minValue="2" maxValue="9"/>
    </cacheField>
    <cacheField name="Revenue for jan-1" numFmtId="0">
      <sharedItems containsSemiMixedTypes="0" containsString="0" containsNumber="1" minValue="25" maxValue="139472.25"/>
    </cacheField>
    <cacheField name="Revenue for jan-8" numFmtId="0">
      <sharedItems containsSemiMixedTypes="0" containsString="0" containsNumber="1" minValue="25" maxValue="111577.8"/>
    </cacheField>
    <cacheField name="Revenue for 15-jan" numFmtId="0">
      <sharedItems containsSemiMixedTypes="0" containsString="0" containsNumber="1" minValue="60" maxValue="139472.25"/>
    </cacheField>
    <cacheField name="Total Revenue" numFmtId="165">
      <sharedItems containsSemiMixedTypes="0" containsString="0" containsNumber="1" minValue="175" maxValue="390522.3"/>
    </cacheField>
    <cacheField name="high-volume sales" numFmtId="165">
      <sharedItems containsSemiMixedTypes="0" containsString="0" containsNumber="1" minValue="0" maxValue="390522.3"/>
    </cacheField>
    <cacheField name="Age brackets" numFmtId="0">
      <sharedItems count="7">
        <s v="30:39"/>
        <s v="20:29"/>
        <s v="50:60"/>
        <s v="40:49"/>
        <s v="60 Plus"/>
        <s v="Under20"/>
        <s v="60Plus" u="1"/>
      </sharedItems>
    </cacheField>
    <cacheField name="Days (Date)" numFmtId="0" databaseField="0">
      <fieldGroup base="0">
        <rangePr groupBy="days" startDate="2023-01-04T00:00:00" endDate="2023-12-28T00:00:00"/>
        <groupItems count="368">
          <s v="&lt;1/4/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8/2023"/>
        </groupItems>
      </fieldGroup>
    </cacheField>
    <cacheField name="Months (Date)" numFmtId="0" databaseField="0">
      <fieldGroup base="0">
        <rangePr groupBy="months" startDate="2023-01-04T00:00:00" endDate="2023-12-28T00:00:00"/>
        <groupItems count="14">
          <s v="&lt;1/4/2023"/>
          <s v="Jan"/>
          <s v="Feb"/>
          <s v="Mar"/>
          <s v="Apr"/>
          <s v="May"/>
          <s v="Jun"/>
          <s v="Jul"/>
          <s v="Aug"/>
          <s v="Sep"/>
          <s v="Oct"/>
          <s v="Nov"/>
          <s v="Dec"/>
          <s v="&gt;12/28/2023"/>
        </groupItems>
      </fieldGroup>
    </cacheField>
  </cacheFields>
  <extLst>
    <ext xmlns:x14="http://schemas.microsoft.com/office/spreadsheetml/2009/9/main" uri="{725AE2AE-9491-48be-B2B4-4EB974FC3084}">
      <x14:pivotCacheDefinition pivotCacheId="490280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s v="CUST001"/>
    <x v="0"/>
    <n v="34"/>
    <s v="Beauty"/>
    <n v="50"/>
    <n v="5"/>
    <n v="3"/>
    <n v="5"/>
    <n v="250"/>
    <n v="150"/>
    <n v="250"/>
    <n v="650"/>
    <n v="650"/>
    <x v="0"/>
  </r>
  <r>
    <x v="1"/>
    <s v="CUST002"/>
    <x v="1"/>
    <n v="26"/>
    <s v="Clothing"/>
    <n v="500"/>
    <n v="6"/>
    <n v="2"/>
    <n v="3"/>
    <n v="3000"/>
    <n v="1000"/>
    <n v="1500"/>
    <n v="5500"/>
    <n v="5500"/>
    <x v="1"/>
  </r>
  <r>
    <x v="2"/>
    <s v="CUST003"/>
    <x v="0"/>
    <n v="50"/>
    <s v="Electronics"/>
    <n v="2894.67"/>
    <n v="7"/>
    <n v="1"/>
    <n v="2"/>
    <n v="20262.690000000002"/>
    <n v="2894.67"/>
    <n v="5789.34"/>
    <n v="28946.7"/>
    <n v="0"/>
    <x v="2"/>
  </r>
  <r>
    <x v="3"/>
    <s v="CUST004"/>
    <x v="0"/>
    <n v="37"/>
    <s v="Clothing"/>
    <n v="500"/>
    <n v="8"/>
    <n v="1"/>
    <n v="3"/>
    <n v="4000"/>
    <n v="500"/>
    <n v="1500"/>
    <n v="6000"/>
    <n v="6000"/>
    <x v="0"/>
  </r>
  <r>
    <x v="4"/>
    <s v="CUST005"/>
    <x v="0"/>
    <n v="30"/>
    <s v="Beauty"/>
    <n v="50"/>
    <n v="4"/>
    <n v="2"/>
    <n v="2"/>
    <n v="200"/>
    <n v="100"/>
    <n v="100"/>
    <n v="400"/>
    <n v="0"/>
    <x v="0"/>
  </r>
  <r>
    <x v="5"/>
    <s v="CUST006"/>
    <x v="1"/>
    <n v="45"/>
    <s v="Food"/>
    <n v="30"/>
    <n v="2"/>
    <n v="1"/>
    <n v="3"/>
    <n v="60"/>
    <n v="30"/>
    <n v="90"/>
    <n v="180"/>
    <n v="0"/>
    <x v="3"/>
  </r>
  <r>
    <x v="6"/>
    <s v="CUST007"/>
    <x v="0"/>
    <n v="46"/>
    <s v="Clothing"/>
    <n v="25"/>
    <n v="3"/>
    <n v="2"/>
    <n v="4"/>
    <n v="75"/>
    <n v="50"/>
    <n v="100"/>
    <n v="225"/>
    <n v="0"/>
    <x v="3"/>
  </r>
  <r>
    <x v="7"/>
    <s v="CUST008"/>
    <x v="0"/>
    <n v="30"/>
    <m/>
    <n v="25.896699999999999"/>
    <n v="4"/>
    <n v="4"/>
    <n v="5"/>
    <n v="103.5868"/>
    <n v="103.5868"/>
    <n v="129.48349999999999"/>
    <n v="336.65710000000001"/>
    <n v="336.65710000000001"/>
    <x v="0"/>
  </r>
  <r>
    <x v="8"/>
    <s v="CUST009"/>
    <x v="0"/>
    <n v="63"/>
    <s v="Electronics"/>
    <n v="300"/>
    <n v="4"/>
    <n v="2"/>
    <n v="3"/>
    <n v="1200"/>
    <n v="600"/>
    <n v="900"/>
    <n v="2700"/>
    <n v="0"/>
    <x v="4"/>
  </r>
  <r>
    <x v="9"/>
    <s v="CUST010"/>
    <x v="1"/>
    <n v="52"/>
    <s v="Clothing"/>
    <n v="50"/>
    <n v="5"/>
    <n v="4"/>
    <n v="4"/>
    <n v="250"/>
    <n v="200"/>
    <n v="200"/>
    <n v="650"/>
    <n v="650"/>
    <x v="2"/>
  </r>
  <r>
    <x v="10"/>
    <s v="CUST011"/>
    <x v="0"/>
    <n v="23"/>
    <s v="Clothing"/>
    <n v="50"/>
    <n v="3"/>
    <n v="2"/>
    <n v="5"/>
    <n v="150"/>
    <n v="100"/>
    <n v="250"/>
    <n v="500"/>
    <n v="0"/>
    <x v="1"/>
  </r>
  <r>
    <x v="11"/>
    <s v="CUST012"/>
    <x v="0"/>
    <n v="35"/>
    <s v="Food"/>
    <n v="25"/>
    <n v="5"/>
    <n v="3"/>
    <n v="6"/>
    <n v="125"/>
    <n v="75"/>
    <n v="150"/>
    <n v="350"/>
    <n v="350"/>
    <x v="0"/>
  </r>
  <r>
    <x v="12"/>
    <s v="CUST013"/>
    <x v="0"/>
    <n v="22"/>
    <s v="Electronics"/>
    <n v="500"/>
    <n v="6"/>
    <n v="3"/>
    <n v="4"/>
    <n v="3000"/>
    <n v="1500"/>
    <n v="2000"/>
    <n v="6500"/>
    <n v="6500"/>
    <x v="1"/>
  </r>
  <r>
    <x v="13"/>
    <s v="CUST014"/>
    <x v="0"/>
    <n v="64"/>
    <m/>
    <n v="34.566000000000003"/>
    <n v="7"/>
    <n v="4"/>
    <n v="3"/>
    <n v="241.96200000000002"/>
    <n v="138.26400000000001"/>
    <n v="103.69800000000001"/>
    <n v="483.92399999999998"/>
    <n v="483.92399999999998"/>
    <x v="4"/>
  </r>
  <r>
    <x v="14"/>
    <s v="CUST015"/>
    <x v="1"/>
    <n v="42"/>
    <s v="Electronics"/>
    <n v="500"/>
    <n v="4"/>
    <n v="4"/>
    <n v="5"/>
    <n v="2000"/>
    <n v="2000"/>
    <n v="2500"/>
    <n v="6500"/>
    <n v="6500"/>
    <x v="3"/>
  </r>
  <r>
    <x v="15"/>
    <s v="CUST016"/>
    <x v="0"/>
    <n v="19"/>
    <s v="Food"/>
    <n v="399.4"/>
    <n v="3"/>
    <n v="3"/>
    <n v="7"/>
    <n v="1198.1999999999998"/>
    <n v="1198.1999999999998"/>
    <n v="2795.7999999999997"/>
    <n v="5192.1999999999989"/>
    <n v="5192.1999999999989"/>
    <x v="5"/>
  </r>
  <r>
    <x v="16"/>
    <s v="CUST017"/>
    <x v="1"/>
    <n v="27"/>
    <s v="Clothing"/>
    <n v="25"/>
    <n v="2"/>
    <n v="4"/>
    <n v="9"/>
    <n v="50"/>
    <n v="100"/>
    <n v="225"/>
    <n v="375"/>
    <n v="375"/>
    <x v="1"/>
  </r>
  <r>
    <x v="17"/>
    <s v="CUST018"/>
    <x v="1"/>
    <n v="47"/>
    <s v="Electronics"/>
    <n v="25"/>
    <n v="2"/>
    <n v="2"/>
    <n v="9"/>
    <n v="50"/>
    <n v="50"/>
    <n v="225"/>
    <n v="325"/>
    <n v="325"/>
    <x v="3"/>
  </r>
  <r>
    <x v="18"/>
    <s v="CUST019"/>
    <x v="1"/>
    <n v="62"/>
    <s v="Clothing"/>
    <n v="25"/>
    <n v="2"/>
    <n v="2"/>
    <n v="5"/>
    <n v="50"/>
    <n v="50"/>
    <n v="125"/>
    <n v="225"/>
    <n v="0"/>
    <x v="4"/>
  </r>
  <r>
    <x v="19"/>
    <s v="CUST020"/>
    <x v="0"/>
    <n v="22"/>
    <s v="Clothing"/>
    <n v="300.98099999999999"/>
    <n v="3"/>
    <n v="3"/>
    <n v="3"/>
    <n v="902.94299999999998"/>
    <n v="902.94299999999998"/>
    <n v="902.94299999999998"/>
    <n v="2708.8289999999997"/>
    <n v="0"/>
    <x v="1"/>
  </r>
  <r>
    <x v="20"/>
    <s v="CUST021"/>
    <x v="1"/>
    <n v="50"/>
    <s v="Beauty"/>
    <n v="500"/>
    <n v="4"/>
    <n v="1"/>
    <n v="2"/>
    <n v="2000"/>
    <n v="500"/>
    <n v="1000"/>
    <n v="3500"/>
    <n v="0"/>
    <x v="2"/>
  </r>
  <r>
    <x v="21"/>
    <s v="CUST022"/>
    <x v="0"/>
    <n v="18"/>
    <s v="Clothing"/>
    <n v="50"/>
    <n v="5"/>
    <n v="2"/>
    <n v="3"/>
    <n v="250"/>
    <n v="100"/>
    <n v="150"/>
    <n v="500"/>
    <n v="0"/>
    <x v="5"/>
  </r>
  <r>
    <x v="22"/>
    <s v="CUST023"/>
    <x v="1"/>
    <n v="35"/>
    <s v="Clothing"/>
    <n v="30"/>
    <n v="6"/>
    <n v="4"/>
    <n v="2"/>
    <n v="180"/>
    <n v="120"/>
    <n v="60"/>
    <n v="360"/>
    <n v="360"/>
    <x v="0"/>
  </r>
  <r>
    <x v="23"/>
    <s v="CUST024"/>
    <x v="1"/>
    <n v="49"/>
    <s v="Clothing"/>
    <n v="300"/>
    <n v="7"/>
    <n v="1"/>
    <n v="3"/>
    <n v="2100"/>
    <n v="300"/>
    <n v="900"/>
    <n v="3300"/>
    <n v="3300"/>
    <x v="3"/>
  </r>
  <r>
    <x v="24"/>
    <s v="CUST025"/>
    <x v="1"/>
    <n v="64"/>
    <s v="Beauty"/>
    <n v="50"/>
    <n v="5"/>
    <n v="1"/>
    <n v="2"/>
    <n v="250"/>
    <n v="50"/>
    <n v="100"/>
    <n v="400"/>
    <n v="0"/>
    <x v="4"/>
  </r>
  <r>
    <x v="9"/>
    <s v="CUST026"/>
    <x v="1"/>
    <n v="28"/>
    <s v="Electronics"/>
    <n v="500"/>
    <n v="5"/>
    <n v="2"/>
    <n v="4"/>
    <n v="2500"/>
    <n v="1000"/>
    <n v="2000"/>
    <n v="5500"/>
    <n v="5500"/>
    <x v="1"/>
  </r>
  <r>
    <x v="25"/>
    <s v="CUST027"/>
    <x v="1"/>
    <n v="38"/>
    <m/>
    <n v="25"/>
    <n v="6"/>
    <n v="2"/>
    <n v="4"/>
    <n v="150"/>
    <n v="50"/>
    <n v="100"/>
    <n v="300"/>
    <n v="300"/>
    <x v="0"/>
  </r>
  <r>
    <x v="26"/>
    <s v="CUST028"/>
    <x v="1"/>
    <n v="43"/>
    <s v="Beauty"/>
    <n v="500"/>
    <n v="7"/>
    <n v="1"/>
    <n v="5"/>
    <n v="3500"/>
    <n v="500"/>
    <n v="2500"/>
    <n v="6500"/>
    <n v="6500"/>
    <x v="3"/>
  </r>
  <r>
    <x v="27"/>
    <s v="CUST029"/>
    <x v="1"/>
    <n v="42"/>
    <s v="Electronics"/>
    <n v="30"/>
    <n v="6"/>
    <n v="1"/>
    <n v="5"/>
    <n v="180"/>
    <n v="30"/>
    <n v="150"/>
    <n v="360"/>
    <n v="360"/>
    <x v="3"/>
  </r>
  <r>
    <x v="28"/>
    <s v="CUST030"/>
    <x v="1"/>
    <n v="39"/>
    <s v="Beauty"/>
    <n v="300"/>
    <n v="5"/>
    <n v="3"/>
    <n v="4"/>
    <n v="1500"/>
    <n v="900"/>
    <n v="1200"/>
    <n v="3600"/>
    <n v="3600"/>
    <x v="0"/>
  </r>
  <r>
    <x v="29"/>
    <s v="CUST031"/>
    <x v="0"/>
    <n v="44"/>
    <s v="Electrofnics"/>
    <n v="300"/>
    <n v="4"/>
    <n v="4"/>
    <n v="4"/>
    <n v="1200"/>
    <n v="1200"/>
    <n v="1200"/>
    <n v="3600"/>
    <n v="3600"/>
    <x v="3"/>
  </r>
  <r>
    <x v="30"/>
    <s v="CUST032"/>
    <x v="0"/>
    <n v="30"/>
    <s v="Food"/>
    <n v="30"/>
    <n v="3"/>
    <n v="3"/>
    <n v="2"/>
    <n v="90"/>
    <n v="90"/>
    <n v="60"/>
    <n v="240"/>
    <n v="0"/>
    <x v="0"/>
  </r>
  <r>
    <x v="31"/>
    <s v="CUST033"/>
    <x v="1"/>
    <n v="50"/>
    <s v="Electronics"/>
    <n v="50"/>
    <n v="2"/>
    <n v="2"/>
    <n v="2"/>
    <n v="100"/>
    <n v="100"/>
    <n v="100"/>
    <n v="300"/>
    <n v="0"/>
    <x v="2"/>
  </r>
  <r>
    <x v="32"/>
    <s v="CUST034"/>
    <x v="1"/>
    <n v="51"/>
    <s v="Clothing"/>
    <n v="50"/>
    <n v="3"/>
    <n v="3"/>
    <n v="2"/>
    <n v="150"/>
    <n v="150"/>
    <n v="100"/>
    <n v="400"/>
    <n v="0"/>
    <x v="2"/>
  </r>
  <r>
    <x v="12"/>
    <s v="CUST035"/>
    <x v="1"/>
    <n v="58"/>
    <s v="Beauty"/>
    <n v="34.567"/>
    <n v="5"/>
    <n v="3"/>
    <n v="2"/>
    <n v="172.83500000000001"/>
    <n v="103.70099999999999"/>
    <n v="69.134"/>
    <n v="345.67"/>
    <n v="0"/>
    <x v="2"/>
  </r>
  <r>
    <x v="33"/>
    <s v="CUST036"/>
    <x v="0"/>
    <n v="52"/>
    <s v="Beauty"/>
    <n v="300"/>
    <n v="7"/>
    <n v="3"/>
    <n v="3"/>
    <n v="2100"/>
    <n v="900"/>
    <n v="900"/>
    <n v="3900"/>
    <n v="3900"/>
    <x v="2"/>
  </r>
  <r>
    <x v="29"/>
    <s v="CUST037"/>
    <x v="1"/>
    <n v="18"/>
    <s v="Beauty"/>
    <n v="25"/>
    <n v="8"/>
    <n v="3"/>
    <n v="4"/>
    <n v="200"/>
    <n v="75"/>
    <n v="100"/>
    <n v="375"/>
    <n v="375"/>
    <x v="5"/>
  </r>
  <r>
    <x v="34"/>
    <s v="CUST038"/>
    <x v="0"/>
    <n v="38"/>
    <s v="Beauty"/>
    <n v="50"/>
    <n v="5"/>
    <n v="4"/>
    <n v="5"/>
    <n v="250"/>
    <n v="200"/>
    <n v="250"/>
    <n v="700"/>
    <n v="700"/>
    <x v="0"/>
  </r>
  <r>
    <x v="35"/>
    <s v="CUST039"/>
    <x v="0"/>
    <n v="23"/>
    <s v="Clothing"/>
    <n v="30"/>
    <n v="6"/>
    <n v="4"/>
    <n v="6"/>
    <n v="180"/>
    <n v="120"/>
    <n v="180"/>
    <n v="480"/>
    <n v="480"/>
    <x v="1"/>
  </r>
  <r>
    <x v="36"/>
    <s v="CUST040"/>
    <x v="0"/>
    <n v="45"/>
    <s v="Beauty"/>
    <n v="50"/>
    <n v="4"/>
    <n v="1"/>
    <n v="7"/>
    <n v="200"/>
    <n v="50"/>
    <n v="350"/>
    <n v="600"/>
    <n v="600"/>
    <x v="3"/>
  </r>
  <r>
    <x v="7"/>
    <s v="CUST041"/>
    <x v="0"/>
    <n v="34"/>
    <s v="Clothing"/>
    <n v="25"/>
    <n v="5"/>
    <n v="2"/>
    <n v="8"/>
    <n v="125"/>
    <n v="50"/>
    <n v="200"/>
    <n v="375"/>
    <n v="375"/>
    <x v="0"/>
  </r>
  <r>
    <x v="15"/>
    <s v="CUST042"/>
    <x v="0"/>
    <n v="22"/>
    <s v="Clothing"/>
    <n v="300"/>
    <n v="3"/>
    <n v="3"/>
    <n v="7"/>
    <n v="900"/>
    <n v="900"/>
    <n v="2100"/>
    <n v="3900"/>
    <n v="3900"/>
    <x v="1"/>
  </r>
  <r>
    <x v="37"/>
    <s v="CUST043"/>
    <x v="1"/>
    <n v="48"/>
    <s v="Clothing"/>
    <n v="300"/>
    <n v="5"/>
    <n v="1"/>
    <n v="5"/>
    <n v="1500"/>
    <n v="300"/>
    <n v="1500"/>
    <n v="3300"/>
    <n v="3300"/>
    <x v="3"/>
  </r>
  <r>
    <x v="38"/>
    <s v="CUST044"/>
    <x v="1"/>
    <n v="22"/>
    <s v="Clothing"/>
    <n v="25"/>
    <n v="6"/>
    <n v="1"/>
    <n v="4"/>
    <n v="150"/>
    <n v="25"/>
    <n v="100"/>
    <n v="275"/>
    <n v="275"/>
    <x v="1"/>
  </r>
  <r>
    <x v="39"/>
    <s v="CUST045"/>
    <x v="1"/>
    <n v="55"/>
    <s v="Electronics"/>
    <n v="30"/>
    <n v="4"/>
    <n v="1"/>
    <n v="3"/>
    <n v="120"/>
    <n v="30"/>
    <n v="90"/>
    <n v="240"/>
    <n v="0"/>
    <x v="2"/>
  </r>
  <r>
    <x v="40"/>
    <s v="CUST046"/>
    <x v="1"/>
    <n v="20"/>
    <s v="Electronics"/>
    <n v="300"/>
    <n v="3"/>
    <n v="4"/>
    <n v="2"/>
    <n v="900"/>
    <n v="1200"/>
    <n v="600"/>
    <n v="2700"/>
    <n v="0"/>
    <x v="1"/>
  </r>
  <r>
    <x v="41"/>
    <s v="CUST047"/>
    <x v="1"/>
    <n v="40"/>
    <s v="Beauty"/>
    <n v="500"/>
    <n v="2"/>
    <n v="3"/>
    <n v="7"/>
    <n v="1000"/>
    <n v="1500"/>
    <n v="3500"/>
    <n v="6000"/>
    <n v="6000"/>
    <x v="3"/>
  </r>
  <r>
    <x v="42"/>
    <s v="CUST048"/>
    <x v="0"/>
    <n v="54"/>
    <s v="Electronics"/>
    <n v="300"/>
    <n v="3"/>
    <n v="3"/>
    <n v="3"/>
    <n v="900"/>
    <n v="900"/>
    <n v="900"/>
    <n v="2700"/>
    <n v="0"/>
    <x v="2"/>
  </r>
  <r>
    <x v="43"/>
    <s v="CUST049"/>
    <x v="1"/>
    <n v="54"/>
    <s v="Electronics"/>
    <n v="500"/>
    <n v="4"/>
    <n v="2"/>
    <n v="4"/>
    <n v="2000"/>
    <n v="1000"/>
    <n v="2000"/>
    <n v="5000"/>
    <n v="0"/>
    <x v="2"/>
  </r>
  <r>
    <x v="44"/>
    <s v="CUST050"/>
    <x v="1"/>
    <n v="27"/>
    <s v="Beauty"/>
    <n v="25"/>
    <n v="5"/>
    <n v="3"/>
    <n v="6"/>
    <n v="125"/>
    <n v="75"/>
    <n v="150"/>
    <n v="350"/>
    <n v="350"/>
    <x v="1"/>
  </r>
  <r>
    <x v="45"/>
    <s v="CUST051"/>
    <x v="0"/>
    <n v="27"/>
    <s v="Beauty"/>
    <n v="25"/>
    <n v="6"/>
    <n v="3"/>
    <n v="5"/>
    <n v="150"/>
    <n v="75"/>
    <n v="125"/>
    <n v="350"/>
    <n v="350"/>
    <x v="1"/>
  </r>
  <r>
    <x v="46"/>
    <s v="CUST052"/>
    <x v="1"/>
    <n v="36"/>
    <s v="Beauty"/>
    <n v="300"/>
    <n v="7"/>
    <n v="1"/>
    <n v="2"/>
    <n v="2100"/>
    <n v="300"/>
    <n v="600"/>
    <n v="3000"/>
    <n v="0"/>
    <x v="0"/>
  </r>
  <r>
    <x v="47"/>
    <s v="CUST053"/>
    <x v="0"/>
    <n v="34"/>
    <s v="Electronics"/>
    <n v="50"/>
    <n v="4"/>
    <n v="2"/>
    <n v="3"/>
    <n v="200"/>
    <n v="100"/>
    <n v="150"/>
    <n v="450"/>
    <n v="0"/>
    <x v="0"/>
  </r>
  <r>
    <x v="48"/>
    <s v="CUST054"/>
    <x v="1"/>
    <n v="38"/>
    <s v="Electronics"/>
    <n v="500"/>
    <n v="5"/>
    <n v="3"/>
    <n v="2"/>
    <n v="2500"/>
    <n v="1500"/>
    <n v="1000"/>
    <n v="5000"/>
    <n v="0"/>
    <x v="0"/>
  </r>
  <r>
    <x v="49"/>
    <s v="CUST055"/>
    <x v="0"/>
    <n v="31"/>
    <s v="Beauty"/>
    <n v="30"/>
    <n v="6"/>
    <n v="4"/>
    <n v="2"/>
    <n v="180"/>
    <n v="120"/>
    <n v="60"/>
    <n v="360"/>
    <n v="360"/>
    <x v="0"/>
  </r>
  <r>
    <x v="50"/>
    <s v="CUST056"/>
    <x v="1"/>
    <n v="26"/>
    <s v="Clothing"/>
    <n v="2345.7890000000002"/>
    <n v="7"/>
    <n v="3"/>
    <n v="2"/>
    <n v="16420.523000000001"/>
    <n v="7037.3670000000002"/>
    <n v="4691.5780000000004"/>
    <n v="28149.468000000001"/>
    <n v="28149.468000000001"/>
    <x v="1"/>
  </r>
  <r>
    <x v="51"/>
    <s v="CUST057"/>
    <x v="1"/>
    <n v="63"/>
    <s v="Beauty"/>
    <n v="30"/>
    <n v="3"/>
    <n v="1"/>
    <n v="2"/>
    <n v="90"/>
    <n v="30"/>
    <n v="60"/>
    <n v="180"/>
    <n v="0"/>
    <x v="4"/>
  </r>
  <r>
    <x v="52"/>
    <s v="CUST058"/>
    <x v="0"/>
    <n v="18"/>
    <s v="Clothing"/>
    <n v="300"/>
    <n v="3"/>
    <n v="4"/>
    <n v="2"/>
    <n v="900"/>
    <n v="1200"/>
    <n v="600"/>
    <n v="2700"/>
    <n v="0"/>
    <x v="5"/>
  </r>
  <r>
    <x v="53"/>
    <s v="CUST059"/>
    <x v="0"/>
    <n v="62"/>
    <s v="Clothing"/>
    <n v="50"/>
    <n v="3"/>
    <n v="1"/>
    <n v="2"/>
    <n v="150"/>
    <n v="50"/>
    <n v="100"/>
    <n v="300"/>
    <n v="0"/>
    <x v="4"/>
  </r>
  <r>
    <x v="54"/>
    <s v="CUST060"/>
    <x v="0"/>
    <n v="30"/>
    <s v="Beauty"/>
    <n v="50"/>
    <n v="3"/>
    <n v="3"/>
    <n v="2"/>
    <n v="150"/>
    <n v="150"/>
    <n v="100"/>
    <n v="400"/>
    <n v="0"/>
    <x v="0"/>
  </r>
  <r>
    <x v="55"/>
    <s v="CUST061"/>
    <x v="0"/>
    <n v="21"/>
    <s v="Beauty"/>
    <n v="50"/>
    <n v="1"/>
    <n v="4"/>
    <n v="3"/>
    <n v="50"/>
    <n v="200"/>
    <n v="150"/>
    <n v="400"/>
    <n v="0"/>
    <x v="1"/>
  </r>
  <r>
    <x v="56"/>
    <s v="CUST062"/>
    <x v="0"/>
    <n v="18"/>
    <s v="Beauty"/>
    <n v="50"/>
    <n v="1"/>
    <n v="2"/>
    <n v="3"/>
    <n v="50"/>
    <n v="100"/>
    <n v="150"/>
    <n v="300"/>
    <n v="0"/>
    <x v="5"/>
  </r>
  <r>
    <x v="57"/>
    <s v="CUST063"/>
    <x v="0"/>
    <n v="57"/>
    <s v="Electronics"/>
    <n v="25"/>
    <n v="1"/>
    <n v="2"/>
    <n v="4"/>
    <n v="25"/>
    <n v="50"/>
    <n v="100"/>
    <n v="175"/>
    <n v="0"/>
    <x v="2"/>
  </r>
  <r>
    <x v="58"/>
    <s v="CUST064"/>
    <x v="0"/>
    <n v="49"/>
    <s v="Clothing"/>
    <n v="25"/>
    <n v="6"/>
    <n v="4"/>
    <n v="5"/>
    <n v="150"/>
    <n v="100"/>
    <n v="125"/>
    <n v="375"/>
    <n v="375"/>
    <x v="3"/>
  </r>
  <r>
    <x v="59"/>
    <s v="CUST065"/>
    <x v="0"/>
    <n v="51"/>
    <s v="Electronics"/>
    <n v="500"/>
    <n v="4"/>
    <n v="4"/>
    <n v="6"/>
    <n v="2000"/>
    <n v="2000"/>
    <n v="3000"/>
    <n v="7000"/>
    <n v="7000"/>
    <x v="2"/>
  </r>
  <r>
    <x v="60"/>
    <s v="CUST066"/>
    <x v="1"/>
    <n v="45"/>
    <s v="Food"/>
    <n v="30"/>
    <n v="5"/>
    <n v="1"/>
    <n v="7"/>
    <n v="150"/>
    <n v="30"/>
    <n v="210"/>
    <n v="390"/>
    <n v="390"/>
    <x v="3"/>
  </r>
  <r>
    <x v="61"/>
    <s v="CUST067"/>
    <x v="1"/>
    <n v="48"/>
    <s v="Beauty"/>
    <n v="300"/>
    <n v="6"/>
    <n v="4"/>
    <n v="6"/>
    <n v="1800"/>
    <n v="1200"/>
    <n v="1800"/>
    <n v="4800"/>
    <n v="4800"/>
    <x v="3"/>
  </r>
  <r>
    <x v="48"/>
    <s v="CUST068"/>
    <x v="0"/>
    <n v="25"/>
    <s v="Electronics"/>
    <n v="300"/>
    <n v="7"/>
    <n v="1"/>
    <n v="7"/>
    <n v="2100"/>
    <n v="300"/>
    <n v="2100"/>
    <n v="4500"/>
    <n v="4500"/>
    <x v="1"/>
  </r>
  <r>
    <x v="17"/>
    <s v="CUST069"/>
    <x v="1"/>
    <n v="56"/>
    <s v="Beauty"/>
    <n v="25"/>
    <n v="4"/>
    <n v="3"/>
    <n v="6"/>
    <n v="100"/>
    <n v="75"/>
    <n v="150"/>
    <n v="325"/>
    <n v="325"/>
    <x v="2"/>
  </r>
  <r>
    <x v="62"/>
    <s v="CUST070"/>
    <x v="1"/>
    <n v="43"/>
    <s v="Clothing"/>
    <n v="300"/>
    <n v="2"/>
    <n v="1"/>
    <n v="7"/>
    <n v="600"/>
    <n v="300"/>
    <n v="2100"/>
    <n v="3000"/>
    <n v="0"/>
    <x v="3"/>
  </r>
  <r>
    <x v="37"/>
    <s v="CUST071"/>
    <x v="1"/>
    <n v="51"/>
    <s v="Beauty"/>
    <n v="25"/>
    <n v="5"/>
    <n v="4"/>
    <n v="8"/>
    <n v="125"/>
    <n v="100"/>
    <n v="200"/>
    <n v="425"/>
    <n v="425"/>
    <x v="2"/>
  </r>
  <r>
    <x v="29"/>
    <s v="CUST072"/>
    <x v="1"/>
    <n v="20"/>
    <s v="Electronics"/>
    <n v="500"/>
    <n v="7"/>
    <n v="4"/>
    <n v="8"/>
    <n v="3500"/>
    <n v="2000"/>
    <n v="4000"/>
    <n v="9500"/>
    <n v="9500"/>
    <x v="1"/>
  </r>
  <r>
    <x v="63"/>
    <s v="CUST073"/>
    <x v="0"/>
    <n v="29"/>
    <s v="Electronics"/>
    <n v="30"/>
    <n v="8"/>
    <n v="3"/>
    <n v="7"/>
    <n v="240"/>
    <n v="90"/>
    <n v="210"/>
    <n v="540"/>
    <n v="540"/>
    <x v="1"/>
  </r>
  <r>
    <x v="64"/>
    <s v="CUST074"/>
    <x v="1"/>
    <n v="18"/>
    <s v="Beauty"/>
    <n v="27894.45"/>
    <n v="5"/>
    <n v="4"/>
    <n v="5"/>
    <n v="139472.25"/>
    <n v="111577.8"/>
    <n v="139472.25"/>
    <n v="390522.3"/>
    <n v="390522.3"/>
    <x v="5"/>
  </r>
  <r>
    <x v="65"/>
    <s v="CUST075"/>
    <x v="0"/>
    <n v="61"/>
    <s v="Beauty"/>
    <n v="50"/>
    <n v="3"/>
    <n v="4"/>
    <n v="6"/>
    <n v="150"/>
    <n v="200"/>
    <n v="300"/>
    <n v="650"/>
    <n v="650"/>
    <x v="4"/>
  </r>
  <r>
    <x v="66"/>
    <s v="CUST076"/>
    <x v="1"/>
    <n v="22"/>
    <s v="Electronics"/>
    <n v="50"/>
    <n v="2"/>
    <n v="2"/>
    <n v="4"/>
    <n v="100"/>
    <n v="100"/>
    <n v="200"/>
    <n v="400"/>
    <n v="0"/>
    <x v="1"/>
  </r>
  <r>
    <x v="67"/>
    <s v="CUST077"/>
    <x v="1"/>
    <n v="47"/>
    <s v="Clothing"/>
    <n v="50"/>
    <n v="4"/>
    <n v="2"/>
    <n v="9"/>
    <n v="200"/>
    <n v="100"/>
    <n v="450"/>
    <n v="750"/>
    <n v="750"/>
    <x v="3"/>
  </r>
  <r>
    <x v="68"/>
    <s v="CUST078"/>
    <x v="1"/>
    <n v="47"/>
    <s v="Clothing"/>
    <n v="500"/>
    <n v="7"/>
    <n v="3"/>
    <n v="7"/>
    <n v="3500"/>
    <n v="1500"/>
    <n v="3500"/>
    <n v="8500"/>
    <n v="8500"/>
    <x v="3"/>
  </r>
  <r>
    <x v="69"/>
    <s v="CUST079"/>
    <x v="0"/>
    <n v="34"/>
    <s v="Beauty"/>
    <n v="300"/>
    <n v="9"/>
    <n v="1"/>
    <n v="8"/>
    <n v="2700"/>
    <n v="300"/>
    <n v="2400"/>
    <n v="5400"/>
    <n v="5400"/>
    <x v="0"/>
  </r>
  <r>
    <x v="70"/>
    <s v="CUST080"/>
    <x v="1"/>
    <n v="64"/>
    <s v="Clothing"/>
    <n v="30"/>
    <n v="9"/>
    <n v="2"/>
    <n v="7"/>
    <n v="270"/>
    <n v="60"/>
    <n v="210"/>
    <n v="540"/>
    <n v="540"/>
    <x v="4"/>
  </r>
  <r>
    <x v="71"/>
    <s v="CUST081"/>
    <x v="0"/>
    <n v="40"/>
    <s v="Electronics"/>
    <n v="50"/>
    <n v="6"/>
    <n v="1"/>
    <n v="6"/>
    <n v="300"/>
    <n v="50"/>
    <n v="300"/>
    <n v="650"/>
    <n v="650"/>
    <x v="3"/>
  </r>
  <r>
    <x v="24"/>
    <s v="CUST082"/>
    <x v="1"/>
    <n v="32"/>
    <s v="Beauty"/>
    <n v="50"/>
    <n v="4"/>
    <n v="4"/>
    <n v="4"/>
    <n v="200"/>
    <n v="200"/>
    <n v="200"/>
    <n v="600"/>
    <n v="600"/>
    <x v="0"/>
  </r>
  <r>
    <x v="72"/>
    <s v="CUST083"/>
    <x v="0"/>
    <n v="54"/>
    <s v="Electronics"/>
    <n v="50"/>
    <n v="6"/>
    <n v="2"/>
    <n v="3"/>
    <n v="300"/>
    <n v="100"/>
    <n v="150"/>
    <n v="550"/>
    <n v="550"/>
    <x v="2"/>
  </r>
  <r>
    <x v="73"/>
    <s v="CUST084"/>
    <x v="1"/>
    <n v="38"/>
    <s v="Electronics"/>
    <n v="30"/>
    <n v="4"/>
    <n v="3"/>
    <n v="4"/>
    <n v="120"/>
    <n v="90"/>
    <n v="120"/>
    <n v="330"/>
    <n v="330"/>
    <x v="0"/>
  </r>
  <r>
    <x v="74"/>
    <s v="CUST085"/>
    <x v="0"/>
    <n v="31"/>
    <s v="Clothing"/>
    <n v="50"/>
    <n v="6"/>
    <n v="3"/>
    <n v="5"/>
    <n v="300"/>
    <n v="150"/>
    <n v="250"/>
    <n v="700"/>
    <n v="700"/>
    <x v="0"/>
  </r>
  <r>
    <x v="75"/>
    <s v="CUST086"/>
    <x v="0"/>
    <n v="19"/>
    <s v="Beauty"/>
    <n v="30"/>
    <n v="3"/>
    <n v="3"/>
    <n v="6"/>
    <n v="90"/>
    <n v="90"/>
    <n v="180"/>
    <n v="360"/>
    <n v="360"/>
    <x v="5"/>
  </r>
  <r>
    <x v="64"/>
    <s v="CUST087"/>
    <x v="1"/>
    <n v="28"/>
    <s v="Beauty"/>
    <n v="50"/>
    <n v="3"/>
    <n v="2"/>
    <n v="7"/>
    <n v="150"/>
    <n v="100"/>
    <n v="350"/>
    <n v="600"/>
    <n v="600"/>
    <x v="1"/>
  </r>
  <r>
    <x v="76"/>
    <s v="CUST088"/>
    <x v="0"/>
    <n v="56"/>
    <s v="Food"/>
    <n v="568.23099999999999"/>
    <n v="2"/>
    <n v="1"/>
    <n v="8"/>
    <n v="1136.462"/>
    <n v="568.23099999999999"/>
    <n v="4545.848"/>
    <n v="6250.5410000000002"/>
    <n v="6250.5410000000002"/>
    <x v="2"/>
  </r>
  <r>
    <x v="77"/>
    <s v="CUST089"/>
    <x v="1"/>
    <n v="55"/>
    <s v="Electronics"/>
    <n v="500"/>
    <n v="1"/>
    <n v="4"/>
    <n v="9"/>
    <n v="500"/>
    <n v="2000"/>
    <n v="4500"/>
    <n v="7000"/>
    <n v="7000"/>
    <x v="2"/>
  </r>
  <r>
    <x v="4"/>
    <s v="CUST090"/>
    <x v="1"/>
    <n v="51"/>
    <s v="Electronics"/>
    <n v="30"/>
    <n v="1"/>
    <n v="1"/>
    <n v="6"/>
    <n v="30"/>
    <n v="30"/>
    <n v="180"/>
    <n v="240"/>
    <n v="0"/>
    <x v="2"/>
  </r>
  <r>
    <x v="66"/>
    <s v="CUST091"/>
    <x v="1"/>
    <n v="55"/>
    <s v="Electronics"/>
    <n v="500"/>
    <n v="1"/>
    <n v="1"/>
    <n v="4"/>
    <n v="500"/>
    <n v="500"/>
    <n v="2000"/>
    <n v="3000"/>
    <n v="0"/>
    <x v="2"/>
  </r>
  <r>
    <x v="78"/>
    <s v="CUST092"/>
    <x v="1"/>
    <n v="51"/>
    <s v="Electronics"/>
    <n v="30"/>
    <n v="1"/>
    <n v="4"/>
    <n v="5"/>
    <n v="30"/>
    <n v="120"/>
    <n v="150"/>
    <n v="300"/>
    <n v="0"/>
    <x v="2"/>
  </r>
  <r>
    <x v="37"/>
    <s v="CUST093"/>
    <x v="1"/>
    <n v="35"/>
    <s v="Beauty"/>
    <n v="500"/>
    <n v="4"/>
    <n v="4"/>
    <n v="6"/>
    <n v="2000"/>
    <n v="2000"/>
    <n v="3000"/>
    <n v="7000"/>
    <n v="7000"/>
    <x v="0"/>
  </r>
  <r>
    <x v="79"/>
    <s v="CUST094"/>
    <x v="1"/>
    <n v="47"/>
    <s v="Beauty"/>
    <n v="500"/>
    <n v="5"/>
    <n v="2"/>
    <n v="3"/>
    <n v="2500"/>
    <n v="1000"/>
    <n v="1500"/>
    <n v="5000"/>
    <n v="0"/>
    <x v="3"/>
  </r>
  <r>
    <x v="0"/>
    <s v="CUST095"/>
    <x v="1"/>
    <n v="32"/>
    <s v="Clothing"/>
    <n v="30"/>
    <n v="6"/>
    <n v="2"/>
    <n v="4"/>
    <n v="180"/>
    <n v="60"/>
    <n v="120"/>
    <n v="360"/>
    <n v="360"/>
    <x v="0"/>
  </r>
  <r>
    <x v="80"/>
    <s v="CUST096"/>
    <x v="1"/>
    <n v="44"/>
    <s v="Food"/>
    <n v="23.687000000000001"/>
    <n v="7"/>
    <n v="2"/>
    <n v="5"/>
    <n v="165.809"/>
    <n v="47.374000000000002"/>
    <n v="118.435"/>
    <n v="331.61799999999999"/>
    <n v="331.61799999999999"/>
    <x v="3"/>
  </r>
  <r>
    <x v="81"/>
    <s v="CUST097"/>
    <x v="1"/>
    <n v="51"/>
    <s v="Beauty"/>
    <n v="500"/>
    <n v="8"/>
    <n v="2"/>
    <n v="7"/>
    <n v="4000"/>
    <n v="1000"/>
    <n v="3500"/>
    <n v="8500"/>
    <n v="8500"/>
    <x v="2"/>
  </r>
  <r>
    <x v="26"/>
    <s v="CUST098"/>
    <x v="1"/>
    <n v="55"/>
    <s v="Beauty"/>
    <n v="35.673000000000002"/>
    <n v="4"/>
    <n v="2"/>
    <n v="8"/>
    <n v="142.69200000000001"/>
    <n v="71.346000000000004"/>
    <n v="285.38400000000001"/>
    <n v="499.42200000000003"/>
    <n v="499.42200000000003"/>
    <x v="2"/>
  </r>
  <r>
    <x v="82"/>
    <s v="CUST099"/>
    <x v="1"/>
    <n v="50"/>
    <s v="Electronics"/>
    <n v="300"/>
    <n v="5"/>
    <n v="4"/>
    <n v="9"/>
    <n v="1500"/>
    <n v="1200"/>
    <n v="2700"/>
    <n v="5400"/>
    <n v="540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8BE4A-79CD-4C31-B072-A36B48EF9D5A}" name="H.V.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K7:K8" firstHeaderRow="1" firstDataRow="1" firstDataCol="0"/>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numFmtId="165" showAll="0"/>
    <pivotField showAll="0">
      <items count="8">
        <item x="1"/>
        <item x="0"/>
        <item x="3"/>
        <item x="2"/>
        <item x="4"/>
        <item m="1" x="6"/>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High-volume sales " fld="13" baseField="0" baseItem="0" numFmtId="167"/>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6FAF5B-F0C2-481A-A64A-5BD7C7611F4F}" name="Age AV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numFmtId="165" showAll="0"/>
    <pivotField showAll="0">
      <items count="8">
        <item x="1"/>
        <item x="0"/>
        <item x="3"/>
        <item x="2"/>
        <item x="4"/>
        <item m="1" x="6"/>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Age" fld="3" subtotal="average" baseField="0" baseItem="0" numFmtId="1"/>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DF6D33-5231-42A6-B59A-2075C8AAE499}" name="MAX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numFmtId="165" showAll="0"/>
    <pivotField showAll="0">
      <items count="8">
        <item x="1"/>
        <item x="0"/>
        <item x="3"/>
        <item x="2"/>
        <item x="4"/>
        <item m="1" x="6"/>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ax of Age" fld="3" subtotal="max" baseField="0" baseItem="0" numFmtId="1"/>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C7AB87-ED77-4EBB-9F38-56E49C19C52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9:B22" firstHeaderRow="1" firstDataRow="1" firstDataCol="1"/>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items count="8">
        <item x="1"/>
        <item x="0"/>
        <item x="3"/>
        <item x="2"/>
        <item x="4"/>
        <item m="1" x="6"/>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Gender" fld="2" subtotal="count" baseField="0" baseItem="0"/>
  </dataFields>
  <chartFormats count="5">
    <chartFormat chart="14"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8" format="4" series="1">
      <pivotArea type="data" outline="0" fieldPosition="0">
        <references count="1">
          <reference field="4294967294" count="1" selected="0">
            <x v="0"/>
          </reference>
        </references>
      </pivotArea>
    </chartFormat>
    <chartFormat chart="38" format="5">
      <pivotArea type="data" outline="0" fieldPosition="0">
        <references count="2">
          <reference field="4294967294" count="1" selected="0">
            <x v="0"/>
          </reference>
          <reference field="2" count="1" selected="0">
            <x v="0"/>
          </reference>
        </references>
      </pivotArea>
    </chartFormat>
    <chartFormat chart="38" format="6">
      <pivotArea type="data" outline="0" fieldPosition="0">
        <references count="2">
          <reference field="4294967294" count="1" selected="0">
            <x v="0"/>
          </reference>
          <reference field="2"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1293A2-3B55-485E-B2BE-F3307E2071DE}"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0:B17" firstHeaderRow="1" firstDataRow="1" firstDataCol="1"/>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numFmtId="165" showAll="0"/>
    <pivotField axis="axisRow" showAll="0" sortType="ascending">
      <items count="8">
        <item x="5"/>
        <item m="1" x="6"/>
        <item x="4"/>
        <item x="2"/>
        <item x="3"/>
        <item x="0"/>
        <item x="1"/>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4"/>
  </rowFields>
  <rowItems count="7">
    <i>
      <x/>
    </i>
    <i>
      <x v="2"/>
    </i>
    <i>
      <x v="6"/>
    </i>
    <i>
      <x v="4"/>
    </i>
    <i>
      <x v="5"/>
    </i>
    <i>
      <x v="3"/>
    </i>
    <i t="grand">
      <x/>
    </i>
  </rowItems>
  <colItems count="1">
    <i/>
  </colItems>
  <dataFields count="1">
    <dataField name="Count of Age" fld="3" subtotal="count" baseField="14" baseItem="0"/>
  </dataFields>
  <chartFormats count="5">
    <chartFormat chart="0" format="0"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1"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390EBD-228A-47F3-ACB9-F3CFC86249C5}" name="Transacti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U12:V25" firstHeaderRow="1" firstDataRow="1" firstDataCol="1"/>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dataField="1"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items count="8">
        <item x="1"/>
        <item x="0"/>
        <item x="3"/>
        <item x="2"/>
        <item x="4"/>
        <item m="1" x="6"/>
        <item x="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3">
    <i>
      <x v="1"/>
    </i>
    <i>
      <x v="2"/>
    </i>
    <i>
      <x v="3"/>
    </i>
    <i>
      <x v="4"/>
    </i>
    <i>
      <x v="5"/>
    </i>
    <i>
      <x v="6"/>
    </i>
    <i>
      <x v="7"/>
    </i>
    <i>
      <x v="8"/>
    </i>
    <i>
      <x v="9"/>
    </i>
    <i>
      <x v="10"/>
    </i>
    <i>
      <x v="11"/>
    </i>
    <i>
      <x v="12"/>
    </i>
    <i t="grand">
      <x/>
    </i>
  </rowItems>
  <colItems count="1">
    <i/>
  </colItems>
  <dataFields count="1">
    <dataField name="Count of Customer ID" fld="1" subtotal="count" baseField="0" baseItem="0"/>
  </dataFields>
  <formats count="2">
    <format dxfId="41">
      <pivotArea grandRow="1" outline="0" collapsedLevelsAreSubtotals="1" fieldPosition="0"/>
    </format>
    <format dxfId="40">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513214-C900-4563-B5BB-98935E58CE45}" name="MIN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C8" firstHeaderRow="1" firstDataRow="1" firstDataCol="0"/>
  <pivotFields count="17">
    <pivotField numFmtId="164" showAll="0">
      <items count="84">
        <item x="30"/>
        <item x="2"/>
        <item x="20"/>
        <item x="14"/>
        <item x="13"/>
        <item x="43"/>
        <item x="58"/>
        <item x="57"/>
        <item x="74"/>
        <item x="48"/>
        <item x="10"/>
        <item x="15"/>
        <item x="38"/>
        <item x="62"/>
        <item x="7"/>
        <item x="1"/>
        <item x="46"/>
        <item x="6"/>
        <item x="34"/>
        <item x="31"/>
        <item x="66"/>
        <item x="76"/>
        <item x="55"/>
        <item x="22"/>
        <item x="69"/>
        <item x="35"/>
        <item x="16"/>
        <item x="26"/>
        <item x="5"/>
        <item x="60"/>
        <item x="17"/>
        <item x="4"/>
        <item x="42"/>
        <item x="71"/>
        <item x="79"/>
        <item x="3"/>
        <item x="29"/>
        <item x="61"/>
        <item x="50"/>
        <item x="36"/>
        <item x="33"/>
        <item x="40"/>
        <item x="68"/>
        <item x="39"/>
        <item x="53"/>
        <item x="65"/>
        <item x="67"/>
        <item x="47"/>
        <item x="37"/>
        <item x="25"/>
        <item x="12"/>
        <item x="27"/>
        <item x="63"/>
        <item x="44"/>
        <item x="78"/>
        <item x="18"/>
        <item x="77"/>
        <item x="45"/>
        <item x="9"/>
        <item x="49"/>
        <item x="81"/>
        <item x="21"/>
        <item x="54"/>
        <item x="28"/>
        <item x="11"/>
        <item x="19"/>
        <item x="41"/>
        <item x="75"/>
        <item x="52"/>
        <item x="51"/>
        <item x="64"/>
        <item x="0"/>
        <item x="73"/>
        <item x="23"/>
        <item x="59"/>
        <item x="70"/>
        <item x="8"/>
        <item x="72"/>
        <item x="82"/>
        <item x="80"/>
        <item x="32"/>
        <item x="24"/>
        <item x="56"/>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numFmtId="165" showAll="0"/>
    <pivotField showAll="0">
      <items count="8">
        <item x="1"/>
        <item x="0"/>
        <item x="3"/>
        <item x="2"/>
        <item x="4"/>
        <item m="1" x="6"/>
        <item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in of Age" fld="3" subtotal="min" baseField="0" baseItem="0" numFmtId="1"/>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D723229-1D19-40E9-AC0C-B74304DB1AE1}" sourceName="Gender">
  <pivotTables>
    <pivotTable tabId="2" name="Transactions"/>
    <pivotTable tabId="2" name="Age"/>
    <pivotTable tabId="2" name="Age AVG"/>
    <pivotTable tabId="2" name="H.V.S"/>
    <pivotTable tabId="2" name="MAX AGE"/>
    <pivotTable tabId="2" name="MIN AGE"/>
  </pivotTables>
  <data>
    <tabular pivotCacheId="49028000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D7CC60E3-4071-4720-AC82-232FCC585957}" sourceName="Age brackets">
  <pivotTables>
    <pivotTable tabId="2" name="Transactions"/>
    <pivotTable tabId="2" name="Age AVG"/>
    <pivotTable tabId="2" name="Gender"/>
    <pivotTable tabId="2" name="H.V.S"/>
    <pivotTable tabId="2" name="MAX AGE"/>
    <pivotTable tabId="2" name="MIN AGE"/>
  </pivotTables>
  <data>
    <tabular pivotCacheId="490280007">
      <items count="7">
        <i x="1" s="1"/>
        <i x="0" s="1"/>
        <i x="3" s="1"/>
        <i x="2" s="1"/>
        <i x="4" s="1"/>
        <i x="5" s="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0E8E4CD4-4980-4D44-AEC6-473DADCB8DD1}" sourceName="Months (Date)">
  <pivotTables>
    <pivotTable tabId="2" name="Age"/>
    <pivotTable tabId="2" name="Age AVG"/>
    <pivotTable tabId="2" name="Gender"/>
    <pivotTable tabId="2" name="H.V.S"/>
    <pivotTable tabId="2" name="MAX AGE"/>
    <pivotTable tabId="2" name="MIN AGE"/>
  </pivotTables>
  <data>
    <tabular pivotCacheId="490280007" showMissing="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235E09F-A404-4EA6-8DFD-8920B86F01B5}" cache="Slicer_Gender" caption="Gender" style="SlicerStyleLight5" rowHeight="247650"/>
  <slicer name="Age brackets" xr10:uid="{DD09EEEF-F97C-4948-BCB9-6976C7396C86}" cache="Slicer_Age_brackets" caption="Age brackets" columnCount="3" style="SlicerStyleLight5" rowHeight="247650"/>
  <slicer name="Months (Date)" xr10:uid="{A3578E73-E430-41C1-8568-EDACDFAE25D9}" cache="Slicer_Months__Date" caption="Months (Date)" columnCount="4" style="SlicerStyleLight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47A876-0C99-48D4-AA4A-15DD485E2918}" name="Transactions" displayName="Transactions" ref="A1:O101" totalsRowCount="1" headerRowDxfId="63">
  <autoFilter ref="A1:O100" xr:uid="{FB47A876-0C99-48D4-AA4A-15DD485E29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0E332D5-6F5B-4984-ABB1-D8155AB5CAB9}" name="Date" totalsRowLabel="Total" dataDxfId="62" totalsRowDxfId="61"/>
    <tableColumn id="2" xr3:uid="{CF8B32B5-3898-479D-89FE-F75A999CD14D}" name="Customer ID" dataDxfId="60" totalsRowDxfId="59"/>
    <tableColumn id="3" xr3:uid="{41FE5F62-1E7B-429D-A8B5-08A190E70ECC}" name="Gender" dataDxfId="58" totalsRowDxfId="57"/>
    <tableColumn id="4" xr3:uid="{D87095A5-F8B1-4DF6-9827-5BE389D4D4C5}" name="Age" dataDxfId="56" totalsRowDxfId="55"/>
    <tableColumn id="5" xr3:uid="{2B36F678-8596-4649-8F9E-967E69D1C25E}" name="Product Category" dataDxfId="54" totalsRowDxfId="53"/>
    <tableColumn id="6" xr3:uid="{90942703-B0C3-47B1-99D0-4D84F3302799}" name="Price per Unit" dataDxfId="52" totalsRowDxfId="51"/>
    <tableColumn id="7" xr3:uid="{3FD7261F-6EAB-4CE9-9709-6065FB9EF9EB}" name="Quanity for 1-jan"/>
    <tableColumn id="8" xr3:uid="{B5AC0ED2-DBA8-4A11-B0DC-8FD50E265C46}" name="Quantity for 8-jan" dataDxfId="50" totalsRowDxfId="49"/>
    <tableColumn id="9" xr3:uid="{FC4656F9-4592-4443-B10C-961D13C518DC}" name="Quantity for 15-jan" dataDxfId="48" totalsRowDxfId="47"/>
    <tableColumn id="10" xr3:uid="{D03425DA-45FD-4CE7-A801-8B5D4A37ACAE}" name="Revenue for jan-1">
      <calculatedColumnFormula>$F2*G2</calculatedColumnFormula>
    </tableColumn>
    <tableColumn id="11" xr3:uid="{81E455FA-374C-4BA3-9A20-E8A1211939BC}" name="Revenue for jan-8">
      <calculatedColumnFormula>$F2*H2</calculatedColumnFormula>
    </tableColumn>
    <tableColumn id="12" xr3:uid="{1CDA1111-6097-477A-93D6-3FEB03C7E06D}" name="Revenue for 15-jan">
      <calculatedColumnFormula>$F2*I2</calculatedColumnFormula>
    </tableColumn>
    <tableColumn id="13" xr3:uid="{E63B8893-DC42-41D7-BE2E-413D9972C1D0}" name="Total Revenue" totalsRowFunction="sum" dataDxfId="46" totalsRowDxfId="45" dataCellStyle="Currency" totalsRowCellStyle="Currency">
      <calculatedColumnFormula>SUM(J2:L2)</calculatedColumnFormula>
    </tableColumn>
    <tableColumn id="14" xr3:uid="{E4C06F14-520E-4D06-AB79-A3AA385F1D80}" name="high-volume sales" totalsRowFunction="sum" dataDxfId="44" totalsRowDxfId="43" dataCellStyle="Currency" totalsRowCellStyle="Currency">
      <calculatedColumnFormula>IF(SUM(G2:I2)&gt;10,M2,0)</calculatedColumnFormula>
    </tableColumn>
    <tableColumn id="16" xr3:uid="{6C8D54FF-C745-45FC-976F-24BB64AC5558}" name="Age brackets" dataDxfId="42">
      <calculatedColumnFormula array="1">_xlfn.IFS(Transactions[[#This Row],[Age]]&gt;60,"60 Plus",Transactions[[#This Row],[Age]]&gt;=50,"50:60",Transactions[[#This Row],[Age]]&gt;=40,"40:49",Transactions[[#This Row],[Age]]&gt;=30,"30:39",Transactions[[#This Row],[Age]]&gt;=20,"20:29",Transactions[[#This Row],[Age]]&lt;20,"Under20")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BD54-8096-4269-86C7-34E54D6D4635}">
  <dimension ref="A1:M100"/>
  <sheetViews>
    <sheetView workbookViewId="0">
      <selection activeCell="C14" sqref="C14"/>
    </sheetView>
  </sheetViews>
  <sheetFormatPr defaultRowHeight="14.4" x14ac:dyDescent="0.3"/>
  <sheetData>
    <row r="1" spans="1:13" x14ac:dyDescent="0.3">
      <c r="A1" s="1" t="s">
        <v>0</v>
      </c>
      <c r="B1" s="1" t="s">
        <v>1</v>
      </c>
      <c r="C1" s="1" t="s">
        <v>2</v>
      </c>
      <c r="D1" s="1" t="s">
        <v>3</v>
      </c>
      <c r="E1" s="1" t="s">
        <v>4</v>
      </c>
      <c r="F1" s="1" t="s">
        <v>5</v>
      </c>
      <c r="G1" s="1" t="s">
        <v>111</v>
      </c>
      <c r="H1" s="1" t="s">
        <v>112</v>
      </c>
      <c r="I1" s="1" t="s">
        <v>118</v>
      </c>
      <c r="J1" s="1" t="s">
        <v>115</v>
      </c>
      <c r="K1" s="1" t="s">
        <v>116</v>
      </c>
      <c r="L1" s="1" t="s">
        <v>117</v>
      </c>
      <c r="M1" s="1" t="s">
        <v>6</v>
      </c>
    </row>
    <row r="2" spans="1:13" x14ac:dyDescent="0.3">
      <c r="A2" s="2">
        <v>45254</v>
      </c>
      <c r="B2" s="1" t="s">
        <v>7</v>
      </c>
      <c r="C2" s="1" t="s">
        <v>8</v>
      </c>
      <c r="D2" s="1">
        <v>34</v>
      </c>
      <c r="E2" s="1" t="s">
        <v>9</v>
      </c>
      <c r="F2" s="1">
        <v>50</v>
      </c>
      <c r="G2">
        <v>5</v>
      </c>
      <c r="H2" s="1">
        <v>3</v>
      </c>
      <c r="I2">
        <v>5</v>
      </c>
    </row>
    <row r="3" spans="1:13" x14ac:dyDescent="0.3">
      <c r="A3" s="2">
        <v>44984</v>
      </c>
      <c r="B3" s="1" t="s">
        <v>10</v>
      </c>
      <c r="C3" s="1" t="s">
        <v>11</v>
      </c>
      <c r="D3" s="1">
        <v>26</v>
      </c>
      <c r="E3" s="1" t="s">
        <v>12</v>
      </c>
      <c r="F3" s="1">
        <v>500</v>
      </c>
      <c r="G3">
        <v>6</v>
      </c>
      <c r="H3" s="1">
        <v>2</v>
      </c>
      <c r="I3">
        <v>3</v>
      </c>
    </row>
    <row r="4" spans="1:13" x14ac:dyDescent="0.3">
      <c r="A4" s="2">
        <v>44939</v>
      </c>
      <c r="B4" s="1" t="s">
        <v>13</v>
      </c>
      <c r="C4" s="1" t="s">
        <v>8</v>
      </c>
      <c r="D4" s="1">
        <v>50</v>
      </c>
      <c r="E4" s="1" t="s">
        <v>14</v>
      </c>
      <c r="F4" s="1">
        <v>2894.67</v>
      </c>
      <c r="G4">
        <v>7</v>
      </c>
      <c r="H4" s="1">
        <v>1</v>
      </c>
      <c r="I4">
        <v>2</v>
      </c>
    </row>
    <row r="5" spans="1:13" x14ac:dyDescent="0.3">
      <c r="A5" s="2">
        <v>45067</v>
      </c>
      <c r="B5" s="1" t="s">
        <v>15</v>
      </c>
      <c r="C5" s="1" t="s">
        <v>8</v>
      </c>
      <c r="D5" s="1">
        <v>37</v>
      </c>
      <c r="E5" s="1" t="s">
        <v>12</v>
      </c>
      <c r="F5" s="1">
        <v>500</v>
      </c>
      <c r="G5">
        <v>8</v>
      </c>
      <c r="H5" s="1">
        <v>1</v>
      </c>
      <c r="I5">
        <v>3</v>
      </c>
    </row>
    <row r="6" spans="1:13" x14ac:dyDescent="0.3">
      <c r="A6" s="2">
        <v>45052</v>
      </c>
      <c r="B6" s="1" t="s">
        <v>16</v>
      </c>
      <c r="C6" s="1" t="s">
        <v>8</v>
      </c>
      <c r="D6" s="1">
        <v>30</v>
      </c>
      <c r="E6" s="1" t="s">
        <v>9</v>
      </c>
      <c r="F6" s="1">
        <v>50</v>
      </c>
      <c r="G6">
        <v>4</v>
      </c>
      <c r="H6" s="1">
        <v>2</v>
      </c>
      <c r="I6">
        <v>2</v>
      </c>
    </row>
    <row r="7" spans="1:13" x14ac:dyDescent="0.3">
      <c r="A7" s="2">
        <v>45041</v>
      </c>
      <c r="B7" s="1" t="s">
        <v>17</v>
      </c>
      <c r="C7" s="1" t="s">
        <v>11</v>
      </c>
      <c r="D7" s="1">
        <v>45</v>
      </c>
      <c r="E7" s="1" t="s">
        <v>114</v>
      </c>
      <c r="F7" s="1">
        <v>30</v>
      </c>
      <c r="G7">
        <v>2</v>
      </c>
      <c r="H7" s="1">
        <v>1</v>
      </c>
      <c r="I7">
        <v>3</v>
      </c>
    </row>
    <row r="8" spans="1:13" x14ac:dyDescent="0.3">
      <c r="A8" s="2">
        <v>44998</v>
      </c>
      <c r="B8" s="1" t="s">
        <v>18</v>
      </c>
      <c r="C8" s="1" t="s">
        <v>8</v>
      </c>
      <c r="D8" s="1">
        <v>46</v>
      </c>
      <c r="E8" s="1" t="s">
        <v>12</v>
      </c>
      <c r="F8" s="1">
        <v>25</v>
      </c>
      <c r="G8">
        <v>3</v>
      </c>
      <c r="H8" s="1">
        <v>2</v>
      </c>
      <c r="I8">
        <v>4</v>
      </c>
    </row>
    <row r="9" spans="1:13" x14ac:dyDescent="0.3">
      <c r="A9" s="2">
        <v>44979</v>
      </c>
      <c r="B9" s="1" t="s">
        <v>19</v>
      </c>
      <c r="C9" s="1" t="s">
        <v>8</v>
      </c>
      <c r="D9" s="1">
        <v>30</v>
      </c>
      <c r="E9" s="1"/>
      <c r="F9" s="1">
        <v>25.896699999999999</v>
      </c>
      <c r="G9">
        <v>4</v>
      </c>
      <c r="H9" s="1">
        <v>4</v>
      </c>
      <c r="I9">
        <v>5</v>
      </c>
    </row>
    <row r="10" spans="1:13" x14ac:dyDescent="0.3">
      <c r="A10" s="2">
        <v>45273</v>
      </c>
      <c r="B10" s="1" t="s">
        <v>20</v>
      </c>
      <c r="C10" s="1" t="s">
        <v>8</v>
      </c>
      <c r="D10" s="1">
        <v>63</v>
      </c>
      <c r="E10" s="1" t="s">
        <v>14</v>
      </c>
      <c r="F10" s="1">
        <v>300</v>
      </c>
      <c r="G10">
        <v>4</v>
      </c>
      <c r="H10" s="1">
        <v>2</v>
      </c>
      <c r="I10">
        <v>3</v>
      </c>
    </row>
    <row r="11" spans="1:13" x14ac:dyDescent="0.3">
      <c r="A11" s="2">
        <v>45206</v>
      </c>
      <c r="B11" s="1" t="s">
        <v>21</v>
      </c>
      <c r="C11" s="1" t="s">
        <v>11</v>
      </c>
      <c r="D11" s="1">
        <v>52</v>
      </c>
      <c r="E11" s="1" t="s">
        <v>12</v>
      </c>
      <c r="F11" s="1">
        <v>50</v>
      </c>
      <c r="G11">
        <v>5</v>
      </c>
      <c r="H11" s="1">
        <v>4</v>
      </c>
      <c r="I11">
        <v>4</v>
      </c>
    </row>
    <row r="12" spans="1:13" x14ac:dyDescent="0.3">
      <c r="A12" s="2">
        <v>44971</v>
      </c>
      <c r="B12" s="1" t="s">
        <v>22</v>
      </c>
      <c r="C12" s="1" t="s">
        <v>8</v>
      </c>
      <c r="D12" s="1">
        <v>23</v>
      </c>
      <c r="E12" s="1" t="s">
        <v>12</v>
      </c>
      <c r="F12" s="1">
        <v>50</v>
      </c>
      <c r="G12">
        <v>3</v>
      </c>
      <c r="H12" s="1">
        <v>2</v>
      </c>
      <c r="I12">
        <v>5</v>
      </c>
    </row>
    <row r="13" spans="1:13" x14ac:dyDescent="0.3">
      <c r="A13" s="2">
        <v>45229</v>
      </c>
      <c r="B13" s="1" t="s">
        <v>23</v>
      </c>
      <c r="C13" s="1" t="s">
        <v>8</v>
      </c>
      <c r="D13" s="1">
        <v>35</v>
      </c>
      <c r="E13" s="1" t="s">
        <v>114</v>
      </c>
      <c r="F13" s="1">
        <v>25</v>
      </c>
      <c r="G13">
        <v>5</v>
      </c>
      <c r="H13" s="1">
        <v>3</v>
      </c>
      <c r="I13">
        <v>6</v>
      </c>
    </row>
    <row r="14" spans="1:13" x14ac:dyDescent="0.3">
      <c r="A14" s="2">
        <v>45143</v>
      </c>
      <c r="B14" s="1" t="s">
        <v>24</v>
      </c>
      <c r="C14" s="1" t="s">
        <v>8</v>
      </c>
      <c r="D14" s="1">
        <v>22</v>
      </c>
      <c r="E14" s="1" t="s">
        <v>14</v>
      </c>
      <c r="F14" s="1">
        <v>500</v>
      </c>
      <c r="G14">
        <v>6</v>
      </c>
      <c r="H14" s="1">
        <v>3</v>
      </c>
      <c r="I14">
        <v>4</v>
      </c>
    </row>
    <row r="15" spans="1:13" x14ac:dyDescent="0.3">
      <c r="A15" s="2">
        <v>44943</v>
      </c>
      <c r="B15" s="1" t="s">
        <v>25</v>
      </c>
      <c r="C15" s="1" t="s">
        <v>8</v>
      </c>
      <c r="D15" s="1">
        <v>64</v>
      </c>
      <c r="E15" s="1"/>
      <c r="F15" s="1">
        <v>34.566000000000003</v>
      </c>
      <c r="G15">
        <v>7</v>
      </c>
      <c r="H15" s="1">
        <v>4</v>
      </c>
      <c r="I15">
        <v>3</v>
      </c>
    </row>
    <row r="16" spans="1:13" x14ac:dyDescent="0.3">
      <c r="A16" s="2">
        <v>44942</v>
      </c>
      <c r="B16" s="1" t="s">
        <v>26</v>
      </c>
      <c r="C16" s="1" t="s">
        <v>11</v>
      </c>
      <c r="D16" s="1">
        <v>42</v>
      </c>
      <c r="E16" s="1" t="s">
        <v>14</v>
      </c>
      <c r="F16" s="1">
        <v>500</v>
      </c>
      <c r="G16">
        <v>4</v>
      </c>
      <c r="H16" s="1">
        <v>4</v>
      </c>
      <c r="I16">
        <v>5</v>
      </c>
    </row>
    <row r="17" spans="1:9" x14ac:dyDescent="0.3">
      <c r="A17" s="2">
        <v>44974</v>
      </c>
      <c r="B17" s="1" t="s">
        <v>27</v>
      </c>
      <c r="C17" s="1" t="s">
        <v>8</v>
      </c>
      <c r="D17" s="1">
        <v>19</v>
      </c>
      <c r="E17" s="1" t="s">
        <v>114</v>
      </c>
      <c r="F17" s="1">
        <v>399.4</v>
      </c>
      <c r="G17">
        <v>3</v>
      </c>
      <c r="H17" s="1">
        <v>3</v>
      </c>
      <c r="I17">
        <v>7</v>
      </c>
    </row>
    <row r="18" spans="1:9" x14ac:dyDescent="0.3">
      <c r="A18" s="2">
        <v>45038</v>
      </c>
      <c r="B18" s="1" t="s">
        <v>28</v>
      </c>
      <c r="C18" s="1" t="s">
        <v>11</v>
      </c>
      <c r="D18" s="1">
        <v>27</v>
      </c>
      <c r="E18" s="1" t="s">
        <v>12</v>
      </c>
      <c r="F18" s="1">
        <v>25</v>
      </c>
      <c r="G18">
        <v>2</v>
      </c>
      <c r="H18" s="1">
        <v>4</v>
      </c>
      <c r="I18">
        <v>9</v>
      </c>
    </row>
    <row r="19" spans="1:9" x14ac:dyDescent="0.3">
      <c r="A19" s="2">
        <v>45046</v>
      </c>
      <c r="B19" s="1" t="s">
        <v>29</v>
      </c>
      <c r="C19" s="1" t="s">
        <v>11</v>
      </c>
      <c r="D19" s="1">
        <v>47</v>
      </c>
      <c r="E19" s="1" t="s">
        <v>14</v>
      </c>
      <c r="F19" s="1">
        <v>25</v>
      </c>
      <c r="G19">
        <v>2</v>
      </c>
      <c r="H19" s="1">
        <v>2</v>
      </c>
      <c r="I19">
        <v>9</v>
      </c>
    </row>
    <row r="20" spans="1:9" x14ac:dyDescent="0.3">
      <c r="A20" s="2">
        <v>45185</v>
      </c>
      <c r="B20" s="1" t="s">
        <v>30</v>
      </c>
      <c r="C20" s="1" t="s">
        <v>11</v>
      </c>
      <c r="D20" s="1">
        <v>62</v>
      </c>
      <c r="E20" s="1" t="s">
        <v>12</v>
      </c>
      <c r="F20" s="1">
        <v>25</v>
      </c>
      <c r="G20">
        <v>2</v>
      </c>
      <c r="H20" s="1">
        <v>2</v>
      </c>
      <c r="I20" s="1">
        <v>5</v>
      </c>
    </row>
    <row r="21" spans="1:9" x14ac:dyDescent="0.3">
      <c r="A21" s="2">
        <v>45235</v>
      </c>
      <c r="B21" s="1" t="s">
        <v>31</v>
      </c>
      <c r="C21" s="1" t="s">
        <v>8</v>
      </c>
      <c r="D21" s="1">
        <v>22</v>
      </c>
      <c r="E21" s="1" t="s">
        <v>12</v>
      </c>
      <c r="F21" s="1">
        <v>300.98099999999999</v>
      </c>
      <c r="G21">
        <v>3</v>
      </c>
      <c r="H21" s="1">
        <v>3</v>
      </c>
      <c r="I21" s="1">
        <v>3</v>
      </c>
    </row>
    <row r="22" spans="1:9" x14ac:dyDescent="0.3">
      <c r="A22" s="2">
        <v>44940</v>
      </c>
      <c r="B22" s="1" t="s">
        <v>32</v>
      </c>
      <c r="C22" s="1" t="s">
        <v>11</v>
      </c>
      <c r="D22" s="1">
        <v>50</v>
      </c>
      <c r="E22" s="1" t="s">
        <v>9</v>
      </c>
      <c r="F22" s="1">
        <v>500</v>
      </c>
      <c r="G22">
        <v>4</v>
      </c>
      <c r="H22" s="1">
        <v>1</v>
      </c>
      <c r="I22" s="1">
        <v>2</v>
      </c>
    </row>
    <row r="23" spans="1:9" x14ac:dyDescent="0.3">
      <c r="A23" s="2">
        <v>45214</v>
      </c>
      <c r="B23" s="1" t="s">
        <v>33</v>
      </c>
      <c r="C23" s="1" t="s">
        <v>8</v>
      </c>
      <c r="D23" s="1">
        <v>18</v>
      </c>
      <c r="E23" s="1" t="s">
        <v>12</v>
      </c>
      <c r="F23" s="1">
        <v>50</v>
      </c>
      <c r="G23">
        <v>5</v>
      </c>
      <c r="H23" s="1">
        <v>2</v>
      </c>
      <c r="I23" s="1">
        <v>3</v>
      </c>
    </row>
    <row r="24" spans="1:9" x14ac:dyDescent="0.3">
      <c r="A24" s="2">
        <v>45028</v>
      </c>
      <c r="B24" s="1" t="s">
        <v>34</v>
      </c>
      <c r="C24" s="1" t="s">
        <v>11</v>
      </c>
      <c r="D24" s="1">
        <v>35</v>
      </c>
      <c r="E24" s="1" t="s">
        <v>12</v>
      </c>
      <c r="F24" s="1">
        <v>30</v>
      </c>
      <c r="G24">
        <v>6</v>
      </c>
      <c r="H24" s="1">
        <v>4</v>
      </c>
      <c r="I24" s="1">
        <v>2</v>
      </c>
    </row>
    <row r="25" spans="1:9" x14ac:dyDescent="0.3">
      <c r="A25" s="2">
        <v>45259</v>
      </c>
      <c r="B25" s="1" t="s">
        <v>35</v>
      </c>
      <c r="C25" s="1" t="s">
        <v>11</v>
      </c>
      <c r="D25" s="1">
        <v>49</v>
      </c>
      <c r="E25" s="1" t="s">
        <v>12</v>
      </c>
      <c r="F25" s="1">
        <v>300</v>
      </c>
      <c r="G25">
        <v>7</v>
      </c>
      <c r="H25" s="1">
        <v>1</v>
      </c>
      <c r="I25" s="1">
        <v>3</v>
      </c>
    </row>
    <row r="26" spans="1:9" x14ac:dyDescent="0.3">
      <c r="A26" s="2">
        <v>45286</v>
      </c>
      <c r="B26" s="1" t="s">
        <v>36</v>
      </c>
      <c r="C26" s="1" t="s">
        <v>11</v>
      </c>
      <c r="D26" s="1">
        <v>64</v>
      </c>
      <c r="E26" s="1" t="s">
        <v>9</v>
      </c>
      <c r="F26" s="1">
        <v>50</v>
      </c>
      <c r="G26">
        <v>5</v>
      </c>
      <c r="H26" s="1">
        <v>1</v>
      </c>
      <c r="I26" s="1">
        <v>2</v>
      </c>
    </row>
    <row r="27" spans="1:9" x14ac:dyDescent="0.3">
      <c r="A27" s="2">
        <v>45206</v>
      </c>
      <c r="B27" s="1" t="s">
        <v>37</v>
      </c>
      <c r="C27" s="1" t="s">
        <v>11</v>
      </c>
      <c r="D27" s="1">
        <v>28</v>
      </c>
      <c r="E27" s="1" t="s">
        <v>14</v>
      </c>
      <c r="F27" s="1">
        <v>500</v>
      </c>
      <c r="G27">
        <v>5</v>
      </c>
      <c r="H27" s="1">
        <v>2</v>
      </c>
      <c r="I27" s="1">
        <v>4</v>
      </c>
    </row>
    <row r="28" spans="1:9" x14ac:dyDescent="0.3">
      <c r="A28" s="2">
        <v>45141</v>
      </c>
      <c r="B28" s="1" t="s">
        <v>38</v>
      </c>
      <c r="C28" s="1" t="s">
        <v>11</v>
      </c>
      <c r="D28" s="1">
        <v>38</v>
      </c>
      <c r="E28" s="1"/>
      <c r="F28" s="1">
        <v>25</v>
      </c>
      <c r="G28">
        <v>6</v>
      </c>
      <c r="H28" s="1">
        <v>2</v>
      </c>
      <c r="I28" s="1">
        <v>4</v>
      </c>
    </row>
    <row r="29" spans="1:9" x14ac:dyDescent="0.3">
      <c r="A29" s="2">
        <v>45039</v>
      </c>
      <c r="B29" s="1" t="s">
        <v>39</v>
      </c>
      <c r="C29" s="1" t="s">
        <v>11</v>
      </c>
      <c r="D29" s="1">
        <v>43</v>
      </c>
      <c r="E29" s="1" t="s">
        <v>9</v>
      </c>
      <c r="F29" s="1">
        <v>500</v>
      </c>
      <c r="G29">
        <v>7</v>
      </c>
      <c r="H29" s="1">
        <v>1</v>
      </c>
      <c r="I29" s="1">
        <v>5</v>
      </c>
    </row>
    <row r="30" spans="1:9" x14ac:dyDescent="0.3">
      <c r="A30" s="2">
        <v>45156</v>
      </c>
      <c r="B30" s="1" t="s">
        <v>40</v>
      </c>
      <c r="C30" s="1" t="s">
        <v>11</v>
      </c>
      <c r="D30" s="1">
        <v>42</v>
      </c>
      <c r="E30" s="1" t="s">
        <v>14</v>
      </c>
      <c r="F30" s="1">
        <v>30</v>
      </c>
      <c r="G30">
        <v>6</v>
      </c>
      <c r="H30" s="1">
        <v>1</v>
      </c>
      <c r="I30" s="1">
        <v>5</v>
      </c>
    </row>
    <row r="31" spans="1:9" x14ac:dyDescent="0.3">
      <c r="A31" s="2">
        <v>45228</v>
      </c>
      <c r="B31" s="1" t="s">
        <v>41</v>
      </c>
      <c r="C31" s="1" t="s">
        <v>11</v>
      </c>
      <c r="D31" s="1">
        <v>39</v>
      </c>
      <c r="E31" s="1" t="s">
        <v>9</v>
      </c>
      <c r="F31" s="1">
        <v>300</v>
      </c>
      <c r="G31">
        <v>5</v>
      </c>
      <c r="H31" s="1">
        <v>3</v>
      </c>
      <c r="I31" s="1">
        <v>4</v>
      </c>
    </row>
    <row r="32" spans="1:9" x14ac:dyDescent="0.3">
      <c r="A32" s="2">
        <v>45069</v>
      </c>
      <c r="B32" s="1" t="s">
        <v>42</v>
      </c>
      <c r="C32" s="1" t="s">
        <v>8</v>
      </c>
      <c r="D32" s="1">
        <v>44</v>
      </c>
      <c r="E32" s="1" t="s">
        <v>113</v>
      </c>
      <c r="F32" s="1">
        <v>300</v>
      </c>
      <c r="G32">
        <v>4</v>
      </c>
      <c r="H32" s="1">
        <v>4</v>
      </c>
      <c r="I32" s="1">
        <v>4</v>
      </c>
    </row>
    <row r="33" spans="1:9" x14ac:dyDescent="0.3">
      <c r="A33" s="2">
        <v>44930</v>
      </c>
      <c r="B33" s="1" t="s">
        <v>43</v>
      </c>
      <c r="C33" s="1" t="s">
        <v>8</v>
      </c>
      <c r="D33" s="1">
        <v>30</v>
      </c>
      <c r="E33" s="1" t="s">
        <v>114</v>
      </c>
      <c r="F33" s="1">
        <v>30</v>
      </c>
      <c r="G33">
        <v>3</v>
      </c>
      <c r="H33" s="1">
        <v>3</v>
      </c>
      <c r="I33" s="1">
        <v>2</v>
      </c>
    </row>
    <row r="34" spans="1:9" x14ac:dyDescent="0.3">
      <c r="A34" s="2">
        <v>45008</v>
      </c>
      <c r="B34" s="1" t="s">
        <v>44</v>
      </c>
      <c r="C34" s="1" t="s">
        <v>11</v>
      </c>
      <c r="D34" s="1">
        <v>50</v>
      </c>
      <c r="E34" s="1" t="s">
        <v>14</v>
      </c>
      <c r="F34" s="1">
        <v>50</v>
      </c>
      <c r="G34">
        <v>2</v>
      </c>
      <c r="H34" s="1">
        <v>2</v>
      </c>
      <c r="I34" s="1">
        <v>2</v>
      </c>
    </row>
    <row r="35" spans="1:9" x14ac:dyDescent="0.3">
      <c r="A35" s="2">
        <v>45284</v>
      </c>
      <c r="B35" s="1" t="s">
        <v>45</v>
      </c>
      <c r="C35" s="1" t="s">
        <v>11</v>
      </c>
      <c r="D35" s="1">
        <v>51</v>
      </c>
      <c r="E35" s="1" t="s">
        <v>12</v>
      </c>
      <c r="F35" s="1">
        <v>50</v>
      </c>
      <c r="G35">
        <v>3</v>
      </c>
      <c r="H35" s="1">
        <v>3</v>
      </c>
      <c r="I35" s="1">
        <v>2</v>
      </c>
    </row>
    <row r="36" spans="1:9" x14ac:dyDescent="0.3">
      <c r="A36" s="2">
        <v>45143</v>
      </c>
      <c r="B36" s="1" t="s">
        <v>46</v>
      </c>
      <c r="C36" s="1" t="s">
        <v>11</v>
      </c>
      <c r="D36" s="1">
        <v>58</v>
      </c>
      <c r="E36" s="1" t="s">
        <v>9</v>
      </c>
      <c r="F36" s="1">
        <v>34.567</v>
      </c>
      <c r="G36">
        <v>5</v>
      </c>
      <c r="H36" s="1">
        <v>3</v>
      </c>
      <c r="I36" s="1">
        <v>2</v>
      </c>
    </row>
    <row r="37" spans="1:9" x14ac:dyDescent="0.3">
      <c r="A37" s="2">
        <v>45101</v>
      </c>
      <c r="B37" s="1" t="s">
        <v>47</v>
      </c>
      <c r="C37" s="1" t="s">
        <v>8</v>
      </c>
      <c r="D37" s="1">
        <v>52</v>
      </c>
      <c r="E37" s="1" t="s">
        <v>9</v>
      </c>
      <c r="F37" s="1">
        <v>300</v>
      </c>
      <c r="G37">
        <v>7</v>
      </c>
      <c r="H37" s="1">
        <v>3</v>
      </c>
      <c r="I37" s="1">
        <v>3</v>
      </c>
    </row>
    <row r="38" spans="1:9" x14ac:dyDescent="0.3">
      <c r="A38" s="2">
        <v>45069</v>
      </c>
      <c r="B38" s="1" t="s">
        <v>48</v>
      </c>
      <c r="C38" s="1" t="s">
        <v>11</v>
      </c>
      <c r="D38" s="1">
        <v>18</v>
      </c>
      <c r="E38" s="1" t="s">
        <v>9</v>
      </c>
      <c r="F38" s="1">
        <v>25</v>
      </c>
      <c r="G38">
        <v>8</v>
      </c>
      <c r="H38" s="1">
        <v>3</v>
      </c>
      <c r="I38" s="1">
        <v>4</v>
      </c>
    </row>
    <row r="39" spans="1:9" x14ac:dyDescent="0.3">
      <c r="A39" s="2">
        <v>45006</v>
      </c>
      <c r="B39" s="1" t="s">
        <v>49</v>
      </c>
      <c r="C39" s="1" t="s">
        <v>8</v>
      </c>
      <c r="D39" s="1">
        <v>38</v>
      </c>
      <c r="E39" s="1" t="s">
        <v>9</v>
      </c>
      <c r="F39" s="1">
        <v>50</v>
      </c>
      <c r="G39">
        <v>5</v>
      </c>
      <c r="H39" s="1">
        <v>4</v>
      </c>
      <c r="I39" s="1">
        <v>5</v>
      </c>
    </row>
    <row r="40" spans="1:9" x14ac:dyDescent="0.3">
      <c r="A40" s="2">
        <v>45037</v>
      </c>
      <c r="B40" s="1" t="s">
        <v>50</v>
      </c>
      <c r="C40" s="1" t="s">
        <v>8</v>
      </c>
      <c r="D40" s="1">
        <v>23</v>
      </c>
      <c r="E40" s="1" t="s">
        <v>12</v>
      </c>
      <c r="F40" s="1">
        <v>30</v>
      </c>
      <c r="G40">
        <v>6</v>
      </c>
      <c r="H40" s="1">
        <v>4</v>
      </c>
      <c r="I40" s="1">
        <v>6</v>
      </c>
    </row>
    <row r="41" spans="1:9" x14ac:dyDescent="0.3">
      <c r="A41" s="2">
        <v>45099</v>
      </c>
      <c r="B41" s="1" t="s">
        <v>51</v>
      </c>
      <c r="C41" s="1" t="s">
        <v>8</v>
      </c>
      <c r="D41" s="1">
        <v>45</v>
      </c>
      <c r="E41" s="1" t="s">
        <v>9</v>
      </c>
      <c r="F41" s="1">
        <v>50</v>
      </c>
      <c r="G41">
        <v>4</v>
      </c>
      <c r="H41" s="1">
        <v>1</v>
      </c>
      <c r="I41" s="1">
        <v>7</v>
      </c>
    </row>
    <row r="42" spans="1:9" x14ac:dyDescent="0.3">
      <c r="A42" s="2">
        <v>44979</v>
      </c>
      <c r="B42" s="1" t="s">
        <v>52</v>
      </c>
      <c r="C42" s="1" t="s">
        <v>8</v>
      </c>
      <c r="D42" s="1">
        <v>34</v>
      </c>
      <c r="E42" s="1" t="s">
        <v>12</v>
      </c>
      <c r="F42" s="1">
        <v>25</v>
      </c>
      <c r="G42">
        <v>5</v>
      </c>
      <c r="H42" s="1">
        <v>2</v>
      </c>
      <c r="I42" s="1">
        <v>8</v>
      </c>
    </row>
    <row r="43" spans="1:9" x14ac:dyDescent="0.3">
      <c r="A43" s="2">
        <v>44974</v>
      </c>
      <c r="B43" s="1" t="s">
        <v>53</v>
      </c>
      <c r="C43" s="1" t="s">
        <v>8</v>
      </c>
      <c r="D43" s="1">
        <v>22</v>
      </c>
      <c r="E43" s="1" t="s">
        <v>12</v>
      </c>
      <c r="F43" s="1">
        <v>300</v>
      </c>
      <c r="G43">
        <v>3</v>
      </c>
      <c r="H43" s="1">
        <v>3</v>
      </c>
      <c r="I43" s="1">
        <v>7</v>
      </c>
    </row>
    <row r="44" spans="1:9" x14ac:dyDescent="0.3">
      <c r="A44" s="2">
        <v>45121</v>
      </c>
      <c r="B44" s="1" t="s">
        <v>54</v>
      </c>
      <c r="C44" s="1" t="s">
        <v>11</v>
      </c>
      <c r="D44" s="1">
        <v>48</v>
      </c>
      <c r="E44" s="1" t="s">
        <v>12</v>
      </c>
      <c r="F44" s="1">
        <v>300</v>
      </c>
      <c r="G44">
        <v>5</v>
      </c>
      <c r="H44" s="1">
        <v>1</v>
      </c>
      <c r="I44" s="1">
        <v>5</v>
      </c>
    </row>
    <row r="45" spans="1:9" x14ac:dyDescent="0.3">
      <c r="A45" s="2">
        <v>44976</v>
      </c>
      <c r="B45" s="1" t="s">
        <v>55</v>
      </c>
      <c r="C45" s="1" t="s">
        <v>11</v>
      </c>
      <c r="D45" s="1">
        <v>22</v>
      </c>
      <c r="E45" s="1" t="s">
        <v>12</v>
      </c>
      <c r="F45" s="1">
        <v>25</v>
      </c>
      <c r="G45">
        <v>6</v>
      </c>
      <c r="H45" s="1">
        <v>1</v>
      </c>
      <c r="I45" s="1">
        <v>4</v>
      </c>
    </row>
    <row r="46" spans="1:9" x14ac:dyDescent="0.3">
      <c r="A46" s="2">
        <v>45110</v>
      </c>
      <c r="B46" s="1" t="s">
        <v>56</v>
      </c>
      <c r="C46" s="1" t="s">
        <v>11</v>
      </c>
      <c r="D46" s="1">
        <v>55</v>
      </c>
      <c r="E46" s="1" t="s">
        <v>14</v>
      </c>
      <c r="F46" s="1">
        <v>30</v>
      </c>
      <c r="G46">
        <v>4</v>
      </c>
      <c r="H46" s="1">
        <v>1</v>
      </c>
      <c r="I46" s="1">
        <v>3</v>
      </c>
    </row>
    <row r="47" spans="1:9" x14ac:dyDescent="0.3">
      <c r="A47" s="2">
        <v>45103</v>
      </c>
      <c r="B47" s="1" t="s">
        <v>57</v>
      </c>
      <c r="C47" s="1" t="s">
        <v>11</v>
      </c>
      <c r="D47" s="1">
        <v>20</v>
      </c>
      <c r="E47" s="1" t="s">
        <v>14</v>
      </c>
      <c r="F47" s="1">
        <v>300</v>
      </c>
      <c r="G47">
        <v>3</v>
      </c>
      <c r="H47" s="1">
        <v>4</v>
      </c>
      <c r="I47" s="1">
        <v>2</v>
      </c>
    </row>
    <row r="48" spans="1:9" x14ac:dyDescent="0.3">
      <c r="A48" s="2">
        <v>45236</v>
      </c>
      <c r="B48" s="1" t="s">
        <v>58</v>
      </c>
      <c r="C48" s="1" t="s">
        <v>11</v>
      </c>
      <c r="D48" s="1">
        <v>40</v>
      </c>
      <c r="E48" s="1" t="s">
        <v>9</v>
      </c>
      <c r="F48" s="1">
        <v>500</v>
      </c>
      <c r="G48">
        <v>2</v>
      </c>
      <c r="H48" s="1">
        <v>3</v>
      </c>
      <c r="I48" s="1">
        <v>7</v>
      </c>
    </row>
    <row r="49" spans="1:9" x14ac:dyDescent="0.3">
      <c r="A49" s="2">
        <v>45062</v>
      </c>
      <c r="B49" s="1" t="s">
        <v>59</v>
      </c>
      <c r="C49" s="1" t="s">
        <v>8</v>
      </c>
      <c r="D49" s="1">
        <v>54</v>
      </c>
      <c r="E49" s="1" t="s">
        <v>14</v>
      </c>
      <c r="F49" s="1">
        <v>300</v>
      </c>
      <c r="G49">
        <v>3</v>
      </c>
      <c r="H49" s="1">
        <v>3</v>
      </c>
      <c r="I49" s="1">
        <v>3</v>
      </c>
    </row>
    <row r="50" spans="1:9" x14ac:dyDescent="0.3">
      <c r="A50" s="2">
        <v>44949</v>
      </c>
      <c r="B50" s="1" t="s">
        <v>60</v>
      </c>
      <c r="C50" s="1" t="s">
        <v>11</v>
      </c>
      <c r="D50" s="1">
        <v>54</v>
      </c>
      <c r="E50" s="1" t="s">
        <v>14</v>
      </c>
      <c r="F50" s="1">
        <v>500</v>
      </c>
      <c r="G50">
        <v>4</v>
      </c>
      <c r="H50" s="1">
        <v>2</v>
      </c>
      <c r="I50" s="1">
        <v>4</v>
      </c>
    </row>
    <row r="51" spans="1:9" x14ac:dyDescent="0.3">
      <c r="A51" s="2">
        <v>45162</v>
      </c>
      <c r="B51" s="1" t="s">
        <v>61</v>
      </c>
      <c r="C51" s="1" t="s">
        <v>11</v>
      </c>
      <c r="D51" s="1">
        <v>27</v>
      </c>
      <c r="E51" s="1" t="s">
        <v>9</v>
      </c>
      <c r="F51" s="1">
        <v>25</v>
      </c>
      <c r="G51">
        <v>5</v>
      </c>
      <c r="H51" s="1">
        <v>3</v>
      </c>
      <c r="I51" s="1">
        <v>6</v>
      </c>
    </row>
    <row r="52" spans="1:9" x14ac:dyDescent="0.3">
      <c r="A52" s="2">
        <v>45201</v>
      </c>
      <c r="B52" s="1" t="s">
        <v>62</v>
      </c>
      <c r="C52" s="1" t="s">
        <v>8</v>
      </c>
      <c r="D52" s="1">
        <v>27</v>
      </c>
      <c r="E52" s="1" t="s">
        <v>9</v>
      </c>
      <c r="F52" s="1">
        <v>25</v>
      </c>
      <c r="G52">
        <v>6</v>
      </c>
      <c r="H52" s="1">
        <v>3</v>
      </c>
      <c r="I52" s="1">
        <v>5</v>
      </c>
    </row>
    <row r="53" spans="1:9" x14ac:dyDescent="0.3">
      <c r="A53" s="2">
        <v>44990</v>
      </c>
      <c r="B53" s="1" t="s">
        <v>63</v>
      </c>
      <c r="C53" s="1" t="s">
        <v>11</v>
      </c>
      <c r="D53" s="1">
        <v>36</v>
      </c>
      <c r="E53" s="1" t="s">
        <v>9</v>
      </c>
      <c r="F53" s="1">
        <v>300</v>
      </c>
      <c r="G53">
        <v>7</v>
      </c>
      <c r="H53" s="1">
        <v>1</v>
      </c>
      <c r="I53" s="1">
        <v>2</v>
      </c>
    </row>
    <row r="54" spans="1:9" x14ac:dyDescent="0.3">
      <c r="A54" s="2">
        <v>45120</v>
      </c>
      <c r="B54" s="1" t="s">
        <v>64</v>
      </c>
      <c r="C54" s="1" t="s">
        <v>8</v>
      </c>
      <c r="D54" s="1">
        <v>34</v>
      </c>
      <c r="E54" s="1" t="s">
        <v>14</v>
      </c>
      <c r="F54" s="1">
        <v>50</v>
      </c>
      <c r="G54">
        <v>4</v>
      </c>
      <c r="H54" s="1">
        <v>2</v>
      </c>
      <c r="I54" s="1">
        <v>3</v>
      </c>
    </row>
    <row r="55" spans="1:9" x14ac:dyDescent="0.3">
      <c r="A55" s="2">
        <v>44967</v>
      </c>
      <c r="B55" s="1" t="s">
        <v>65</v>
      </c>
      <c r="C55" s="1" t="s">
        <v>11</v>
      </c>
      <c r="D55" s="1">
        <v>38</v>
      </c>
      <c r="E55" s="1" t="s">
        <v>14</v>
      </c>
      <c r="F55" s="1">
        <v>500</v>
      </c>
      <c r="G55">
        <v>5</v>
      </c>
      <c r="H55" s="1">
        <v>3</v>
      </c>
      <c r="I55" s="1">
        <v>2</v>
      </c>
    </row>
    <row r="56" spans="1:9" x14ac:dyDescent="0.3">
      <c r="A56" s="2">
        <v>45209</v>
      </c>
      <c r="B56" s="1" t="s">
        <v>66</v>
      </c>
      <c r="C56" s="1" t="s">
        <v>8</v>
      </c>
      <c r="D56" s="1">
        <v>31</v>
      </c>
      <c r="E56" s="1" t="s">
        <v>9</v>
      </c>
      <c r="F56" s="1">
        <v>30</v>
      </c>
      <c r="G56">
        <v>6</v>
      </c>
      <c r="H56" s="1">
        <v>4</v>
      </c>
      <c r="I56" s="1">
        <v>2</v>
      </c>
    </row>
    <row r="57" spans="1:9" x14ac:dyDescent="0.3">
      <c r="A57" s="2">
        <v>45077</v>
      </c>
      <c r="B57" s="1" t="s">
        <v>67</v>
      </c>
      <c r="C57" s="1" t="s">
        <v>11</v>
      </c>
      <c r="D57" s="1">
        <v>26</v>
      </c>
      <c r="E57" s="1" t="s">
        <v>12</v>
      </c>
      <c r="F57" s="1">
        <v>2345.7890000000002</v>
      </c>
      <c r="G57">
        <v>7</v>
      </c>
      <c r="H57" s="1">
        <v>3</v>
      </c>
      <c r="I57" s="1">
        <v>2</v>
      </c>
    </row>
    <row r="58" spans="1:9" x14ac:dyDescent="0.3">
      <c r="A58" s="2">
        <v>45248</v>
      </c>
      <c r="B58" s="1" t="s">
        <v>68</v>
      </c>
      <c r="C58" s="1" t="s">
        <v>11</v>
      </c>
      <c r="D58" s="1">
        <v>63</v>
      </c>
      <c r="E58" s="1" t="s">
        <v>9</v>
      </c>
      <c r="F58" s="1">
        <v>30</v>
      </c>
      <c r="G58">
        <v>3</v>
      </c>
      <c r="H58" s="1">
        <v>1</v>
      </c>
      <c r="I58" s="1">
        <v>2</v>
      </c>
    </row>
    <row r="59" spans="1:9" x14ac:dyDescent="0.3">
      <c r="A59" s="2">
        <v>45243</v>
      </c>
      <c r="B59" s="1" t="s">
        <v>69</v>
      </c>
      <c r="C59" s="1" t="s">
        <v>8</v>
      </c>
      <c r="D59" s="1">
        <v>18</v>
      </c>
      <c r="E59" s="1" t="s">
        <v>12</v>
      </c>
      <c r="F59" s="1">
        <v>300</v>
      </c>
      <c r="G59">
        <v>3</v>
      </c>
      <c r="H59" s="1">
        <v>4</v>
      </c>
      <c r="I59" s="1">
        <v>2</v>
      </c>
    </row>
    <row r="60" spans="1:9" x14ac:dyDescent="0.3">
      <c r="A60" s="2">
        <v>45112</v>
      </c>
      <c r="B60" s="1" t="s">
        <v>70</v>
      </c>
      <c r="C60" s="1" t="s">
        <v>8</v>
      </c>
      <c r="D60" s="1">
        <v>62</v>
      </c>
      <c r="E60" s="1" t="s">
        <v>12</v>
      </c>
      <c r="F60" s="1">
        <v>50</v>
      </c>
      <c r="G60">
        <v>3</v>
      </c>
      <c r="H60" s="1">
        <v>1</v>
      </c>
      <c r="I60" s="1">
        <v>2</v>
      </c>
    </row>
    <row r="61" spans="1:9" x14ac:dyDescent="0.3">
      <c r="A61" s="2">
        <v>45222</v>
      </c>
      <c r="B61" s="1" t="s">
        <v>71</v>
      </c>
      <c r="C61" s="1" t="s">
        <v>8</v>
      </c>
      <c r="D61" s="1">
        <v>30</v>
      </c>
      <c r="E61" s="1" t="s">
        <v>9</v>
      </c>
      <c r="F61" s="1">
        <v>50</v>
      </c>
      <c r="G61">
        <v>3</v>
      </c>
      <c r="H61" s="1">
        <v>3</v>
      </c>
      <c r="I61" s="1">
        <v>2</v>
      </c>
    </row>
    <row r="62" spans="1:9" x14ac:dyDescent="0.3">
      <c r="A62" s="2">
        <v>45025</v>
      </c>
      <c r="B62" s="1" t="s">
        <v>72</v>
      </c>
      <c r="C62" s="1" t="s">
        <v>8</v>
      </c>
      <c r="D62" s="1">
        <v>21</v>
      </c>
      <c r="E62" s="1" t="s">
        <v>9</v>
      </c>
      <c r="F62" s="1">
        <v>50</v>
      </c>
      <c r="G62">
        <v>1</v>
      </c>
      <c r="H62" s="1">
        <v>4</v>
      </c>
      <c r="I62" s="1">
        <v>3</v>
      </c>
    </row>
    <row r="63" spans="1:9" x14ac:dyDescent="0.3">
      <c r="A63" s="2">
        <v>45287</v>
      </c>
      <c r="B63" s="1" t="s">
        <v>73</v>
      </c>
      <c r="C63" s="1" t="s">
        <v>8</v>
      </c>
      <c r="D63" s="1">
        <v>18</v>
      </c>
      <c r="E63" s="1" t="s">
        <v>9</v>
      </c>
      <c r="F63" s="1">
        <v>50</v>
      </c>
      <c r="G63">
        <v>1</v>
      </c>
      <c r="H63" s="1">
        <v>2</v>
      </c>
      <c r="I63" s="1">
        <v>3</v>
      </c>
    </row>
    <row r="64" spans="1:9" x14ac:dyDescent="0.3">
      <c r="A64" s="2">
        <v>44962</v>
      </c>
      <c r="B64" s="1" t="s">
        <v>74</v>
      </c>
      <c r="C64" s="1" t="s">
        <v>8</v>
      </c>
      <c r="D64" s="1">
        <v>57</v>
      </c>
      <c r="E64" s="1" t="s">
        <v>14</v>
      </c>
      <c r="F64" s="1">
        <v>25</v>
      </c>
      <c r="G64">
        <v>1</v>
      </c>
      <c r="H64" s="1">
        <v>2</v>
      </c>
      <c r="I64" s="1">
        <v>4</v>
      </c>
    </row>
    <row r="65" spans="1:9" x14ac:dyDescent="0.3">
      <c r="A65" s="2">
        <v>44950</v>
      </c>
      <c r="B65" s="1" t="s">
        <v>75</v>
      </c>
      <c r="C65" s="1" t="s">
        <v>8</v>
      </c>
      <c r="D65" s="1">
        <v>49</v>
      </c>
      <c r="E65" s="1" t="s">
        <v>12</v>
      </c>
      <c r="F65" s="1">
        <v>25</v>
      </c>
      <c r="G65">
        <v>6</v>
      </c>
      <c r="H65" s="1">
        <v>4</v>
      </c>
      <c r="I65" s="1">
        <v>5</v>
      </c>
    </row>
    <row r="66" spans="1:9" x14ac:dyDescent="0.3">
      <c r="A66" s="2">
        <v>45265</v>
      </c>
      <c r="B66" s="1" t="s">
        <v>76</v>
      </c>
      <c r="C66" s="1" t="s">
        <v>8</v>
      </c>
      <c r="D66" s="1">
        <v>51</v>
      </c>
      <c r="E66" s="1" t="s">
        <v>14</v>
      </c>
      <c r="F66" s="1">
        <v>500</v>
      </c>
      <c r="G66">
        <v>4</v>
      </c>
      <c r="H66" s="1">
        <v>4</v>
      </c>
      <c r="I66" s="1">
        <v>6</v>
      </c>
    </row>
    <row r="67" spans="1:9" x14ac:dyDescent="0.3">
      <c r="A67" s="2">
        <v>45043</v>
      </c>
      <c r="B67" s="1" t="s">
        <v>77</v>
      </c>
      <c r="C67" s="1" t="s">
        <v>11</v>
      </c>
      <c r="D67" s="1">
        <v>45</v>
      </c>
      <c r="E67" s="1" t="s">
        <v>114</v>
      </c>
      <c r="F67" s="1">
        <v>30</v>
      </c>
      <c r="G67">
        <v>5</v>
      </c>
      <c r="H67" s="1">
        <v>1</v>
      </c>
      <c r="I67" s="1">
        <v>7</v>
      </c>
    </row>
    <row r="68" spans="1:9" x14ac:dyDescent="0.3">
      <c r="A68" s="2">
        <v>45075</v>
      </c>
      <c r="B68" s="1" t="s">
        <v>78</v>
      </c>
      <c r="C68" s="1" t="s">
        <v>11</v>
      </c>
      <c r="D68" s="1">
        <v>48</v>
      </c>
      <c r="E68" s="1" t="s">
        <v>9</v>
      </c>
      <c r="F68" s="1">
        <v>300</v>
      </c>
      <c r="G68">
        <v>6</v>
      </c>
      <c r="H68" s="1">
        <v>4</v>
      </c>
      <c r="I68" s="1">
        <v>6</v>
      </c>
    </row>
    <row r="69" spans="1:9" x14ac:dyDescent="0.3">
      <c r="A69" s="2">
        <v>44967</v>
      </c>
      <c r="B69" s="1" t="s">
        <v>79</v>
      </c>
      <c r="C69" s="1" t="s">
        <v>8</v>
      </c>
      <c r="D69" s="1">
        <v>25</v>
      </c>
      <c r="E69" s="1" t="s">
        <v>14</v>
      </c>
      <c r="F69" s="1">
        <v>300</v>
      </c>
      <c r="G69">
        <v>7</v>
      </c>
      <c r="H69" s="1">
        <v>1</v>
      </c>
      <c r="I69" s="1">
        <v>7</v>
      </c>
    </row>
    <row r="70" spans="1:9" x14ac:dyDescent="0.3">
      <c r="A70" s="2">
        <v>45046</v>
      </c>
      <c r="B70" s="1" t="s">
        <v>80</v>
      </c>
      <c r="C70" s="1" t="s">
        <v>11</v>
      </c>
      <c r="D70" s="1">
        <v>56</v>
      </c>
      <c r="E70" s="1" t="s">
        <v>9</v>
      </c>
      <c r="F70" s="1">
        <v>25</v>
      </c>
      <c r="G70">
        <v>4</v>
      </c>
      <c r="H70" s="1">
        <v>3</v>
      </c>
      <c r="I70" s="1">
        <v>6</v>
      </c>
    </row>
    <row r="71" spans="1:9" x14ac:dyDescent="0.3">
      <c r="A71" s="2">
        <v>44978</v>
      </c>
      <c r="B71" s="1" t="s">
        <v>81</v>
      </c>
      <c r="C71" s="1" t="s">
        <v>11</v>
      </c>
      <c r="D71" s="1">
        <v>43</v>
      </c>
      <c r="E71" s="1" t="s">
        <v>12</v>
      </c>
      <c r="F71" s="1">
        <v>300</v>
      </c>
      <c r="G71">
        <v>2</v>
      </c>
      <c r="H71" s="1">
        <v>1</v>
      </c>
      <c r="I71" s="1">
        <v>7</v>
      </c>
    </row>
    <row r="72" spans="1:9" x14ac:dyDescent="0.3">
      <c r="A72" s="2">
        <v>45121</v>
      </c>
      <c r="B72" s="1" t="s">
        <v>82</v>
      </c>
      <c r="C72" s="1" t="s">
        <v>11</v>
      </c>
      <c r="D72" s="1">
        <v>51</v>
      </c>
      <c r="E72" s="1" t="s">
        <v>9</v>
      </c>
      <c r="F72" s="1">
        <v>25</v>
      </c>
      <c r="G72">
        <v>5</v>
      </c>
      <c r="H72" s="1">
        <v>4</v>
      </c>
      <c r="I72" s="1">
        <v>8</v>
      </c>
    </row>
    <row r="73" spans="1:9" x14ac:dyDescent="0.3">
      <c r="A73" s="2">
        <v>45069</v>
      </c>
      <c r="B73" s="1" t="s">
        <v>83</v>
      </c>
      <c r="C73" s="1" t="s">
        <v>11</v>
      </c>
      <c r="D73" s="1">
        <v>20</v>
      </c>
      <c r="E73" s="1" t="s">
        <v>14</v>
      </c>
      <c r="F73" s="1">
        <v>500</v>
      </c>
      <c r="G73">
        <v>7</v>
      </c>
      <c r="H73" s="1">
        <v>4</v>
      </c>
      <c r="I73" s="1">
        <v>8</v>
      </c>
    </row>
    <row r="74" spans="1:9" x14ac:dyDescent="0.3">
      <c r="A74" s="2">
        <v>45159</v>
      </c>
      <c r="B74" s="1" t="s">
        <v>84</v>
      </c>
      <c r="C74" s="1" t="s">
        <v>8</v>
      </c>
      <c r="D74" s="1">
        <v>29</v>
      </c>
      <c r="E74" s="1" t="s">
        <v>14</v>
      </c>
      <c r="F74" s="1">
        <v>30</v>
      </c>
      <c r="G74">
        <v>8</v>
      </c>
      <c r="H74" s="1">
        <v>3</v>
      </c>
      <c r="I74" s="1">
        <v>7</v>
      </c>
    </row>
    <row r="75" spans="1:9" x14ac:dyDescent="0.3">
      <c r="A75" s="2">
        <v>45252</v>
      </c>
      <c r="B75" s="1" t="s">
        <v>85</v>
      </c>
      <c r="C75" s="1" t="s">
        <v>11</v>
      </c>
      <c r="D75" s="1">
        <v>18</v>
      </c>
      <c r="E75" s="1" t="s">
        <v>9</v>
      </c>
      <c r="F75" s="1">
        <v>27894.45</v>
      </c>
      <c r="G75">
        <v>5</v>
      </c>
      <c r="H75" s="1">
        <v>4</v>
      </c>
      <c r="I75" s="1">
        <v>5</v>
      </c>
    </row>
    <row r="76" spans="1:9" x14ac:dyDescent="0.3">
      <c r="A76" s="2">
        <v>45113</v>
      </c>
      <c r="B76" s="1" t="s">
        <v>86</v>
      </c>
      <c r="C76" s="1" t="s">
        <v>8</v>
      </c>
      <c r="D76" s="1">
        <v>61</v>
      </c>
      <c r="E76" s="1" t="s">
        <v>9</v>
      </c>
      <c r="F76" s="1">
        <v>50</v>
      </c>
      <c r="G76">
        <v>3</v>
      </c>
      <c r="H76" s="1">
        <v>4</v>
      </c>
      <c r="I76" s="1">
        <v>6</v>
      </c>
    </row>
    <row r="77" spans="1:9" x14ac:dyDescent="0.3">
      <c r="A77" s="2">
        <v>45010</v>
      </c>
      <c r="B77" s="1" t="s">
        <v>87</v>
      </c>
      <c r="C77" s="1" t="s">
        <v>11</v>
      </c>
      <c r="D77" s="1">
        <v>22</v>
      </c>
      <c r="E77" s="1" t="s">
        <v>14</v>
      </c>
      <c r="F77" s="1">
        <v>50</v>
      </c>
      <c r="G77">
        <v>2</v>
      </c>
      <c r="H77" s="1">
        <v>2</v>
      </c>
      <c r="I77" s="1">
        <v>4</v>
      </c>
    </row>
    <row r="78" spans="1:9" x14ac:dyDescent="0.3">
      <c r="A78" s="2">
        <v>45116</v>
      </c>
      <c r="B78" s="1" t="s">
        <v>88</v>
      </c>
      <c r="C78" s="1" t="s">
        <v>11</v>
      </c>
      <c r="D78" s="1">
        <v>47</v>
      </c>
      <c r="E78" s="1" t="s">
        <v>12</v>
      </c>
      <c r="F78" s="1">
        <v>50</v>
      </c>
      <c r="G78">
        <v>4</v>
      </c>
      <c r="H78" s="1">
        <v>2</v>
      </c>
      <c r="I78" s="1">
        <v>9</v>
      </c>
    </row>
    <row r="79" spans="1:9" x14ac:dyDescent="0.3">
      <c r="A79" s="2">
        <v>45108</v>
      </c>
      <c r="B79" s="1" t="s">
        <v>89</v>
      </c>
      <c r="C79" s="1" t="s">
        <v>11</v>
      </c>
      <c r="D79" s="1">
        <v>47</v>
      </c>
      <c r="E79" s="1" t="s">
        <v>12</v>
      </c>
      <c r="F79" s="1">
        <v>500</v>
      </c>
      <c r="G79">
        <v>7</v>
      </c>
      <c r="H79" s="1">
        <v>3</v>
      </c>
      <c r="I79" s="1">
        <v>7</v>
      </c>
    </row>
    <row r="80" spans="1:9" x14ac:dyDescent="0.3">
      <c r="A80" s="2">
        <v>45034</v>
      </c>
      <c r="B80" s="1" t="s">
        <v>90</v>
      </c>
      <c r="C80" s="1" t="s">
        <v>8</v>
      </c>
      <c r="D80" s="1">
        <v>34</v>
      </c>
      <c r="E80" s="1" t="s">
        <v>9</v>
      </c>
      <c r="F80" s="1">
        <v>300</v>
      </c>
      <c r="G80">
        <v>9</v>
      </c>
      <c r="H80" s="1">
        <v>1</v>
      </c>
      <c r="I80" s="1">
        <v>8</v>
      </c>
    </row>
    <row r="81" spans="1:9" x14ac:dyDescent="0.3">
      <c r="A81" s="2">
        <v>45270</v>
      </c>
      <c r="B81" s="1" t="s">
        <v>91</v>
      </c>
      <c r="C81" s="1" t="s">
        <v>11</v>
      </c>
      <c r="D81" s="1">
        <v>64</v>
      </c>
      <c r="E81" s="1" t="s">
        <v>12</v>
      </c>
      <c r="F81" s="1">
        <v>30</v>
      </c>
      <c r="G81">
        <v>9</v>
      </c>
      <c r="H81" s="1">
        <v>2</v>
      </c>
      <c r="I81" s="1">
        <v>7</v>
      </c>
    </row>
    <row r="82" spans="1:9" x14ac:dyDescent="0.3">
      <c r="A82" s="2">
        <v>45063</v>
      </c>
      <c r="B82" s="1" t="s">
        <v>92</v>
      </c>
      <c r="C82" s="1" t="s">
        <v>8</v>
      </c>
      <c r="D82" s="1">
        <v>40</v>
      </c>
      <c r="E82" s="1" t="s">
        <v>14</v>
      </c>
      <c r="F82" s="1">
        <v>50</v>
      </c>
      <c r="G82">
        <v>6</v>
      </c>
      <c r="H82" s="1">
        <v>1</v>
      </c>
      <c r="I82" s="1">
        <v>6</v>
      </c>
    </row>
    <row r="83" spans="1:9" x14ac:dyDescent="0.3">
      <c r="A83" s="2">
        <v>45286</v>
      </c>
      <c r="B83" s="1" t="s">
        <v>93</v>
      </c>
      <c r="C83" s="1" t="s">
        <v>11</v>
      </c>
      <c r="D83" s="1">
        <v>32</v>
      </c>
      <c r="E83" s="1" t="s">
        <v>9</v>
      </c>
      <c r="F83" s="1">
        <v>50</v>
      </c>
      <c r="G83">
        <v>4</v>
      </c>
      <c r="H83" s="1">
        <v>4</v>
      </c>
      <c r="I83" s="1">
        <v>4</v>
      </c>
    </row>
    <row r="84" spans="1:9" x14ac:dyDescent="0.3">
      <c r="A84" s="2">
        <v>45276</v>
      </c>
      <c r="B84" s="1" t="s">
        <v>94</v>
      </c>
      <c r="C84" s="1" t="s">
        <v>8</v>
      </c>
      <c r="D84" s="1">
        <v>54</v>
      </c>
      <c r="E84" s="1" t="s">
        <v>14</v>
      </c>
      <c r="F84" s="1">
        <v>50</v>
      </c>
      <c r="G84">
        <v>6</v>
      </c>
      <c r="H84" s="1">
        <v>2</v>
      </c>
      <c r="I84" s="1">
        <v>3</v>
      </c>
    </row>
    <row r="85" spans="1:9" x14ac:dyDescent="0.3">
      <c r="A85" s="2">
        <v>45258</v>
      </c>
      <c r="B85" s="1" t="s">
        <v>95</v>
      </c>
      <c r="C85" s="1" t="s">
        <v>11</v>
      </c>
      <c r="D85" s="1">
        <v>38</v>
      </c>
      <c r="E85" s="1" t="s">
        <v>14</v>
      </c>
      <c r="F85" s="1">
        <v>30</v>
      </c>
      <c r="G85">
        <v>4</v>
      </c>
      <c r="H85" s="1">
        <v>3</v>
      </c>
      <c r="I85" s="1">
        <v>4</v>
      </c>
    </row>
    <row r="86" spans="1:9" x14ac:dyDescent="0.3">
      <c r="A86" s="2">
        <v>44963</v>
      </c>
      <c r="B86" s="1" t="s">
        <v>96</v>
      </c>
      <c r="C86" s="1" t="s">
        <v>8</v>
      </c>
      <c r="D86" s="1">
        <v>31</v>
      </c>
      <c r="E86" s="1" t="s">
        <v>12</v>
      </c>
      <c r="F86" s="1">
        <v>50</v>
      </c>
      <c r="G86">
        <v>6</v>
      </c>
      <c r="H86" s="1">
        <v>3</v>
      </c>
      <c r="I86" s="1">
        <v>5</v>
      </c>
    </row>
    <row r="87" spans="1:9" x14ac:dyDescent="0.3">
      <c r="A87" s="2">
        <v>45238</v>
      </c>
      <c r="B87" s="1" t="s">
        <v>97</v>
      </c>
      <c r="C87" s="1" t="s">
        <v>8</v>
      </c>
      <c r="D87" s="1">
        <v>19</v>
      </c>
      <c r="E87" s="1" t="s">
        <v>9</v>
      </c>
      <c r="F87" s="1">
        <v>30</v>
      </c>
      <c r="G87">
        <v>3</v>
      </c>
      <c r="H87" s="1">
        <v>3</v>
      </c>
      <c r="I87" s="1">
        <v>6</v>
      </c>
    </row>
    <row r="88" spans="1:9" x14ac:dyDescent="0.3">
      <c r="A88" s="2">
        <v>45252</v>
      </c>
      <c r="B88" s="1" t="s">
        <v>98</v>
      </c>
      <c r="C88" s="1" t="s">
        <v>11</v>
      </c>
      <c r="D88" s="1">
        <v>28</v>
      </c>
      <c r="E88" s="1" t="s">
        <v>9</v>
      </c>
      <c r="F88" s="1">
        <v>50</v>
      </c>
      <c r="G88">
        <v>3</v>
      </c>
      <c r="H88" s="1">
        <v>2</v>
      </c>
      <c r="I88" s="1">
        <v>7</v>
      </c>
    </row>
    <row r="89" spans="1:9" x14ac:dyDescent="0.3">
      <c r="A89" s="2">
        <v>45014</v>
      </c>
      <c r="B89" s="1" t="s">
        <v>99</v>
      </c>
      <c r="C89" s="1" t="s">
        <v>8</v>
      </c>
      <c r="D89" s="1">
        <v>56</v>
      </c>
      <c r="E89" s="1" t="s">
        <v>114</v>
      </c>
      <c r="F89" s="1">
        <v>568.23099999999999</v>
      </c>
      <c r="G89">
        <v>2</v>
      </c>
      <c r="H89" s="1">
        <v>1</v>
      </c>
      <c r="I89" s="1">
        <v>8</v>
      </c>
    </row>
    <row r="90" spans="1:9" x14ac:dyDescent="0.3">
      <c r="A90" s="2">
        <v>45200</v>
      </c>
      <c r="B90" s="1" t="s">
        <v>100</v>
      </c>
      <c r="C90" s="1" t="s">
        <v>11</v>
      </c>
      <c r="D90" s="1">
        <v>55</v>
      </c>
      <c r="E90" s="1" t="s">
        <v>14</v>
      </c>
      <c r="F90" s="1">
        <v>500</v>
      </c>
      <c r="G90">
        <v>1</v>
      </c>
      <c r="H90" s="1">
        <v>4</v>
      </c>
      <c r="I90" s="1">
        <v>9</v>
      </c>
    </row>
    <row r="91" spans="1:9" x14ac:dyDescent="0.3">
      <c r="A91" s="2">
        <v>45052</v>
      </c>
      <c r="B91" s="1" t="s">
        <v>101</v>
      </c>
      <c r="C91" s="1" t="s">
        <v>11</v>
      </c>
      <c r="D91" s="1">
        <v>51</v>
      </c>
      <c r="E91" s="1" t="s">
        <v>14</v>
      </c>
      <c r="F91" s="1">
        <v>30</v>
      </c>
      <c r="G91">
        <v>1</v>
      </c>
      <c r="H91" s="1">
        <v>1</v>
      </c>
      <c r="I91" s="1">
        <v>6</v>
      </c>
    </row>
    <row r="92" spans="1:9" x14ac:dyDescent="0.3">
      <c r="A92" s="2">
        <v>45010</v>
      </c>
      <c r="B92" s="1" t="s">
        <v>102</v>
      </c>
      <c r="C92" s="1" t="s">
        <v>11</v>
      </c>
      <c r="D92" s="1">
        <v>55</v>
      </c>
      <c r="E92" s="1" t="s">
        <v>14</v>
      </c>
      <c r="F92" s="1">
        <v>500</v>
      </c>
      <c r="G92">
        <v>1</v>
      </c>
      <c r="H92" s="1">
        <v>1</v>
      </c>
      <c r="I92" s="1">
        <v>4</v>
      </c>
    </row>
    <row r="93" spans="1:9" x14ac:dyDescent="0.3">
      <c r="A93" s="2">
        <v>45163</v>
      </c>
      <c r="B93" s="1" t="s">
        <v>103</v>
      </c>
      <c r="C93" s="1" t="s">
        <v>11</v>
      </c>
      <c r="D93" s="1">
        <v>51</v>
      </c>
      <c r="E93" s="1" t="s">
        <v>14</v>
      </c>
      <c r="F93" s="1">
        <v>30</v>
      </c>
      <c r="G93">
        <v>1</v>
      </c>
      <c r="H93" s="1">
        <v>4</v>
      </c>
      <c r="I93" s="1">
        <v>5</v>
      </c>
    </row>
    <row r="94" spans="1:9" x14ac:dyDescent="0.3">
      <c r="A94" s="2">
        <v>45121</v>
      </c>
      <c r="B94" s="1" t="s">
        <v>104</v>
      </c>
      <c r="C94" s="1" t="s">
        <v>11</v>
      </c>
      <c r="D94" s="1">
        <v>35</v>
      </c>
      <c r="E94" s="1" t="s">
        <v>9</v>
      </c>
      <c r="F94" s="1">
        <v>500</v>
      </c>
      <c r="G94">
        <v>4</v>
      </c>
      <c r="H94" s="1">
        <v>4</v>
      </c>
      <c r="I94" s="1">
        <v>6</v>
      </c>
    </row>
    <row r="95" spans="1:9" x14ac:dyDescent="0.3">
      <c r="A95" s="2">
        <v>45065</v>
      </c>
      <c r="B95" s="1" t="s">
        <v>105</v>
      </c>
      <c r="C95" s="1" t="s">
        <v>11</v>
      </c>
      <c r="D95" s="1">
        <v>47</v>
      </c>
      <c r="E95" s="1" t="s">
        <v>9</v>
      </c>
      <c r="F95" s="1">
        <v>500</v>
      </c>
      <c r="G95">
        <v>5</v>
      </c>
      <c r="H95" s="1">
        <v>2</v>
      </c>
      <c r="I95" s="1">
        <v>3</v>
      </c>
    </row>
    <row r="96" spans="1:9" x14ac:dyDescent="0.3">
      <c r="A96" s="2">
        <v>45254</v>
      </c>
      <c r="B96" s="1" t="s">
        <v>106</v>
      </c>
      <c r="C96" s="1" t="s">
        <v>11</v>
      </c>
      <c r="D96" s="1">
        <v>32</v>
      </c>
      <c r="E96" s="1" t="s">
        <v>12</v>
      </c>
      <c r="F96" s="1">
        <v>30</v>
      </c>
      <c r="G96">
        <v>6</v>
      </c>
      <c r="H96" s="1">
        <v>2</v>
      </c>
      <c r="I96" s="1">
        <v>4</v>
      </c>
    </row>
    <row r="97" spans="1:9" x14ac:dyDescent="0.3">
      <c r="A97" s="2">
        <v>45279</v>
      </c>
      <c r="B97" s="1" t="s">
        <v>107</v>
      </c>
      <c r="C97" s="1" t="s">
        <v>11</v>
      </c>
      <c r="D97" s="1">
        <v>44</v>
      </c>
      <c r="E97" s="1" t="s">
        <v>114</v>
      </c>
      <c r="F97" s="1">
        <v>23.687000000000001</v>
      </c>
      <c r="G97">
        <v>7</v>
      </c>
      <c r="H97" s="1">
        <v>2</v>
      </c>
      <c r="I97" s="1">
        <v>5</v>
      </c>
    </row>
    <row r="98" spans="1:9" x14ac:dyDescent="0.3">
      <c r="A98" s="2">
        <v>45212</v>
      </c>
      <c r="B98" s="1" t="s">
        <v>108</v>
      </c>
      <c r="C98" s="1" t="s">
        <v>11</v>
      </c>
      <c r="D98" s="1">
        <v>51</v>
      </c>
      <c r="E98" s="1" t="s">
        <v>9</v>
      </c>
      <c r="F98" s="1">
        <v>500</v>
      </c>
      <c r="G98">
        <v>8</v>
      </c>
      <c r="H98" s="1">
        <v>2</v>
      </c>
      <c r="I98" s="1">
        <v>7</v>
      </c>
    </row>
    <row r="99" spans="1:9" x14ac:dyDescent="0.3">
      <c r="A99" s="2">
        <v>45039</v>
      </c>
      <c r="B99" s="1" t="s">
        <v>109</v>
      </c>
      <c r="C99" s="1" t="s">
        <v>11</v>
      </c>
      <c r="D99" s="1">
        <v>55</v>
      </c>
      <c r="E99" s="1" t="s">
        <v>9</v>
      </c>
      <c r="F99" s="1">
        <v>35.673000000000002</v>
      </c>
      <c r="G99">
        <v>4</v>
      </c>
      <c r="H99" s="1">
        <v>2</v>
      </c>
      <c r="I99" s="1">
        <v>8</v>
      </c>
    </row>
    <row r="100" spans="1:9" x14ac:dyDescent="0.3">
      <c r="A100" s="2">
        <v>45277</v>
      </c>
      <c r="B100" s="1" t="s">
        <v>110</v>
      </c>
      <c r="C100" s="1" t="s">
        <v>11</v>
      </c>
      <c r="D100" s="1">
        <v>50</v>
      </c>
      <c r="E100" s="1" t="s">
        <v>14</v>
      </c>
      <c r="F100" s="1">
        <v>300</v>
      </c>
      <c r="G100">
        <v>5</v>
      </c>
      <c r="H100" s="1">
        <v>4</v>
      </c>
      <c r="I100" s="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6220-A848-43AF-97C9-482581DEB83B}">
  <dimension ref="A1:O101"/>
  <sheetViews>
    <sheetView zoomScale="90" zoomScaleNormal="90" workbookViewId="0">
      <selection activeCell="P1" sqref="P1"/>
    </sheetView>
  </sheetViews>
  <sheetFormatPr defaultRowHeight="14.4" x14ac:dyDescent="0.3"/>
  <cols>
    <col min="1" max="1" width="10.109375" bestFit="1" customWidth="1"/>
    <col min="2" max="2" width="12.88671875" customWidth="1"/>
    <col min="3" max="3" width="8.77734375" customWidth="1"/>
    <col min="4" max="4" width="5.77734375" customWidth="1"/>
    <col min="5" max="5" width="16.44140625" customWidth="1"/>
    <col min="6" max="6" width="13.44140625" customWidth="1"/>
    <col min="7" max="7" width="15.6640625" customWidth="1"/>
    <col min="8" max="8" width="16.21875" customWidth="1"/>
    <col min="9" max="9" width="17.21875" customWidth="1"/>
    <col min="10" max="11" width="16.6640625" customWidth="1"/>
    <col min="12" max="12" width="17.6640625" customWidth="1"/>
    <col min="13" max="13" width="14.109375" customWidth="1"/>
    <col min="14" max="14" width="27.33203125" customWidth="1"/>
    <col min="15" max="15" width="11" bestFit="1" customWidth="1"/>
  </cols>
  <sheetData>
    <row r="1" spans="1:15" x14ac:dyDescent="0.3">
      <c r="A1" s="1" t="s">
        <v>0</v>
      </c>
      <c r="B1" s="1" t="s">
        <v>1</v>
      </c>
      <c r="C1" s="1" t="s">
        <v>2</v>
      </c>
      <c r="D1" s="1" t="s">
        <v>3</v>
      </c>
      <c r="E1" s="1" t="s">
        <v>4</v>
      </c>
      <c r="F1" s="1" t="s">
        <v>5</v>
      </c>
      <c r="G1" s="1" t="s">
        <v>111</v>
      </c>
      <c r="H1" s="1" t="s">
        <v>112</v>
      </c>
      <c r="I1" s="1" t="s">
        <v>118</v>
      </c>
      <c r="J1" s="1" t="s">
        <v>115</v>
      </c>
      <c r="K1" s="1" t="s">
        <v>116</v>
      </c>
      <c r="L1" s="1" t="s">
        <v>117</v>
      </c>
      <c r="M1" s="1" t="s">
        <v>6</v>
      </c>
      <c r="N1" s="9" t="s">
        <v>157</v>
      </c>
      <c r="O1" s="1" t="s">
        <v>123</v>
      </c>
    </row>
    <row r="2" spans="1:15" x14ac:dyDescent="0.3">
      <c r="A2" s="2">
        <v>45254</v>
      </c>
      <c r="B2" s="1" t="s">
        <v>7</v>
      </c>
      <c r="C2" s="1" t="s">
        <v>8</v>
      </c>
      <c r="D2" s="1">
        <v>34</v>
      </c>
      <c r="E2" s="1" t="s">
        <v>9</v>
      </c>
      <c r="F2" s="1">
        <v>50</v>
      </c>
      <c r="G2">
        <v>5</v>
      </c>
      <c r="H2" s="1">
        <v>3</v>
      </c>
      <c r="I2">
        <v>5</v>
      </c>
      <c r="J2">
        <f>$F2*G2</f>
        <v>250</v>
      </c>
      <c r="K2">
        <f t="shared" ref="K2:L2" si="0">$F2*H2</f>
        <v>150</v>
      </c>
      <c r="L2">
        <f t="shared" si="0"/>
        <v>250</v>
      </c>
      <c r="M2" s="5">
        <f>SUM(J2:L2)</f>
        <v>650</v>
      </c>
      <c r="N2" s="5">
        <f>IF(SUM(G2:I2)&gt;10,M2,0)</f>
        <v>650</v>
      </c>
      <c r="O2" t="str" cm="1">
        <f t="array" ref="O2">_xlfn.IFS(Transactions[[#This Row],[Age]]&gt;60,"60 Plus",Transactions[[#This Row],[Age]]&gt;=50,"50:60",Transactions[[#This Row],[Age]]&gt;=40,"40:49",Transactions[[#This Row],[Age]]&gt;=30,"30:39",Transactions[[#This Row],[Age]]&gt;=20,"20:29",Transactions[[#This Row],[Age]]&lt;20,"Under20")</f>
        <v>30:39</v>
      </c>
    </row>
    <row r="3" spans="1:15" x14ac:dyDescent="0.3">
      <c r="A3" s="2">
        <v>44984</v>
      </c>
      <c r="B3" s="1" t="s">
        <v>10</v>
      </c>
      <c r="C3" s="1" t="s">
        <v>11</v>
      </c>
      <c r="D3" s="1">
        <v>26</v>
      </c>
      <c r="E3" s="1" t="s">
        <v>12</v>
      </c>
      <c r="F3" s="1">
        <v>500</v>
      </c>
      <c r="G3">
        <v>6</v>
      </c>
      <c r="H3" s="1">
        <v>2</v>
      </c>
      <c r="I3">
        <v>3</v>
      </c>
      <c r="J3">
        <f t="shared" ref="J3:J66" si="1">$F3*G3</f>
        <v>3000</v>
      </c>
      <c r="K3">
        <f t="shared" ref="K3:K66" si="2">$F3*H3</f>
        <v>1000</v>
      </c>
      <c r="L3">
        <f t="shared" ref="L3:L66" si="3">$F3*I3</f>
        <v>1500</v>
      </c>
      <c r="M3" s="5">
        <f t="shared" ref="M3:M66" si="4">SUM(J3:L3)</f>
        <v>5500</v>
      </c>
      <c r="N3" s="5">
        <f t="shared" ref="N3:N66" si="5">IF(SUM(G3:I3)&gt;10,M3,0)</f>
        <v>5500</v>
      </c>
      <c r="O3" t="str" cm="1">
        <f t="array" ref="O3">_xlfn.IFS(Transactions[[#This Row],[Age]]&gt;60,"60 Plus",Transactions[[#This Row],[Age]]&gt;=50,"50:60",Transactions[[#This Row],[Age]]&gt;=40,"40:49",Transactions[[#This Row],[Age]]&gt;=30,"30:39",Transactions[[#This Row],[Age]]&gt;=20,"20:29",Transactions[[#This Row],[Age]]&lt;20,"Under20")</f>
        <v>20:29</v>
      </c>
    </row>
    <row r="4" spans="1:15" x14ac:dyDescent="0.3">
      <c r="A4" s="2">
        <v>44939</v>
      </c>
      <c r="B4" s="1" t="s">
        <v>13</v>
      </c>
      <c r="C4" s="1" t="s">
        <v>8</v>
      </c>
      <c r="D4" s="1">
        <v>50</v>
      </c>
      <c r="E4" s="1" t="s">
        <v>14</v>
      </c>
      <c r="F4" s="1">
        <v>2894.67</v>
      </c>
      <c r="G4">
        <v>7</v>
      </c>
      <c r="H4" s="1">
        <v>1</v>
      </c>
      <c r="I4">
        <v>2</v>
      </c>
      <c r="J4">
        <f t="shared" si="1"/>
        <v>20262.690000000002</v>
      </c>
      <c r="K4">
        <f t="shared" si="2"/>
        <v>2894.67</v>
      </c>
      <c r="L4">
        <f t="shared" si="3"/>
        <v>5789.34</v>
      </c>
      <c r="M4" s="5">
        <f t="shared" si="4"/>
        <v>28946.7</v>
      </c>
      <c r="N4" s="5">
        <f t="shared" si="5"/>
        <v>0</v>
      </c>
      <c r="O4" t="str" cm="1">
        <f t="array" ref="O4">_xlfn.IFS(Transactions[[#This Row],[Age]]&gt;60,"60 Plus",Transactions[[#This Row],[Age]]&gt;=50,"50:60",Transactions[[#This Row],[Age]]&gt;=40,"40:49",Transactions[[#This Row],[Age]]&gt;=30,"30:39",Transactions[[#This Row],[Age]]&gt;=20,"20:29",Transactions[[#This Row],[Age]]&lt;20,"Under20")</f>
        <v>50:60</v>
      </c>
    </row>
    <row r="5" spans="1:15" x14ac:dyDescent="0.3">
      <c r="A5" s="2">
        <v>45067</v>
      </c>
      <c r="B5" s="1" t="s">
        <v>15</v>
      </c>
      <c r="C5" s="1" t="s">
        <v>8</v>
      </c>
      <c r="D5" s="1">
        <v>37</v>
      </c>
      <c r="E5" s="1" t="s">
        <v>12</v>
      </c>
      <c r="F5" s="1">
        <v>500</v>
      </c>
      <c r="G5">
        <v>8</v>
      </c>
      <c r="H5" s="1">
        <v>1</v>
      </c>
      <c r="I5">
        <v>3</v>
      </c>
      <c r="J5">
        <f t="shared" si="1"/>
        <v>4000</v>
      </c>
      <c r="K5">
        <f t="shared" si="2"/>
        <v>500</v>
      </c>
      <c r="L5">
        <f t="shared" si="3"/>
        <v>1500</v>
      </c>
      <c r="M5" s="5">
        <f t="shared" si="4"/>
        <v>6000</v>
      </c>
      <c r="N5" s="5">
        <f t="shared" si="5"/>
        <v>6000</v>
      </c>
      <c r="O5" t="str" cm="1">
        <f t="array" ref="O5">_xlfn.IFS(Transactions[[#This Row],[Age]]&gt;60,"60 Plus",Transactions[[#This Row],[Age]]&gt;=50,"50:60",Transactions[[#This Row],[Age]]&gt;=40,"40:49",Transactions[[#This Row],[Age]]&gt;=30,"30:39",Transactions[[#This Row],[Age]]&gt;=20,"20:29",Transactions[[#This Row],[Age]]&lt;20,"Under20")</f>
        <v>30:39</v>
      </c>
    </row>
    <row r="6" spans="1:15" x14ac:dyDescent="0.3">
      <c r="A6" s="2">
        <v>45052</v>
      </c>
      <c r="B6" s="1" t="s">
        <v>16</v>
      </c>
      <c r="C6" s="1" t="s">
        <v>8</v>
      </c>
      <c r="D6" s="1">
        <v>30</v>
      </c>
      <c r="E6" s="1" t="s">
        <v>9</v>
      </c>
      <c r="F6" s="1">
        <v>50</v>
      </c>
      <c r="G6">
        <v>4</v>
      </c>
      <c r="H6" s="1">
        <v>2</v>
      </c>
      <c r="I6">
        <v>2</v>
      </c>
      <c r="J6">
        <f t="shared" si="1"/>
        <v>200</v>
      </c>
      <c r="K6">
        <f t="shared" si="2"/>
        <v>100</v>
      </c>
      <c r="L6">
        <f t="shared" si="3"/>
        <v>100</v>
      </c>
      <c r="M6" s="5">
        <f t="shared" si="4"/>
        <v>400</v>
      </c>
      <c r="N6" s="5">
        <f t="shared" si="5"/>
        <v>0</v>
      </c>
      <c r="O6" t="str" cm="1">
        <f t="array" ref="O6">_xlfn.IFS(Transactions[[#This Row],[Age]]&gt;60,"60 Plus",Transactions[[#This Row],[Age]]&gt;=50,"50:60",Transactions[[#This Row],[Age]]&gt;=40,"40:49",Transactions[[#This Row],[Age]]&gt;=30,"30:39",Transactions[[#This Row],[Age]]&gt;=20,"20:29",Transactions[[#This Row],[Age]]&lt;20,"Under20")</f>
        <v>30:39</v>
      </c>
    </row>
    <row r="7" spans="1:15" x14ac:dyDescent="0.3">
      <c r="A7" s="2">
        <v>45041</v>
      </c>
      <c r="B7" s="1" t="s">
        <v>17</v>
      </c>
      <c r="C7" s="1" t="s">
        <v>11</v>
      </c>
      <c r="D7" s="1">
        <v>45</v>
      </c>
      <c r="E7" s="1" t="s">
        <v>114</v>
      </c>
      <c r="F7" s="1">
        <v>30</v>
      </c>
      <c r="G7">
        <v>2</v>
      </c>
      <c r="H7" s="1">
        <v>1</v>
      </c>
      <c r="I7">
        <v>3</v>
      </c>
      <c r="J7">
        <f t="shared" si="1"/>
        <v>60</v>
      </c>
      <c r="K7">
        <f t="shared" si="2"/>
        <v>30</v>
      </c>
      <c r="L7">
        <f t="shared" si="3"/>
        <v>90</v>
      </c>
      <c r="M7" s="5">
        <f t="shared" si="4"/>
        <v>180</v>
      </c>
      <c r="N7" s="5">
        <f t="shared" si="5"/>
        <v>0</v>
      </c>
      <c r="O7" t="str" cm="1">
        <f t="array" ref="O7">_xlfn.IFS(Transactions[[#This Row],[Age]]&gt;60,"60 Plus",Transactions[[#This Row],[Age]]&gt;=50,"50:60",Transactions[[#This Row],[Age]]&gt;=40,"40:49",Transactions[[#This Row],[Age]]&gt;=30,"30:39",Transactions[[#This Row],[Age]]&gt;=20,"20:29",Transactions[[#This Row],[Age]]&lt;20,"Under20")</f>
        <v>40:49</v>
      </c>
    </row>
    <row r="8" spans="1:15" x14ac:dyDescent="0.3">
      <c r="A8" s="2">
        <v>44998</v>
      </c>
      <c r="B8" s="1" t="s">
        <v>18</v>
      </c>
      <c r="C8" s="1" t="s">
        <v>8</v>
      </c>
      <c r="D8" s="1">
        <v>46</v>
      </c>
      <c r="E8" s="1" t="s">
        <v>12</v>
      </c>
      <c r="F8" s="1">
        <v>25</v>
      </c>
      <c r="G8">
        <v>3</v>
      </c>
      <c r="H8" s="1">
        <v>2</v>
      </c>
      <c r="I8">
        <v>4</v>
      </c>
      <c r="J8">
        <f t="shared" si="1"/>
        <v>75</v>
      </c>
      <c r="K8">
        <f t="shared" si="2"/>
        <v>50</v>
      </c>
      <c r="L8">
        <f t="shared" si="3"/>
        <v>100</v>
      </c>
      <c r="M8" s="5">
        <f t="shared" si="4"/>
        <v>225</v>
      </c>
      <c r="N8" s="5">
        <f t="shared" si="5"/>
        <v>0</v>
      </c>
      <c r="O8" t="str" cm="1">
        <f t="array" ref="O8">_xlfn.IFS(Transactions[[#This Row],[Age]]&gt;60,"60 Plus",Transactions[[#This Row],[Age]]&gt;=50,"50:60",Transactions[[#This Row],[Age]]&gt;=40,"40:49",Transactions[[#This Row],[Age]]&gt;=30,"30:39",Transactions[[#This Row],[Age]]&gt;=20,"20:29",Transactions[[#This Row],[Age]]&lt;20,"Under20")</f>
        <v>40:49</v>
      </c>
    </row>
    <row r="9" spans="1:15" x14ac:dyDescent="0.3">
      <c r="A9" s="2">
        <v>44979</v>
      </c>
      <c r="B9" s="1" t="s">
        <v>19</v>
      </c>
      <c r="C9" s="1" t="s">
        <v>8</v>
      </c>
      <c r="D9" s="1">
        <v>30</v>
      </c>
      <c r="E9" s="1"/>
      <c r="F9" s="1">
        <v>25.896699999999999</v>
      </c>
      <c r="G9">
        <v>4</v>
      </c>
      <c r="H9" s="1">
        <v>4</v>
      </c>
      <c r="I9">
        <v>5</v>
      </c>
      <c r="J9">
        <f t="shared" si="1"/>
        <v>103.5868</v>
      </c>
      <c r="K9">
        <f t="shared" si="2"/>
        <v>103.5868</v>
      </c>
      <c r="L9">
        <f t="shared" si="3"/>
        <v>129.48349999999999</v>
      </c>
      <c r="M9" s="5">
        <f t="shared" si="4"/>
        <v>336.65710000000001</v>
      </c>
      <c r="N9" s="5">
        <f t="shared" si="5"/>
        <v>336.65710000000001</v>
      </c>
      <c r="O9" t="str" cm="1">
        <f t="array" ref="O9">_xlfn.IFS(Transactions[[#This Row],[Age]]&gt;60,"60 Plus",Transactions[[#This Row],[Age]]&gt;=50,"50:60",Transactions[[#This Row],[Age]]&gt;=40,"40:49",Transactions[[#This Row],[Age]]&gt;=30,"30:39",Transactions[[#This Row],[Age]]&gt;=20,"20:29",Transactions[[#This Row],[Age]]&lt;20,"Under20")</f>
        <v>30:39</v>
      </c>
    </row>
    <row r="10" spans="1:15" x14ac:dyDescent="0.3">
      <c r="A10" s="2">
        <v>45273</v>
      </c>
      <c r="B10" s="1" t="s">
        <v>20</v>
      </c>
      <c r="C10" s="1" t="s">
        <v>8</v>
      </c>
      <c r="D10" s="1">
        <v>63</v>
      </c>
      <c r="E10" s="1" t="s">
        <v>14</v>
      </c>
      <c r="F10" s="1">
        <v>300</v>
      </c>
      <c r="G10">
        <v>4</v>
      </c>
      <c r="H10" s="1">
        <v>2</v>
      </c>
      <c r="I10">
        <v>3</v>
      </c>
      <c r="J10">
        <f t="shared" si="1"/>
        <v>1200</v>
      </c>
      <c r="K10">
        <f t="shared" si="2"/>
        <v>600</v>
      </c>
      <c r="L10">
        <f t="shared" si="3"/>
        <v>900</v>
      </c>
      <c r="M10" s="5">
        <f t="shared" si="4"/>
        <v>2700</v>
      </c>
      <c r="N10" s="5">
        <f t="shared" si="5"/>
        <v>0</v>
      </c>
      <c r="O10" t="str" cm="1">
        <f t="array" ref="O10">_xlfn.IFS(Transactions[[#This Row],[Age]]&gt;60,"60 Plus",Transactions[[#This Row],[Age]]&gt;=50,"50:60",Transactions[[#This Row],[Age]]&gt;=40,"40:49",Transactions[[#This Row],[Age]]&gt;=30,"30:39",Transactions[[#This Row],[Age]]&gt;=20,"20:29",Transactions[[#This Row],[Age]]&lt;20,"Under20")</f>
        <v>60 Plus</v>
      </c>
    </row>
    <row r="11" spans="1:15" x14ac:dyDescent="0.3">
      <c r="A11" s="2">
        <v>45206</v>
      </c>
      <c r="B11" s="1" t="s">
        <v>21</v>
      </c>
      <c r="C11" s="1" t="s">
        <v>11</v>
      </c>
      <c r="D11" s="1">
        <v>52</v>
      </c>
      <c r="E11" s="1" t="s">
        <v>12</v>
      </c>
      <c r="F11" s="1">
        <v>50</v>
      </c>
      <c r="G11">
        <v>5</v>
      </c>
      <c r="H11" s="1">
        <v>4</v>
      </c>
      <c r="I11">
        <v>4</v>
      </c>
      <c r="J11">
        <f t="shared" si="1"/>
        <v>250</v>
      </c>
      <c r="K11">
        <f t="shared" si="2"/>
        <v>200</v>
      </c>
      <c r="L11">
        <f t="shared" si="3"/>
        <v>200</v>
      </c>
      <c r="M11" s="5">
        <f t="shared" si="4"/>
        <v>650</v>
      </c>
      <c r="N11" s="5">
        <f t="shared" si="5"/>
        <v>650</v>
      </c>
      <c r="O11" t="str" cm="1">
        <f t="array" ref="O11">_xlfn.IFS(Transactions[[#This Row],[Age]]&gt;60,"60 Plus",Transactions[[#This Row],[Age]]&gt;=50,"50:60",Transactions[[#This Row],[Age]]&gt;=40,"40:49",Transactions[[#This Row],[Age]]&gt;=30,"30:39",Transactions[[#This Row],[Age]]&gt;=20,"20:29",Transactions[[#This Row],[Age]]&lt;20,"Under20")</f>
        <v>50:60</v>
      </c>
    </row>
    <row r="12" spans="1:15" x14ac:dyDescent="0.3">
      <c r="A12" s="2">
        <v>44971</v>
      </c>
      <c r="B12" s="1" t="s">
        <v>22</v>
      </c>
      <c r="C12" s="1" t="s">
        <v>8</v>
      </c>
      <c r="D12" s="1">
        <v>23</v>
      </c>
      <c r="E12" s="1" t="s">
        <v>12</v>
      </c>
      <c r="F12" s="1">
        <v>50</v>
      </c>
      <c r="G12">
        <v>3</v>
      </c>
      <c r="H12" s="1">
        <v>2</v>
      </c>
      <c r="I12">
        <v>5</v>
      </c>
      <c r="J12">
        <f t="shared" si="1"/>
        <v>150</v>
      </c>
      <c r="K12">
        <f t="shared" si="2"/>
        <v>100</v>
      </c>
      <c r="L12">
        <f t="shared" si="3"/>
        <v>250</v>
      </c>
      <c r="M12" s="5">
        <f t="shared" si="4"/>
        <v>500</v>
      </c>
      <c r="N12" s="5">
        <f t="shared" si="5"/>
        <v>0</v>
      </c>
      <c r="O12" t="str" cm="1">
        <f t="array" ref="O12">_xlfn.IFS(Transactions[[#This Row],[Age]]&gt;60,"60 Plus",Transactions[[#This Row],[Age]]&gt;=50,"50:60",Transactions[[#This Row],[Age]]&gt;=40,"40:49",Transactions[[#This Row],[Age]]&gt;=30,"30:39",Transactions[[#This Row],[Age]]&gt;=20,"20:29",Transactions[[#This Row],[Age]]&lt;20,"Under20")</f>
        <v>20:29</v>
      </c>
    </row>
    <row r="13" spans="1:15" x14ac:dyDescent="0.3">
      <c r="A13" s="2">
        <v>45229</v>
      </c>
      <c r="B13" s="1" t="s">
        <v>23</v>
      </c>
      <c r="C13" s="1" t="s">
        <v>8</v>
      </c>
      <c r="D13" s="1">
        <v>35</v>
      </c>
      <c r="E13" s="1" t="s">
        <v>114</v>
      </c>
      <c r="F13" s="1">
        <v>25</v>
      </c>
      <c r="G13">
        <v>5</v>
      </c>
      <c r="H13" s="1">
        <v>3</v>
      </c>
      <c r="I13">
        <v>6</v>
      </c>
      <c r="J13">
        <f t="shared" si="1"/>
        <v>125</v>
      </c>
      <c r="K13">
        <f t="shared" si="2"/>
        <v>75</v>
      </c>
      <c r="L13">
        <f t="shared" si="3"/>
        <v>150</v>
      </c>
      <c r="M13" s="5">
        <f t="shared" si="4"/>
        <v>350</v>
      </c>
      <c r="N13" s="5">
        <f t="shared" si="5"/>
        <v>350</v>
      </c>
      <c r="O13" t="str" cm="1">
        <f t="array" ref="O13">_xlfn.IFS(Transactions[[#This Row],[Age]]&gt;60,"60 Plus",Transactions[[#This Row],[Age]]&gt;=50,"50:60",Transactions[[#This Row],[Age]]&gt;=40,"40:49",Transactions[[#This Row],[Age]]&gt;=30,"30:39",Transactions[[#This Row],[Age]]&gt;=20,"20:29",Transactions[[#This Row],[Age]]&lt;20,"Under20")</f>
        <v>30:39</v>
      </c>
    </row>
    <row r="14" spans="1:15" x14ac:dyDescent="0.3">
      <c r="A14" s="2">
        <v>45143</v>
      </c>
      <c r="B14" s="1" t="s">
        <v>24</v>
      </c>
      <c r="C14" s="1" t="s">
        <v>8</v>
      </c>
      <c r="D14" s="1">
        <v>22</v>
      </c>
      <c r="E14" s="1" t="s">
        <v>14</v>
      </c>
      <c r="F14" s="1">
        <v>500</v>
      </c>
      <c r="G14">
        <v>6</v>
      </c>
      <c r="H14" s="1">
        <v>3</v>
      </c>
      <c r="I14">
        <v>4</v>
      </c>
      <c r="J14">
        <f t="shared" si="1"/>
        <v>3000</v>
      </c>
      <c r="K14">
        <f t="shared" si="2"/>
        <v>1500</v>
      </c>
      <c r="L14">
        <f t="shared" si="3"/>
        <v>2000</v>
      </c>
      <c r="M14" s="5">
        <f t="shared" si="4"/>
        <v>6500</v>
      </c>
      <c r="N14" s="5">
        <f t="shared" si="5"/>
        <v>6500</v>
      </c>
      <c r="O14" t="str" cm="1">
        <f t="array" ref="O14">_xlfn.IFS(Transactions[[#This Row],[Age]]&gt;60,"60 Plus",Transactions[[#This Row],[Age]]&gt;=50,"50:60",Transactions[[#This Row],[Age]]&gt;=40,"40:49",Transactions[[#This Row],[Age]]&gt;=30,"30:39",Transactions[[#This Row],[Age]]&gt;=20,"20:29",Transactions[[#This Row],[Age]]&lt;20,"Under20")</f>
        <v>20:29</v>
      </c>
    </row>
    <row r="15" spans="1:15" x14ac:dyDescent="0.3">
      <c r="A15" s="2">
        <v>44943</v>
      </c>
      <c r="B15" s="1" t="s">
        <v>25</v>
      </c>
      <c r="C15" s="1" t="s">
        <v>8</v>
      </c>
      <c r="D15" s="1">
        <v>64</v>
      </c>
      <c r="E15" s="1"/>
      <c r="F15" s="1">
        <v>34.566000000000003</v>
      </c>
      <c r="G15">
        <v>7</v>
      </c>
      <c r="H15" s="1">
        <v>4</v>
      </c>
      <c r="I15">
        <v>3</v>
      </c>
      <c r="J15">
        <f t="shared" si="1"/>
        <v>241.96200000000002</v>
      </c>
      <c r="K15">
        <f t="shared" si="2"/>
        <v>138.26400000000001</v>
      </c>
      <c r="L15">
        <f t="shared" si="3"/>
        <v>103.69800000000001</v>
      </c>
      <c r="M15" s="5">
        <f t="shared" si="4"/>
        <v>483.92399999999998</v>
      </c>
      <c r="N15" s="5">
        <f t="shared" si="5"/>
        <v>483.92399999999998</v>
      </c>
      <c r="O15" t="str" cm="1">
        <f t="array" ref="O15">_xlfn.IFS(Transactions[[#This Row],[Age]]&gt;60,"60 Plus",Transactions[[#This Row],[Age]]&gt;=50,"50:60",Transactions[[#This Row],[Age]]&gt;=40,"40:49",Transactions[[#This Row],[Age]]&gt;=30,"30:39",Transactions[[#This Row],[Age]]&gt;=20,"20:29",Transactions[[#This Row],[Age]]&lt;20,"Under20")</f>
        <v>60 Plus</v>
      </c>
    </row>
    <row r="16" spans="1:15" x14ac:dyDescent="0.3">
      <c r="A16" s="2">
        <v>44942</v>
      </c>
      <c r="B16" s="1" t="s">
        <v>26</v>
      </c>
      <c r="C16" s="1" t="s">
        <v>11</v>
      </c>
      <c r="D16" s="1">
        <v>42</v>
      </c>
      <c r="E16" s="1" t="s">
        <v>14</v>
      </c>
      <c r="F16" s="1">
        <v>500</v>
      </c>
      <c r="G16">
        <v>4</v>
      </c>
      <c r="H16" s="1">
        <v>4</v>
      </c>
      <c r="I16">
        <v>5</v>
      </c>
      <c r="J16">
        <f t="shared" si="1"/>
        <v>2000</v>
      </c>
      <c r="K16">
        <f t="shared" si="2"/>
        <v>2000</v>
      </c>
      <c r="L16">
        <f t="shared" si="3"/>
        <v>2500</v>
      </c>
      <c r="M16" s="5">
        <f t="shared" si="4"/>
        <v>6500</v>
      </c>
      <c r="N16" s="5">
        <f t="shared" si="5"/>
        <v>6500</v>
      </c>
      <c r="O16" t="str" cm="1">
        <f t="array" ref="O16">_xlfn.IFS(Transactions[[#This Row],[Age]]&gt;60,"60 Plus",Transactions[[#This Row],[Age]]&gt;=50,"50:60",Transactions[[#This Row],[Age]]&gt;=40,"40:49",Transactions[[#This Row],[Age]]&gt;=30,"30:39",Transactions[[#This Row],[Age]]&gt;=20,"20:29",Transactions[[#This Row],[Age]]&lt;20,"Under20")</f>
        <v>40:49</v>
      </c>
    </row>
    <row r="17" spans="1:15" x14ac:dyDescent="0.3">
      <c r="A17" s="2">
        <v>44974</v>
      </c>
      <c r="B17" s="1" t="s">
        <v>27</v>
      </c>
      <c r="C17" s="1" t="s">
        <v>8</v>
      </c>
      <c r="D17" s="1">
        <v>19</v>
      </c>
      <c r="E17" s="1" t="s">
        <v>114</v>
      </c>
      <c r="F17" s="1">
        <v>399.4</v>
      </c>
      <c r="G17">
        <v>3</v>
      </c>
      <c r="H17" s="1">
        <v>3</v>
      </c>
      <c r="I17">
        <v>7</v>
      </c>
      <c r="J17">
        <f t="shared" si="1"/>
        <v>1198.1999999999998</v>
      </c>
      <c r="K17">
        <f t="shared" si="2"/>
        <v>1198.1999999999998</v>
      </c>
      <c r="L17">
        <f t="shared" si="3"/>
        <v>2795.7999999999997</v>
      </c>
      <c r="M17" s="5">
        <f t="shared" si="4"/>
        <v>5192.1999999999989</v>
      </c>
      <c r="N17" s="5">
        <f t="shared" si="5"/>
        <v>5192.1999999999989</v>
      </c>
      <c r="O17" t="str" cm="1">
        <f t="array" ref="O17">_xlfn.IFS(Transactions[[#This Row],[Age]]&gt;60,"60 Plus",Transactions[[#This Row],[Age]]&gt;=50,"50:60",Transactions[[#This Row],[Age]]&gt;=40,"40:49",Transactions[[#This Row],[Age]]&gt;=30,"30:39",Transactions[[#This Row],[Age]]&gt;=20,"20:29",Transactions[[#This Row],[Age]]&lt;20,"Under20")</f>
        <v>Under20</v>
      </c>
    </row>
    <row r="18" spans="1:15" x14ac:dyDescent="0.3">
      <c r="A18" s="2">
        <v>45038</v>
      </c>
      <c r="B18" s="1" t="s">
        <v>28</v>
      </c>
      <c r="C18" s="1" t="s">
        <v>11</v>
      </c>
      <c r="D18" s="1">
        <v>27</v>
      </c>
      <c r="E18" s="1" t="s">
        <v>12</v>
      </c>
      <c r="F18" s="1">
        <v>25</v>
      </c>
      <c r="G18">
        <v>2</v>
      </c>
      <c r="H18" s="1">
        <v>4</v>
      </c>
      <c r="I18">
        <v>9</v>
      </c>
      <c r="J18">
        <f t="shared" si="1"/>
        <v>50</v>
      </c>
      <c r="K18">
        <f t="shared" si="2"/>
        <v>100</v>
      </c>
      <c r="L18">
        <f t="shared" si="3"/>
        <v>225</v>
      </c>
      <c r="M18" s="5">
        <f t="shared" si="4"/>
        <v>375</v>
      </c>
      <c r="N18" s="5">
        <f t="shared" si="5"/>
        <v>375</v>
      </c>
      <c r="O18" t="str" cm="1">
        <f t="array" ref="O18">_xlfn.IFS(Transactions[[#This Row],[Age]]&gt;60,"60 Plus",Transactions[[#This Row],[Age]]&gt;=50,"50:60",Transactions[[#This Row],[Age]]&gt;=40,"40:49",Transactions[[#This Row],[Age]]&gt;=30,"30:39",Transactions[[#This Row],[Age]]&gt;=20,"20:29",Transactions[[#This Row],[Age]]&lt;20,"Under20")</f>
        <v>20:29</v>
      </c>
    </row>
    <row r="19" spans="1:15" x14ac:dyDescent="0.3">
      <c r="A19" s="2">
        <v>45046</v>
      </c>
      <c r="B19" s="1" t="s">
        <v>29</v>
      </c>
      <c r="C19" s="1" t="s">
        <v>11</v>
      </c>
      <c r="D19" s="1">
        <v>47</v>
      </c>
      <c r="E19" s="1" t="s">
        <v>14</v>
      </c>
      <c r="F19" s="1">
        <v>25</v>
      </c>
      <c r="G19">
        <v>2</v>
      </c>
      <c r="H19" s="1">
        <v>2</v>
      </c>
      <c r="I19">
        <v>9</v>
      </c>
      <c r="J19">
        <f t="shared" si="1"/>
        <v>50</v>
      </c>
      <c r="K19">
        <f t="shared" si="2"/>
        <v>50</v>
      </c>
      <c r="L19">
        <f t="shared" si="3"/>
        <v>225</v>
      </c>
      <c r="M19" s="5">
        <f t="shared" si="4"/>
        <v>325</v>
      </c>
      <c r="N19" s="5">
        <f t="shared" si="5"/>
        <v>325</v>
      </c>
      <c r="O19" t="str" cm="1">
        <f t="array" ref="O19">_xlfn.IFS(Transactions[[#This Row],[Age]]&gt;60,"60 Plus",Transactions[[#This Row],[Age]]&gt;=50,"50:60",Transactions[[#This Row],[Age]]&gt;=40,"40:49",Transactions[[#This Row],[Age]]&gt;=30,"30:39",Transactions[[#This Row],[Age]]&gt;=20,"20:29",Transactions[[#This Row],[Age]]&lt;20,"Under20")</f>
        <v>40:49</v>
      </c>
    </row>
    <row r="20" spans="1:15" x14ac:dyDescent="0.3">
      <c r="A20" s="2">
        <v>45185</v>
      </c>
      <c r="B20" s="1" t="s">
        <v>30</v>
      </c>
      <c r="C20" s="1" t="s">
        <v>11</v>
      </c>
      <c r="D20" s="1">
        <v>62</v>
      </c>
      <c r="E20" s="1" t="s">
        <v>12</v>
      </c>
      <c r="F20" s="1">
        <v>25</v>
      </c>
      <c r="G20">
        <v>2</v>
      </c>
      <c r="H20" s="1">
        <v>2</v>
      </c>
      <c r="I20" s="1">
        <v>5</v>
      </c>
      <c r="J20">
        <f t="shared" si="1"/>
        <v>50</v>
      </c>
      <c r="K20">
        <f t="shared" si="2"/>
        <v>50</v>
      </c>
      <c r="L20">
        <f t="shared" si="3"/>
        <v>125</v>
      </c>
      <c r="M20" s="5">
        <f t="shared" si="4"/>
        <v>225</v>
      </c>
      <c r="N20" s="5">
        <f t="shared" si="5"/>
        <v>0</v>
      </c>
      <c r="O20" t="str" cm="1">
        <f t="array" ref="O20">_xlfn.IFS(Transactions[[#This Row],[Age]]&gt;60,"60 Plus",Transactions[[#This Row],[Age]]&gt;=50,"50:60",Transactions[[#This Row],[Age]]&gt;=40,"40:49",Transactions[[#This Row],[Age]]&gt;=30,"30:39",Transactions[[#This Row],[Age]]&gt;=20,"20:29",Transactions[[#This Row],[Age]]&lt;20,"Under20")</f>
        <v>60 Plus</v>
      </c>
    </row>
    <row r="21" spans="1:15" x14ac:dyDescent="0.3">
      <c r="A21" s="2">
        <v>45235</v>
      </c>
      <c r="B21" s="1" t="s">
        <v>31</v>
      </c>
      <c r="C21" s="1" t="s">
        <v>8</v>
      </c>
      <c r="D21" s="1">
        <v>22</v>
      </c>
      <c r="E21" s="1" t="s">
        <v>12</v>
      </c>
      <c r="F21" s="1">
        <v>300.98099999999999</v>
      </c>
      <c r="G21">
        <v>3</v>
      </c>
      <c r="H21" s="1">
        <v>3</v>
      </c>
      <c r="I21" s="1">
        <v>3</v>
      </c>
      <c r="J21">
        <f t="shared" si="1"/>
        <v>902.94299999999998</v>
      </c>
      <c r="K21">
        <f t="shared" si="2"/>
        <v>902.94299999999998</v>
      </c>
      <c r="L21">
        <f t="shared" si="3"/>
        <v>902.94299999999998</v>
      </c>
      <c r="M21" s="5">
        <f t="shared" si="4"/>
        <v>2708.8289999999997</v>
      </c>
      <c r="N21" s="5">
        <f t="shared" si="5"/>
        <v>0</v>
      </c>
      <c r="O21" t="str" cm="1">
        <f t="array" ref="O21">_xlfn.IFS(Transactions[[#This Row],[Age]]&gt;60,"60 Plus",Transactions[[#This Row],[Age]]&gt;=50,"50:60",Transactions[[#This Row],[Age]]&gt;=40,"40:49",Transactions[[#This Row],[Age]]&gt;=30,"30:39",Transactions[[#This Row],[Age]]&gt;=20,"20:29",Transactions[[#This Row],[Age]]&lt;20,"Under20")</f>
        <v>20:29</v>
      </c>
    </row>
    <row r="22" spans="1:15" x14ac:dyDescent="0.3">
      <c r="A22" s="2">
        <v>44940</v>
      </c>
      <c r="B22" s="1" t="s">
        <v>32</v>
      </c>
      <c r="C22" s="1" t="s">
        <v>11</v>
      </c>
      <c r="D22" s="1">
        <v>50</v>
      </c>
      <c r="E22" s="1" t="s">
        <v>9</v>
      </c>
      <c r="F22" s="1">
        <v>500</v>
      </c>
      <c r="G22">
        <v>4</v>
      </c>
      <c r="H22" s="1">
        <v>1</v>
      </c>
      <c r="I22" s="1">
        <v>2</v>
      </c>
      <c r="J22">
        <f t="shared" si="1"/>
        <v>2000</v>
      </c>
      <c r="K22">
        <f t="shared" si="2"/>
        <v>500</v>
      </c>
      <c r="L22">
        <f t="shared" si="3"/>
        <v>1000</v>
      </c>
      <c r="M22" s="5">
        <f t="shared" si="4"/>
        <v>3500</v>
      </c>
      <c r="N22" s="5">
        <f t="shared" si="5"/>
        <v>0</v>
      </c>
      <c r="O22" t="str" cm="1">
        <f t="array" ref="O22">_xlfn.IFS(Transactions[[#This Row],[Age]]&gt;60,"60 Plus",Transactions[[#This Row],[Age]]&gt;=50,"50:60",Transactions[[#This Row],[Age]]&gt;=40,"40:49",Transactions[[#This Row],[Age]]&gt;=30,"30:39",Transactions[[#This Row],[Age]]&gt;=20,"20:29",Transactions[[#This Row],[Age]]&lt;20,"Under20")</f>
        <v>50:60</v>
      </c>
    </row>
    <row r="23" spans="1:15" x14ac:dyDescent="0.3">
      <c r="A23" s="2">
        <v>45214</v>
      </c>
      <c r="B23" s="1" t="s">
        <v>33</v>
      </c>
      <c r="C23" s="1" t="s">
        <v>8</v>
      </c>
      <c r="D23" s="1">
        <v>18</v>
      </c>
      <c r="E23" s="1" t="s">
        <v>12</v>
      </c>
      <c r="F23" s="1">
        <v>50</v>
      </c>
      <c r="G23">
        <v>5</v>
      </c>
      <c r="H23" s="1">
        <v>2</v>
      </c>
      <c r="I23" s="1">
        <v>3</v>
      </c>
      <c r="J23">
        <f t="shared" si="1"/>
        <v>250</v>
      </c>
      <c r="K23">
        <f t="shared" si="2"/>
        <v>100</v>
      </c>
      <c r="L23">
        <f t="shared" si="3"/>
        <v>150</v>
      </c>
      <c r="M23" s="5">
        <f t="shared" si="4"/>
        <v>500</v>
      </c>
      <c r="N23" s="5">
        <f t="shared" si="5"/>
        <v>0</v>
      </c>
      <c r="O23" t="str" cm="1">
        <f t="array" ref="O23">_xlfn.IFS(Transactions[[#This Row],[Age]]&gt;60,"60 Plus",Transactions[[#This Row],[Age]]&gt;=50,"50:60",Transactions[[#This Row],[Age]]&gt;=40,"40:49",Transactions[[#This Row],[Age]]&gt;=30,"30:39",Transactions[[#This Row],[Age]]&gt;=20,"20:29",Transactions[[#This Row],[Age]]&lt;20,"Under20")</f>
        <v>Under20</v>
      </c>
    </row>
    <row r="24" spans="1:15" x14ac:dyDescent="0.3">
      <c r="A24" s="2">
        <v>45028</v>
      </c>
      <c r="B24" s="1" t="s">
        <v>34</v>
      </c>
      <c r="C24" s="1" t="s">
        <v>11</v>
      </c>
      <c r="D24" s="1">
        <v>35</v>
      </c>
      <c r="E24" s="1" t="s">
        <v>12</v>
      </c>
      <c r="F24" s="1">
        <v>30</v>
      </c>
      <c r="G24">
        <v>6</v>
      </c>
      <c r="H24" s="1">
        <v>4</v>
      </c>
      <c r="I24" s="1">
        <v>2</v>
      </c>
      <c r="J24">
        <f t="shared" si="1"/>
        <v>180</v>
      </c>
      <c r="K24">
        <f t="shared" si="2"/>
        <v>120</v>
      </c>
      <c r="L24">
        <f t="shared" si="3"/>
        <v>60</v>
      </c>
      <c r="M24" s="5">
        <f t="shared" si="4"/>
        <v>360</v>
      </c>
      <c r="N24" s="5">
        <f t="shared" si="5"/>
        <v>360</v>
      </c>
      <c r="O24" t="str" cm="1">
        <f t="array" ref="O24">_xlfn.IFS(Transactions[[#This Row],[Age]]&gt;60,"60 Plus",Transactions[[#This Row],[Age]]&gt;=50,"50:60",Transactions[[#This Row],[Age]]&gt;=40,"40:49",Transactions[[#This Row],[Age]]&gt;=30,"30:39",Transactions[[#This Row],[Age]]&gt;=20,"20:29",Transactions[[#This Row],[Age]]&lt;20,"Under20")</f>
        <v>30:39</v>
      </c>
    </row>
    <row r="25" spans="1:15" x14ac:dyDescent="0.3">
      <c r="A25" s="2">
        <v>45259</v>
      </c>
      <c r="B25" s="1" t="s">
        <v>35</v>
      </c>
      <c r="C25" s="1" t="s">
        <v>11</v>
      </c>
      <c r="D25" s="1">
        <v>49</v>
      </c>
      <c r="E25" s="1" t="s">
        <v>12</v>
      </c>
      <c r="F25" s="1">
        <v>300</v>
      </c>
      <c r="G25">
        <v>7</v>
      </c>
      <c r="H25" s="1">
        <v>1</v>
      </c>
      <c r="I25" s="1">
        <v>3</v>
      </c>
      <c r="J25">
        <f t="shared" si="1"/>
        <v>2100</v>
      </c>
      <c r="K25">
        <f t="shared" si="2"/>
        <v>300</v>
      </c>
      <c r="L25">
        <f t="shared" si="3"/>
        <v>900</v>
      </c>
      <c r="M25" s="5">
        <f t="shared" si="4"/>
        <v>3300</v>
      </c>
      <c r="N25" s="5">
        <f t="shared" si="5"/>
        <v>3300</v>
      </c>
      <c r="O25" t="str" cm="1">
        <f t="array" ref="O25">_xlfn.IFS(Transactions[[#This Row],[Age]]&gt;60,"60 Plus",Transactions[[#This Row],[Age]]&gt;=50,"50:60",Transactions[[#This Row],[Age]]&gt;=40,"40:49",Transactions[[#This Row],[Age]]&gt;=30,"30:39",Transactions[[#This Row],[Age]]&gt;=20,"20:29",Transactions[[#This Row],[Age]]&lt;20,"Under20")</f>
        <v>40:49</v>
      </c>
    </row>
    <row r="26" spans="1:15" x14ac:dyDescent="0.3">
      <c r="A26" s="2">
        <v>45286</v>
      </c>
      <c r="B26" s="1" t="s">
        <v>36</v>
      </c>
      <c r="C26" s="1" t="s">
        <v>11</v>
      </c>
      <c r="D26" s="1">
        <v>64</v>
      </c>
      <c r="E26" s="1" t="s">
        <v>9</v>
      </c>
      <c r="F26" s="1">
        <v>50</v>
      </c>
      <c r="G26">
        <v>5</v>
      </c>
      <c r="H26" s="1">
        <v>1</v>
      </c>
      <c r="I26" s="1">
        <v>2</v>
      </c>
      <c r="J26">
        <f t="shared" si="1"/>
        <v>250</v>
      </c>
      <c r="K26">
        <f t="shared" si="2"/>
        <v>50</v>
      </c>
      <c r="L26">
        <f t="shared" si="3"/>
        <v>100</v>
      </c>
      <c r="M26" s="5">
        <f t="shared" si="4"/>
        <v>400</v>
      </c>
      <c r="N26" s="5">
        <f t="shared" si="5"/>
        <v>0</v>
      </c>
      <c r="O26" t="str" cm="1">
        <f t="array" ref="O26">_xlfn.IFS(Transactions[[#This Row],[Age]]&gt;60,"60 Plus",Transactions[[#This Row],[Age]]&gt;=50,"50:60",Transactions[[#This Row],[Age]]&gt;=40,"40:49",Transactions[[#This Row],[Age]]&gt;=30,"30:39",Transactions[[#This Row],[Age]]&gt;=20,"20:29",Transactions[[#This Row],[Age]]&lt;20,"Under20")</f>
        <v>60 Plus</v>
      </c>
    </row>
    <row r="27" spans="1:15" x14ac:dyDescent="0.3">
      <c r="A27" s="2">
        <v>45206</v>
      </c>
      <c r="B27" s="1" t="s">
        <v>37</v>
      </c>
      <c r="C27" s="1" t="s">
        <v>11</v>
      </c>
      <c r="D27" s="1">
        <v>28</v>
      </c>
      <c r="E27" s="1" t="s">
        <v>14</v>
      </c>
      <c r="F27" s="1">
        <v>500</v>
      </c>
      <c r="G27">
        <v>5</v>
      </c>
      <c r="H27" s="1">
        <v>2</v>
      </c>
      <c r="I27" s="1">
        <v>4</v>
      </c>
      <c r="J27">
        <f t="shared" si="1"/>
        <v>2500</v>
      </c>
      <c r="K27">
        <f t="shared" si="2"/>
        <v>1000</v>
      </c>
      <c r="L27">
        <f t="shared" si="3"/>
        <v>2000</v>
      </c>
      <c r="M27" s="5">
        <f t="shared" si="4"/>
        <v>5500</v>
      </c>
      <c r="N27" s="5">
        <f t="shared" si="5"/>
        <v>5500</v>
      </c>
      <c r="O27" t="str" cm="1">
        <f t="array" ref="O27">_xlfn.IFS(Transactions[[#This Row],[Age]]&gt;60,"60 Plus",Transactions[[#This Row],[Age]]&gt;=50,"50:60",Transactions[[#This Row],[Age]]&gt;=40,"40:49",Transactions[[#This Row],[Age]]&gt;=30,"30:39",Transactions[[#This Row],[Age]]&gt;=20,"20:29",Transactions[[#This Row],[Age]]&lt;20,"Under20")</f>
        <v>20:29</v>
      </c>
    </row>
    <row r="28" spans="1:15" x14ac:dyDescent="0.3">
      <c r="A28" s="2">
        <v>45141</v>
      </c>
      <c r="B28" s="1" t="s">
        <v>38</v>
      </c>
      <c r="C28" s="1" t="s">
        <v>11</v>
      </c>
      <c r="D28" s="1">
        <v>38</v>
      </c>
      <c r="E28" s="1"/>
      <c r="F28" s="1">
        <v>25</v>
      </c>
      <c r="G28">
        <v>6</v>
      </c>
      <c r="H28" s="1">
        <v>2</v>
      </c>
      <c r="I28" s="1">
        <v>4</v>
      </c>
      <c r="J28">
        <f t="shared" si="1"/>
        <v>150</v>
      </c>
      <c r="K28">
        <f t="shared" si="2"/>
        <v>50</v>
      </c>
      <c r="L28">
        <f t="shared" si="3"/>
        <v>100</v>
      </c>
      <c r="M28" s="5">
        <f t="shared" si="4"/>
        <v>300</v>
      </c>
      <c r="N28" s="5">
        <f t="shared" si="5"/>
        <v>300</v>
      </c>
      <c r="O28" t="str" cm="1">
        <f t="array" ref="O28">_xlfn.IFS(Transactions[[#This Row],[Age]]&gt;60,"60 Plus",Transactions[[#This Row],[Age]]&gt;=50,"50:60",Transactions[[#This Row],[Age]]&gt;=40,"40:49",Transactions[[#This Row],[Age]]&gt;=30,"30:39",Transactions[[#This Row],[Age]]&gt;=20,"20:29",Transactions[[#This Row],[Age]]&lt;20,"Under20")</f>
        <v>30:39</v>
      </c>
    </row>
    <row r="29" spans="1:15" x14ac:dyDescent="0.3">
      <c r="A29" s="2">
        <v>45039</v>
      </c>
      <c r="B29" s="1" t="s">
        <v>39</v>
      </c>
      <c r="C29" s="1" t="s">
        <v>11</v>
      </c>
      <c r="D29" s="1">
        <v>43</v>
      </c>
      <c r="E29" s="1" t="s">
        <v>9</v>
      </c>
      <c r="F29" s="1">
        <v>500</v>
      </c>
      <c r="G29">
        <v>7</v>
      </c>
      <c r="H29" s="1">
        <v>1</v>
      </c>
      <c r="I29" s="1">
        <v>5</v>
      </c>
      <c r="J29">
        <f t="shared" si="1"/>
        <v>3500</v>
      </c>
      <c r="K29">
        <f t="shared" si="2"/>
        <v>500</v>
      </c>
      <c r="L29">
        <f t="shared" si="3"/>
        <v>2500</v>
      </c>
      <c r="M29" s="5">
        <f t="shared" si="4"/>
        <v>6500</v>
      </c>
      <c r="N29" s="5">
        <f t="shared" si="5"/>
        <v>6500</v>
      </c>
      <c r="O29" t="str" cm="1">
        <f t="array" ref="O29">_xlfn.IFS(Transactions[[#This Row],[Age]]&gt;60,"60 Plus",Transactions[[#This Row],[Age]]&gt;=50,"50:60",Transactions[[#This Row],[Age]]&gt;=40,"40:49",Transactions[[#This Row],[Age]]&gt;=30,"30:39",Transactions[[#This Row],[Age]]&gt;=20,"20:29",Transactions[[#This Row],[Age]]&lt;20,"Under20")</f>
        <v>40:49</v>
      </c>
    </row>
    <row r="30" spans="1:15" x14ac:dyDescent="0.3">
      <c r="A30" s="2">
        <v>45156</v>
      </c>
      <c r="B30" s="1" t="s">
        <v>40</v>
      </c>
      <c r="C30" s="1" t="s">
        <v>11</v>
      </c>
      <c r="D30" s="1">
        <v>42</v>
      </c>
      <c r="E30" s="1" t="s">
        <v>14</v>
      </c>
      <c r="F30" s="1">
        <v>30</v>
      </c>
      <c r="G30">
        <v>6</v>
      </c>
      <c r="H30" s="1">
        <v>1</v>
      </c>
      <c r="I30" s="1">
        <v>5</v>
      </c>
      <c r="J30">
        <f t="shared" si="1"/>
        <v>180</v>
      </c>
      <c r="K30">
        <f t="shared" si="2"/>
        <v>30</v>
      </c>
      <c r="L30">
        <f t="shared" si="3"/>
        <v>150</v>
      </c>
      <c r="M30" s="5">
        <f t="shared" si="4"/>
        <v>360</v>
      </c>
      <c r="N30" s="5">
        <f t="shared" si="5"/>
        <v>360</v>
      </c>
      <c r="O30" t="str" cm="1">
        <f t="array" ref="O30">_xlfn.IFS(Transactions[[#This Row],[Age]]&gt;60,"60 Plus",Transactions[[#This Row],[Age]]&gt;=50,"50:60",Transactions[[#This Row],[Age]]&gt;=40,"40:49",Transactions[[#This Row],[Age]]&gt;=30,"30:39",Transactions[[#This Row],[Age]]&gt;=20,"20:29",Transactions[[#This Row],[Age]]&lt;20,"Under20")</f>
        <v>40:49</v>
      </c>
    </row>
    <row r="31" spans="1:15" x14ac:dyDescent="0.3">
      <c r="A31" s="2">
        <v>45228</v>
      </c>
      <c r="B31" s="1" t="s">
        <v>41</v>
      </c>
      <c r="C31" s="1" t="s">
        <v>11</v>
      </c>
      <c r="D31" s="1">
        <v>39</v>
      </c>
      <c r="E31" s="1" t="s">
        <v>9</v>
      </c>
      <c r="F31" s="1">
        <v>300</v>
      </c>
      <c r="G31">
        <v>5</v>
      </c>
      <c r="H31" s="1">
        <v>3</v>
      </c>
      <c r="I31" s="1">
        <v>4</v>
      </c>
      <c r="J31">
        <f t="shared" si="1"/>
        <v>1500</v>
      </c>
      <c r="K31">
        <f t="shared" si="2"/>
        <v>900</v>
      </c>
      <c r="L31">
        <f t="shared" si="3"/>
        <v>1200</v>
      </c>
      <c r="M31" s="5">
        <f t="shared" si="4"/>
        <v>3600</v>
      </c>
      <c r="N31" s="5">
        <f t="shared" si="5"/>
        <v>3600</v>
      </c>
      <c r="O31" t="str" cm="1">
        <f t="array" ref="O31">_xlfn.IFS(Transactions[[#This Row],[Age]]&gt;60,"60 Plus",Transactions[[#This Row],[Age]]&gt;=50,"50:60",Transactions[[#This Row],[Age]]&gt;=40,"40:49",Transactions[[#This Row],[Age]]&gt;=30,"30:39",Transactions[[#This Row],[Age]]&gt;=20,"20:29",Transactions[[#This Row],[Age]]&lt;20,"Under20")</f>
        <v>30:39</v>
      </c>
    </row>
    <row r="32" spans="1:15" x14ac:dyDescent="0.3">
      <c r="A32" s="2">
        <v>45069</v>
      </c>
      <c r="B32" s="1" t="s">
        <v>42</v>
      </c>
      <c r="C32" s="1" t="s">
        <v>8</v>
      </c>
      <c r="D32" s="1">
        <v>44</v>
      </c>
      <c r="E32" s="1" t="s">
        <v>113</v>
      </c>
      <c r="F32" s="1">
        <v>300</v>
      </c>
      <c r="G32">
        <v>4</v>
      </c>
      <c r="H32" s="1">
        <v>4</v>
      </c>
      <c r="I32" s="1">
        <v>4</v>
      </c>
      <c r="J32">
        <f t="shared" si="1"/>
        <v>1200</v>
      </c>
      <c r="K32">
        <f t="shared" si="2"/>
        <v>1200</v>
      </c>
      <c r="L32">
        <f t="shared" si="3"/>
        <v>1200</v>
      </c>
      <c r="M32" s="5">
        <f t="shared" si="4"/>
        <v>3600</v>
      </c>
      <c r="N32" s="5">
        <f t="shared" si="5"/>
        <v>3600</v>
      </c>
      <c r="O32" t="str" cm="1">
        <f t="array" ref="O32">_xlfn.IFS(Transactions[[#This Row],[Age]]&gt;60,"60 Plus",Transactions[[#This Row],[Age]]&gt;=50,"50:60",Transactions[[#This Row],[Age]]&gt;=40,"40:49",Transactions[[#This Row],[Age]]&gt;=30,"30:39",Transactions[[#This Row],[Age]]&gt;=20,"20:29",Transactions[[#This Row],[Age]]&lt;20,"Under20")</f>
        <v>40:49</v>
      </c>
    </row>
    <row r="33" spans="1:15" x14ac:dyDescent="0.3">
      <c r="A33" s="2">
        <v>44930</v>
      </c>
      <c r="B33" s="1" t="s">
        <v>43</v>
      </c>
      <c r="C33" s="1" t="s">
        <v>8</v>
      </c>
      <c r="D33" s="1">
        <v>30</v>
      </c>
      <c r="E33" s="1" t="s">
        <v>114</v>
      </c>
      <c r="F33" s="1">
        <v>30</v>
      </c>
      <c r="G33">
        <v>3</v>
      </c>
      <c r="H33" s="1">
        <v>3</v>
      </c>
      <c r="I33" s="1">
        <v>2</v>
      </c>
      <c r="J33">
        <f t="shared" si="1"/>
        <v>90</v>
      </c>
      <c r="K33">
        <f t="shared" si="2"/>
        <v>90</v>
      </c>
      <c r="L33">
        <f t="shared" si="3"/>
        <v>60</v>
      </c>
      <c r="M33" s="5">
        <f t="shared" si="4"/>
        <v>240</v>
      </c>
      <c r="N33" s="5">
        <f t="shared" si="5"/>
        <v>0</v>
      </c>
      <c r="O33" t="str" cm="1">
        <f t="array" ref="O33">_xlfn.IFS(Transactions[[#This Row],[Age]]&gt;60,"60 Plus",Transactions[[#This Row],[Age]]&gt;=50,"50:60",Transactions[[#This Row],[Age]]&gt;=40,"40:49",Transactions[[#This Row],[Age]]&gt;=30,"30:39",Transactions[[#This Row],[Age]]&gt;=20,"20:29",Transactions[[#This Row],[Age]]&lt;20,"Under20")</f>
        <v>30:39</v>
      </c>
    </row>
    <row r="34" spans="1:15" x14ac:dyDescent="0.3">
      <c r="A34" s="2">
        <v>45008</v>
      </c>
      <c r="B34" s="1" t="s">
        <v>44</v>
      </c>
      <c r="C34" s="1" t="s">
        <v>11</v>
      </c>
      <c r="D34" s="1">
        <v>50</v>
      </c>
      <c r="E34" s="1" t="s">
        <v>14</v>
      </c>
      <c r="F34" s="1">
        <v>50</v>
      </c>
      <c r="G34">
        <v>2</v>
      </c>
      <c r="H34" s="1">
        <v>2</v>
      </c>
      <c r="I34" s="1">
        <v>2</v>
      </c>
      <c r="J34">
        <f t="shared" si="1"/>
        <v>100</v>
      </c>
      <c r="K34">
        <f t="shared" si="2"/>
        <v>100</v>
      </c>
      <c r="L34">
        <f t="shared" si="3"/>
        <v>100</v>
      </c>
      <c r="M34" s="5">
        <f t="shared" si="4"/>
        <v>300</v>
      </c>
      <c r="N34" s="5">
        <f t="shared" si="5"/>
        <v>0</v>
      </c>
      <c r="O34" t="str" cm="1">
        <f t="array" ref="O34">_xlfn.IFS(Transactions[[#This Row],[Age]]&gt;60,"60 Plus",Transactions[[#This Row],[Age]]&gt;=50,"50:60",Transactions[[#This Row],[Age]]&gt;=40,"40:49",Transactions[[#This Row],[Age]]&gt;=30,"30:39",Transactions[[#This Row],[Age]]&gt;=20,"20:29",Transactions[[#This Row],[Age]]&lt;20,"Under20")</f>
        <v>50:60</v>
      </c>
    </row>
    <row r="35" spans="1:15" x14ac:dyDescent="0.3">
      <c r="A35" s="2">
        <v>45284</v>
      </c>
      <c r="B35" s="1" t="s">
        <v>45</v>
      </c>
      <c r="C35" s="1" t="s">
        <v>11</v>
      </c>
      <c r="D35" s="1">
        <v>51</v>
      </c>
      <c r="E35" s="1" t="s">
        <v>12</v>
      </c>
      <c r="F35" s="1">
        <v>50</v>
      </c>
      <c r="G35">
        <v>3</v>
      </c>
      <c r="H35" s="1">
        <v>3</v>
      </c>
      <c r="I35" s="1">
        <v>2</v>
      </c>
      <c r="J35">
        <f t="shared" si="1"/>
        <v>150</v>
      </c>
      <c r="K35">
        <f t="shared" si="2"/>
        <v>150</v>
      </c>
      <c r="L35">
        <f t="shared" si="3"/>
        <v>100</v>
      </c>
      <c r="M35" s="5">
        <f t="shared" si="4"/>
        <v>400</v>
      </c>
      <c r="N35" s="5">
        <f t="shared" si="5"/>
        <v>0</v>
      </c>
      <c r="O35" t="str" cm="1">
        <f t="array" ref="O35">_xlfn.IFS(Transactions[[#This Row],[Age]]&gt;60,"60 Plus",Transactions[[#This Row],[Age]]&gt;=50,"50:60",Transactions[[#This Row],[Age]]&gt;=40,"40:49",Transactions[[#This Row],[Age]]&gt;=30,"30:39",Transactions[[#This Row],[Age]]&gt;=20,"20:29",Transactions[[#This Row],[Age]]&lt;20,"Under20")</f>
        <v>50:60</v>
      </c>
    </row>
    <row r="36" spans="1:15" x14ac:dyDescent="0.3">
      <c r="A36" s="2">
        <v>45143</v>
      </c>
      <c r="B36" s="1" t="s">
        <v>46</v>
      </c>
      <c r="C36" s="1" t="s">
        <v>11</v>
      </c>
      <c r="D36" s="1">
        <v>58</v>
      </c>
      <c r="E36" s="1" t="s">
        <v>9</v>
      </c>
      <c r="F36" s="1">
        <v>34.567</v>
      </c>
      <c r="G36">
        <v>5</v>
      </c>
      <c r="H36" s="1">
        <v>3</v>
      </c>
      <c r="I36" s="1">
        <v>2</v>
      </c>
      <c r="J36">
        <f t="shared" si="1"/>
        <v>172.83500000000001</v>
      </c>
      <c r="K36">
        <f t="shared" si="2"/>
        <v>103.70099999999999</v>
      </c>
      <c r="L36">
        <f t="shared" si="3"/>
        <v>69.134</v>
      </c>
      <c r="M36" s="5">
        <f t="shared" si="4"/>
        <v>345.67</v>
      </c>
      <c r="N36" s="5">
        <f t="shared" si="5"/>
        <v>0</v>
      </c>
      <c r="O36" t="str" cm="1">
        <f t="array" ref="O36">_xlfn.IFS(Transactions[[#This Row],[Age]]&gt;60,"60 Plus",Transactions[[#This Row],[Age]]&gt;=50,"50:60",Transactions[[#This Row],[Age]]&gt;=40,"40:49",Transactions[[#This Row],[Age]]&gt;=30,"30:39",Transactions[[#This Row],[Age]]&gt;=20,"20:29",Transactions[[#This Row],[Age]]&lt;20,"Under20")</f>
        <v>50:60</v>
      </c>
    </row>
    <row r="37" spans="1:15" x14ac:dyDescent="0.3">
      <c r="A37" s="2">
        <v>45101</v>
      </c>
      <c r="B37" s="1" t="s">
        <v>47</v>
      </c>
      <c r="C37" s="1" t="s">
        <v>8</v>
      </c>
      <c r="D37" s="1">
        <v>52</v>
      </c>
      <c r="E37" s="1" t="s">
        <v>9</v>
      </c>
      <c r="F37" s="1">
        <v>300</v>
      </c>
      <c r="G37">
        <v>7</v>
      </c>
      <c r="H37" s="1">
        <v>3</v>
      </c>
      <c r="I37" s="1">
        <v>3</v>
      </c>
      <c r="J37">
        <f t="shared" si="1"/>
        <v>2100</v>
      </c>
      <c r="K37">
        <f t="shared" si="2"/>
        <v>900</v>
      </c>
      <c r="L37">
        <f t="shared" si="3"/>
        <v>900</v>
      </c>
      <c r="M37" s="5">
        <f t="shared" si="4"/>
        <v>3900</v>
      </c>
      <c r="N37" s="5">
        <f t="shared" si="5"/>
        <v>3900</v>
      </c>
      <c r="O37" t="str" cm="1">
        <f t="array" ref="O37">_xlfn.IFS(Transactions[[#This Row],[Age]]&gt;60,"60 Plus",Transactions[[#This Row],[Age]]&gt;=50,"50:60",Transactions[[#This Row],[Age]]&gt;=40,"40:49",Transactions[[#This Row],[Age]]&gt;=30,"30:39",Transactions[[#This Row],[Age]]&gt;=20,"20:29",Transactions[[#This Row],[Age]]&lt;20,"Under20")</f>
        <v>50:60</v>
      </c>
    </row>
    <row r="38" spans="1:15" x14ac:dyDescent="0.3">
      <c r="A38" s="2">
        <v>45069</v>
      </c>
      <c r="B38" s="1" t="s">
        <v>48</v>
      </c>
      <c r="C38" s="1" t="s">
        <v>11</v>
      </c>
      <c r="D38" s="1">
        <v>18</v>
      </c>
      <c r="E38" s="1" t="s">
        <v>9</v>
      </c>
      <c r="F38" s="1">
        <v>25</v>
      </c>
      <c r="G38">
        <v>8</v>
      </c>
      <c r="H38" s="1">
        <v>3</v>
      </c>
      <c r="I38" s="1">
        <v>4</v>
      </c>
      <c r="J38">
        <f t="shared" si="1"/>
        <v>200</v>
      </c>
      <c r="K38">
        <f t="shared" si="2"/>
        <v>75</v>
      </c>
      <c r="L38">
        <f t="shared" si="3"/>
        <v>100</v>
      </c>
      <c r="M38" s="5">
        <f t="shared" si="4"/>
        <v>375</v>
      </c>
      <c r="N38" s="5">
        <f t="shared" si="5"/>
        <v>375</v>
      </c>
      <c r="O38" t="str" cm="1">
        <f t="array" ref="O38">_xlfn.IFS(Transactions[[#This Row],[Age]]&gt;60,"60 Plus",Transactions[[#This Row],[Age]]&gt;=50,"50:60",Transactions[[#This Row],[Age]]&gt;=40,"40:49",Transactions[[#This Row],[Age]]&gt;=30,"30:39",Transactions[[#This Row],[Age]]&gt;=20,"20:29",Transactions[[#This Row],[Age]]&lt;20,"Under20")</f>
        <v>Under20</v>
      </c>
    </row>
    <row r="39" spans="1:15" x14ac:dyDescent="0.3">
      <c r="A39" s="2">
        <v>45006</v>
      </c>
      <c r="B39" s="1" t="s">
        <v>49</v>
      </c>
      <c r="C39" s="1" t="s">
        <v>8</v>
      </c>
      <c r="D39" s="1">
        <v>38</v>
      </c>
      <c r="E39" s="1" t="s">
        <v>9</v>
      </c>
      <c r="F39" s="1">
        <v>50</v>
      </c>
      <c r="G39">
        <v>5</v>
      </c>
      <c r="H39" s="1">
        <v>4</v>
      </c>
      <c r="I39" s="1">
        <v>5</v>
      </c>
      <c r="J39">
        <f t="shared" si="1"/>
        <v>250</v>
      </c>
      <c r="K39">
        <f t="shared" si="2"/>
        <v>200</v>
      </c>
      <c r="L39">
        <f t="shared" si="3"/>
        <v>250</v>
      </c>
      <c r="M39" s="5">
        <f t="shared" si="4"/>
        <v>700</v>
      </c>
      <c r="N39" s="5">
        <f t="shared" si="5"/>
        <v>700</v>
      </c>
      <c r="O39" t="str" cm="1">
        <f t="array" ref="O39">_xlfn.IFS(Transactions[[#This Row],[Age]]&gt;60,"60 Plus",Transactions[[#This Row],[Age]]&gt;=50,"50:60",Transactions[[#This Row],[Age]]&gt;=40,"40:49",Transactions[[#This Row],[Age]]&gt;=30,"30:39",Transactions[[#This Row],[Age]]&gt;=20,"20:29",Transactions[[#This Row],[Age]]&lt;20,"Under20")</f>
        <v>30:39</v>
      </c>
    </row>
    <row r="40" spans="1:15" x14ac:dyDescent="0.3">
      <c r="A40" s="2">
        <v>45037</v>
      </c>
      <c r="B40" s="1" t="s">
        <v>50</v>
      </c>
      <c r="C40" s="1" t="s">
        <v>8</v>
      </c>
      <c r="D40" s="1">
        <v>23</v>
      </c>
      <c r="E40" s="1" t="s">
        <v>12</v>
      </c>
      <c r="F40" s="1">
        <v>30</v>
      </c>
      <c r="G40">
        <v>6</v>
      </c>
      <c r="H40" s="1">
        <v>4</v>
      </c>
      <c r="I40" s="1">
        <v>6</v>
      </c>
      <c r="J40">
        <f t="shared" si="1"/>
        <v>180</v>
      </c>
      <c r="K40">
        <f t="shared" si="2"/>
        <v>120</v>
      </c>
      <c r="L40">
        <f t="shared" si="3"/>
        <v>180</v>
      </c>
      <c r="M40" s="5">
        <f t="shared" si="4"/>
        <v>480</v>
      </c>
      <c r="N40" s="5">
        <f t="shared" si="5"/>
        <v>480</v>
      </c>
      <c r="O40" t="str" cm="1">
        <f t="array" ref="O40">_xlfn.IFS(Transactions[[#This Row],[Age]]&gt;60,"60 Plus",Transactions[[#This Row],[Age]]&gt;=50,"50:60",Transactions[[#This Row],[Age]]&gt;=40,"40:49",Transactions[[#This Row],[Age]]&gt;=30,"30:39",Transactions[[#This Row],[Age]]&gt;=20,"20:29",Transactions[[#This Row],[Age]]&lt;20,"Under20")</f>
        <v>20:29</v>
      </c>
    </row>
    <row r="41" spans="1:15" x14ac:dyDescent="0.3">
      <c r="A41" s="2">
        <v>45099</v>
      </c>
      <c r="B41" s="1" t="s">
        <v>51</v>
      </c>
      <c r="C41" s="1" t="s">
        <v>8</v>
      </c>
      <c r="D41" s="1">
        <v>45</v>
      </c>
      <c r="E41" s="1" t="s">
        <v>9</v>
      </c>
      <c r="F41" s="1">
        <v>50</v>
      </c>
      <c r="G41">
        <v>4</v>
      </c>
      <c r="H41" s="1">
        <v>1</v>
      </c>
      <c r="I41" s="1">
        <v>7</v>
      </c>
      <c r="J41">
        <f t="shared" si="1"/>
        <v>200</v>
      </c>
      <c r="K41">
        <f t="shared" si="2"/>
        <v>50</v>
      </c>
      <c r="L41">
        <f t="shared" si="3"/>
        <v>350</v>
      </c>
      <c r="M41" s="5">
        <f t="shared" si="4"/>
        <v>600</v>
      </c>
      <c r="N41" s="5">
        <f t="shared" si="5"/>
        <v>600</v>
      </c>
      <c r="O41" t="str" cm="1">
        <f t="array" ref="O41">_xlfn.IFS(Transactions[[#This Row],[Age]]&gt;60,"60 Plus",Transactions[[#This Row],[Age]]&gt;=50,"50:60",Transactions[[#This Row],[Age]]&gt;=40,"40:49",Transactions[[#This Row],[Age]]&gt;=30,"30:39",Transactions[[#This Row],[Age]]&gt;=20,"20:29",Transactions[[#This Row],[Age]]&lt;20,"Under20")</f>
        <v>40:49</v>
      </c>
    </row>
    <row r="42" spans="1:15" x14ac:dyDescent="0.3">
      <c r="A42" s="2">
        <v>44979</v>
      </c>
      <c r="B42" s="1" t="s">
        <v>52</v>
      </c>
      <c r="C42" s="1" t="s">
        <v>8</v>
      </c>
      <c r="D42" s="1">
        <v>34</v>
      </c>
      <c r="E42" s="1" t="s">
        <v>12</v>
      </c>
      <c r="F42" s="1">
        <v>25</v>
      </c>
      <c r="G42">
        <v>5</v>
      </c>
      <c r="H42" s="1">
        <v>2</v>
      </c>
      <c r="I42" s="1">
        <v>8</v>
      </c>
      <c r="J42">
        <f t="shared" si="1"/>
        <v>125</v>
      </c>
      <c r="K42">
        <f t="shared" si="2"/>
        <v>50</v>
      </c>
      <c r="L42">
        <f t="shared" si="3"/>
        <v>200</v>
      </c>
      <c r="M42" s="5">
        <f t="shared" si="4"/>
        <v>375</v>
      </c>
      <c r="N42" s="5">
        <f t="shared" si="5"/>
        <v>375</v>
      </c>
      <c r="O42" t="str" cm="1">
        <f t="array" ref="O42">_xlfn.IFS(Transactions[[#This Row],[Age]]&gt;60,"60 Plus",Transactions[[#This Row],[Age]]&gt;=50,"50:60",Transactions[[#This Row],[Age]]&gt;=40,"40:49",Transactions[[#This Row],[Age]]&gt;=30,"30:39",Transactions[[#This Row],[Age]]&gt;=20,"20:29",Transactions[[#This Row],[Age]]&lt;20,"Under20")</f>
        <v>30:39</v>
      </c>
    </row>
    <row r="43" spans="1:15" x14ac:dyDescent="0.3">
      <c r="A43" s="2">
        <v>44974</v>
      </c>
      <c r="B43" s="1" t="s">
        <v>53</v>
      </c>
      <c r="C43" s="1" t="s">
        <v>8</v>
      </c>
      <c r="D43" s="1">
        <v>22</v>
      </c>
      <c r="E43" s="1" t="s">
        <v>12</v>
      </c>
      <c r="F43" s="1">
        <v>300</v>
      </c>
      <c r="G43">
        <v>3</v>
      </c>
      <c r="H43" s="1">
        <v>3</v>
      </c>
      <c r="I43" s="1">
        <v>7</v>
      </c>
      <c r="J43">
        <f t="shared" si="1"/>
        <v>900</v>
      </c>
      <c r="K43">
        <f t="shared" si="2"/>
        <v>900</v>
      </c>
      <c r="L43">
        <f t="shared" si="3"/>
        <v>2100</v>
      </c>
      <c r="M43" s="5">
        <f t="shared" si="4"/>
        <v>3900</v>
      </c>
      <c r="N43" s="5">
        <f t="shared" si="5"/>
        <v>3900</v>
      </c>
      <c r="O43" t="str" cm="1">
        <f t="array" ref="O43">_xlfn.IFS(Transactions[[#This Row],[Age]]&gt;60,"60 Plus",Transactions[[#This Row],[Age]]&gt;=50,"50:60",Transactions[[#This Row],[Age]]&gt;=40,"40:49",Transactions[[#This Row],[Age]]&gt;=30,"30:39",Transactions[[#This Row],[Age]]&gt;=20,"20:29",Transactions[[#This Row],[Age]]&lt;20,"Under20")</f>
        <v>20:29</v>
      </c>
    </row>
    <row r="44" spans="1:15" x14ac:dyDescent="0.3">
      <c r="A44" s="2">
        <v>45121</v>
      </c>
      <c r="B44" s="1" t="s">
        <v>54</v>
      </c>
      <c r="C44" s="1" t="s">
        <v>11</v>
      </c>
      <c r="D44" s="1">
        <v>48</v>
      </c>
      <c r="E44" s="1" t="s">
        <v>12</v>
      </c>
      <c r="F44" s="1">
        <v>300</v>
      </c>
      <c r="G44">
        <v>5</v>
      </c>
      <c r="H44" s="1">
        <v>1</v>
      </c>
      <c r="I44" s="1">
        <v>5</v>
      </c>
      <c r="J44">
        <f t="shared" si="1"/>
        <v>1500</v>
      </c>
      <c r="K44">
        <f t="shared" si="2"/>
        <v>300</v>
      </c>
      <c r="L44">
        <f t="shared" si="3"/>
        <v>1500</v>
      </c>
      <c r="M44" s="5">
        <f t="shared" si="4"/>
        <v>3300</v>
      </c>
      <c r="N44" s="5">
        <f t="shared" si="5"/>
        <v>3300</v>
      </c>
      <c r="O44" t="str" cm="1">
        <f t="array" ref="O44">_xlfn.IFS(Transactions[[#This Row],[Age]]&gt;60,"60 Plus",Transactions[[#This Row],[Age]]&gt;=50,"50:60",Transactions[[#This Row],[Age]]&gt;=40,"40:49",Transactions[[#This Row],[Age]]&gt;=30,"30:39",Transactions[[#This Row],[Age]]&gt;=20,"20:29",Transactions[[#This Row],[Age]]&lt;20,"Under20")</f>
        <v>40:49</v>
      </c>
    </row>
    <row r="45" spans="1:15" x14ac:dyDescent="0.3">
      <c r="A45" s="2">
        <v>44976</v>
      </c>
      <c r="B45" s="1" t="s">
        <v>55</v>
      </c>
      <c r="C45" s="1" t="s">
        <v>11</v>
      </c>
      <c r="D45" s="1">
        <v>22</v>
      </c>
      <c r="E45" s="1" t="s">
        <v>12</v>
      </c>
      <c r="F45" s="1">
        <v>25</v>
      </c>
      <c r="G45">
        <v>6</v>
      </c>
      <c r="H45" s="1">
        <v>1</v>
      </c>
      <c r="I45" s="1">
        <v>4</v>
      </c>
      <c r="J45">
        <f t="shared" si="1"/>
        <v>150</v>
      </c>
      <c r="K45">
        <f t="shared" si="2"/>
        <v>25</v>
      </c>
      <c r="L45">
        <f t="shared" si="3"/>
        <v>100</v>
      </c>
      <c r="M45" s="5">
        <f t="shared" si="4"/>
        <v>275</v>
      </c>
      <c r="N45" s="5">
        <f t="shared" si="5"/>
        <v>275</v>
      </c>
      <c r="O45" t="str" cm="1">
        <f t="array" ref="O45">_xlfn.IFS(Transactions[[#This Row],[Age]]&gt;60,"60 Plus",Transactions[[#This Row],[Age]]&gt;=50,"50:60",Transactions[[#This Row],[Age]]&gt;=40,"40:49",Transactions[[#This Row],[Age]]&gt;=30,"30:39",Transactions[[#This Row],[Age]]&gt;=20,"20:29",Transactions[[#This Row],[Age]]&lt;20,"Under20")</f>
        <v>20:29</v>
      </c>
    </row>
    <row r="46" spans="1:15" x14ac:dyDescent="0.3">
      <c r="A46" s="2">
        <v>45110</v>
      </c>
      <c r="B46" s="1" t="s">
        <v>56</v>
      </c>
      <c r="C46" s="1" t="s">
        <v>11</v>
      </c>
      <c r="D46" s="1">
        <v>55</v>
      </c>
      <c r="E46" s="1" t="s">
        <v>14</v>
      </c>
      <c r="F46" s="1">
        <v>30</v>
      </c>
      <c r="G46">
        <v>4</v>
      </c>
      <c r="H46" s="1">
        <v>1</v>
      </c>
      <c r="I46" s="1">
        <v>3</v>
      </c>
      <c r="J46">
        <f t="shared" si="1"/>
        <v>120</v>
      </c>
      <c r="K46">
        <f t="shared" si="2"/>
        <v>30</v>
      </c>
      <c r="L46">
        <f t="shared" si="3"/>
        <v>90</v>
      </c>
      <c r="M46" s="5">
        <f t="shared" si="4"/>
        <v>240</v>
      </c>
      <c r="N46" s="5">
        <f t="shared" si="5"/>
        <v>0</v>
      </c>
      <c r="O46" t="str" cm="1">
        <f t="array" ref="O46">_xlfn.IFS(Transactions[[#This Row],[Age]]&gt;60,"60 Plus",Transactions[[#This Row],[Age]]&gt;=50,"50:60",Transactions[[#This Row],[Age]]&gt;=40,"40:49",Transactions[[#This Row],[Age]]&gt;=30,"30:39",Transactions[[#This Row],[Age]]&gt;=20,"20:29",Transactions[[#This Row],[Age]]&lt;20,"Under20")</f>
        <v>50:60</v>
      </c>
    </row>
    <row r="47" spans="1:15" x14ac:dyDescent="0.3">
      <c r="A47" s="2">
        <v>45103</v>
      </c>
      <c r="B47" s="1" t="s">
        <v>57</v>
      </c>
      <c r="C47" s="1" t="s">
        <v>11</v>
      </c>
      <c r="D47" s="1">
        <v>20</v>
      </c>
      <c r="E47" s="1" t="s">
        <v>14</v>
      </c>
      <c r="F47" s="1">
        <v>300</v>
      </c>
      <c r="G47">
        <v>3</v>
      </c>
      <c r="H47" s="1">
        <v>4</v>
      </c>
      <c r="I47" s="1">
        <v>2</v>
      </c>
      <c r="J47">
        <f t="shared" si="1"/>
        <v>900</v>
      </c>
      <c r="K47">
        <f t="shared" si="2"/>
        <v>1200</v>
      </c>
      <c r="L47">
        <f t="shared" si="3"/>
        <v>600</v>
      </c>
      <c r="M47" s="5">
        <f t="shared" si="4"/>
        <v>2700</v>
      </c>
      <c r="N47" s="5">
        <f t="shared" si="5"/>
        <v>0</v>
      </c>
      <c r="O47" t="str" cm="1">
        <f t="array" ref="O47">_xlfn.IFS(Transactions[[#This Row],[Age]]&gt;60,"60 Plus",Transactions[[#This Row],[Age]]&gt;=50,"50:60",Transactions[[#This Row],[Age]]&gt;=40,"40:49",Transactions[[#This Row],[Age]]&gt;=30,"30:39",Transactions[[#This Row],[Age]]&gt;=20,"20:29",Transactions[[#This Row],[Age]]&lt;20,"Under20")</f>
        <v>20:29</v>
      </c>
    </row>
    <row r="48" spans="1:15" x14ac:dyDescent="0.3">
      <c r="A48" s="2">
        <v>45236</v>
      </c>
      <c r="B48" s="1" t="s">
        <v>58</v>
      </c>
      <c r="C48" s="1" t="s">
        <v>11</v>
      </c>
      <c r="D48" s="1">
        <v>40</v>
      </c>
      <c r="E48" s="1" t="s">
        <v>9</v>
      </c>
      <c r="F48" s="1">
        <v>500</v>
      </c>
      <c r="G48">
        <v>2</v>
      </c>
      <c r="H48" s="1">
        <v>3</v>
      </c>
      <c r="I48" s="1">
        <v>7</v>
      </c>
      <c r="J48">
        <f t="shared" si="1"/>
        <v>1000</v>
      </c>
      <c r="K48">
        <f t="shared" si="2"/>
        <v>1500</v>
      </c>
      <c r="L48">
        <f t="shared" si="3"/>
        <v>3500</v>
      </c>
      <c r="M48" s="5">
        <f t="shared" si="4"/>
        <v>6000</v>
      </c>
      <c r="N48" s="5">
        <f t="shared" si="5"/>
        <v>6000</v>
      </c>
      <c r="O48" t="str" cm="1">
        <f t="array" ref="O48">_xlfn.IFS(Transactions[[#This Row],[Age]]&gt;60,"60 Plus",Transactions[[#This Row],[Age]]&gt;=50,"50:60",Transactions[[#This Row],[Age]]&gt;=40,"40:49",Transactions[[#This Row],[Age]]&gt;=30,"30:39",Transactions[[#This Row],[Age]]&gt;=20,"20:29",Transactions[[#This Row],[Age]]&lt;20,"Under20")</f>
        <v>40:49</v>
      </c>
    </row>
    <row r="49" spans="1:15" x14ac:dyDescent="0.3">
      <c r="A49" s="2">
        <v>45062</v>
      </c>
      <c r="B49" s="1" t="s">
        <v>59</v>
      </c>
      <c r="C49" s="1" t="s">
        <v>8</v>
      </c>
      <c r="D49" s="1">
        <v>54</v>
      </c>
      <c r="E49" s="1" t="s">
        <v>14</v>
      </c>
      <c r="F49" s="1">
        <v>300</v>
      </c>
      <c r="G49">
        <v>3</v>
      </c>
      <c r="H49" s="1">
        <v>3</v>
      </c>
      <c r="I49" s="1">
        <v>3</v>
      </c>
      <c r="J49">
        <f t="shared" si="1"/>
        <v>900</v>
      </c>
      <c r="K49">
        <f t="shared" si="2"/>
        <v>900</v>
      </c>
      <c r="L49">
        <f t="shared" si="3"/>
        <v>900</v>
      </c>
      <c r="M49" s="5">
        <f t="shared" si="4"/>
        <v>2700</v>
      </c>
      <c r="N49" s="5">
        <f t="shared" si="5"/>
        <v>0</v>
      </c>
      <c r="O49" t="str" cm="1">
        <f t="array" ref="O49">_xlfn.IFS(Transactions[[#This Row],[Age]]&gt;60,"60 Plus",Transactions[[#This Row],[Age]]&gt;=50,"50:60",Transactions[[#This Row],[Age]]&gt;=40,"40:49",Transactions[[#This Row],[Age]]&gt;=30,"30:39",Transactions[[#This Row],[Age]]&gt;=20,"20:29",Transactions[[#This Row],[Age]]&lt;20,"Under20")</f>
        <v>50:60</v>
      </c>
    </row>
    <row r="50" spans="1:15" x14ac:dyDescent="0.3">
      <c r="A50" s="2">
        <v>44949</v>
      </c>
      <c r="B50" s="1" t="s">
        <v>60</v>
      </c>
      <c r="C50" s="1" t="s">
        <v>11</v>
      </c>
      <c r="D50" s="1">
        <v>54</v>
      </c>
      <c r="E50" s="1" t="s">
        <v>14</v>
      </c>
      <c r="F50" s="1">
        <v>500</v>
      </c>
      <c r="G50">
        <v>4</v>
      </c>
      <c r="H50" s="1">
        <v>2</v>
      </c>
      <c r="I50" s="1">
        <v>4</v>
      </c>
      <c r="J50">
        <f t="shared" si="1"/>
        <v>2000</v>
      </c>
      <c r="K50">
        <f t="shared" si="2"/>
        <v>1000</v>
      </c>
      <c r="L50">
        <f t="shared" si="3"/>
        <v>2000</v>
      </c>
      <c r="M50" s="5">
        <f t="shared" si="4"/>
        <v>5000</v>
      </c>
      <c r="N50" s="5">
        <f t="shared" si="5"/>
        <v>0</v>
      </c>
      <c r="O50" t="str" cm="1">
        <f t="array" ref="O50">_xlfn.IFS(Transactions[[#This Row],[Age]]&gt;60,"60 Plus",Transactions[[#This Row],[Age]]&gt;=50,"50:60",Transactions[[#This Row],[Age]]&gt;=40,"40:49",Transactions[[#This Row],[Age]]&gt;=30,"30:39",Transactions[[#This Row],[Age]]&gt;=20,"20:29",Transactions[[#This Row],[Age]]&lt;20,"Under20")</f>
        <v>50:60</v>
      </c>
    </row>
    <row r="51" spans="1:15" x14ac:dyDescent="0.3">
      <c r="A51" s="2">
        <v>45162</v>
      </c>
      <c r="B51" s="1" t="s">
        <v>61</v>
      </c>
      <c r="C51" s="1" t="s">
        <v>11</v>
      </c>
      <c r="D51" s="1">
        <v>27</v>
      </c>
      <c r="E51" s="1" t="s">
        <v>9</v>
      </c>
      <c r="F51" s="1">
        <v>25</v>
      </c>
      <c r="G51">
        <v>5</v>
      </c>
      <c r="H51" s="1">
        <v>3</v>
      </c>
      <c r="I51" s="1">
        <v>6</v>
      </c>
      <c r="J51">
        <f t="shared" si="1"/>
        <v>125</v>
      </c>
      <c r="K51">
        <f t="shared" si="2"/>
        <v>75</v>
      </c>
      <c r="L51">
        <f t="shared" si="3"/>
        <v>150</v>
      </c>
      <c r="M51" s="5">
        <f t="shared" si="4"/>
        <v>350</v>
      </c>
      <c r="N51" s="5">
        <f t="shared" si="5"/>
        <v>350</v>
      </c>
      <c r="O51" t="str" cm="1">
        <f t="array" ref="O51">_xlfn.IFS(Transactions[[#This Row],[Age]]&gt;60,"60 Plus",Transactions[[#This Row],[Age]]&gt;=50,"50:60",Transactions[[#This Row],[Age]]&gt;=40,"40:49",Transactions[[#This Row],[Age]]&gt;=30,"30:39",Transactions[[#This Row],[Age]]&gt;=20,"20:29",Transactions[[#This Row],[Age]]&lt;20,"Under20")</f>
        <v>20:29</v>
      </c>
    </row>
    <row r="52" spans="1:15" x14ac:dyDescent="0.3">
      <c r="A52" s="2">
        <v>45201</v>
      </c>
      <c r="B52" s="1" t="s">
        <v>62</v>
      </c>
      <c r="C52" s="1" t="s">
        <v>8</v>
      </c>
      <c r="D52" s="1">
        <v>27</v>
      </c>
      <c r="E52" s="1" t="s">
        <v>9</v>
      </c>
      <c r="F52" s="1">
        <v>25</v>
      </c>
      <c r="G52">
        <v>6</v>
      </c>
      <c r="H52" s="1">
        <v>3</v>
      </c>
      <c r="I52" s="1">
        <v>5</v>
      </c>
      <c r="J52">
        <f t="shared" si="1"/>
        <v>150</v>
      </c>
      <c r="K52">
        <f t="shared" si="2"/>
        <v>75</v>
      </c>
      <c r="L52">
        <f t="shared" si="3"/>
        <v>125</v>
      </c>
      <c r="M52" s="5">
        <f t="shared" si="4"/>
        <v>350</v>
      </c>
      <c r="N52" s="5">
        <f t="shared" si="5"/>
        <v>350</v>
      </c>
      <c r="O52" t="str" cm="1">
        <f t="array" ref="O52">_xlfn.IFS(Transactions[[#This Row],[Age]]&gt;60,"60 Plus",Transactions[[#This Row],[Age]]&gt;=50,"50:60",Transactions[[#This Row],[Age]]&gt;=40,"40:49",Transactions[[#This Row],[Age]]&gt;=30,"30:39",Transactions[[#This Row],[Age]]&gt;=20,"20:29",Transactions[[#This Row],[Age]]&lt;20,"Under20")</f>
        <v>20:29</v>
      </c>
    </row>
    <row r="53" spans="1:15" x14ac:dyDescent="0.3">
      <c r="A53" s="2">
        <v>44990</v>
      </c>
      <c r="B53" s="1" t="s">
        <v>63</v>
      </c>
      <c r="C53" s="1" t="s">
        <v>11</v>
      </c>
      <c r="D53" s="1">
        <v>36</v>
      </c>
      <c r="E53" s="1" t="s">
        <v>9</v>
      </c>
      <c r="F53" s="1">
        <v>300</v>
      </c>
      <c r="G53">
        <v>7</v>
      </c>
      <c r="H53" s="1">
        <v>1</v>
      </c>
      <c r="I53" s="1">
        <v>2</v>
      </c>
      <c r="J53">
        <f t="shared" si="1"/>
        <v>2100</v>
      </c>
      <c r="K53">
        <f t="shared" si="2"/>
        <v>300</v>
      </c>
      <c r="L53">
        <f t="shared" si="3"/>
        <v>600</v>
      </c>
      <c r="M53" s="5">
        <f t="shared" si="4"/>
        <v>3000</v>
      </c>
      <c r="N53" s="5">
        <f t="shared" si="5"/>
        <v>0</v>
      </c>
      <c r="O53" t="str" cm="1">
        <f t="array" ref="O53">_xlfn.IFS(Transactions[[#This Row],[Age]]&gt;60,"60 Plus",Transactions[[#This Row],[Age]]&gt;=50,"50:60",Transactions[[#This Row],[Age]]&gt;=40,"40:49",Transactions[[#This Row],[Age]]&gt;=30,"30:39",Transactions[[#This Row],[Age]]&gt;=20,"20:29",Transactions[[#This Row],[Age]]&lt;20,"Under20")</f>
        <v>30:39</v>
      </c>
    </row>
    <row r="54" spans="1:15" x14ac:dyDescent="0.3">
      <c r="A54" s="2">
        <v>45120</v>
      </c>
      <c r="B54" s="1" t="s">
        <v>64</v>
      </c>
      <c r="C54" s="1" t="s">
        <v>8</v>
      </c>
      <c r="D54" s="1">
        <v>34</v>
      </c>
      <c r="E54" s="1" t="s">
        <v>14</v>
      </c>
      <c r="F54" s="1">
        <v>50</v>
      </c>
      <c r="G54">
        <v>4</v>
      </c>
      <c r="H54" s="1">
        <v>2</v>
      </c>
      <c r="I54" s="1">
        <v>3</v>
      </c>
      <c r="J54">
        <f t="shared" si="1"/>
        <v>200</v>
      </c>
      <c r="K54">
        <f t="shared" si="2"/>
        <v>100</v>
      </c>
      <c r="L54">
        <f t="shared" si="3"/>
        <v>150</v>
      </c>
      <c r="M54" s="5">
        <f t="shared" si="4"/>
        <v>450</v>
      </c>
      <c r="N54" s="5">
        <f t="shared" si="5"/>
        <v>0</v>
      </c>
      <c r="O54" t="str" cm="1">
        <f t="array" ref="O54">_xlfn.IFS(Transactions[[#This Row],[Age]]&gt;60,"60 Plus",Transactions[[#This Row],[Age]]&gt;=50,"50:60",Transactions[[#This Row],[Age]]&gt;=40,"40:49",Transactions[[#This Row],[Age]]&gt;=30,"30:39",Transactions[[#This Row],[Age]]&gt;=20,"20:29",Transactions[[#This Row],[Age]]&lt;20,"Under20")</f>
        <v>30:39</v>
      </c>
    </row>
    <row r="55" spans="1:15" x14ac:dyDescent="0.3">
      <c r="A55" s="2">
        <v>44967</v>
      </c>
      <c r="B55" s="1" t="s">
        <v>65</v>
      </c>
      <c r="C55" s="1" t="s">
        <v>11</v>
      </c>
      <c r="D55" s="1">
        <v>38</v>
      </c>
      <c r="E55" s="1" t="s">
        <v>14</v>
      </c>
      <c r="F55" s="1">
        <v>500</v>
      </c>
      <c r="G55">
        <v>5</v>
      </c>
      <c r="H55" s="1">
        <v>3</v>
      </c>
      <c r="I55" s="1">
        <v>2</v>
      </c>
      <c r="J55">
        <f t="shared" si="1"/>
        <v>2500</v>
      </c>
      <c r="K55">
        <f t="shared" si="2"/>
        <v>1500</v>
      </c>
      <c r="L55">
        <f t="shared" si="3"/>
        <v>1000</v>
      </c>
      <c r="M55" s="5">
        <f t="shared" si="4"/>
        <v>5000</v>
      </c>
      <c r="N55" s="5">
        <f t="shared" si="5"/>
        <v>0</v>
      </c>
      <c r="O55" t="str" cm="1">
        <f t="array" ref="O55">_xlfn.IFS(Transactions[[#This Row],[Age]]&gt;60,"60 Plus",Transactions[[#This Row],[Age]]&gt;=50,"50:60",Transactions[[#This Row],[Age]]&gt;=40,"40:49",Transactions[[#This Row],[Age]]&gt;=30,"30:39",Transactions[[#This Row],[Age]]&gt;=20,"20:29",Transactions[[#This Row],[Age]]&lt;20,"Under20")</f>
        <v>30:39</v>
      </c>
    </row>
    <row r="56" spans="1:15" x14ac:dyDescent="0.3">
      <c r="A56" s="2">
        <v>45209</v>
      </c>
      <c r="B56" s="1" t="s">
        <v>66</v>
      </c>
      <c r="C56" s="1" t="s">
        <v>8</v>
      </c>
      <c r="D56" s="1">
        <v>31</v>
      </c>
      <c r="E56" s="1" t="s">
        <v>9</v>
      </c>
      <c r="F56" s="1">
        <v>30</v>
      </c>
      <c r="G56">
        <v>6</v>
      </c>
      <c r="H56" s="1">
        <v>4</v>
      </c>
      <c r="I56" s="1">
        <v>2</v>
      </c>
      <c r="J56">
        <f t="shared" si="1"/>
        <v>180</v>
      </c>
      <c r="K56">
        <f t="shared" si="2"/>
        <v>120</v>
      </c>
      <c r="L56">
        <f t="shared" si="3"/>
        <v>60</v>
      </c>
      <c r="M56" s="5">
        <f t="shared" si="4"/>
        <v>360</v>
      </c>
      <c r="N56" s="5">
        <f t="shared" si="5"/>
        <v>360</v>
      </c>
      <c r="O56" t="str" cm="1">
        <f t="array" ref="O56">_xlfn.IFS(Transactions[[#This Row],[Age]]&gt;60,"60 Plus",Transactions[[#This Row],[Age]]&gt;=50,"50:60",Transactions[[#This Row],[Age]]&gt;=40,"40:49",Transactions[[#This Row],[Age]]&gt;=30,"30:39",Transactions[[#This Row],[Age]]&gt;=20,"20:29",Transactions[[#This Row],[Age]]&lt;20,"Under20")</f>
        <v>30:39</v>
      </c>
    </row>
    <row r="57" spans="1:15" x14ac:dyDescent="0.3">
      <c r="A57" s="2">
        <v>45077</v>
      </c>
      <c r="B57" s="1" t="s">
        <v>67</v>
      </c>
      <c r="C57" s="1" t="s">
        <v>11</v>
      </c>
      <c r="D57" s="1">
        <v>26</v>
      </c>
      <c r="E57" s="1" t="s">
        <v>12</v>
      </c>
      <c r="F57" s="1">
        <v>2345.7890000000002</v>
      </c>
      <c r="G57">
        <v>7</v>
      </c>
      <c r="H57" s="1">
        <v>3</v>
      </c>
      <c r="I57" s="1">
        <v>2</v>
      </c>
      <c r="J57">
        <f t="shared" si="1"/>
        <v>16420.523000000001</v>
      </c>
      <c r="K57">
        <f t="shared" si="2"/>
        <v>7037.3670000000002</v>
      </c>
      <c r="L57">
        <f t="shared" si="3"/>
        <v>4691.5780000000004</v>
      </c>
      <c r="M57" s="5">
        <f t="shared" si="4"/>
        <v>28149.468000000001</v>
      </c>
      <c r="N57" s="5">
        <f t="shared" si="5"/>
        <v>28149.468000000001</v>
      </c>
      <c r="O57" t="str" cm="1">
        <f t="array" ref="O57">_xlfn.IFS(Transactions[[#This Row],[Age]]&gt;60,"60 Plus",Transactions[[#This Row],[Age]]&gt;=50,"50:60",Transactions[[#This Row],[Age]]&gt;=40,"40:49",Transactions[[#This Row],[Age]]&gt;=30,"30:39",Transactions[[#This Row],[Age]]&gt;=20,"20:29",Transactions[[#This Row],[Age]]&lt;20,"Under20")</f>
        <v>20:29</v>
      </c>
    </row>
    <row r="58" spans="1:15" x14ac:dyDescent="0.3">
      <c r="A58" s="2">
        <v>45248</v>
      </c>
      <c r="B58" s="1" t="s">
        <v>68</v>
      </c>
      <c r="C58" s="1" t="s">
        <v>11</v>
      </c>
      <c r="D58" s="1">
        <v>63</v>
      </c>
      <c r="E58" s="1" t="s">
        <v>9</v>
      </c>
      <c r="F58" s="1">
        <v>30</v>
      </c>
      <c r="G58">
        <v>3</v>
      </c>
      <c r="H58" s="1">
        <v>1</v>
      </c>
      <c r="I58" s="1">
        <v>2</v>
      </c>
      <c r="J58">
        <f t="shared" si="1"/>
        <v>90</v>
      </c>
      <c r="K58">
        <f t="shared" si="2"/>
        <v>30</v>
      </c>
      <c r="L58">
        <f t="shared" si="3"/>
        <v>60</v>
      </c>
      <c r="M58" s="5">
        <f t="shared" si="4"/>
        <v>180</v>
      </c>
      <c r="N58" s="5">
        <f t="shared" si="5"/>
        <v>0</v>
      </c>
      <c r="O58" t="str" cm="1">
        <f t="array" ref="O58">_xlfn.IFS(Transactions[[#This Row],[Age]]&gt;60,"60 Plus",Transactions[[#This Row],[Age]]&gt;=50,"50:60",Transactions[[#This Row],[Age]]&gt;=40,"40:49",Transactions[[#This Row],[Age]]&gt;=30,"30:39",Transactions[[#This Row],[Age]]&gt;=20,"20:29",Transactions[[#This Row],[Age]]&lt;20,"Under20")</f>
        <v>60 Plus</v>
      </c>
    </row>
    <row r="59" spans="1:15" x14ac:dyDescent="0.3">
      <c r="A59" s="2">
        <v>45243</v>
      </c>
      <c r="B59" s="1" t="s">
        <v>69</v>
      </c>
      <c r="C59" s="1" t="s">
        <v>8</v>
      </c>
      <c r="D59" s="1">
        <v>18</v>
      </c>
      <c r="E59" s="1" t="s">
        <v>12</v>
      </c>
      <c r="F59" s="1">
        <v>300</v>
      </c>
      <c r="G59">
        <v>3</v>
      </c>
      <c r="H59" s="1">
        <v>4</v>
      </c>
      <c r="I59" s="1">
        <v>2</v>
      </c>
      <c r="J59">
        <f t="shared" si="1"/>
        <v>900</v>
      </c>
      <c r="K59">
        <f t="shared" si="2"/>
        <v>1200</v>
      </c>
      <c r="L59">
        <f t="shared" si="3"/>
        <v>600</v>
      </c>
      <c r="M59" s="5">
        <f t="shared" si="4"/>
        <v>2700</v>
      </c>
      <c r="N59" s="5">
        <f t="shared" si="5"/>
        <v>0</v>
      </c>
      <c r="O59" t="str" cm="1">
        <f t="array" ref="O59">_xlfn.IFS(Transactions[[#This Row],[Age]]&gt;60,"60 Plus",Transactions[[#This Row],[Age]]&gt;=50,"50:60",Transactions[[#This Row],[Age]]&gt;=40,"40:49",Transactions[[#This Row],[Age]]&gt;=30,"30:39",Transactions[[#This Row],[Age]]&gt;=20,"20:29",Transactions[[#This Row],[Age]]&lt;20,"Under20")</f>
        <v>Under20</v>
      </c>
    </row>
    <row r="60" spans="1:15" x14ac:dyDescent="0.3">
      <c r="A60" s="2">
        <v>45112</v>
      </c>
      <c r="B60" s="1" t="s">
        <v>70</v>
      </c>
      <c r="C60" s="1" t="s">
        <v>8</v>
      </c>
      <c r="D60" s="1">
        <v>62</v>
      </c>
      <c r="E60" s="1" t="s">
        <v>12</v>
      </c>
      <c r="F60" s="1">
        <v>50</v>
      </c>
      <c r="G60">
        <v>3</v>
      </c>
      <c r="H60" s="1">
        <v>1</v>
      </c>
      <c r="I60" s="1">
        <v>2</v>
      </c>
      <c r="J60">
        <f t="shared" si="1"/>
        <v>150</v>
      </c>
      <c r="K60">
        <f t="shared" si="2"/>
        <v>50</v>
      </c>
      <c r="L60">
        <f t="shared" si="3"/>
        <v>100</v>
      </c>
      <c r="M60" s="5">
        <f t="shared" si="4"/>
        <v>300</v>
      </c>
      <c r="N60" s="5">
        <f t="shared" si="5"/>
        <v>0</v>
      </c>
      <c r="O60" t="str" cm="1">
        <f t="array" ref="O60">_xlfn.IFS(Transactions[[#This Row],[Age]]&gt;60,"60 Plus",Transactions[[#This Row],[Age]]&gt;=50,"50:60",Transactions[[#This Row],[Age]]&gt;=40,"40:49",Transactions[[#This Row],[Age]]&gt;=30,"30:39",Transactions[[#This Row],[Age]]&gt;=20,"20:29",Transactions[[#This Row],[Age]]&lt;20,"Under20")</f>
        <v>60 Plus</v>
      </c>
    </row>
    <row r="61" spans="1:15" x14ac:dyDescent="0.3">
      <c r="A61" s="2">
        <v>45222</v>
      </c>
      <c r="B61" s="1" t="s">
        <v>71</v>
      </c>
      <c r="C61" s="1" t="s">
        <v>8</v>
      </c>
      <c r="D61" s="1">
        <v>30</v>
      </c>
      <c r="E61" s="1" t="s">
        <v>9</v>
      </c>
      <c r="F61" s="1">
        <v>50</v>
      </c>
      <c r="G61">
        <v>3</v>
      </c>
      <c r="H61" s="1">
        <v>3</v>
      </c>
      <c r="I61" s="1">
        <v>2</v>
      </c>
      <c r="J61">
        <f t="shared" si="1"/>
        <v>150</v>
      </c>
      <c r="K61">
        <f t="shared" si="2"/>
        <v>150</v>
      </c>
      <c r="L61">
        <f t="shared" si="3"/>
        <v>100</v>
      </c>
      <c r="M61" s="5">
        <f t="shared" si="4"/>
        <v>400</v>
      </c>
      <c r="N61" s="5">
        <f t="shared" si="5"/>
        <v>0</v>
      </c>
      <c r="O61" t="str" cm="1">
        <f t="array" ref="O61">_xlfn.IFS(Transactions[[#This Row],[Age]]&gt;60,"60 Plus",Transactions[[#This Row],[Age]]&gt;=50,"50:60",Transactions[[#This Row],[Age]]&gt;=40,"40:49",Transactions[[#This Row],[Age]]&gt;=30,"30:39",Transactions[[#This Row],[Age]]&gt;=20,"20:29",Transactions[[#This Row],[Age]]&lt;20,"Under20")</f>
        <v>30:39</v>
      </c>
    </row>
    <row r="62" spans="1:15" x14ac:dyDescent="0.3">
      <c r="A62" s="2">
        <v>45025</v>
      </c>
      <c r="B62" s="1" t="s">
        <v>72</v>
      </c>
      <c r="C62" s="1" t="s">
        <v>8</v>
      </c>
      <c r="D62" s="1">
        <v>21</v>
      </c>
      <c r="E62" s="1" t="s">
        <v>9</v>
      </c>
      <c r="F62" s="1">
        <v>50</v>
      </c>
      <c r="G62">
        <v>1</v>
      </c>
      <c r="H62" s="1">
        <v>4</v>
      </c>
      <c r="I62" s="1">
        <v>3</v>
      </c>
      <c r="J62">
        <f t="shared" si="1"/>
        <v>50</v>
      </c>
      <c r="K62">
        <f t="shared" si="2"/>
        <v>200</v>
      </c>
      <c r="L62">
        <f t="shared" si="3"/>
        <v>150</v>
      </c>
      <c r="M62" s="5">
        <f t="shared" si="4"/>
        <v>400</v>
      </c>
      <c r="N62" s="5">
        <f t="shared" si="5"/>
        <v>0</v>
      </c>
      <c r="O62" t="str" cm="1">
        <f t="array" ref="O62">_xlfn.IFS(Transactions[[#This Row],[Age]]&gt;60,"60 Plus",Transactions[[#This Row],[Age]]&gt;=50,"50:60",Transactions[[#This Row],[Age]]&gt;=40,"40:49",Transactions[[#This Row],[Age]]&gt;=30,"30:39",Transactions[[#This Row],[Age]]&gt;=20,"20:29",Transactions[[#This Row],[Age]]&lt;20,"Under20")</f>
        <v>20:29</v>
      </c>
    </row>
    <row r="63" spans="1:15" x14ac:dyDescent="0.3">
      <c r="A63" s="2">
        <v>45287</v>
      </c>
      <c r="B63" s="1" t="s">
        <v>73</v>
      </c>
      <c r="C63" s="1" t="s">
        <v>8</v>
      </c>
      <c r="D63" s="1">
        <v>18</v>
      </c>
      <c r="E63" s="1" t="s">
        <v>9</v>
      </c>
      <c r="F63" s="1">
        <v>50</v>
      </c>
      <c r="G63">
        <v>1</v>
      </c>
      <c r="H63" s="1">
        <v>2</v>
      </c>
      <c r="I63" s="1">
        <v>3</v>
      </c>
      <c r="J63">
        <f t="shared" si="1"/>
        <v>50</v>
      </c>
      <c r="K63">
        <f t="shared" si="2"/>
        <v>100</v>
      </c>
      <c r="L63">
        <f t="shared" si="3"/>
        <v>150</v>
      </c>
      <c r="M63" s="5">
        <f t="shared" si="4"/>
        <v>300</v>
      </c>
      <c r="N63" s="5">
        <f t="shared" si="5"/>
        <v>0</v>
      </c>
      <c r="O63" t="str" cm="1">
        <f t="array" ref="O63">_xlfn.IFS(Transactions[[#This Row],[Age]]&gt;60,"60 Plus",Transactions[[#This Row],[Age]]&gt;=50,"50:60",Transactions[[#This Row],[Age]]&gt;=40,"40:49",Transactions[[#This Row],[Age]]&gt;=30,"30:39",Transactions[[#This Row],[Age]]&gt;=20,"20:29",Transactions[[#This Row],[Age]]&lt;20,"Under20")</f>
        <v>Under20</v>
      </c>
    </row>
    <row r="64" spans="1:15" x14ac:dyDescent="0.3">
      <c r="A64" s="2">
        <v>44962</v>
      </c>
      <c r="B64" s="1" t="s">
        <v>74</v>
      </c>
      <c r="C64" s="1" t="s">
        <v>8</v>
      </c>
      <c r="D64" s="1">
        <v>57</v>
      </c>
      <c r="E64" s="1" t="s">
        <v>14</v>
      </c>
      <c r="F64" s="1">
        <v>25</v>
      </c>
      <c r="G64">
        <v>1</v>
      </c>
      <c r="H64" s="1">
        <v>2</v>
      </c>
      <c r="I64" s="1">
        <v>4</v>
      </c>
      <c r="J64">
        <f t="shared" si="1"/>
        <v>25</v>
      </c>
      <c r="K64">
        <f t="shared" si="2"/>
        <v>50</v>
      </c>
      <c r="L64">
        <f t="shared" si="3"/>
        <v>100</v>
      </c>
      <c r="M64" s="5">
        <f t="shared" si="4"/>
        <v>175</v>
      </c>
      <c r="N64" s="5">
        <f t="shared" si="5"/>
        <v>0</v>
      </c>
      <c r="O64" t="str" cm="1">
        <f t="array" ref="O64">_xlfn.IFS(Transactions[[#This Row],[Age]]&gt;60,"60 Plus",Transactions[[#This Row],[Age]]&gt;=50,"50:60",Transactions[[#This Row],[Age]]&gt;=40,"40:49",Transactions[[#This Row],[Age]]&gt;=30,"30:39",Transactions[[#This Row],[Age]]&gt;=20,"20:29",Transactions[[#This Row],[Age]]&lt;20,"Under20")</f>
        <v>50:60</v>
      </c>
    </row>
    <row r="65" spans="1:15" x14ac:dyDescent="0.3">
      <c r="A65" s="2">
        <v>44950</v>
      </c>
      <c r="B65" s="1" t="s">
        <v>75</v>
      </c>
      <c r="C65" s="1" t="s">
        <v>8</v>
      </c>
      <c r="D65" s="1">
        <v>49</v>
      </c>
      <c r="E65" s="1" t="s">
        <v>12</v>
      </c>
      <c r="F65" s="1">
        <v>25</v>
      </c>
      <c r="G65">
        <v>6</v>
      </c>
      <c r="H65" s="1">
        <v>4</v>
      </c>
      <c r="I65" s="1">
        <v>5</v>
      </c>
      <c r="J65">
        <f t="shared" si="1"/>
        <v>150</v>
      </c>
      <c r="K65">
        <f t="shared" si="2"/>
        <v>100</v>
      </c>
      <c r="L65">
        <f t="shared" si="3"/>
        <v>125</v>
      </c>
      <c r="M65" s="5">
        <f t="shared" si="4"/>
        <v>375</v>
      </c>
      <c r="N65" s="5">
        <f t="shared" si="5"/>
        <v>375</v>
      </c>
      <c r="O65" t="str" cm="1">
        <f t="array" ref="O65">_xlfn.IFS(Transactions[[#This Row],[Age]]&gt;60,"60 Plus",Transactions[[#This Row],[Age]]&gt;=50,"50:60",Transactions[[#This Row],[Age]]&gt;=40,"40:49",Transactions[[#This Row],[Age]]&gt;=30,"30:39",Transactions[[#This Row],[Age]]&gt;=20,"20:29",Transactions[[#This Row],[Age]]&lt;20,"Under20")</f>
        <v>40:49</v>
      </c>
    </row>
    <row r="66" spans="1:15" x14ac:dyDescent="0.3">
      <c r="A66" s="2">
        <v>45265</v>
      </c>
      <c r="B66" s="1" t="s">
        <v>76</v>
      </c>
      <c r="C66" s="1" t="s">
        <v>8</v>
      </c>
      <c r="D66" s="1">
        <v>51</v>
      </c>
      <c r="E66" s="1" t="s">
        <v>14</v>
      </c>
      <c r="F66" s="1">
        <v>500</v>
      </c>
      <c r="G66">
        <v>4</v>
      </c>
      <c r="H66" s="1">
        <v>4</v>
      </c>
      <c r="I66" s="1">
        <v>6</v>
      </c>
      <c r="J66">
        <f t="shared" si="1"/>
        <v>2000</v>
      </c>
      <c r="K66">
        <f t="shared" si="2"/>
        <v>2000</v>
      </c>
      <c r="L66">
        <f t="shared" si="3"/>
        <v>3000</v>
      </c>
      <c r="M66" s="5">
        <f t="shared" si="4"/>
        <v>7000</v>
      </c>
      <c r="N66" s="5">
        <f t="shared" si="5"/>
        <v>7000</v>
      </c>
      <c r="O66" t="str" cm="1">
        <f t="array" ref="O66">_xlfn.IFS(Transactions[[#This Row],[Age]]&gt;60,"60 Plus",Transactions[[#This Row],[Age]]&gt;=50,"50:60",Transactions[[#This Row],[Age]]&gt;=40,"40:49",Transactions[[#This Row],[Age]]&gt;=30,"30:39",Transactions[[#This Row],[Age]]&gt;=20,"20:29",Transactions[[#This Row],[Age]]&lt;20,"Under20")</f>
        <v>50:60</v>
      </c>
    </row>
    <row r="67" spans="1:15" x14ac:dyDescent="0.3">
      <c r="A67" s="2">
        <v>45043</v>
      </c>
      <c r="B67" s="1" t="s">
        <v>77</v>
      </c>
      <c r="C67" s="1" t="s">
        <v>11</v>
      </c>
      <c r="D67" s="1">
        <v>45</v>
      </c>
      <c r="E67" s="1" t="s">
        <v>114</v>
      </c>
      <c r="F67" s="1">
        <v>30</v>
      </c>
      <c r="G67">
        <v>5</v>
      </c>
      <c r="H67" s="1">
        <v>1</v>
      </c>
      <c r="I67" s="1">
        <v>7</v>
      </c>
      <c r="J67">
        <f t="shared" ref="J67:J100" si="6">$F67*G67</f>
        <v>150</v>
      </c>
      <c r="K67">
        <f t="shared" ref="K67:K100" si="7">$F67*H67</f>
        <v>30</v>
      </c>
      <c r="L67">
        <f t="shared" ref="L67:L100" si="8">$F67*I67</f>
        <v>210</v>
      </c>
      <c r="M67" s="5">
        <f t="shared" ref="M67:M100" si="9">SUM(J67:L67)</f>
        <v>390</v>
      </c>
      <c r="N67" s="5">
        <f t="shared" ref="N67:N100" si="10">IF(SUM(G67:I67)&gt;10,M67,0)</f>
        <v>390</v>
      </c>
      <c r="O67" t="str" cm="1">
        <f t="array" ref="O67">_xlfn.IFS(Transactions[[#This Row],[Age]]&gt;60,"60 Plus",Transactions[[#This Row],[Age]]&gt;=50,"50:60",Transactions[[#This Row],[Age]]&gt;=40,"40:49",Transactions[[#This Row],[Age]]&gt;=30,"30:39",Transactions[[#This Row],[Age]]&gt;=20,"20:29",Transactions[[#This Row],[Age]]&lt;20,"Under20")</f>
        <v>40:49</v>
      </c>
    </row>
    <row r="68" spans="1:15" x14ac:dyDescent="0.3">
      <c r="A68" s="2">
        <v>45075</v>
      </c>
      <c r="B68" s="1" t="s">
        <v>78</v>
      </c>
      <c r="C68" s="1" t="s">
        <v>11</v>
      </c>
      <c r="D68" s="1">
        <v>48</v>
      </c>
      <c r="E68" s="1" t="s">
        <v>9</v>
      </c>
      <c r="F68" s="1">
        <v>300</v>
      </c>
      <c r="G68">
        <v>6</v>
      </c>
      <c r="H68" s="1">
        <v>4</v>
      </c>
      <c r="I68" s="1">
        <v>6</v>
      </c>
      <c r="J68">
        <f t="shared" si="6"/>
        <v>1800</v>
      </c>
      <c r="K68">
        <f t="shared" si="7"/>
        <v>1200</v>
      </c>
      <c r="L68">
        <f t="shared" si="8"/>
        <v>1800</v>
      </c>
      <c r="M68" s="5">
        <f t="shared" si="9"/>
        <v>4800</v>
      </c>
      <c r="N68" s="5">
        <f t="shared" si="10"/>
        <v>4800</v>
      </c>
      <c r="O68" t="str" cm="1">
        <f t="array" ref="O68">_xlfn.IFS(Transactions[[#This Row],[Age]]&gt;60,"60 Plus",Transactions[[#This Row],[Age]]&gt;=50,"50:60",Transactions[[#This Row],[Age]]&gt;=40,"40:49",Transactions[[#This Row],[Age]]&gt;=30,"30:39",Transactions[[#This Row],[Age]]&gt;=20,"20:29",Transactions[[#This Row],[Age]]&lt;20,"Under20")</f>
        <v>40:49</v>
      </c>
    </row>
    <row r="69" spans="1:15" x14ac:dyDescent="0.3">
      <c r="A69" s="2">
        <v>44967</v>
      </c>
      <c r="B69" s="1" t="s">
        <v>79</v>
      </c>
      <c r="C69" s="1" t="s">
        <v>8</v>
      </c>
      <c r="D69" s="1">
        <v>25</v>
      </c>
      <c r="E69" s="1" t="s">
        <v>14</v>
      </c>
      <c r="F69" s="1">
        <v>300</v>
      </c>
      <c r="G69">
        <v>7</v>
      </c>
      <c r="H69" s="1">
        <v>1</v>
      </c>
      <c r="I69" s="1">
        <v>7</v>
      </c>
      <c r="J69">
        <f t="shared" si="6"/>
        <v>2100</v>
      </c>
      <c r="K69">
        <f t="shared" si="7"/>
        <v>300</v>
      </c>
      <c r="L69">
        <f t="shared" si="8"/>
        <v>2100</v>
      </c>
      <c r="M69" s="5">
        <f t="shared" si="9"/>
        <v>4500</v>
      </c>
      <c r="N69" s="5">
        <f t="shared" si="10"/>
        <v>4500</v>
      </c>
      <c r="O69" t="str" cm="1">
        <f t="array" ref="O69">_xlfn.IFS(Transactions[[#This Row],[Age]]&gt;60,"60 Plus",Transactions[[#This Row],[Age]]&gt;=50,"50:60",Transactions[[#This Row],[Age]]&gt;=40,"40:49",Transactions[[#This Row],[Age]]&gt;=30,"30:39",Transactions[[#This Row],[Age]]&gt;=20,"20:29",Transactions[[#This Row],[Age]]&lt;20,"Under20")</f>
        <v>20:29</v>
      </c>
    </row>
    <row r="70" spans="1:15" x14ac:dyDescent="0.3">
      <c r="A70" s="2">
        <v>45046</v>
      </c>
      <c r="B70" s="1" t="s">
        <v>80</v>
      </c>
      <c r="C70" s="1" t="s">
        <v>11</v>
      </c>
      <c r="D70" s="1">
        <v>56</v>
      </c>
      <c r="E70" s="1" t="s">
        <v>9</v>
      </c>
      <c r="F70" s="1">
        <v>25</v>
      </c>
      <c r="G70">
        <v>4</v>
      </c>
      <c r="H70" s="1">
        <v>3</v>
      </c>
      <c r="I70" s="1">
        <v>6</v>
      </c>
      <c r="J70">
        <f t="shared" si="6"/>
        <v>100</v>
      </c>
      <c r="K70">
        <f t="shared" si="7"/>
        <v>75</v>
      </c>
      <c r="L70">
        <f t="shared" si="8"/>
        <v>150</v>
      </c>
      <c r="M70" s="5">
        <f t="shared" si="9"/>
        <v>325</v>
      </c>
      <c r="N70" s="5">
        <f t="shared" si="10"/>
        <v>325</v>
      </c>
      <c r="O70" t="str" cm="1">
        <f t="array" ref="O70">_xlfn.IFS(Transactions[[#This Row],[Age]]&gt;60,"60 Plus",Transactions[[#This Row],[Age]]&gt;=50,"50:60",Transactions[[#This Row],[Age]]&gt;=40,"40:49",Transactions[[#This Row],[Age]]&gt;=30,"30:39",Transactions[[#This Row],[Age]]&gt;=20,"20:29",Transactions[[#This Row],[Age]]&lt;20,"Under20")</f>
        <v>50:60</v>
      </c>
    </row>
    <row r="71" spans="1:15" x14ac:dyDescent="0.3">
      <c r="A71" s="2">
        <v>44978</v>
      </c>
      <c r="B71" s="1" t="s">
        <v>81</v>
      </c>
      <c r="C71" s="1" t="s">
        <v>11</v>
      </c>
      <c r="D71" s="1">
        <v>43</v>
      </c>
      <c r="E71" s="1" t="s">
        <v>12</v>
      </c>
      <c r="F71" s="1">
        <v>300</v>
      </c>
      <c r="G71">
        <v>2</v>
      </c>
      <c r="H71" s="1">
        <v>1</v>
      </c>
      <c r="I71" s="1">
        <v>7</v>
      </c>
      <c r="J71">
        <f t="shared" si="6"/>
        <v>600</v>
      </c>
      <c r="K71">
        <f t="shared" si="7"/>
        <v>300</v>
      </c>
      <c r="L71">
        <f t="shared" si="8"/>
        <v>2100</v>
      </c>
      <c r="M71" s="5">
        <f t="shared" si="9"/>
        <v>3000</v>
      </c>
      <c r="N71" s="5">
        <f t="shared" si="10"/>
        <v>0</v>
      </c>
      <c r="O71" t="str" cm="1">
        <f t="array" ref="O71">_xlfn.IFS(Transactions[[#This Row],[Age]]&gt;60,"60 Plus",Transactions[[#This Row],[Age]]&gt;=50,"50:60",Transactions[[#This Row],[Age]]&gt;=40,"40:49",Transactions[[#This Row],[Age]]&gt;=30,"30:39",Transactions[[#This Row],[Age]]&gt;=20,"20:29",Transactions[[#This Row],[Age]]&lt;20,"Under20")</f>
        <v>40:49</v>
      </c>
    </row>
    <row r="72" spans="1:15" x14ac:dyDescent="0.3">
      <c r="A72" s="2">
        <v>45121</v>
      </c>
      <c r="B72" s="1" t="s">
        <v>82</v>
      </c>
      <c r="C72" s="1" t="s">
        <v>11</v>
      </c>
      <c r="D72" s="1">
        <v>51</v>
      </c>
      <c r="E72" s="1" t="s">
        <v>9</v>
      </c>
      <c r="F72" s="1">
        <v>25</v>
      </c>
      <c r="G72">
        <v>5</v>
      </c>
      <c r="H72" s="1">
        <v>4</v>
      </c>
      <c r="I72" s="1">
        <v>8</v>
      </c>
      <c r="J72">
        <f t="shared" si="6"/>
        <v>125</v>
      </c>
      <c r="K72">
        <f t="shared" si="7"/>
        <v>100</v>
      </c>
      <c r="L72">
        <f t="shared" si="8"/>
        <v>200</v>
      </c>
      <c r="M72" s="5">
        <f t="shared" si="9"/>
        <v>425</v>
      </c>
      <c r="N72" s="5">
        <f t="shared" si="10"/>
        <v>425</v>
      </c>
      <c r="O72" t="str" cm="1">
        <f t="array" ref="O72">_xlfn.IFS(Transactions[[#This Row],[Age]]&gt;60,"60 Plus",Transactions[[#This Row],[Age]]&gt;=50,"50:60",Transactions[[#This Row],[Age]]&gt;=40,"40:49",Transactions[[#This Row],[Age]]&gt;=30,"30:39",Transactions[[#This Row],[Age]]&gt;=20,"20:29",Transactions[[#This Row],[Age]]&lt;20,"Under20")</f>
        <v>50:60</v>
      </c>
    </row>
    <row r="73" spans="1:15" x14ac:dyDescent="0.3">
      <c r="A73" s="2">
        <v>45069</v>
      </c>
      <c r="B73" s="1" t="s">
        <v>83</v>
      </c>
      <c r="C73" s="1" t="s">
        <v>11</v>
      </c>
      <c r="D73" s="1">
        <v>20</v>
      </c>
      <c r="E73" s="1" t="s">
        <v>14</v>
      </c>
      <c r="F73" s="1">
        <v>500</v>
      </c>
      <c r="G73">
        <v>7</v>
      </c>
      <c r="H73" s="1">
        <v>4</v>
      </c>
      <c r="I73" s="1">
        <v>8</v>
      </c>
      <c r="J73">
        <f t="shared" si="6"/>
        <v>3500</v>
      </c>
      <c r="K73">
        <f t="shared" si="7"/>
        <v>2000</v>
      </c>
      <c r="L73">
        <f t="shared" si="8"/>
        <v>4000</v>
      </c>
      <c r="M73" s="5">
        <f t="shared" si="9"/>
        <v>9500</v>
      </c>
      <c r="N73" s="5">
        <f t="shared" si="10"/>
        <v>9500</v>
      </c>
      <c r="O73" t="str" cm="1">
        <f t="array" ref="O73">_xlfn.IFS(Transactions[[#This Row],[Age]]&gt;60,"60 Plus",Transactions[[#This Row],[Age]]&gt;=50,"50:60",Transactions[[#This Row],[Age]]&gt;=40,"40:49",Transactions[[#This Row],[Age]]&gt;=30,"30:39",Transactions[[#This Row],[Age]]&gt;=20,"20:29",Transactions[[#This Row],[Age]]&lt;20,"Under20")</f>
        <v>20:29</v>
      </c>
    </row>
    <row r="74" spans="1:15" x14ac:dyDescent="0.3">
      <c r="A74" s="2">
        <v>45159</v>
      </c>
      <c r="B74" s="1" t="s">
        <v>84</v>
      </c>
      <c r="C74" s="1" t="s">
        <v>8</v>
      </c>
      <c r="D74" s="1">
        <v>29</v>
      </c>
      <c r="E74" s="1" t="s">
        <v>14</v>
      </c>
      <c r="F74" s="1">
        <v>30</v>
      </c>
      <c r="G74">
        <v>8</v>
      </c>
      <c r="H74" s="1">
        <v>3</v>
      </c>
      <c r="I74" s="1">
        <v>7</v>
      </c>
      <c r="J74">
        <f t="shared" si="6"/>
        <v>240</v>
      </c>
      <c r="K74">
        <f t="shared" si="7"/>
        <v>90</v>
      </c>
      <c r="L74">
        <f t="shared" si="8"/>
        <v>210</v>
      </c>
      <c r="M74" s="5">
        <f t="shared" si="9"/>
        <v>540</v>
      </c>
      <c r="N74" s="5">
        <f t="shared" si="10"/>
        <v>540</v>
      </c>
      <c r="O74" t="str" cm="1">
        <f t="array" ref="O74">_xlfn.IFS(Transactions[[#This Row],[Age]]&gt;60,"60 Plus",Transactions[[#This Row],[Age]]&gt;=50,"50:60",Transactions[[#This Row],[Age]]&gt;=40,"40:49",Transactions[[#This Row],[Age]]&gt;=30,"30:39",Transactions[[#This Row],[Age]]&gt;=20,"20:29",Transactions[[#This Row],[Age]]&lt;20,"Under20")</f>
        <v>20:29</v>
      </c>
    </row>
    <row r="75" spans="1:15" x14ac:dyDescent="0.3">
      <c r="A75" s="2">
        <v>45252</v>
      </c>
      <c r="B75" s="1" t="s">
        <v>85</v>
      </c>
      <c r="C75" s="1" t="s">
        <v>11</v>
      </c>
      <c r="D75" s="1">
        <v>18</v>
      </c>
      <c r="E75" s="1" t="s">
        <v>9</v>
      </c>
      <c r="F75" s="1">
        <v>27894.45</v>
      </c>
      <c r="G75">
        <v>5</v>
      </c>
      <c r="H75" s="1">
        <v>4</v>
      </c>
      <c r="I75" s="1">
        <v>5</v>
      </c>
      <c r="J75">
        <f t="shared" si="6"/>
        <v>139472.25</v>
      </c>
      <c r="K75">
        <f t="shared" si="7"/>
        <v>111577.8</v>
      </c>
      <c r="L75">
        <f t="shared" si="8"/>
        <v>139472.25</v>
      </c>
      <c r="M75" s="5">
        <f t="shared" si="9"/>
        <v>390522.3</v>
      </c>
      <c r="N75" s="5">
        <f t="shared" si="10"/>
        <v>390522.3</v>
      </c>
      <c r="O75" t="str" cm="1">
        <f t="array" ref="O75">_xlfn.IFS(Transactions[[#This Row],[Age]]&gt;60,"60 Plus",Transactions[[#This Row],[Age]]&gt;=50,"50:60",Transactions[[#This Row],[Age]]&gt;=40,"40:49",Transactions[[#This Row],[Age]]&gt;=30,"30:39",Transactions[[#This Row],[Age]]&gt;=20,"20:29",Transactions[[#This Row],[Age]]&lt;20,"Under20")</f>
        <v>Under20</v>
      </c>
    </row>
    <row r="76" spans="1:15" x14ac:dyDescent="0.3">
      <c r="A76" s="2">
        <v>45113</v>
      </c>
      <c r="B76" s="1" t="s">
        <v>86</v>
      </c>
      <c r="C76" s="1" t="s">
        <v>8</v>
      </c>
      <c r="D76" s="1">
        <v>61</v>
      </c>
      <c r="E76" s="1" t="s">
        <v>9</v>
      </c>
      <c r="F76" s="1">
        <v>50</v>
      </c>
      <c r="G76">
        <v>3</v>
      </c>
      <c r="H76" s="1">
        <v>4</v>
      </c>
      <c r="I76" s="1">
        <v>6</v>
      </c>
      <c r="J76">
        <f t="shared" si="6"/>
        <v>150</v>
      </c>
      <c r="K76">
        <f t="shared" si="7"/>
        <v>200</v>
      </c>
      <c r="L76">
        <f t="shared" si="8"/>
        <v>300</v>
      </c>
      <c r="M76" s="5">
        <f t="shared" si="9"/>
        <v>650</v>
      </c>
      <c r="N76" s="5">
        <f t="shared" si="10"/>
        <v>650</v>
      </c>
      <c r="O76" t="str" cm="1">
        <f t="array" ref="O76">_xlfn.IFS(Transactions[[#This Row],[Age]]&gt;60,"60 Plus",Transactions[[#This Row],[Age]]&gt;=50,"50:60",Transactions[[#This Row],[Age]]&gt;=40,"40:49",Transactions[[#This Row],[Age]]&gt;=30,"30:39",Transactions[[#This Row],[Age]]&gt;=20,"20:29",Transactions[[#This Row],[Age]]&lt;20,"Under20")</f>
        <v>60 Plus</v>
      </c>
    </row>
    <row r="77" spans="1:15" x14ac:dyDescent="0.3">
      <c r="A77" s="2">
        <v>45010</v>
      </c>
      <c r="B77" s="1" t="s">
        <v>87</v>
      </c>
      <c r="C77" s="1" t="s">
        <v>11</v>
      </c>
      <c r="D77" s="1">
        <v>22</v>
      </c>
      <c r="E77" s="1" t="s">
        <v>14</v>
      </c>
      <c r="F77" s="1">
        <v>50</v>
      </c>
      <c r="G77">
        <v>2</v>
      </c>
      <c r="H77" s="1">
        <v>2</v>
      </c>
      <c r="I77" s="1">
        <v>4</v>
      </c>
      <c r="J77">
        <f t="shared" si="6"/>
        <v>100</v>
      </c>
      <c r="K77">
        <f t="shared" si="7"/>
        <v>100</v>
      </c>
      <c r="L77">
        <f t="shared" si="8"/>
        <v>200</v>
      </c>
      <c r="M77" s="5">
        <f t="shared" si="9"/>
        <v>400</v>
      </c>
      <c r="N77" s="5">
        <f t="shared" si="10"/>
        <v>0</v>
      </c>
      <c r="O77" t="str" cm="1">
        <f t="array" ref="O77">_xlfn.IFS(Transactions[[#This Row],[Age]]&gt;60,"60 Plus",Transactions[[#This Row],[Age]]&gt;=50,"50:60",Transactions[[#This Row],[Age]]&gt;=40,"40:49",Transactions[[#This Row],[Age]]&gt;=30,"30:39",Transactions[[#This Row],[Age]]&gt;=20,"20:29",Transactions[[#This Row],[Age]]&lt;20,"Under20")</f>
        <v>20:29</v>
      </c>
    </row>
    <row r="78" spans="1:15" x14ac:dyDescent="0.3">
      <c r="A78" s="2">
        <v>45116</v>
      </c>
      <c r="B78" s="1" t="s">
        <v>88</v>
      </c>
      <c r="C78" s="1" t="s">
        <v>11</v>
      </c>
      <c r="D78" s="1">
        <v>47</v>
      </c>
      <c r="E78" s="1" t="s">
        <v>12</v>
      </c>
      <c r="F78" s="1">
        <v>50</v>
      </c>
      <c r="G78">
        <v>4</v>
      </c>
      <c r="H78" s="1">
        <v>2</v>
      </c>
      <c r="I78" s="1">
        <v>9</v>
      </c>
      <c r="J78">
        <f t="shared" si="6"/>
        <v>200</v>
      </c>
      <c r="K78">
        <f t="shared" si="7"/>
        <v>100</v>
      </c>
      <c r="L78">
        <f t="shared" si="8"/>
        <v>450</v>
      </c>
      <c r="M78" s="5">
        <f t="shared" si="9"/>
        <v>750</v>
      </c>
      <c r="N78" s="5">
        <f t="shared" si="10"/>
        <v>750</v>
      </c>
      <c r="O78" t="str" cm="1">
        <f t="array" ref="O78">_xlfn.IFS(Transactions[[#This Row],[Age]]&gt;60,"60 Plus",Transactions[[#This Row],[Age]]&gt;=50,"50:60",Transactions[[#This Row],[Age]]&gt;=40,"40:49",Transactions[[#This Row],[Age]]&gt;=30,"30:39",Transactions[[#This Row],[Age]]&gt;=20,"20:29",Transactions[[#This Row],[Age]]&lt;20,"Under20")</f>
        <v>40:49</v>
      </c>
    </row>
    <row r="79" spans="1:15" x14ac:dyDescent="0.3">
      <c r="A79" s="2">
        <v>45108</v>
      </c>
      <c r="B79" s="1" t="s">
        <v>89</v>
      </c>
      <c r="C79" s="1" t="s">
        <v>11</v>
      </c>
      <c r="D79" s="1">
        <v>47</v>
      </c>
      <c r="E79" s="1" t="s">
        <v>12</v>
      </c>
      <c r="F79" s="1">
        <v>500</v>
      </c>
      <c r="G79">
        <v>7</v>
      </c>
      <c r="H79" s="1">
        <v>3</v>
      </c>
      <c r="I79" s="1">
        <v>7</v>
      </c>
      <c r="J79">
        <f t="shared" si="6"/>
        <v>3500</v>
      </c>
      <c r="K79">
        <f t="shared" si="7"/>
        <v>1500</v>
      </c>
      <c r="L79">
        <f t="shared" si="8"/>
        <v>3500</v>
      </c>
      <c r="M79" s="5">
        <f t="shared" si="9"/>
        <v>8500</v>
      </c>
      <c r="N79" s="5">
        <f t="shared" si="10"/>
        <v>8500</v>
      </c>
      <c r="O79" t="str" cm="1">
        <f t="array" ref="O79">_xlfn.IFS(Transactions[[#This Row],[Age]]&gt;60,"60 Plus",Transactions[[#This Row],[Age]]&gt;=50,"50:60",Transactions[[#This Row],[Age]]&gt;=40,"40:49",Transactions[[#This Row],[Age]]&gt;=30,"30:39",Transactions[[#This Row],[Age]]&gt;=20,"20:29",Transactions[[#This Row],[Age]]&lt;20,"Under20")</f>
        <v>40:49</v>
      </c>
    </row>
    <row r="80" spans="1:15" x14ac:dyDescent="0.3">
      <c r="A80" s="2">
        <v>45034</v>
      </c>
      <c r="B80" s="1" t="s">
        <v>90</v>
      </c>
      <c r="C80" s="1" t="s">
        <v>8</v>
      </c>
      <c r="D80" s="1">
        <v>34</v>
      </c>
      <c r="E80" s="1" t="s">
        <v>9</v>
      </c>
      <c r="F80" s="1">
        <v>300</v>
      </c>
      <c r="G80">
        <v>9</v>
      </c>
      <c r="H80" s="1">
        <v>1</v>
      </c>
      <c r="I80" s="1">
        <v>8</v>
      </c>
      <c r="J80">
        <f t="shared" si="6"/>
        <v>2700</v>
      </c>
      <c r="K80">
        <f t="shared" si="7"/>
        <v>300</v>
      </c>
      <c r="L80">
        <f t="shared" si="8"/>
        <v>2400</v>
      </c>
      <c r="M80" s="5">
        <f t="shared" si="9"/>
        <v>5400</v>
      </c>
      <c r="N80" s="5">
        <f t="shared" si="10"/>
        <v>5400</v>
      </c>
      <c r="O80" t="str" cm="1">
        <f t="array" ref="O80">_xlfn.IFS(Transactions[[#This Row],[Age]]&gt;60,"60 Plus",Transactions[[#This Row],[Age]]&gt;=50,"50:60",Transactions[[#This Row],[Age]]&gt;=40,"40:49",Transactions[[#This Row],[Age]]&gt;=30,"30:39",Transactions[[#This Row],[Age]]&gt;=20,"20:29",Transactions[[#This Row],[Age]]&lt;20,"Under20")</f>
        <v>30:39</v>
      </c>
    </row>
    <row r="81" spans="1:15" x14ac:dyDescent="0.3">
      <c r="A81" s="2">
        <v>45270</v>
      </c>
      <c r="B81" s="1" t="s">
        <v>91</v>
      </c>
      <c r="C81" s="1" t="s">
        <v>11</v>
      </c>
      <c r="D81" s="1">
        <v>64</v>
      </c>
      <c r="E81" s="1" t="s">
        <v>12</v>
      </c>
      <c r="F81" s="1">
        <v>30</v>
      </c>
      <c r="G81">
        <v>9</v>
      </c>
      <c r="H81" s="1">
        <v>2</v>
      </c>
      <c r="I81" s="1">
        <v>7</v>
      </c>
      <c r="J81">
        <f t="shared" si="6"/>
        <v>270</v>
      </c>
      <c r="K81">
        <f t="shared" si="7"/>
        <v>60</v>
      </c>
      <c r="L81">
        <f t="shared" si="8"/>
        <v>210</v>
      </c>
      <c r="M81" s="5">
        <f t="shared" si="9"/>
        <v>540</v>
      </c>
      <c r="N81" s="5">
        <f t="shared" si="10"/>
        <v>540</v>
      </c>
      <c r="O81" t="str" cm="1">
        <f t="array" ref="O81">_xlfn.IFS(Transactions[[#This Row],[Age]]&gt;60,"60 Plus",Transactions[[#This Row],[Age]]&gt;=50,"50:60",Transactions[[#This Row],[Age]]&gt;=40,"40:49",Transactions[[#This Row],[Age]]&gt;=30,"30:39",Transactions[[#This Row],[Age]]&gt;=20,"20:29",Transactions[[#This Row],[Age]]&lt;20,"Under20")</f>
        <v>60 Plus</v>
      </c>
    </row>
    <row r="82" spans="1:15" x14ac:dyDescent="0.3">
      <c r="A82" s="2">
        <v>45063</v>
      </c>
      <c r="B82" s="1" t="s">
        <v>92</v>
      </c>
      <c r="C82" s="1" t="s">
        <v>8</v>
      </c>
      <c r="D82" s="1">
        <v>40</v>
      </c>
      <c r="E82" s="1" t="s">
        <v>14</v>
      </c>
      <c r="F82" s="1">
        <v>50</v>
      </c>
      <c r="G82">
        <v>6</v>
      </c>
      <c r="H82" s="1">
        <v>1</v>
      </c>
      <c r="I82" s="1">
        <v>6</v>
      </c>
      <c r="J82">
        <f t="shared" si="6"/>
        <v>300</v>
      </c>
      <c r="K82">
        <f t="shared" si="7"/>
        <v>50</v>
      </c>
      <c r="L82">
        <f t="shared" si="8"/>
        <v>300</v>
      </c>
      <c r="M82" s="5">
        <f t="shared" si="9"/>
        <v>650</v>
      </c>
      <c r="N82" s="5">
        <f t="shared" si="10"/>
        <v>650</v>
      </c>
      <c r="O82" t="str" cm="1">
        <f t="array" ref="O82">_xlfn.IFS(Transactions[[#This Row],[Age]]&gt;60,"60 Plus",Transactions[[#This Row],[Age]]&gt;=50,"50:60",Transactions[[#This Row],[Age]]&gt;=40,"40:49",Transactions[[#This Row],[Age]]&gt;=30,"30:39",Transactions[[#This Row],[Age]]&gt;=20,"20:29",Transactions[[#This Row],[Age]]&lt;20,"Under20")</f>
        <v>40:49</v>
      </c>
    </row>
    <row r="83" spans="1:15" x14ac:dyDescent="0.3">
      <c r="A83" s="2">
        <v>45286</v>
      </c>
      <c r="B83" s="1" t="s">
        <v>93</v>
      </c>
      <c r="C83" s="1" t="s">
        <v>11</v>
      </c>
      <c r="D83" s="1">
        <v>32</v>
      </c>
      <c r="E83" s="1" t="s">
        <v>9</v>
      </c>
      <c r="F83" s="1">
        <v>50</v>
      </c>
      <c r="G83">
        <v>4</v>
      </c>
      <c r="H83" s="1">
        <v>4</v>
      </c>
      <c r="I83" s="1">
        <v>4</v>
      </c>
      <c r="J83">
        <f t="shared" si="6"/>
        <v>200</v>
      </c>
      <c r="K83">
        <f t="shared" si="7"/>
        <v>200</v>
      </c>
      <c r="L83">
        <f t="shared" si="8"/>
        <v>200</v>
      </c>
      <c r="M83" s="5">
        <f t="shared" si="9"/>
        <v>600</v>
      </c>
      <c r="N83" s="5">
        <f t="shared" si="10"/>
        <v>600</v>
      </c>
      <c r="O83" t="str" cm="1">
        <f t="array" ref="O83">_xlfn.IFS(Transactions[[#This Row],[Age]]&gt;60,"60 Plus",Transactions[[#This Row],[Age]]&gt;=50,"50:60",Transactions[[#This Row],[Age]]&gt;=40,"40:49",Transactions[[#This Row],[Age]]&gt;=30,"30:39",Transactions[[#This Row],[Age]]&gt;=20,"20:29",Transactions[[#This Row],[Age]]&lt;20,"Under20")</f>
        <v>30:39</v>
      </c>
    </row>
    <row r="84" spans="1:15" x14ac:dyDescent="0.3">
      <c r="A84" s="2">
        <v>45276</v>
      </c>
      <c r="B84" s="1" t="s">
        <v>94</v>
      </c>
      <c r="C84" s="1" t="s">
        <v>8</v>
      </c>
      <c r="D84" s="1">
        <v>54</v>
      </c>
      <c r="E84" s="1" t="s">
        <v>14</v>
      </c>
      <c r="F84" s="1">
        <v>50</v>
      </c>
      <c r="G84">
        <v>6</v>
      </c>
      <c r="H84" s="1">
        <v>2</v>
      </c>
      <c r="I84" s="1">
        <v>3</v>
      </c>
      <c r="J84">
        <f t="shared" si="6"/>
        <v>300</v>
      </c>
      <c r="K84">
        <f t="shared" si="7"/>
        <v>100</v>
      </c>
      <c r="L84">
        <f t="shared" si="8"/>
        <v>150</v>
      </c>
      <c r="M84" s="5">
        <f t="shared" si="9"/>
        <v>550</v>
      </c>
      <c r="N84" s="5">
        <f t="shared" si="10"/>
        <v>550</v>
      </c>
      <c r="O84" t="str" cm="1">
        <f t="array" ref="O84">_xlfn.IFS(Transactions[[#This Row],[Age]]&gt;60,"60 Plus",Transactions[[#This Row],[Age]]&gt;=50,"50:60",Transactions[[#This Row],[Age]]&gt;=40,"40:49",Transactions[[#This Row],[Age]]&gt;=30,"30:39",Transactions[[#This Row],[Age]]&gt;=20,"20:29",Transactions[[#This Row],[Age]]&lt;20,"Under20")</f>
        <v>50:60</v>
      </c>
    </row>
    <row r="85" spans="1:15" x14ac:dyDescent="0.3">
      <c r="A85" s="2">
        <v>45258</v>
      </c>
      <c r="B85" s="1" t="s">
        <v>95</v>
      </c>
      <c r="C85" s="1" t="s">
        <v>11</v>
      </c>
      <c r="D85" s="1">
        <v>38</v>
      </c>
      <c r="E85" s="1" t="s">
        <v>14</v>
      </c>
      <c r="F85" s="1">
        <v>30</v>
      </c>
      <c r="G85">
        <v>4</v>
      </c>
      <c r="H85" s="1">
        <v>3</v>
      </c>
      <c r="I85" s="1">
        <v>4</v>
      </c>
      <c r="J85">
        <f t="shared" si="6"/>
        <v>120</v>
      </c>
      <c r="K85">
        <f t="shared" si="7"/>
        <v>90</v>
      </c>
      <c r="L85">
        <f t="shared" si="8"/>
        <v>120</v>
      </c>
      <c r="M85" s="5">
        <f t="shared" si="9"/>
        <v>330</v>
      </c>
      <c r="N85" s="5">
        <f t="shared" si="10"/>
        <v>330</v>
      </c>
      <c r="O85" t="str" cm="1">
        <f t="array" ref="O85">_xlfn.IFS(Transactions[[#This Row],[Age]]&gt;60,"60 Plus",Transactions[[#This Row],[Age]]&gt;=50,"50:60",Transactions[[#This Row],[Age]]&gt;=40,"40:49",Transactions[[#This Row],[Age]]&gt;=30,"30:39",Transactions[[#This Row],[Age]]&gt;=20,"20:29",Transactions[[#This Row],[Age]]&lt;20,"Under20")</f>
        <v>30:39</v>
      </c>
    </row>
    <row r="86" spans="1:15" x14ac:dyDescent="0.3">
      <c r="A86" s="2">
        <v>44963</v>
      </c>
      <c r="B86" s="1" t="s">
        <v>96</v>
      </c>
      <c r="C86" s="1" t="s">
        <v>8</v>
      </c>
      <c r="D86" s="1">
        <v>31</v>
      </c>
      <c r="E86" s="1" t="s">
        <v>12</v>
      </c>
      <c r="F86" s="1">
        <v>50</v>
      </c>
      <c r="G86">
        <v>6</v>
      </c>
      <c r="H86" s="1">
        <v>3</v>
      </c>
      <c r="I86" s="1">
        <v>5</v>
      </c>
      <c r="J86">
        <f t="shared" si="6"/>
        <v>300</v>
      </c>
      <c r="K86">
        <f t="shared" si="7"/>
        <v>150</v>
      </c>
      <c r="L86">
        <f t="shared" si="8"/>
        <v>250</v>
      </c>
      <c r="M86" s="5">
        <f t="shared" si="9"/>
        <v>700</v>
      </c>
      <c r="N86" s="5">
        <f t="shared" si="10"/>
        <v>700</v>
      </c>
      <c r="O86" t="str" cm="1">
        <f t="array" ref="O86">_xlfn.IFS(Transactions[[#This Row],[Age]]&gt;60,"60 Plus",Transactions[[#This Row],[Age]]&gt;=50,"50:60",Transactions[[#This Row],[Age]]&gt;=40,"40:49",Transactions[[#This Row],[Age]]&gt;=30,"30:39",Transactions[[#This Row],[Age]]&gt;=20,"20:29",Transactions[[#This Row],[Age]]&lt;20,"Under20")</f>
        <v>30:39</v>
      </c>
    </row>
    <row r="87" spans="1:15" x14ac:dyDescent="0.3">
      <c r="A87" s="2">
        <v>45238</v>
      </c>
      <c r="B87" s="1" t="s">
        <v>97</v>
      </c>
      <c r="C87" s="1" t="s">
        <v>8</v>
      </c>
      <c r="D87" s="1">
        <v>19</v>
      </c>
      <c r="E87" s="1" t="s">
        <v>9</v>
      </c>
      <c r="F87" s="1">
        <v>30</v>
      </c>
      <c r="G87">
        <v>3</v>
      </c>
      <c r="H87" s="1">
        <v>3</v>
      </c>
      <c r="I87" s="1">
        <v>6</v>
      </c>
      <c r="J87">
        <f t="shared" si="6"/>
        <v>90</v>
      </c>
      <c r="K87">
        <f t="shared" si="7"/>
        <v>90</v>
      </c>
      <c r="L87">
        <f t="shared" si="8"/>
        <v>180</v>
      </c>
      <c r="M87" s="5">
        <f t="shared" si="9"/>
        <v>360</v>
      </c>
      <c r="N87" s="5">
        <f t="shared" si="10"/>
        <v>360</v>
      </c>
      <c r="O87" t="str" cm="1">
        <f t="array" ref="O87">_xlfn.IFS(Transactions[[#This Row],[Age]]&gt;60,"60 Plus",Transactions[[#This Row],[Age]]&gt;=50,"50:60",Transactions[[#This Row],[Age]]&gt;=40,"40:49",Transactions[[#This Row],[Age]]&gt;=30,"30:39",Transactions[[#This Row],[Age]]&gt;=20,"20:29",Transactions[[#This Row],[Age]]&lt;20,"Under20")</f>
        <v>Under20</v>
      </c>
    </row>
    <row r="88" spans="1:15" x14ac:dyDescent="0.3">
      <c r="A88" s="2">
        <v>45252</v>
      </c>
      <c r="B88" s="1" t="s">
        <v>98</v>
      </c>
      <c r="C88" s="1" t="s">
        <v>11</v>
      </c>
      <c r="D88" s="1">
        <v>28</v>
      </c>
      <c r="E88" s="1" t="s">
        <v>9</v>
      </c>
      <c r="F88" s="1">
        <v>50</v>
      </c>
      <c r="G88">
        <v>3</v>
      </c>
      <c r="H88" s="1">
        <v>2</v>
      </c>
      <c r="I88" s="1">
        <v>7</v>
      </c>
      <c r="J88">
        <f t="shared" si="6"/>
        <v>150</v>
      </c>
      <c r="K88">
        <f t="shared" si="7"/>
        <v>100</v>
      </c>
      <c r="L88">
        <f t="shared" si="8"/>
        <v>350</v>
      </c>
      <c r="M88" s="5">
        <f t="shared" si="9"/>
        <v>600</v>
      </c>
      <c r="N88" s="5">
        <f t="shared" si="10"/>
        <v>600</v>
      </c>
      <c r="O88" t="str" cm="1">
        <f t="array" ref="O88">_xlfn.IFS(Transactions[[#This Row],[Age]]&gt;60,"60 Plus",Transactions[[#This Row],[Age]]&gt;=50,"50:60",Transactions[[#This Row],[Age]]&gt;=40,"40:49",Transactions[[#This Row],[Age]]&gt;=30,"30:39",Transactions[[#This Row],[Age]]&gt;=20,"20:29",Transactions[[#This Row],[Age]]&lt;20,"Under20")</f>
        <v>20:29</v>
      </c>
    </row>
    <row r="89" spans="1:15" x14ac:dyDescent="0.3">
      <c r="A89" s="2">
        <v>45014</v>
      </c>
      <c r="B89" s="1" t="s">
        <v>99</v>
      </c>
      <c r="C89" s="1" t="s">
        <v>8</v>
      </c>
      <c r="D89" s="1">
        <v>56</v>
      </c>
      <c r="E89" s="1" t="s">
        <v>114</v>
      </c>
      <c r="F89" s="1">
        <v>568.23099999999999</v>
      </c>
      <c r="G89">
        <v>2</v>
      </c>
      <c r="H89" s="1">
        <v>1</v>
      </c>
      <c r="I89" s="1">
        <v>8</v>
      </c>
      <c r="J89">
        <f t="shared" si="6"/>
        <v>1136.462</v>
      </c>
      <c r="K89">
        <f t="shared" si="7"/>
        <v>568.23099999999999</v>
      </c>
      <c r="L89">
        <f t="shared" si="8"/>
        <v>4545.848</v>
      </c>
      <c r="M89" s="5">
        <f t="shared" si="9"/>
        <v>6250.5410000000002</v>
      </c>
      <c r="N89" s="5">
        <f t="shared" si="10"/>
        <v>6250.5410000000002</v>
      </c>
      <c r="O89" t="str" cm="1">
        <f t="array" ref="O89">_xlfn.IFS(Transactions[[#This Row],[Age]]&gt;60,"60 Plus",Transactions[[#This Row],[Age]]&gt;=50,"50:60",Transactions[[#This Row],[Age]]&gt;=40,"40:49",Transactions[[#This Row],[Age]]&gt;=30,"30:39",Transactions[[#This Row],[Age]]&gt;=20,"20:29",Transactions[[#This Row],[Age]]&lt;20,"Under20")</f>
        <v>50:60</v>
      </c>
    </row>
    <row r="90" spans="1:15" x14ac:dyDescent="0.3">
      <c r="A90" s="2">
        <v>45200</v>
      </c>
      <c r="B90" s="1" t="s">
        <v>100</v>
      </c>
      <c r="C90" s="1" t="s">
        <v>11</v>
      </c>
      <c r="D90" s="1">
        <v>55</v>
      </c>
      <c r="E90" s="1" t="s">
        <v>14</v>
      </c>
      <c r="F90" s="1">
        <v>500</v>
      </c>
      <c r="G90">
        <v>1</v>
      </c>
      <c r="H90" s="1">
        <v>4</v>
      </c>
      <c r="I90" s="1">
        <v>9</v>
      </c>
      <c r="J90">
        <f t="shared" si="6"/>
        <v>500</v>
      </c>
      <c r="K90">
        <f t="shared" si="7"/>
        <v>2000</v>
      </c>
      <c r="L90">
        <f t="shared" si="8"/>
        <v>4500</v>
      </c>
      <c r="M90" s="5">
        <f t="shared" si="9"/>
        <v>7000</v>
      </c>
      <c r="N90" s="5">
        <f t="shared" si="10"/>
        <v>7000</v>
      </c>
      <c r="O90" t="str" cm="1">
        <f t="array" ref="O90">_xlfn.IFS(Transactions[[#This Row],[Age]]&gt;60,"60 Plus",Transactions[[#This Row],[Age]]&gt;=50,"50:60",Transactions[[#This Row],[Age]]&gt;=40,"40:49",Transactions[[#This Row],[Age]]&gt;=30,"30:39",Transactions[[#This Row],[Age]]&gt;=20,"20:29",Transactions[[#This Row],[Age]]&lt;20,"Under20")</f>
        <v>50:60</v>
      </c>
    </row>
    <row r="91" spans="1:15" x14ac:dyDescent="0.3">
      <c r="A91" s="2">
        <v>45052</v>
      </c>
      <c r="B91" s="1" t="s">
        <v>101</v>
      </c>
      <c r="C91" s="1" t="s">
        <v>11</v>
      </c>
      <c r="D91" s="1">
        <v>51</v>
      </c>
      <c r="E91" s="1" t="s">
        <v>14</v>
      </c>
      <c r="F91" s="1">
        <v>30</v>
      </c>
      <c r="G91">
        <v>1</v>
      </c>
      <c r="H91" s="1">
        <v>1</v>
      </c>
      <c r="I91" s="1">
        <v>6</v>
      </c>
      <c r="J91">
        <f t="shared" si="6"/>
        <v>30</v>
      </c>
      <c r="K91">
        <f t="shared" si="7"/>
        <v>30</v>
      </c>
      <c r="L91">
        <f t="shared" si="8"/>
        <v>180</v>
      </c>
      <c r="M91" s="5">
        <f t="shared" si="9"/>
        <v>240</v>
      </c>
      <c r="N91" s="5">
        <f t="shared" si="10"/>
        <v>0</v>
      </c>
      <c r="O91" t="str" cm="1">
        <f t="array" ref="O91">_xlfn.IFS(Transactions[[#This Row],[Age]]&gt;60,"60 Plus",Transactions[[#This Row],[Age]]&gt;=50,"50:60",Transactions[[#This Row],[Age]]&gt;=40,"40:49",Transactions[[#This Row],[Age]]&gt;=30,"30:39",Transactions[[#This Row],[Age]]&gt;=20,"20:29",Transactions[[#This Row],[Age]]&lt;20,"Under20")</f>
        <v>50:60</v>
      </c>
    </row>
    <row r="92" spans="1:15" x14ac:dyDescent="0.3">
      <c r="A92" s="2">
        <v>45010</v>
      </c>
      <c r="B92" s="1" t="s">
        <v>102</v>
      </c>
      <c r="C92" s="1" t="s">
        <v>11</v>
      </c>
      <c r="D92" s="1">
        <v>55</v>
      </c>
      <c r="E92" s="1" t="s">
        <v>14</v>
      </c>
      <c r="F92" s="1">
        <v>500</v>
      </c>
      <c r="G92">
        <v>1</v>
      </c>
      <c r="H92" s="1">
        <v>1</v>
      </c>
      <c r="I92" s="1">
        <v>4</v>
      </c>
      <c r="J92">
        <f t="shared" si="6"/>
        <v>500</v>
      </c>
      <c r="K92">
        <f t="shared" si="7"/>
        <v>500</v>
      </c>
      <c r="L92">
        <f t="shared" si="8"/>
        <v>2000</v>
      </c>
      <c r="M92" s="5">
        <f t="shared" si="9"/>
        <v>3000</v>
      </c>
      <c r="N92" s="5">
        <f t="shared" si="10"/>
        <v>0</v>
      </c>
      <c r="O92" t="str" cm="1">
        <f t="array" ref="O92">_xlfn.IFS(Transactions[[#This Row],[Age]]&gt;60,"60 Plus",Transactions[[#This Row],[Age]]&gt;=50,"50:60",Transactions[[#This Row],[Age]]&gt;=40,"40:49",Transactions[[#This Row],[Age]]&gt;=30,"30:39",Transactions[[#This Row],[Age]]&gt;=20,"20:29",Transactions[[#This Row],[Age]]&lt;20,"Under20")</f>
        <v>50:60</v>
      </c>
    </row>
    <row r="93" spans="1:15" x14ac:dyDescent="0.3">
      <c r="A93" s="2">
        <v>45163</v>
      </c>
      <c r="B93" s="1" t="s">
        <v>103</v>
      </c>
      <c r="C93" s="1" t="s">
        <v>11</v>
      </c>
      <c r="D93" s="1">
        <v>51</v>
      </c>
      <c r="E93" s="1" t="s">
        <v>14</v>
      </c>
      <c r="F93" s="1">
        <v>30</v>
      </c>
      <c r="G93">
        <v>1</v>
      </c>
      <c r="H93" s="1">
        <v>4</v>
      </c>
      <c r="I93" s="1">
        <v>5</v>
      </c>
      <c r="J93">
        <f t="shared" si="6"/>
        <v>30</v>
      </c>
      <c r="K93">
        <f t="shared" si="7"/>
        <v>120</v>
      </c>
      <c r="L93">
        <f t="shared" si="8"/>
        <v>150</v>
      </c>
      <c r="M93" s="5">
        <f t="shared" si="9"/>
        <v>300</v>
      </c>
      <c r="N93" s="5">
        <f t="shared" si="10"/>
        <v>0</v>
      </c>
      <c r="O93" t="str" cm="1">
        <f t="array" ref="O93">_xlfn.IFS(Transactions[[#This Row],[Age]]&gt;60,"60 Plus",Transactions[[#This Row],[Age]]&gt;=50,"50:60",Transactions[[#This Row],[Age]]&gt;=40,"40:49",Transactions[[#This Row],[Age]]&gt;=30,"30:39",Transactions[[#This Row],[Age]]&gt;=20,"20:29",Transactions[[#This Row],[Age]]&lt;20,"Under20")</f>
        <v>50:60</v>
      </c>
    </row>
    <row r="94" spans="1:15" x14ac:dyDescent="0.3">
      <c r="A94" s="2">
        <v>45121</v>
      </c>
      <c r="B94" s="1" t="s">
        <v>104</v>
      </c>
      <c r="C94" s="1" t="s">
        <v>11</v>
      </c>
      <c r="D94" s="1">
        <v>35</v>
      </c>
      <c r="E94" s="1" t="s">
        <v>9</v>
      </c>
      <c r="F94" s="1">
        <v>500</v>
      </c>
      <c r="G94">
        <v>4</v>
      </c>
      <c r="H94" s="1">
        <v>4</v>
      </c>
      <c r="I94" s="1">
        <v>6</v>
      </c>
      <c r="J94">
        <f t="shared" si="6"/>
        <v>2000</v>
      </c>
      <c r="K94">
        <f t="shared" si="7"/>
        <v>2000</v>
      </c>
      <c r="L94">
        <f t="shared" si="8"/>
        <v>3000</v>
      </c>
      <c r="M94" s="5">
        <f t="shared" si="9"/>
        <v>7000</v>
      </c>
      <c r="N94" s="5">
        <f t="shared" si="10"/>
        <v>7000</v>
      </c>
      <c r="O94" t="str" cm="1">
        <f t="array" ref="O94">_xlfn.IFS(Transactions[[#This Row],[Age]]&gt;60,"60 Plus",Transactions[[#This Row],[Age]]&gt;=50,"50:60",Transactions[[#This Row],[Age]]&gt;=40,"40:49",Transactions[[#This Row],[Age]]&gt;=30,"30:39",Transactions[[#This Row],[Age]]&gt;=20,"20:29",Transactions[[#This Row],[Age]]&lt;20,"Under20")</f>
        <v>30:39</v>
      </c>
    </row>
    <row r="95" spans="1:15" x14ac:dyDescent="0.3">
      <c r="A95" s="2">
        <v>45065</v>
      </c>
      <c r="B95" s="1" t="s">
        <v>105</v>
      </c>
      <c r="C95" s="1" t="s">
        <v>11</v>
      </c>
      <c r="D95" s="1">
        <v>47</v>
      </c>
      <c r="E95" s="1" t="s">
        <v>9</v>
      </c>
      <c r="F95" s="1">
        <v>500</v>
      </c>
      <c r="G95">
        <v>5</v>
      </c>
      <c r="H95" s="1">
        <v>2</v>
      </c>
      <c r="I95" s="1">
        <v>3</v>
      </c>
      <c r="J95">
        <f t="shared" si="6"/>
        <v>2500</v>
      </c>
      <c r="K95">
        <f t="shared" si="7"/>
        <v>1000</v>
      </c>
      <c r="L95">
        <f t="shared" si="8"/>
        <v>1500</v>
      </c>
      <c r="M95" s="5">
        <f t="shared" si="9"/>
        <v>5000</v>
      </c>
      <c r="N95" s="5">
        <f t="shared" si="10"/>
        <v>0</v>
      </c>
      <c r="O95" t="str" cm="1">
        <f t="array" ref="O95">_xlfn.IFS(Transactions[[#This Row],[Age]]&gt;60,"60 Plus",Transactions[[#This Row],[Age]]&gt;=50,"50:60",Transactions[[#This Row],[Age]]&gt;=40,"40:49",Transactions[[#This Row],[Age]]&gt;=30,"30:39",Transactions[[#This Row],[Age]]&gt;=20,"20:29",Transactions[[#This Row],[Age]]&lt;20,"Under20")</f>
        <v>40:49</v>
      </c>
    </row>
    <row r="96" spans="1:15" x14ac:dyDescent="0.3">
      <c r="A96" s="2">
        <v>45254</v>
      </c>
      <c r="B96" s="1" t="s">
        <v>106</v>
      </c>
      <c r="C96" s="1" t="s">
        <v>11</v>
      </c>
      <c r="D96" s="1">
        <v>32</v>
      </c>
      <c r="E96" s="1" t="s">
        <v>12</v>
      </c>
      <c r="F96" s="1">
        <v>30</v>
      </c>
      <c r="G96">
        <v>6</v>
      </c>
      <c r="H96" s="1">
        <v>2</v>
      </c>
      <c r="I96" s="1">
        <v>4</v>
      </c>
      <c r="J96">
        <f t="shared" si="6"/>
        <v>180</v>
      </c>
      <c r="K96">
        <f t="shared" si="7"/>
        <v>60</v>
      </c>
      <c r="L96">
        <f t="shared" si="8"/>
        <v>120</v>
      </c>
      <c r="M96" s="5">
        <f t="shared" si="9"/>
        <v>360</v>
      </c>
      <c r="N96" s="5">
        <f t="shared" si="10"/>
        <v>360</v>
      </c>
      <c r="O96" t="str" cm="1">
        <f t="array" ref="O96">_xlfn.IFS(Transactions[[#This Row],[Age]]&gt;60,"60 Plus",Transactions[[#This Row],[Age]]&gt;=50,"50:60",Transactions[[#This Row],[Age]]&gt;=40,"40:49",Transactions[[#This Row],[Age]]&gt;=30,"30:39",Transactions[[#This Row],[Age]]&gt;=20,"20:29",Transactions[[#This Row],[Age]]&lt;20,"Under20")</f>
        <v>30:39</v>
      </c>
    </row>
    <row r="97" spans="1:15" x14ac:dyDescent="0.3">
      <c r="A97" s="2">
        <v>45279</v>
      </c>
      <c r="B97" s="1" t="s">
        <v>107</v>
      </c>
      <c r="C97" s="1" t="s">
        <v>11</v>
      </c>
      <c r="D97" s="1">
        <v>44</v>
      </c>
      <c r="E97" s="1" t="s">
        <v>114</v>
      </c>
      <c r="F97" s="1">
        <v>23.687000000000001</v>
      </c>
      <c r="G97">
        <v>7</v>
      </c>
      <c r="H97" s="1">
        <v>2</v>
      </c>
      <c r="I97" s="1">
        <v>5</v>
      </c>
      <c r="J97">
        <f t="shared" si="6"/>
        <v>165.809</v>
      </c>
      <c r="K97">
        <f t="shared" si="7"/>
        <v>47.374000000000002</v>
      </c>
      <c r="L97">
        <f t="shared" si="8"/>
        <v>118.435</v>
      </c>
      <c r="M97" s="5">
        <f t="shared" si="9"/>
        <v>331.61799999999999</v>
      </c>
      <c r="N97" s="5">
        <f t="shared" si="10"/>
        <v>331.61799999999999</v>
      </c>
      <c r="O97" t="str" cm="1">
        <f t="array" ref="O97">_xlfn.IFS(Transactions[[#This Row],[Age]]&gt;60,"60 Plus",Transactions[[#This Row],[Age]]&gt;=50,"50:60",Transactions[[#This Row],[Age]]&gt;=40,"40:49",Transactions[[#This Row],[Age]]&gt;=30,"30:39",Transactions[[#This Row],[Age]]&gt;=20,"20:29",Transactions[[#This Row],[Age]]&lt;20,"Under20")</f>
        <v>40:49</v>
      </c>
    </row>
    <row r="98" spans="1:15" x14ac:dyDescent="0.3">
      <c r="A98" s="2">
        <v>45212</v>
      </c>
      <c r="B98" s="1" t="s">
        <v>108</v>
      </c>
      <c r="C98" s="1" t="s">
        <v>11</v>
      </c>
      <c r="D98" s="1">
        <v>51</v>
      </c>
      <c r="E98" s="1" t="s">
        <v>9</v>
      </c>
      <c r="F98" s="1">
        <v>500</v>
      </c>
      <c r="G98">
        <v>8</v>
      </c>
      <c r="H98" s="1">
        <v>2</v>
      </c>
      <c r="I98" s="1">
        <v>7</v>
      </c>
      <c r="J98">
        <f t="shared" si="6"/>
        <v>4000</v>
      </c>
      <c r="K98">
        <f t="shared" si="7"/>
        <v>1000</v>
      </c>
      <c r="L98">
        <f t="shared" si="8"/>
        <v>3500</v>
      </c>
      <c r="M98" s="5">
        <f t="shared" si="9"/>
        <v>8500</v>
      </c>
      <c r="N98" s="5">
        <f t="shared" si="10"/>
        <v>8500</v>
      </c>
      <c r="O98" t="str" cm="1">
        <f t="array" ref="O98">_xlfn.IFS(Transactions[[#This Row],[Age]]&gt;60,"60 Plus",Transactions[[#This Row],[Age]]&gt;=50,"50:60",Transactions[[#This Row],[Age]]&gt;=40,"40:49",Transactions[[#This Row],[Age]]&gt;=30,"30:39",Transactions[[#This Row],[Age]]&gt;=20,"20:29",Transactions[[#This Row],[Age]]&lt;20,"Under20")</f>
        <v>50:60</v>
      </c>
    </row>
    <row r="99" spans="1:15" x14ac:dyDescent="0.3">
      <c r="A99" s="2">
        <v>45039</v>
      </c>
      <c r="B99" s="1" t="s">
        <v>109</v>
      </c>
      <c r="C99" s="1" t="s">
        <v>11</v>
      </c>
      <c r="D99" s="1">
        <v>55</v>
      </c>
      <c r="E99" s="1" t="s">
        <v>9</v>
      </c>
      <c r="F99" s="1">
        <v>35.673000000000002</v>
      </c>
      <c r="G99">
        <v>4</v>
      </c>
      <c r="H99" s="1">
        <v>2</v>
      </c>
      <c r="I99" s="1">
        <v>8</v>
      </c>
      <c r="J99">
        <f t="shared" si="6"/>
        <v>142.69200000000001</v>
      </c>
      <c r="K99">
        <f t="shared" si="7"/>
        <v>71.346000000000004</v>
      </c>
      <c r="L99">
        <f t="shared" si="8"/>
        <v>285.38400000000001</v>
      </c>
      <c r="M99" s="5">
        <f t="shared" si="9"/>
        <v>499.42200000000003</v>
      </c>
      <c r="N99" s="5">
        <f t="shared" si="10"/>
        <v>499.42200000000003</v>
      </c>
      <c r="O99" t="str" cm="1">
        <f t="array" ref="O99">_xlfn.IFS(Transactions[[#This Row],[Age]]&gt;60,"60 Plus",Transactions[[#This Row],[Age]]&gt;=50,"50:60",Transactions[[#This Row],[Age]]&gt;=40,"40:49",Transactions[[#This Row],[Age]]&gt;=30,"30:39",Transactions[[#This Row],[Age]]&gt;=20,"20:29",Transactions[[#This Row],[Age]]&lt;20,"Under20")</f>
        <v>50:60</v>
      </c>
    </row>
    <row r="100" spans="1:15" x14ac:dyDescent="0.3">
      <c r="A100" s="2">
        <v>45277</v>
      </c>
      <c r="B100" s="1" t="s">
        <v>110</v>
      </c>
      <c r="C100" s="1" t="s">
        <v>11</v>
      </c>
      <c r="D100" s="1">
        <v>50</v>
      </c>
      <c r="E100" s="1" t="s">
        <v>14</v>
      </c>
      <c r="F100" s="1">
        <v>300</v>
      </c>
      <c r="G100">
        <v>5</v>
      </c>
      <c r="H100" s="1">
        <v>4</v>
      </c>
      <c r="I100" s="1">
        <v>9</v>
      </c>
      <c r="J100">
        <f t="shared" si="6"/>
        <v>1500</v>
      </c>
      <c r="K100">
        <f t="shared" si="7"/>
        <v>1200</v>
      </c>
      <c r="L100">
        <f t="shared" si="8"/>
        <v>2700</v>
      </c>
      <c r="M100" s="5">
        <f t="shared" si="9"/>
        <v>5400</v>
      </c>
      <c r="N100" s="5">
        <f t="shared" si="10"/>
        <v>5400</v>
      </c>
      <c r="O100" t="str" cm="1">
        <f t="array" ref="O100">_xlfn.IFS(Transactions[[#This Row],[Age]]&gt;60,"60 Plus",Transactions[[#This Row],[Age]]&gt;=50,"50:60",Transactions[[#This Row],[Age]]&gt;=40,"40:49",Transactions[[#This Row],[Age]]&gt;=30,"30:39",Transactions[[#This Row],[Age]]&gt;=20,"20:29",Transactions[[#This Row],[Age]]&lt;20,"Under20")</f>
        <v>50:60</v>
      </c>
    </row>
    <row r="101" spans="1:15" x14ac:dyDescent="0.3">
      <c r="A101" s="1" t="s">
        <v>122</v>
      </c>
      <c r="B101" s="1"/>
      <c r="C101" s="1"/>
      <c r="D101" s="1"/>
      <c r="E101" s="1"/>
      <c r="F101" s="1"/>
      <c r="H101" s="1"/>
      <c r="I101" s="1"/>
      <c r="M101" s="5">
        <f>SUBTOTAL(109,Transactions[Total Revenue])</f>
        <v>655902.32909999997</v>
      </c>
      <c r="N101" s="5">
        <f>SUBTOTAL(109,Transactions[high-volume sales])</f>
        <v>578846.13009999995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BB73-963F-4A15-AEA0-14FFC9C8C6F3}">
  <dimension ref="A1:AE40"/>
  <sheetViews>
    <sheetView tabSelected="1" workbookViewId="0">
      <selection activeCell="L51" sqref="L51"/>
    </sheetView>
  </sheetViews>
  <sheetFormatPr defaultRowHeight="14.4" x14ac:dyDescent="0.3"/>
  <cols>
    <col min="1" max="1" width="12.77734375" bestFit="1" customWidth="1"/>
    <col min="2" max="2" width="14.33203125" bestFit="1" customWidth="1"/>
    <col min="3" max="3" width="9.21875" bestFit="1" customWidth="1"/>
    <col min="5" max="5" width="7.77734375" customWidth="1"/>
    <col min="6" max="6" width="12.44140625" bestFit="1" customWidth="1"/>
    <col min="7" max="7" width="14.33203125" bestFit="1" customWidth="1"/>
    <col min="10" max="10" width="2.77734375" style="8" customWidth="1"/>
    <col min="11" max="12" width="16.6640625" bestFit="1" customWidth="1"/>
    <col min="14" max="14" width="12.109375" customWidth="1"/>
    <col min="20" max="20" width="2.77734375" style="8" customWidth="1"/>
    <col min="21" max="21" width="12.44140625" bestFit="1" customWidth="1"/>
    <col min="22" max="22" width="18.5546875" bestFit="1" customWidth="1"/>
    <col min="30" max="30" width="2.77734375" style="8" customWidth="1"/>
  </cols>
  <sheetData>
    <row r="1" spans="1:31" s="8" customFormat="1" ht="15" thickBot="1" x14ac:dyDescent="0.35"/>
    <row r="2" spans="1:31" ht="14.4" customHeight="1" x14ac:dyDescent="0.3">
      <c r="A2" s="21" t="s">
        <v>155</v>
      </c>
      <c r="B2" s="22"/>
      <c r="C2" s="22"/>
      <c r="D2" s="22"/>
      <c r="E2" s="22"/>
      <c r="F2" s="22"/>
      <c r="G2" s="22"/>
      <c r="H2" s="22"/>
      <c r="I2" s="23"/>
      <c r="K2" s="21" t="s">
        <v>158</v>
      </c>
      <c r="L2" s="48"/>
      <c r="M2" s="48"/>
      <c r="N2" s="48"/>
      <c r="O2" s="48"/>
      <c r="P2" s="48"/>
      <c r="Q2" s="48"/>
      <c r="R2" s="48"/>
      <c r="S2" s="49"/>
      <c r="U2" s="21" t="s">
        <v>161</v>
      </c>
      <c r="V2" s="22"/>
      <c r="W2" s="22"/>
      <c r="X2" s="22"/>
      <c r="Y2" s="22"/>
      <c r="Z2" s="22"/>
      <c r="AA2" s="22"/>
      <c r="AB2" s="22"/>
      <c r="AC2" s="23"/>
      <c r="AD2" s="59"/>
      <c r="AE2" s="58"/>
    </row>
    <row r="3" spans="1:31" ht="18" customHeight="1" x14ac:dyDescent="0.3">
      <c r="A3" s="24"/>
      <c r="B3" s="25"/>
      <c r="C3" s="25"/>
      <c r="D3" s="25"/>
      <c r="E3" s="25"/>
      <c r="F3" s="25"/>
      <c r="G3" s="25"/>
      <c r="H3" s="25"/>
      <c r="I3" s="26"/>
      <c r="K3" s="50"/>
      <c r="L3" s="51"/>
      <c r="M3" s="51"/>
      <c r="N3" s="51"/>
      <c r="O3" s="51"/>
      <c r="P3" s="51"/>
      <c r="Q3" s="51"/>
      <c r="R3" s="51"/>
      <c r="S3" s="52"/>
      <c r="U3" s="24"/>
      <c r="V3" s="25"/>
      <c r="W3" s="25"/>
      <c r="X3" s="25"/>
      <c r="Y3" s="25"/>
      <c r="Z3" s="25"/>
      <c r="AA3" s="25"/>
      <c r="AB3" s="25"/>
      <c r="AC3" s="26"/>
      <c r="AD3" s="59"/>
      <c r="AE3" s="58"/>
    </row>
    <row r="4" spans="1:31" ht="14.4" customHeight="1" x14ac:dyDescent="0.3">
      <c r="A4" s="24"/>
      <c r="B4" s="25"/>
      <c r="C4" s="25"/>
      <c r="D4" s="25"/>
      <c r="E4" s="25"/>
      <c r="F4" s="25"/>
      <c r="G4" s="25"/>
      <c r="H4" s="25"/>
      <c r="I4" s="26"/>
      <c r="K4" s="50"/>
      <c r="L4" s="51"/>
      <c r="M4" s="51"/>
      <c r="N4" s="51"/>
      <c r="O4" s="51"/>
      <c r="P4" s="51"/>
      <c r="Q4" s="51"/>
      <c r="R4" s="51"/>
      <c r="S4" s="52"/>
      <c r="U4" s="24"/>
      <c r="V4" s="25"/>
      <c r="W4" s="25"/>
      <c r="X4" s="25"/>
      <c r="Y4" s="25"/>
      <c r="Z4" s="25"/>
      <c r="AA4" s="25"/>
      <c r="AB4" s="25"/>
      <c r="AC4" s="26"/>
      <c r="AD4" s="59"/>
      <c r="AE4" s="58"/>
    </row>
    <row r="5" spans="1:31" ht="15" customHeight="1" thickBot="1" x14ac:dyDescent="0.35">
      <c r="A5" s="27"/>
      <c r="B5" s="28"/>
      <c r="C5" s="28"/>
      <c r="D5" s="28"/>
      <c r="E5" s="28"/>
      <c r="F5" s="28"/>
      <c r="G5" s="28"/>
      <c r="H5" s="28"/>
      <c r="I5" s="29"/>
      <c r="K5" s="53"/>
      <c r="L5" s="54"/>
      <c r="M5" s="54"/>
      <c r="N5" s="54"/>
      <c r="O5" s="54"/>
      <c r="P5" s="54"/>
      <c r="Q5" s="54"/>
      <c r="R5" s="54"/>
      <c r="S5" s="55"/>
      <c r="U5" s="24"/>
      <c r="V5" s="25"/>
      <c r="W5" s="25"/>
      <c r="X5" s="25"/>
      <c r="Y5" s="25"/>
      <c r="Z5" s="25"/>
      <c r="AA5" s="25"/>
      <c r="AB5" s="25"/>
      <c r="AC5" s="26"/>
      <c r="AD5" s="59"/>
      <c r="AE5" s="58"/>
    </row>
    <row r="6" spans="1:31" ht="15" customHeight="1" thickBot="1" x14ac:dyDescent="0.35">
      <c r="U6" s="24"/>
      <c r="V6" s="25"/>
      <c r="W6" s="25"/>
      <c r="X6" s="25"/>
      <c r="Y6" s="25"/>
      <c r="Z6" s="25"/>
      <c r="AA6" s="25"/>
      <c r="AB6" s="25"/>
      <c r="AC6" s="26"/>
      <c r="AD6" s="59"/>
      <c r="AE6" s="58"/>
    </row>
    <row r="7" spans="1:31" ht="14.4" customHeight="1" thickBot="1" x14ac:dyDescent="0.35">
      <c r="A7" t="s">
        <v>119</v>
      </c>
      <c r="B7" t="s">
        <v>120</v>
      </c>
      <c r="C7" t="s">
        <v>121</v>
      </c>
      <c r="E7" s="42" t="s">
        <v>156</v>
      </c>
      <c r="F7" s="43"/>
      <c r="G7" s="43"/>
      <c r="H7" s="44"/>
      <c r="K7" t="s">
        <v>159</v>
      </c>
      <c r="U7" s="27"/>
      <c r="V7" s="28"/>
      <c r="W7" s="28"/>
      <c r="X7" s="28"/>
      <c r="Y7" s="28"/>
      <c r="Z7" s="28"/>
      <c r="AA7" s="28"/>
      <c r="AB7" s="28"/>
      <c r="AC7" s="29"/>
      <c r="AD7" s="59"/>
      <c r="AE7" s="58"/>
    </row>
    <row r="8" spans="1:31" ht="15" customHeight="1" thickBot="1" x14ac:dyDescent="0.35">
      <c r="A8" s="3">
        <v>40.020202020202021</v>
      </c>
      <c r="B8" s="3">
        <v>64</v>
      </c>
      <c r="C8" s="3">
        <v>18</v>
      </c>
      <c r="E8" s="45">
        <f>GETPIVOTDATA("Age",$B$7)-GETPIVOTDATA("Age",$C$7)</f>
        <v>46</v>
      </c>
      <c r="F8" s="46"/>
      <c r="G8" s="46"/>
      <c r="H8" s="47"/>
      <c r="K8" s="10">
        <v>578846.13009999995</v>
      </c>
      <c r="U8" s="58"/>
      <c r="V8" s="58"/>
      <c r="W8" s="58"/>
      <c r="X8" s="58"/>
      <c r="Y8" s="58"/>
      <c r="Z8" s="58"/>
      <c r="AA8" s="58"/>
      <c r="AB8" s="58"/>
      <c r="AC8" s="58"/>
      <c r="AD8" s="59"/>
      <c r="AE8" s="58"/>
    </row>
    <row r="9" spans="1:31" ht="14.4" customHeight="1" thickBot="1" x14ac:dyDescent="0.35">
      <c r="U9" s="62" t="s">
        <v>152</v>
      </c>
      <c r="V9" s="62"/>
      <c r="W9" s="62"/>
      <c r="X9" s="62"/>
      <c r="Y9" s="62"/>
      <c r="Z9" s="62"/>
      <c r="AA9" s="62"/>
      <c r="AB9" s="73">
        <f>_xlfn.STDEV.P(Transactions!M2:M100)</f>
        <v>39033.912506112451</v>
      </c>
      <c r="AC9" s="73"/>
    </row>
    <row r="10" spans="1:31" ht="14.4" customHeight="1" x14ac:dyDescent="0.3">
      <c r="A10" s="4" t="s">
        <v>124</v>
      </c>
      <c r="B10" t="s">
        <v>126</v>
      </c>
      <c r="K10" s="21" t="s">
        <v>160</v>
      </c>
      <c r="L10" s="22"/>
      <c r="M10" s="22"/>
      <c r="N10" s="22"/>
      <c r="O10" s="22"/>
      <c r="P10" s="22"/>
      <c r="Q10" s="22"/>
      <c r="R10" s="22"/>
      <c r="S10" s="23"/>
      <c r="U10" s="62"/>
      <c r="V10" s="62"/>
      <c r="W10" s="62"/>
      <c r="X10" s="62"/>
      <c r="Y10" s="62"/>
      <c r="Z10" s="62"/>
      <c r="AA10" s="62"/>
      <c r="AB10" s="73"/>
      <c r="AC10" s="73"/>
    </row>
    <row r="11" spans="1:31" ht="14.4" customHeight="1" x14ac:dyDescent="0.3">
      <c r="A11" s="6" t="s">
        <v>131</v>
      </c>
      <c r="B11" s="79">
        <v>7</v>
      </c>
      <c r="K11" s="24"/>
      <c r="L11" s="25"/>
      <c r="M11" s="25"/>
      <c r="N11" s="25"/>
      <c r="O11" s="25"/>
      <c r="P11" s="25"/>
      <c r="Q11" s="25"/>
      <c r="R11" s="25"/>
      <c r="S11" s="26"/>
    </row>
    <row r="12" spans="1:31" ht="14.4" customHeight="1" x14ac:dyDescent="0.3">
      <c r="A12" s="6" t="s">
        <v>153</v>
      </c>
      <c r="B12" s="79">
        <v>8</v>
      </c>
      <c r="K12" s="24"/>
      <c r="L12" s="25"/>
      <c r="M12" s="25"/>
      <c r="N12" s="25"/>
      <c r="O12" s="25"/>
      <c r="P12" s="25"/>
      <c r="Q12" s="25"/>
      <c r="R12" s="25"/>
      <c r="S12" s="26"/>
      <c r="U12" s="4" t="s">
        <v>124</v>
      </c>
      <c r="V12" t="s">
        <v>150</v>
      </c>
    </row>
    <row r="13" spans="1:31" x14ac:dyDescent="0.3">
      <c r="A13" s="6" t="s">
        <v>127</v>
      </c>
      <c r="B13" s="79">
        <v>19</v>
      </c>
      <c r="K13" s="24"/>
      <c r="L13" s="25"/>
      <c r="M13" s="25"/>
      <c r="N13" s="25"/>
      <c r="O13" s="25"/>
      <c r="P13" s="25"/>
      <c r="Q13" s="25"/>
      <c r="R13" s="25"/>
      <c r="S13" s="26"/>
      <c r="U13" s="6" t="s">
        <v>138</v>
      </c>
      <c r="V13" s="79">
        <v>7</v>
      </c>
    </row>
    <row r="14" spans="1:31" ht="15" thickBot="1" x14ac:dyDescent="0.35">
      <c r="A14" s="6" t="s">
        <v>129</v>
      </c>
      <c r="B14" s="79">
        <v>20</v>
      </c>
      <c r="K14" s="24"/>
      <c r="L14" s="25"/>
      <c r="M14" s="25"/>
      <c r="N14" s="25"/>
      <c r="O14" s="25"/>
      <c r="P14" s="25"/>
      <c r="Q14" s="25"/>
      <c r="R14" s="25"/>
      <c r="S14" s="26"/>
      <c r="U14" s="6" t="s">
        <v>139</v>
      </c>
      <c r="V14" s="79">
        <v>12</v>
      </c>
    </row>
    <row r="15" spans="1:31" ht="15" customHeight="1" thickBot="1" x14ac:dyDescent="0.35">
      <c r="A15" s="6" t="s">
        <v>128</v>
      </c>
      <c r="B15" s="79">
        <v>22</v>
      </c>
      <c r="K15" s="27"/>
      <c r="L15" s="28"/>
      <c r="M15" s="28"/>
      <c r="N15" s="28"/>
      <c r="O15" s="28"/>
      <c r="P15" s="28"/>
      <c r="Q15" s="28"/>
      <c r="R15" s="28"/>
      <c r="S15" s="29"/>
      <c r="U15" s="6" t="s">
        <v>140</v>
      </c>
      <c r="V15" s="79">
        <v>7</v>
      </c>
      <c r="X15" s="63" t="s">
        <v>151</v>
      </c>
      <c r="Y15" s="64"/>
      <c r="Z15" s="64"/>
      <c r="AA15" s="65"/>
      <c r="AB15" s="74">
        <f>COUNTA(Transactions[Product Category])</f>
        <v>96</v>
      </c>
    </row>
    <row r="16" spans="1:31" ht="15" customHeight="1" thickBot="1" x14ac:dyDescent="0.35">
      <c r="A16" s="6" t="s">
        <v>130</v>
      </c>
      <c r="B16" s="79">
        <v>23</v>
      </c>
      <c r="U16" s="6" t="s">
        <v>141</v>
      </c>
      <c r="V16" s="79">
        <v>11</v>
      </c>
      <c r="X16" s="66"/>
      <c r="Y16" s="67"/>
      <c r="Z16" s="67"/>
      <c r="AA16" s="68"/>
      <c r="AB16" s="75"/>
    </row>
    <row r="17" spans="1:30" ht="15" customHeight="1" thickBot="1" x14ac:dyDescent="0.35">
      <c r="A17" s="6" t="s">
        <v>125</v>
      </c>
      <c r="B17" s="79">
        <v>99</v>
      </c>
      <c r="K17" s="56" t="s">
        <v>134</v>
      </c>
      <c r="L17" s="57"/>
      <c r="N17" s="15" t="s">
        <v>135</v>
      </c>
      <c r="O17" s="16"/>
      <c r="P17" s="16"/>
      <c r="Q17" s="17"/>
      <c r="U17" s="6" t="s">
        <v>142</v>
      </c>
      <c r="V17" s="79">
        <v>11</v>
      </c>
      <c r="X17" s="66"/>
      <c r="Y17" s="67"/>
      <c r="Z17" s="67"/>
      <c r="AA17" s="68"/>
      <c r="AB17" s="75"/>
    </row>
    <row r="18" spans="1:30" ht="15" customHeight="1" thickBot="1" x14ac:dyDescent="0.35">
      <c r="K18" s="13" t="s">
        <v>132</v>
      </c>
      <c r="L18" s="14" t="s">
        <v>133</v>
      </c>
      <c r="N18" s="18">
        <f>SQRT(Transactions[[#Totals],[Total Revenue]])</f>
        <v>809.87797173401373</v>
      </c>
      <c r="O18" s="19"/>
      <c r="P18" s="19"/>
      <c r="Q18" s="20"/>
      <c r="U18" s="6" t="s">
        <v>143</v>
      </c>
      <c r="V18" s="79">
        <v>3</v>
      </c>
      <c r="X18" s="69"/>
      <c r="Y18" s="70"/>
      <c r="Z18" s="70"/>
      <c r="AA18" s="71"/>
      <c r="AB18" s="76"/>
    </row>
    <row r="19" spans="1:30" ht="15" thickBot="1" x14ac:dyDescent="0.35">
      <c r="A19" s="4" t="s">
        <v>124</v>
      </c>
      <c r="B19" t="s">
        <v>154</v>
      </c>
      <c r="K19" s="11">
        <f>ROUNDUP(Transactions[[#Totals],[Total Revenue]],0)</f>
        <v>655903</v>
      </c>
      <c r="L19" s="12">
        <f>ROUNDDOWN(Transactions[[#Totals],[Total Revenue]],0)</f>
        <v>655902</v>
      </c>
      <c r="N19" s="30" t="s">
        <v>136</v>
      </c>
      <c r="O19" s="31"/>
      <c r="P19" s="32"/>
      <c r="Q19" s="39">
        <f>POWER(N18,2)</f>
        <v>655902.32909999997</v>
      </c>
      <c r="U19" s="6" t="s">
        <v>144</v>
      </c>
      <c r="V19" s="79">
        <v>9</v>
      </c>
    </row>
    <row r="20" spans="1:30" ht="18" customHeight="1" x14ac:dyDescent="0.3">
      <c r="A20" s="6" t="s">
        <v>11</v>
      </c>
      <c r="B20" s="79">
        <v>56</v>
      </c>
      <c r="N20" s="33"/>
      <c r="O20" s="34"/>
      <c r="P20" s="35"/>
      <c r="Q20" s="40"/>
      <c r="U20" s="6" t="s">
        <v>145</v>
      </c>
      <c r="V20" s="79">
        <v>7</v>
      </c>
    </row>
    <row r="21" spans="1:30" x14ac:dyDescent="0.3">
      <c r="A21" s="6" t="s">
        <v>8</v>
      </c>
      <c r="B21" s="79">
        <v>43</v>
      </c>
      <c r="N21" s="33"/>
      <c r="O21" s="34"/>
      <c r="P21" s="35"/>
      <c r="Q21" s="40"/>
      <c r="U21" s="6" t="s">
        <v>146</v>
      </c>
      <c r="V21" s="79">
        <v>1</v>
      </c>
    </row>
    <row r="22" spans="1:30" ht="15" thickBot="1" x14ac:dyDescent="0.35">
      <c r="A22" s="6" t="s">
        <v>125</v>
      </c>
      <c r="B22" s="79">
        <v>99</v>
      </c>
      <c r="N22" s="36"/>
      <c r="O22" s="37"/>
      <c r="P22" s="38"/>
      <c r="Q22" s="41"/>
      <c r="U22" s="6" t="s">
        <v>147</v>
      </c>
      <c r="V22" s="79">
        <v>10</v>
      </c>
    </row>
    <row r="23" spans="1:30" x14ac:dyDescent="0.3">
      <c r="U23" s="6" t="s">
        <v>148</v>
      </c>
      <c r="V23" s="79">
        <v>11</v>
      </c>
    </row>
    <row r="24" spans="1:30" s="60" customFormat="1" x14ac:dyDescent="0.3">
      <c r="J24" s="8"/>
      <c r="T24" s="8"/>
      <c r="U24" s="6" t="s">
        <v>149</v>
      </c>
      <c r="V24" s="79">
        <v>10</v>
      </c>
      <c r="AD24" s="8"/>
    </row>
    <row r="25" spans="1:30" x14ac:dyDescent="0.3">
      <c r="U25" s="61" t="s">
        <v>125</v>
      </c>
      <c r="V25" s="80">
        <v>99</v>
      </c>
    </row>
    <row r="27" spans="1:30" s="8" customFormat="1" x14ac:dyDescent="0.3"/>
    <row r="29" spans="1:30" ht="15" thickBot="1" x14ac:dyDescent="0.35"/>
    <row r="30" spans="1:30" ht="18.600000000000001" thickBot="1" x14ac:dyDescent="0.35">
      <c r="V30" s="77" t="s">
        <v>137</v>
      </c>
      <c r="W30" s="78"/>
      <c r="X30" s="72">
        <f>GETPIVOTDATA("Customer ID",$U$12)</f>
        <v>99</v>
      </c>
    </row>
    <row r="40" spans="7:9" x14ac:dyDescent="0.3">
      <c r="G40" s="7"/>
      <c r="H40" s="7"/>
      <c r="I40" s="7"/>
    </row>
  </sheetData>
  <mergeCells count="14">
    <mergeCell ref="A2:I5"/>
    <mergeCell ref="AB15:AB18"/>
    <mergeCell ref="U9:AA10"/>
    <mergeCell ref="N19:P22"/>
    <mergeCell ref="Q19:Q22"/>
    <mergeCell ref="E7:H7"/>
    <mergeCell ref="E8:H8"/>
    <mergeCell ref="K2:S5"/>
    <mergeCell ref="K10:S15"/>
    <mergeCell ref="K17:L17"/>
    <mergeCell ref="U2:AC7"/>
    <mergeCell ref="AB9:AC10"/>
    <mergeCell ref="V30:W30"/>
    <mergeCell ref="X15:AA18"/>
  </mergeCells>
  <pageMargins left="0.7" right="0.7" top="0.75" bottom="0.75" header="0.3" footer="0.3"/>
  <drawing r:id="rId8"/>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Transactions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Daberechi Nnamani</dc:creator>
  <cp:lastModifiedBy>Sara Shaban Elshaer</cp:lastModifiedBy>
  <dcterms:created xsi:type="dcterms:W3CDTF">2024-04-22T09:50:46Z</dcterms:created>
  <dcterms:modified xsi:type="dcterms:W3CDTF">2024-09-04T00:16:51Z</dcterms:modified>
</cp:coreProperties>
</file>