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git\odey\code\Odey.Excel\Odey.Excel.CrispinsSpreadsheet\"/>
    </mc:Choice>
  </mc:AlternateContent>
  <bookViews>
    <workbookView xWindow="0" yWindow="0" windowWidth="29190" windowHeight="10500" activeTab="1"/>
  </bookViews>
  <sheets>
    <sheet name="Sheet1" sheetId="1" r:id="rId1"/>
    <sheet name="Portfolio" sheetId="2" r:id="rId2"/>
  </sheets>
  <definedNames>
    <definedName name="FundCurrency">Portfolio!$B$5</definedName>
    <definedName name="NAV">Portfolio!$C$5</definedName>
    <definedName name="PreviousNAV">Portfolio!$C$4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361" i="2" l="1"/>
  <c r="AC361" i="2"/>
  <c r="AB361" i="2"/>
  <c r="AA361" i="2"/>
  <c r="Z361" i="2"/>
  <c r="Y361" i="2"/>
  <c r="AB355" i="2"/>
  <c r="AD355" i="2" s="1"/>
  <c r="AC355" i="2"/>
  <c r="S355" i="2"/>
  <c r="S361" i="2"/>
  <c r="AA355" i="2"/>
  <c r="Z355" i="2"/>
  <c r="Y355" i="2"/>
  <c r="P357" i="2"/>
  <c r="AD360" i="2"/>
  <c r="AD354" i="2"/>
  <c r="AD341" i="2"/>
  <c r="E361" i="2"/>
  <c r="L361" i="2"/>
  <c r="L355" i="2"/>
  <c r="K361" i="2"/>
  <c r="K355" i="2"/>
  <c r="J361" i="2"/>
  <c r="J355" i="2"/>
  <c r="E355" i="2"/>
  <c r="K356" i="2"/>
  <c r="I361" i="2"/>
  <c r="I355" i="2"/>
  <c r="AC362" i="2"/>
  <c r="AD362" i="2" s="1"/>
  <c r="AA362" i="2"/>
  <c r="Z362" i="2"/>
  <c r="S362" i="2"/>
  <c r="O362" i="2"/>
  <c r="L362" i="2"/>
  <c r="K362" i="2"/>
  <c r="J362" i="2"/>
  <c r="AC356" i="2"/>
  <c r="Z356" i="2"/>
  <c r="S356" i="2"/>
  <c r="L356" i="2"/>
  <c r="O356" i="2" s="1"/>
  <c r="J356" i="2"/>
  <c r="AC347" i="2"/>
  <c r="AA347" i="2"/>
  <c r="Z347" i="2"/>
  <c r="AD347" i="2" s="1"/>
  <c r="S347" i="2"/>
  <c r="L347" i="2"/>
  <c r="O347" i="2" s="1"/>
  <c r="P347" i="2" s="1"/>
  <c r="K347" i="2"/>
  <c r="J347" i="2"/>
  <c r="AC346" i="2"/>
  <c r="Z346" i="2"/>
  <c r="AD346" i="2" s="1"/>
  <c r="S346" i="2"/>
  <c r="O346" i="2"/>
  <c r="P346" i="2" s="1"/>
  <c r="L346" i="2"/>
  <c r="K346" i="2"/>
  <c r="J346" i="2"/>
  <c r="AC349" i="2"/>
  <c r="Z349" i="2"/>
  <c r="AD349" i="2" s="1"/>
  <c r="S349" i="2"/>
  <c r="L349" i="2"/>
  <c r="O349" i="2" s="1"/>
  <c r="P349" i="2" s="1"/>
  <c r="K349" i="2"/>
  <c r="J349" i="2"/>
  <c r="AC345" i="2"/>
  <c r="AA345" i="2"/>
  <c r="Z345" i="2"/>
  <c r="AD345" i="2" s="1"/>
  <c r="S345" i="2"/>
  <c r="L345" i="2"/>
  <c r="O345" i="2" s="1"/>
  <c r="P345" i="2" s="1"/>
  <c r="K345" i="2"/>
  <c r="J345" i="2"/>
  <c r="AC350" i="2"/>
  <c r="AD350" i="2" s="1"/>
  <c r="AA350" i="2"/>
  <c r="Z350" i="2"/>
  <c r="S350" i="2"/>
  <c r="L350" i="2"/>
  <c r="O350" i="2" s="1"/>
  <c r="P350" i="2" s="1"/>
  <c r="K350" i="2"/>
  <c r="J350" i="2"/>
  <c r="Z348" i="2"/>
  <c r="S348" i="2"/>
  <c r="J348" i="2"/>
  <c r="AD342" i="2"/>
  <c r="AC342" i="2"/>
  <c r="AA342" i="2"/>
  <c r="Z342" i="2"/>
  <c r="S342" i="2"/>
  <c r="Q342" i="2"/>
  <c r="P342" i="2"/>
  <c r="O342" i="2"/>
  <c r="L342" i="2"/>
  <c r="K342" i="2"/>
  <c r="J342" i="2"/>
  <c r="AC344" i="2"/>
  <c r="Z344" i="2"/>
  <c r="AD344" i="2" s="1"/>
  <c r="S344" i="2"/>
  <c r="L344" i="2"/>
  <c r="O344" i="2" s="1"/>
  <c r="P344" i="2" s="1"/>
  <c r="K344" i="2"/>
  <c r="J344" i="2"/>
  <c r="AA343" i="2"/>
  <c r="Z343" i="2"/>
  <c r="S343" i="2"/>
  <c r="J343" i="2"/>
  <c r="Z12" i="2"/>
  <c r="S12" i="2"/>
  <c r="J12" i="2"/>
  <c r="H12" i="2"/>
  <c r="G12" i="2"/>
  <c r="Z33" i="2"/>
  <c r="S33" i="2"/>
  <c r="J33" i="2"/>
  <c r="H33" i="2"/>
  <c r="G33" i="2"/>
  <c r="AC67" i="2"/>
  <c r="AA67" i="2"/>
  <c r="Z67" i="2"/>
  <c r="AD67" i="2" s="1"/>
  <c r="S67" i="2"/>
  <c r="O67" i="2" s="1"/>
  <c r="P67" i="2"/>
  <c r="L67" i="2"/>
  <c r="K67" i="2"/>
  <c r="J67" i="2"/>
  <c r="H67" i="2"/>
  <c r="G67" i="2"/>
  <c r="AD87" i="2"/>
  <c r="AC87" i="2"/>
  <c r="Z87" i="2"/>
  <c r="AA87" i="2" s="1"/>
  <c r="S87" i="2"/>
  <c r="L87" i="2"/>
  <c r="O87" i="2" s="1"/>
  <c r="P87" i="2" s="1"/>
  <c r="K87" i="2"/>
  <c r="J87" i="2"/>
  <c r="G87" i="2"/>
  <c r="Z89" i="2"/>
  <c r="AA89" i="2" s="1"/>
  <c r="S89" i="2"/>
  <c r="J89" i="2"/>
  <c r="G89" i="2"/>
  <c r="AA98" i="2"/>
  <c r="Z98" i="2"/>
  <c r="S98" i="2"/>
  <c r="J98" i="2"/>
  <c r="H98" i="2"/>
  <c r="G98" i="2"/>
  <c r="Z156" i="2"/>
  <c r="S156" i="2"/>
  <c r="J156" i="2"/>
  <c r="G156" i="2"/>
  <c r="Z158" i="2"/>
  <c r="S158" i="2"/>
  <c r="J158" i="2"/>
  <c r="H158" i="2"/>
  <c r="G158" i="2"/>
  <c r="AA166" i="2"/>
  <c r="Z166" i="2"/>
  <c r="S166" i="2"/>
  <c r="J166" i="2"/>
  <c r="G166" i="2"/>
  <c r="H166" i="2" s="1"/>
  <c r="Z169" i="2"/>
  <c r="S169" i="2"/>
  <c r="J169" i="2"/>
  <c r="G169" i="2"/>
  <c r="AA170" i="2"/>
  <c r="Z170" i="2"/>
  <c r="S170" i="2"/>
  <c r="J170" i="2"/>
  <c r="H170" i="2"/>
  <c r="G170" i="2"/>
  <c r="AA174" i="2"/>
  <c r="Z174" i="2"/>
  <c r="S174" i="2"/>
  <c r="J174" i="2"/>
  <c r="H174" i="2"/>
  <c r="G174" i="2"/>
  <c r="Z175" i="2"/>
  <c r="S175" i="2"/>
  <c r="J175" i="2"/>
  <c r="G175" i="2"/>
  <c r="Z183" i="2"/>
  <c r="S183" i="2"/>
  <c r="J183" i="2"/>
  <c r="H183" i="2"/>
  <c r="G183" i="2"/>
  <c r="AA184" i="2"/>
  <c r="Z184" i="2"/>
  <c r="S184" i="2"/>
  <c r="J184" i="2"/>
  <c r="H184" i="2"/>
  <c r="G184" i="2"/>
  <c r="AA185" i="2"/>
  <c r="Z185" i="2"/>
  <c r="S185" i="2"/>
  <c r="J185" i="2"/>
  <c r="G185" i="2"/>
  <c r="Z188" i="2"/>
  <c r="AA188" i="2" s="1"/>
  <c r="S188" i="2"/>
  <c r="J188" i="2"/>
  <c r="H188" i="2"/>
  <c r="G188" i="2"/>
  <c r="Z190" i="2"/>
  <c r="S190" i="2"/>
  <c r="J190" i="2"/>
  <c r="H190" i="2"/>
  <c r="G190" i="2"/>
  <c r="AA192" i="2"/>
  <c r="Z192" i="2"/>
  <c r="S192" i="2"/>
  <c r="J192" i="2"/>
  <c r="G192" i="2"/>
  <c r="Z194" i="2"/>
  <c r="S194" i="2"/>
  <c r="J194" i="2"/>
  <c r="H194" i="2"/>
  <c r="G194" i="2"/>
  <c r="Z195" i="2"/>
  <c r="AA195" i="2" s="1"/>
  <c r="S195" i="2"/>
  <c r="J195" i="2"/>
  <c r="H195" i="2"/>
  <c r="G195" i="2"/>
  <c r="Z196" i="2"/>
  <c r="AA196" i="2" s="1"/>
  <c r="S196" i="2"/>
  <c r="J196" i="2"/>
  <c r="G196" i="2"/>
  <c r="H196" i="2" s="1"/>
  <c r="Z197" i="2"/>
  <c r="S197" i="2"/>
  <c r="J197" i="2"/>
  <c r="G197" i="2"/>
  <c r="AA210" i="2"/>
  <c r="Z210" i="2"/>
  <c r="S210" i="2"/>
  <c r="J210" i="2"/>
  <c r="H210" i="2"/>
  <c r="G210" i="2"/>
  <c r="Z212" i="2"/>
  <c r="S212" i="2"/>
  <c r="J212" i="2"/>
  <c r="G212" i="2"/>
  <c r="Z223" i="2"/>
  <c r="S223" i="2"/>
  <c r="J223" i="2"/>
  <c r="G223" i="2"/>
  <c r="H223" i="2" s="1"/>
  <c r="AA224" i="2"/>
  <c r="Z224" i="2"/>
  <c r="S224" i="2"/>
  <c r="J224" i="2"/>
  <c r="G224" i="2"/>
  <c r="AA243" i="2"/>
  <c r="Z243" i="2"/>
  <c r="S243" i="2"/>
  <c r="J243" i="2"/>
  <c r="H243" i="2"/>
  <c r="G243" i="2"/>
  <c r="Z253" i="2"/>
  <c r="S253" i="2"/>
  <c r="J253" i="2"/>
  <c r="G253" i="2"/>
  <c r="Z279" i="2"/>
  <c r="S279" i="2"/>
  <c r="J279" i="2"/>
  <c r="AA278" i="2"/>
  <c r="Z278" i="2"/>
  <c r="S278" i="2"/>
  <c r="J278" i="2"/>
  <c r="Z275" i="2"/>
  <c r="AA275" i="2" s="1"/>
  <c r="S275" i="2"/>
  <c r="J275" i="2"/>
  <c r="AA274" i="2"/>
  <c r="Z274" i="2"/>
  <c r="S274" i="2"/>
  <c r="J274" i="2"/>
  <c r="Z277" i="2"/>
  <c r="S277" i="2"/>
  <c r="J277" i="2"/>
  <c r="AA276" i="2"/>
  <c r="Z276" i="2"/>
  <c r="S276" i="2"/>
  <c r="J276" i="2"/>
  <c r="AA280" i="2"/>
  <c r="Z280" i="2"/>
  <c r="S280" i="2"/>
  <c r="J280" i="2"/>
  <c r="Z272" i="2"/>
  <c r="S272" i="2"/>
  <c r="J272" i="2"/>
  <c r="AA271" i="2"/>
  <c r="Z271" i="2"/>
  <c r="S271" i="2"/>
  <c r="J271" i="2"/>
  <c r="Z273" i="2"/>
  <c r="S273" i="2"/>
  <c r="J273" i="2"/>
  <c r="AA330" i="2"/>
  <c r="Z330" i="2"/>
  <c r="S330" i="2"/>
  <c r="J330" i="2"/>
  <c r="G330" i="2"/>
  <c r="F344" i="2"/>
  <c r="Y11" i="2"/>
  <c r="F29" i="2"/>
  <c r="C30" i="2"/>
  <c r="K33" i="2"/>
  <c r="F53" i="2"/>
  <c r="C54" i="2"/>
  <c r="Y69" i="2"/>
  <c r="E70" i="2"/>
  <c r="F76" i="2"/>
  <c r="Y102" i="2"/>
  <c r="E103" i="2"/>
  <c r="F349" i="2"/>
  <c r="F11" i="2"/>
  <c r="E29" i="2"/>
  <c r="Y52" i="2"/>
  <c r="E53" i="2"/>
  <c r="F69" i="2"/>
  <c r="C70" i="2"/>
  <c r="E76" i="2"/>
  <c r="F102" i="2"/>
  <c r="C103" i="2"/>
  <c r="Y10" i="2"/>
  <c r="E11" i="2"/>
  <c r="C29" i="2"/>
  <c r="F52" i="2"/>
  <c r="C53" i="2"/>
  <c r="Y68" i="2"/>
  <c r="E69" i="2"/>
  <c r="C76" i="2"/>
  <c r="Y101" i="2"/>
  <c r="E102" i="2"/>
  <c r="F362" i="2"/>
  <c r="F10" i="2"/>
  <c r="C11" i="2"/>
  <c r="Y51" i="2"/>
  <c r="E52" i="2"/>
  <c r="F68" i="2"/>
  <c r="C69" i="2"/>
  <c r="F101" i="2"/>
  <c r="C102" i="2"/>
  <c r="E10" i="2"/>
  <c r="Y19" i="2"/>
  <c r="F51" i="2"/>
  <c r="C52" i="2"/>
  <c r="E68" i="2"/>
  <c r="K89" i="2"/>
  <c r="L89" i="2" s="1"/>
  <c r="Y100" i="2"/>
  <c r="E101" i="2"/>
  <c r="F342" i="2"/>
  <c r="C10" i="2"/>
  <c r="F19" i="2"/>
  <c r="Y37" i="2"/>
  <c r="Y50" i="2"/>
  <c r="E51" i="2"/>
  <c r="C68" i="2"/>
  <c r="F100" i="2"/>
  <c r="C101" i="2"/>
  <c r="F346" i="2"/>
  <c r="K348" i="2"/>
  <c r="L348" i="2" s="1"/>
  <c r="Y18" i="2"/>
  <c r="E19" i="2"/>
  <c r="F37" i="2"/>
  <c r="F50" i="2"/>
  <c r="C51" i="2"/>
  <c r="Y79" i="2"/>
  <c r="Y99" i="2"/>
  <c r="E100" i="2"/>
  <c r="F356" i="2"/>
  <c r="F18" i="2"/>
  <c r="C19" i="2"/>
  <c r="Y36" i="2"/>
  <c r="E37" i="2"/>
  <c r="Y49" i="2"/>
  <c r="E50" i="2"/>
  <c r="F79" i="2"/>
  <c r="Y17" i="2"/>
  <c r="E18" i="2"/>
  <c r="F36" i="2"/>
  <c r="C37" i="2"/>
  <c r="F49" i="2"/>
  <c r="C50" i="2"/>
  <c r="F17" i="2"/>
  <c r="F348" i="2"/>
  <c r="Y16" i="2"/>
  <c r="E17" i="2"/>
  <c r="F347" i="2"/>
  <c r="Y15" i="2"/>
  <c r="F15" i="2"/>
  <c r="Y14" i="2"/>
  <c r="E15" i="2"/>
  <c r="F350" i="2"/>
  <c r="K343" i="2"/>
  <c r="Y13" i="2"/>
  <c r="E14" i="2"/>
  <c r="AC348" i="2"/>
  <c r="K12" i="2"/>
  <c r="E13" i="2"/>
  <c r="E26" i="2"/>
  <c r="F44" i="2"/>
  <c r="C45" i="2"/>
  <c r="F56" i="2"/>
  <c r="C57" i="2"/>
  <c r="E63" i="2"/>
  <c r="Y72" i="2"/>
  <c r="E73" i="2"/>
  <c r="Y105" i="2"/>
  <c r="E106" i="2"/>
  <c r="C113" i="2"/>
  <c r="E119" i="2"/>
  <c r="Y30" i="2"/>
  <c r="Y54" i="2"/>
  <c r="E55" i="2"/>
  <c r="F71" i="2"/>
  <c r="C72" i="2"/>
  <c r="F104" i="2"/>
  <c r="C105" i="2"/>
  <c r="F30" i="2"/>
  <c r="F54" i="2"/>
  <c r="C55" i="2"/>
  <c r="C22" i="2"/>
  <c r="F41" i="2"/>
  <c r="Y47" i="2"/>
  <c r="F60" i="2"/>
  <c r="Y83" i="2"/>
  <c r="AC89" i="2"/>
  <c r="F107" i="2"/>
  <c r="Y120" i="2"/>
  <c r="Y123" i="2"/>
  <c r="F129" i="2"/>
  <c r="Y135" i="2"/>
  <c r="E136" i="2"/>
  <c r="F142" i="2"/>
  <c r="Y148" i="2"/>
  <c r="E149" i="2"/>
  <c r="K166" i="2"/>
  <c r="E167" i="2"/>
  <c r="F16" i="2"/>
  <c r="E41" i="2"/>
  <c r="F47" i="2"/>
  <c r="E60" i="2"/>
  <c r="F83" i="2"/>
  <c r="E107" i="2"/>
  <c r="F120" i="2"/>
  <c r="F123" i="2"/>
  <c r="Y128" i="2"/>
  <c r="E129" i="2"/>
  <c r="F135" i="2"/>
  <c r="C136" i="2"/>
  <c r="Y141" i="2"/>
  <c r="E142" i="2"/>
  <c r="F148" i="2"/>
  <c r="C149" i="2"/>
  <c r="C167" i="2"/>
  <c r="F345" i="2"/>
  <c r="E16" i="2"/>
  <c r="Y26" i="2"/>
  <c r="C41" i="2"/>
  <c r="E47" i="2"/>
  <c r="Y58" i="2"/>
  <c r="C60" i="2"/>
  <c r="Y76" i="2"/>
  <c r="E83" i="2"/>
  <c r="C107" i="2"/>
  <c r="E120" i="2"/>
  <c r="E123" i="2"/>
  <c r="F128" i="2"/>
  <c r="C129" i="2"/>
  <c r="Y134" i="2"/>
  <c r="E135" i="2"/>
  <c r="F141" i="2"/>
  <c r="C142" i="2"/>
  <c r="Y147" i="2"/>
  <c r="E148" i="2"/>
  <c r="Y157" i="2"/>
  <c r="Y173" i="2"/>
  <c r="Y181" i="2"/>
  <c r="C16" i="2"/>
  <c r="F26" i="2"/>
  <c r="C47" i="2"/>
  <c r="F58" i="2"/>
  <c r="C83" i="2"/>
  <c r="Y92" i="2"/>
  <c r="Y97" i="2"/>
  <c r="Y109" i="2"/>
  <c r="C120" i="2"/>
  <c r="C123" i="2"/>
  <c r="E128" i="2"/>
  <c r="F134" i="2"/>
  <c r="C135" i="2"/>
  <c r="Y140" i="2"/>
  <c r="E141" i="2"/>
  <c r="F147" i="2"/>
  <c r="C26" i="2"/>
  <c r="Y45" i="2"/>
  <c r="E58" i="2"/>
  <c r="F92" i="2"/>
  <c r="F97" i="2"/>
  <c r="F99" i="2"/>
  <c r="Y104" i="2"/>
  <c r="F109" i="2"/>
  <c r="C128" i="2"/>
  <c r="Y133" i="2"/>
  <c r="E134" i="2"/>
  <c r="F140" i="2"/>
  <c r="C141" i="2"/>
  <c r="Y146" i="2"/>
  <c r="E147" i="2"/>
  <c r="K156" i="2"/>
  <c r="E157" i="2"/>
  <c r="Y172" i="2"/>
  <c r="E173" i="2"/>
  <c r="Y180" i="2"/>
  <c r="F45" i="2"/>
  <c r="C58" i="2"/>
  <c r="E92" i="2"/>
  <c r="Y94" i="2"/>
  <c r="E97" i="2"/>
  <c r="E99" i="2"/>
  <c r="E104" i="2"/>
  <c r="E109" i="2"/>
  <c r="F133" i="2"/>
  <c r="C134" i="2"/>
  <c r="Y139" i="2"/>
  <c r="E140" i="2"/>
  <c r="F146" i="2"/>
  <c r="C147" i="2"/>
  <c r="C157" i="2"/>
  <c r="F172" i="2"/>
  <c r="C173" i="2"/>
  <c r="F180" i="2"/>
  <c r="C181" i="2"/>
  <c r="E30" i="2"/>
  <c r="E45" i="2"/>
  <c r="Y56" i="2"/>
  <c r="Y71" i="2"/>
  <c r="C92" i="2"/>
  <c r="F94" i="2"/>
  <c r="C97" i="2"/>
  <c r="C99" i="2"/>
  <c r="C104" i="2"/>
  <c r="C109" i="2"/>
  <c r="Y114" i="2"/>
  <c r="Y132" i="2"/>
  <c r="E133" i="2"/>
  <c r="Y23" i="2"/>
  <c r="E56" i="2"/>
  <c r="E71" i="2"/>
  <c r="Y73" i="2"/>
  <c r="E94" i="2"/>
  <c r="F114" i="2"/>
  <c r="F23" i="2"/>
  <c r="C56" i="2"/>
  <c r="Y64" i="2"/>
  <c r="Y66" i="2"/>
  <c r="E23" i="2"/>
  <c r="AC33" i="2"/>
  <c r="E54" i="2"/>
  <c r="F64" i="2"/>
  <c r="F66" i="2"/>
  <c r="F13" i="2"/>
  <c r="C17" i="2"/>
  <c r="C23" i="2"/>
  <c r="E36" i="2"/>
  <c r="Y48" i="2"/>
  <c r="E64" i="2"/>
  <c r="E66" i="2"/>
  <c r="C13" i="2"/>
  <c r="C36" i="2"/>
  <c r="F48" i="2"/>
  <c r="C64" i="2"/>
  <c r="C66" i="2"/>
  <c r="E48" i="2"/>
  <c r="Y59" i="2"/>
  <c r="Y40" i="2"/>
  <c r="C48" i="2"/>
  <c r="F59" i="2"/>
  <c r="F343" i="2"/>
  <c r="F14" i="2"/>
  <c r="F40" i="2"/>
  <c r="Y46" i="2"/>
  <c r="E59" i="2"/>
  <c r="C14" i="2"/>
  <c r="E40" i="2"/>
  <c r="F46" i="2"/>
  <c r="C59" i="2"/>
  <c r="C40" i="2"/>
  <c r="E46" i="2"/>
  <c r="Y57" i="2"/>
  <c r="C46" i="2"/>
  <c r="F57" i="2"/>
  <c r="C18" i="2"/>
  <c r="E44" i="2"/>
  <c r="Y55" i="2"/>
  <c r="C15" i="2"/>
  <c r="C44" i="2"/>
  <c r="F55" i="2"/>
  <c r="Y63" i="2"/>
  <c r="Y22" i="2"/>
  <c r="Y53" i="2"/>
  <c r="F63" i="2"/>
  <c r="F22" i="2"/>
  <c r="E49" i="2"/>
  <c r="C63" i="2"/>
  <c r="Y70" i="2"/>
  <c r="C73" i="2"/>
  <c r="E79" i="2"/>
  <c r="Y106" i="2"/>
  <c r="Y119" i="2"/>
  <c r="F121" i="2"/>
  <c r="E153" i="2"/>
  <c r="E163" i="2"/>
  <c r="E179" i="2"/>
  <c r="F202" i="2"/>
  <c r="C203" i="2"/>
  <c r="Y216" i="2"/>
  <c r="E217" i="2"/>
  <c r="K224" i="2"/>
  <c r="E225" i="2"/>
  <c r="F70" i="2"/>
  <c r="C79" i="2"/>
  <c r="F106" i="2"/>
  <c r="F119" i="2"/>
  <c r="E121" i="2"/>
  <c r="C153" i="2"/>
  <c r="C163" i="2"/>
  <c r="L166" i="2"/>
  <c r="C179" i="2"/>
  <c r="Y65" i="2"/>
  <c r="C106" i="2"/>
  <c r="C119" i="2"/>
  <c r="C121" i="2"/>
  <c r="Y125" i="2"/>
  <c r="Y149" i="2"/>
  <c r="Y159" i="2"/>
  <c r="K169" i="2"/>
  <c r="K175" i="2"/>
  <c r="F189" i="2"/>
  <c r="F201" i="2"/>
  <c r="C202" i="2"/>
  <c r="Y215" i="2"/>
  <c r="E216" i="2"/>
  <c r="F65" i="2"/>
  <c r="Y84" i="2"/>
  <c r="Y115" i="2"/>
  <c r="F125" i="2"/>
  <c r="F139" i="2"/>
  <c r="Y145" i="2"/>
  <c r="F149" i="2"/>
  <c r="F159" i="2"/>
  <c r="K188" i="2"/>
  <c r="L188" i="2" s="1"/>
  <c r="E189" i="2"/>
  <c r="K194" i="2"/>
  <c r="L194" i="2" s="1"/>
  <c r="Y200" i="2"/>
  <c r="E201" i="2"/>
  <c r="E65" i="2"/>
  <c r="F84" i="2"/>
  <c r="F115" i="2"/>
  <c r="E125" i="2"/>
  <c r="C133" i="2"/>
  <c r="E139" i="2"/>
  <c r="F145" i="2"/>
  <c r="E159" i="2"/>
  <c r="E172" i="2"/>
  <c r="C189" i="2"/>
  <c r="F200" i="2"/>
  <c r="C201" i="2"/>
  <c r="Y41" i="2"/>
  <c r="C65" i="2"/>
  <c r="E84" i="2"/>
  <c r="E115" i="2"/>
  <c r="C125" i="2"/>
  <c r="Y44" i="2"/>
  <c r="C84" i="2"/>
  <c r="C115" i="2"/>
  <c r="C71" i="2"/>
  <c r="Y88" i="2"/>
  <c r="Y113" i="2"/>
  <c r="Y122" i="2"/>
  <c r="Y136" i="2"/>
  <c r="E152" i="2"/>
  <c r="E162" i="2"/>
  <c r="F88" i="2"/>
  <c r="F113" i="2"/>
  <c r="F122" i="2"/>
  <c r="E88" i="2"/>
  <c r="E113" i="2"/>
  <c r="Y116" i="2"/>
  <c r="E122" i="2"/>
  <c r="C88" i="2"/>
  <c r="F116" i="2"/>
  <c r="C122" i="2"/>
  <c r="C49" i="2"/>
  <c r="Y82" i="2"/>
  <c r="E116" i="2"/>
  <c r="Y124" i="2"/>
  <c r="F82" i="2"/>
  <c r="C116" i="2"/>
  <c r="F124" i="2"/>
  <c r="E82" i="2"/>
  <c r="E124" i="2"/>
  <c r="E22" i="2"/>
  <c r="C82" i="2"/>
  <c r="Y107" i="2"/>
  <c r="C124" i="2"/>
  <c r="Y93" i="2"/>
  <c r="E114" i="2"/>
  <c r="F93" i="2"/>
  <c r="Y110" i="2"/>
  <c r="C114" i="2"/>
  <c r="Y29" i="2"/>
  <c r="E93" i="2"/>
  <c r="F110" i="2"/>
  <c r="Y129" i="2"/>
  <c r="E57" i="2"/>
  <c r="F72" i="2"/>
  <c r="C93" i="2"/>
  <c r="C100" i="2"/>
  <c r="F105" i="2"/>
  <c r="E110" i="2"/>
  <c r="E72" i="2"/>
  <c r="E105" i="2"/>
  <c r="C110" i="2"/>
  <c r="Y108" i="2"/>
  <c r="L33" i="2"/>
  <c r="Y60" i="2"/>
  <c r="K98" i="2"/>
  <c r="Y103" i="2"/>
  <c r="F108" i="2"/>
  <c r="F136" i="2"/>
  <c r="E160" i="2"/>
  <c r="Y164" i="2"/>
  <c r="E186" i="2"/>
  <c r="F193" i="2"/>
  <c r="K196" i="2"/>
  <c r="AC196" i="2" s="1"/>
  <c r="Y204" i="2"/>
  <c r="Y211" i="2"/>
  <c r="F216" i="2"/>
  <c r="Y222" i="2"/>
  <c r="E227" i="2"/>
  <c r="F236" i="2"/>
  <c r="C237" i="2"/>
  <c r="F246" i="2"/>
  <c r="C247" i="2"/>
  <c r="F256" i="2"/>
  <c r="C257" i="2"/>
  <c r="Y121" i="2"/>
  <c r="Y151" i="2"/>
  <c r="C160" i="2"/>
  <c r="F164" i="2"/>
  <c r="F173" i="2"/>
  <c r="C186" i="2"/>
  <c r="E193" i="2"/>
  <c r="F204" i="2"/>
  <c r="F211" i="2"/>
  <c r="C216" i="2"/>
  <c r="F222" i="2"/>
  <c r="F73" i="2"/>
  <c r="F151" i="2"/>
  <c r="E164" i="2"/>
  <c r="Y182" i="2"/>
  <c r="C193" i="2"/>
  <c r="Y199" i="2"/>
  <c r="E204" i="2"/>
  <c r="E211" i="2"/>
  <c r="E222" i="2"/>
  <c r="Y226" i="2"/>
  <c r="F235" i="2"/>
  <c r="C236" i="2"/>
  <c r="F245" i="2"/>
  <c r="C246" i="2"/>
  <c r="F255" i="2"/>
  <c r="C256" i="2"/>
  <c r="Y142" i="2"/>
  <c r="E151" i="2"/>
  <c r="Y155" i="2"/>
  <c r="C164" i="2"/>
  <c r="Y177" i="2"/>
  <c r="F182" i="2"/>
  <c r="F199" i="2"/>
  <c r="C204" i="2"/>
  <c r="C211" i="2"/>
  <c r="F215" i="2"/>
  <c r="C222" i="2"/>
  <c r="F226" i="2"/>
  <c r="Y234" i="2"/>
  <c r="E235" i="2"/>
  <c r="Y244" i="2"/>
  <c r="E245" i="2"/>
  <c r="Y254" i="2"/>
  <c r="E255" i="2"/>
  <c r="K274" i="2"/>
  <c r="L274" i="2" s="1"/>
  <c r="F132" i="2"/>
  <c r="C151" i="2"/>
  <c r="F155" i="2"/>
  <c r="F177" i="2"/>
  <c r="E182" i="2"/>
  <c r="K185" i="2"/>
  <c r="Y189" i="2"/>
  <c r="AC194" i="2"/>
  <c r="E199" i="2"/>
  <c r="E215" i="2"/>
  <c r="Y221" i="2"/>
  <c r="E226" i="2"/>
  <c r="F234" i="2"/>
  <c r="C235" i="2"/>
  <c r="F244" i="2"/>
  <c r="C245" i="2"/>
  <c r="F254" i="2"/>
  <c r="C255" i="2"/>
  <c r="E132" i="2"/>
  <c r="C140" i="2"/>
  <c r="Y153" i="2"/>
  <c r="E155" i="2"/>
  <c r="K170" i="2"/>
  <c r="L170" i="2" s="1"/>
  <c r="E177" i="2"/>
  <c r="C182" i="2"/>
  <c r="K192" i="2"/>
  <c r="L192" i="2" s="1"/>
  <c r="C199" i="2"/>
  <c r="C132" i="2"/>
  <c r="F153" i="2"/>
  <c r="C155" i="2"/>
  <c r="Y168" i="2"/>
  <c r="C177" i="2"/>
  <c r="Y203" i="2"/>
  <c r="F103" i="2"/>
  <c r="AC156" i="2"/>
  <c r="F157" i="2"/>
  <c r="C159" i="2"/>
  <c r="Y161" i="2"/>
  <c r="E146" i="2"/>
  <c r="C148" i="2"/>
  <c r="F161" i="2"/>
  <c r="C146" i="2"/>
  <c r="E161" i="2"/>
  <c r="E108" i="2"/>
  <c r="C161" i="2"/>
  <c r="C108" i="2"/>
  <c r="Y152" i="2"/>
  <c r="Y150" i="2"/>
  <c r="F152" i="2"/>
  <c r="F163" i="2"/>
  <c r="C139" i="2"/>
  <c r="F150" i="2"/>
  <c r="C152" i="2"/>
  <c r="E150" i="2"/>
  <c r="Y154" i="2"/>
  <c r="C150" i="2"/>
  <c r="F154" i="2"/>
  <c r="L156" i="2"/>
  <c r="E154" i="2"/>
  <c r="K158" i="2"/>
  <c r="F171" i="2"/>
  <c r="C176" i="2"/>
  <c r="C178" i="2"/>
  <c r="E145" i="2"/>
  <c r="C154" i="2"/>
  <c r="Y167" i="2"/>
  <c r="C145" i="2"/>
  <c r="F167" i="2"/>
  <c r="Y162" i="2"/>
  <c r="Y160" i="2"/>
  <c r="F162" i="2"/>
  <c r="E180" i="2"/>
  <c r="Y186" i="2"/>
  <c r="C200" i="2"/>
  <c r="E202" i="2"/>
  <c r="C217" i="2"/>
  <c r="C225" i="2"/>
  <c r="E232" i="2"/>
  <c r="E244" i="2"/>
  <c r="F277" i="2"/>
  <c r="K271" i="2"/>
  <c r="F267" i="2"/>
  <c r="C268" i="2"/>
  <c r="Y287" i="2"/>
  <c r="E288" i="2"/>
  <c r="Y299" i="2"/>
  <c r="E300" i="2"/>
  <c r="Y311" i="2"/>
  <c r="E312" i="2"/>
  <c r="Y323" i="2"/>
  <c r="E324" i="2"/>
  <c r="Y228" i="2"/>
  <c r="C232" i="2"/>
  <c r="C244" i="2"/>
  <c r="K279" i="2"/>
  <c r="L279" i="2" s="1"/>
  <c r="Y266" i="2"/>
  <c r="E267" i="2"/>
  <c r="F287" i="2"/>
  <c r="C288" i="2"/>
  <c r="F299" i="2"/>
  <c r="C300" i="2"/>
  <c r="C180" i="2"/>
  <c r="F228" i="2"/>
  <c r="Y236" i="2"/>
  <c r="Y240" i="2"/>
  <c r="Y248" i="2"/>
  <c r="Y252" i="2"/>
  <c r="Y256" i="2"/>
  <c r="Y260" i="2"/>
  <c r="F266" i="2"/>
  <c r="C267" i="2"/>
  <c r="Y286" i="2"/>
  <c r="E287" i="2"/>
  <c r="Y206" i="2"/>
  <c r="Y213" i="2"/>
  <c r="E228" i="2"/>
  <c r="E236" i="2"/>
  <c r="F240" i="2"/>
  <c r="F248" i="2"/>
  <c r="F252" i="2"/>
  <c r="E256" i="2"/>
  <c r="F260" i="2"/>
  <c r="Y265" i="2"/>
  <c r="E266" i="2"/>
  <c r="F286" i="2"/>
  <c r="C287" i="2"/>
  <c r="F298" i="2"/>
  <c r="C299" i="2"/>
  <c r="F206" i="2"/>
  <c r="F213" i="2"/>
  <c r="Y219" i="2"/>
  <c r="C228" i="2"/>
  <c r="Y231" i="2"/>
  <c r="E240" i="2"/>
  <c r="K243" i="2"/>
  <c r="L243" i="2" s="1"/>
  <c r="E248" i="2"/>
  <c r="E252" i="2"/>
  <c r="E260" i="2"/>
  <c r="F271" i="2"/>
  <c r="F265" i="2"/>
  <c r="C266" i="2"/>
  <c r="Y285" i="2"/>
  <c r="E286" i="2"/>
  <c r="Y297" i="2"/>
  <c r="E298" i="2"/>
  <c r="Y309" i="2"/>
  <c r="E310" i="2"/>
  <c r="Y321" i="2"/>
  <c r="E322" i="2"/>
  <c r="Y178" i="2"/>
  <c r="K183" i="2"/>
  <c r="L183" i="2" s="1"/>
  <c r="K195" i="2"/>
  <c r="L195" i="2" s="1"/>
  <c r="K197" i="2"/>
  <c r="E206" i="2"/>
  <c r="E213" i="2"/>
  <c r="F219" i="2"/>
  <c r="F231" i="2"/>
  <c r="C240" i="2"/>
  <c r="C248" i="2"/>
  <c r="C252" i="2"/>
  <c r="C260" i="2"/>
  <c r="F279" i="2"/>
  <c r="F274" i="2"/>
  <c r="K272" i="2"/>
  <c r="L272" i="2" s="1"/>
  <c r="E265" i="2"/>
  <c r="F285" i="2"/>
  <c r="C286" i="2"/>
  <c r="F297" i="2"/>
  <c r="C298" i="2"/>
  <c r="F309" i="2"/>
  <c r="C310" i="2"/>
  <c r="F321" i="2"/>
  <c r="C322" i="2"/>
  <c r="F178" i="2"/>
  <c r="Y191" i="2"/>
  <c r="C206" i="2"/>
  <c r="C213" i="2"/>
  <c r="E219" i="2"/>
  <c r="L224" i="2"/>
  <c r="E231" i="2"/>
  <c r="C265" i="2"/>
  <c r="Y165" i="2"/>
  <c r="E178" i="2"/>
  <c r="F181" i="2"/>
  <c r="Y187" i="2"/>
  <c r="F191" i="2"/>
  <c r="C219" i="2"/>
  <c r="C231" i="2"/>
  <c r="Y235" i="2"/>
  <c r="Y255" i="2"/>
  <c r="C285" i="2"/>
  <c r="F296" i="2"/>
  <c r="C297" i="2"/>
  <c r="F308" i="2"/>
  <c r="C309" i="2"/>
  <c r="F165" i="2"/>
  <c r="F168" i="2"/>
  <c r="E181" i="2"/>
  <c r="F187" i="2"/>
  <c r="E191" i="2"/>
  <c r="E165" i="2"/>
  <c r="E168" i="2"/>
  <c r="E187" i="2"/>
  <c r="C191" i="2"/>
  <c r="Y193" i="2"/>
  <c r="K210" i="2"/>
  <c r="C94" i="2"/>
  <c r="C165" i="2"/>
  <c r="C168" i="2"/>
  <c r="C187" i="2"/>
  <c r="AC192" i="2"/>
  <c r="Y201" i="2"/>
  <c r="F203" i="2"/>
  <c r="AC166" i="2"/>
  <c r="AC188" i="2"/>
  <c r="E203" i="2"/>
  <c r="C215" i="2"/>
  <c r="Y171" i="2"/>
  <c r="Y179" i="2"/>
  <c r="E171" i="2"/>
  <c r="Y176" i="2"/>
  <c r="F179" i="2"/>
  <c r="C171" i="2"/>
  <c r="F176" i="2"/>
  <c r="Y205" i="2"/>
  <c r="Y207" i="2"/>
  <c r="E218" i="2"/>
  <c r="E176" i="2"/>
  <c r="Y198" i="2"/>
  <c r="F205" i="2"/>
  <c r="F207" i="2"/>
  <c r="F198" i="2"/>
  <c r="F160" i="2"/>
  <c r="K174" i="2"/>
  <c r="AC183" i="2"/>
  <c r="E198" i="2"/>
  <c r="C205" i="2"/>
  <c r="C207" i="2"/>
  <c r="Y214" i="2"/>
  <c r="F229" i="2"/>
  <c r="E233" i="2"/>
  <c r="C172" i="2"/>
  <c r="K184" i="2"/>
  <c r="K190" i="2"/>
  <c r="L196" i="2"/>
  <c r="C198" i="2"/>
  <c r="F214" i="2"/>
  <c r="Y220" i="2"/>
  <c r="E214" i="2"/>
  <c r="AC170" i="2"/>
  <c r="F186" i="2"/>
  <c r="C214" i="2"/>
  <c r="E220" i="2"/>
  <c r="F237" i="2"/>
  <c r="F241" i="2"/>
  <c r="F249" i="2"/>
  <c r="Y163" i="2"/>
  <c r="Y249" i="2"/>
  <c r="F257" i="2"/>
  <c r="K275" i="2"/>
  <c r="AC271" i="2"/>
  <c r="E290" i="2"/>
  <c r="F302" i="2"/>
  <c r="F305" i="2"/>
  <c r="Y308" i="2"/>
  <c r="Y312" i="2"/>
  <c r="E317" i="2"/>
  <c r="F322" i="2"/>
  <c r="F327" i="2"/>
  <c r="Y332" i="2"/>
  <c r="E333" i="2"/>
  <c r="E327" i="2"/>
  <c r="F332" i="2"/>
  <c r="Y324" i="2"/>
  <c r="C162" i="2"/>
  <c r="E249" i="2"/>
  <c r="E257" i="2"/>
  <c r="K273" i="2"/>
  <c r="C290" i="2"/>
  <c r="Y295" i="2"/>
  <c r="E302" i="2"/>
  <c r="E305" i="2"/>
  <c r="E308" i="2"/>
  <c r="F312" i="2"/>
  <c r="C317" i="2"/>
  <c r="C333" i="2"/>
  <c r="Y294" i="2"/>
  <c r="Y319" i="2"/>
  <c r="Y306" i="2"/>
  <c r="E329" i="2"/>
  <c r="E336" i="2"/>
  <c r="Y230" i="2"/>
  <c r="Y232" i="2"/>
  <c r="Y239" i="2"/>
  <c r="Y245" i="2"/>
  <c r="C249" i="2"/>
  <c r="F295" i="2"/>
  <c r="C302" i="2"/>
  <c r="C305" i="2"/>
  <c r="C308" i="2"/>
  <c r="C312" i="2"/>
  <c r="C327" i="2"/>
  <c r="Y331" i="2"/>
  <c r="E332" i="2"/>
  <c r="C332" i="2"/>
  <c r="C331" i="2"/>
  <c r="Y301" i="2"/>
  <c r="Y258" i="2"/>
  <c r="E320" i="2"/>
  <c r="C289" i="2"/>
  <c r="C307" i="2"/>
  <c r="Y310" i="2"/>
  <c r="C319" i="2"/>
  <c r="Y335" i="2"/>
  <c r="C336" i="2"/>
  <c r="F230" i="2"/>
  <c r="F232" i="2"/>
  <c r="F239" i="2"/>
  <c r="Y241" i="2"/>
  <c r="E295" i="2"/>
  <c r="Y316" i="2"/>
  <c r="F331" i="2"/>
  <c r="F326" i="2"/>
  <c r="E289" i="2"/>
  <c r="E301" i="2"/>
  <c r="E297" i="2"/>
  <c r="Y314" i="2"/>
  <c r="Y336" i="2"/>
  <c r="E200" i="2"/>
  <c r="Y225" i="2"/>
  <c r="E230" i="2"/>
  <c r="E239" i="2"/>
  <c r="E241" i="2"/>
  <c r="F275" i="2"/>
  <c r="K277" i="2"/>
  <c r="Y292" i="2"/>
  <c r="C295" i="2"/>
  <c r="F316" i="2"/>
  <c r="E321" i="2"/>
  <c r="Y326" i="2"/>
  <c r="K330" i="2"/>
  <c r="L330" i="2" s="1"/>
  <c r="E331" i="2"/>
  <c r="C321" i="2"/>
  <c r="E326" i="2"/>
  <c r="Y307" i="2"/>
  <c r="Y320" i="2"/>
  <c r="E304" i="2"/>
  <c r="C301" i="2"/>
  <c r="E315" i="2"/>
  <c r="E325" i="2"/>
  <c r="E294" i="2"/>
  <c r="F314" i="2"/>
  <c r="F324" i="2"/>
  <c r="C329" i="2"/>
  <c r="F225" i="2"/>
  <c r="C230" i="2"/>
  <c r="C239" i="2"/>
  <c r="C241" i="2"/>
  <c r="F273" i="2"/>
  <c r="Y267" i="2"/>
  <c r="F292" i="2"/>
  <c r="Y298" i="2"/>
  <c r="E316" i="2"/>
  <c r="E311" i="2"/>
  <c r="F315" i="2"/>
  <c r="Y325" i="2"/>
  <c r="C304" i="2"/>
  <c r="C320" i="2"/>
  <c r="C315" i="2"/>
  <c r="F310" i="2"/>
  <c r="Y303" i="2"/>
  <c r="Y328" i="2"/>
  <c r="F335" i="2"/>
  <c r="Y334" i="2"/>
  <c r="Y247" i="2"/>
  <c r="AC274" i="2"/>
  <c r="K280" i="2"/>
  <c r="E292" i="2"/>
  <c r="F311" i="2"/>
  <c r="C316" i="2"/>
  <c r="E307" i="2"/>
  <c r="F325" i="2"/>
  <c r="C325" i="2"/>
  <c r="F329" i="2"/>
  <c r="AC195" i="2"/>
  <c r="E254" i="2"/>
  <c r="Y289" i="2"/>
  <c r="C292" i="2"/>
  <c r="Y304" i="2"/>
  <c r="C326" i="2"/>
  <c r="E314" i="2"/>
  <c r="Y202" i="2"/>
  <c r="F220" i="2"/>
  <c r="C254" i="2"/>
  <c r="F289" i="2"/>
  <c r="F301" i="2"/>
  <c r="F304" i="2"/>
  <c r="F307" i="2"/>
  <c r="C311" i="2"/>
  <c r="Y315" i="2"/>
  <c r="F320" i="2"/>
  <c r="F336" i="2"/>
  <c r="K212" i="2"/>
  <c r="C220" i="2"/>
  <c r="K223" i="2"/>
  <c r="Y237" i="2"/>
  <c r="Y250" i="2"/>
  <c r="Y217" i="2"/>
  <c r="E237" i="2"/>
  <c r="F250" i="2"/>
  <c r="F258" i="2"/>
  <c r="F280" i="2"/>
  <c r="F217" i="2"/>
  <c r="E250" i="2"/>
  <c r="E258" i="2"/>
  <c r="F294" i="2"/>
  <c r="AC224" i="2"/>
  <c r="Y233" i="2"/>
  <c r="Y242" i="2"/>
  <c r="Y246" i="2"/>
  <c r="C250" i="2"/>
  <c r="C258" i="2"/>
  <c r="AC272" i="2"/>
  <c r="L271" i="2"/>
  <c r="F233" i="2"/>
  <c r="F242" i="2"/>
  <c r="E246" i="2"/>
  <c r="Y291" i="2"/>
  <c r="C294" i="2"/>
  <c r="E205" i="2"/>
  <c r="F221" i="2"/>
  <c r="C226" i="2"/>
  <c r="C233" i="2"/>
  <c r="E242" i="2"/>
  <c r="K278" i="2"/>
  <c r="F291" i="2"/>
  <c r="Y218" i="2"/>
  <c r="E221" i="2"/>
  <c r="C242" i="2"/>
  <c r="AC279" i="2"/>
  <c r="E285" i="2"/>
  <c r="E291" i="2"/>
  <c r="Y300" i="2"/>
  <c r="F218" i="2"/>
  <c r="C221" i="2"/>
  <c r="AC243" i="2"/>
  <c r="Y288" i="2"/>
  <c r="C291" i="2"/>
  <c r="F300" i="2"/>
  <c r="F303" i="2"/>
  <c r="F306" i="2"/>
  <c r="C314" i="2"/>
  <c r="C324" i="2"/>
  <c r="C218" i="2"/>
  <c r="F288" i="2"/>
  <c r="E303" i="2"/>
  <c r="E306" i="2"/>
  <c r="Y318" i="2"/>
  <c r="E207" i="2"/>
  <c r="Y238" i="2"/>
  <c r="F278" i="2"/>
  <c r="K276" i="2"/>
  <c r="Y296" i="2"/>
  <c r="C303" i="2"/>
  <c r="C306" i="2"/>
  <c r="E309" i="2"/>
  <c r="Y313" i="2"/>
  <c r="F318" i="2"/>
  <c r="Y229" i="2"/>
  <c r="F238" i="2"/>
  <c r="Y251" i="2"/>
  <c r="K253" i="2"/>
  <c r="Y259" i="2"/>
  <c r="Y268" i="2"/>
  <c r="Y293" i="2"/>
  <c r="E296" i="2"/>
  <c r="F313" i="2"/>
  <c r="E318" i="2"/>
  <c r="F323" i="2"/>
  <c r="F328" i="2"/>
  <c r="E229" i="2"/>
  <c r="E238" i="2"/>
  <c r="F251" i="2"/>
  <c r="F259" i="2"/>
  <c r="AC275" i="2"/>
  <c r="F268" i="2"/>
  <c r="F293" i="2"/>
  <c r="C296" i="2"/>
  <c r="E313" i="2"/>
  <c r="C318" i="2"/>
  <c r="E323" i="2"/>
  <c r="E328" i="2"/>
  <c r="C227" i="2"/>
  <c r="C234" i="2"/>
  <c r="E247" i="2"/>
  <c r="Y257" i="2"/>
  <c r="L275" i="2"/>
  <c r="F290" i="2"/>
  <c r="E299" i="2"/>
  <c r="Y302" i="2"/>
  <c r="Y305" i="2"/>
  <c r="F317" i="2"/>
  <c r="Y322" i="2"/>
  <c r="Y327" i="2"/>
  <c r="F333" i="2"/>
  <c r="C334" i="2"/>
  <c r="F319" i="2"/>
  <c r="Y329" i="2"/>
  <c r="E319" i="2"/>
  <c r="AC330" i="2"/>
  <c r="E335" i="2"/>
  <c r="Y333" i="2"/>
  <c r="F334" i="2"/>
  <c r="C323" i="2"/>
  <c r="E334" i="2"/>
  <c r="C328" i="2"/>
  <c r="E234" i="2"/>
  <c r="Y317" i="2"/>
  <c r="F247" i="2"/>
  <c r="Y227" i="2"/>
  <c r="Y290" i="2"/>
  <c r="C335" i="2"/>
  <c r="F272" i="2"/>
  <c r="E251" i="2"/>
  <c r="C251" i="2"/>
  <c r="C293" i="2"/>
  <c r="C313" i="2"/>
  <c r="F227" i="2"/>
  <c r="E293" i="2"/>
  <c r="C229" i="2"/>
  <c r="C238" i="2"/>
  <c r="E259" i="2"/>
  <c r="C259" i="2"/>
  <c r="E268" i="2"/>
  <c r="F276" i="2"/>
  <c r="L343" i="2"/>
  <c r="AC343" i="2"/>
  <c r="L12" i="2"/>
  <c r="AC12" i="2"/>
  <c r="L169" i="2"/>
  <c r="AC169" i="2"/>
  <c r="L175" i="2"/>
  <c r="AC175" i="2"/>
  <c r="L98" i="2"/>
  <c r="AC98" i="2"/>
  <c r="L185" i="2"/>
  <c r="AC185" i="2"/>
  <c r="L158" i="2"/>
  <c r="AC158" i="2"/>
  <c r="L197" i="2"/>
  <c r="AC197" i="2"/>
  <c r="L210" i="2"/>
  <c r="AC210" i="2"/>
  <c r="L174" i="2"/>
  <c r="AC174" i="2"/>
  <c r="L184" i="2"/>
  <c r="AC184" i="2"/>
  <c r="L190" i="2"/>
  <c r="AC190" i="2"/>
  <c r="L273" i="2"/>
  <c r="AC273" i="2"/>
  <c r="L277" i="2"/>
  <c r="AC277" i="2"/>
  <c r="L280" i="2"/>
  <c r="AC280" i="2"/>
  <c r="L212" i="2"/>
  <c r="AC212" i="2"/>
  <c r="L223" i="2"/>
  <c r="AC223" i="2"/>
  <c r="L278" i="2"/>
  <c r="AC278" i="2"/>
  <c r="L276" i="2"/>
  <c r="AC276" i="2"/>
  <c r="AC253" i="2"/>
  <c r="L253" i="2"/>
  <c r="AD363" i="2" l="1"/>
  <c r="F361" i="2"/>
  <c r="F355" i="2"/>
  <c r="AD356" i="2"/>
  <c r="AD357" i="2" s="1"/>
  <c r="AD276" i="2"/>
  <c r="O276" i="2"/>
  <c r="P276" i="2" s="1"/>
  <c r="AD278" i="2"/>
  <c r="O278" i="2"/>
  <c r="P278" i="2" s="1"/>
  <c r="O212" i="2"/>
  <c r="P212" i="2" s="1"/>
  <c r="AD280" i="2"/>
  <c r="O280" i="2"/>
  <c r="P280" i="2" s="1"/>
  <c r="O277" i="2"/>
  <c r="P277" i="2" s="1"/>
  <c r="O273" i="2"/>
  <c r="P273" i="2" s="1"/>
  <c r="M190" i="2"/>
  <c r="N190" i="2" s="1"/>
  <c r="AD184" i="2"/>
  <c r="O184" i="2"/>
  <c r="P184" i="2" s="1"/>
  <c r="O174" i="2"/>
  <c r="P174" i="2" s="1"/>
  <c r="O197" i="2"/>
  <c r="P197" i="2" s="1"/>
  <c r="O158" i="2"/>
  <c r="P158" i="2" s="1"/>
  <c r="AD185" i="2"/>
  <c r="O169" i="2"/>
  <c r="P169" i="2" s="1"/>
  <c r="AD343" i="2"/>
  <c r="O343" i="2"/>
  <c r="G276" i="2"/>
  <c r="Z268" i="2"/>
  <c r="AA268" i="2" s="1"/>
  <c r="J259" i="2"/>
  <c r="S259" i="2"/>
  <c r="Z259" i="2"/>
  <c r="AA259" i="2" s="1"/>
  <c r="S238" i="2"/>
  <c r="J238" i="2"/>
  <c r="S229" i="2"/>
  <c r="J229" i="2"/>
  <c r="Z293" i="2"/>
  <c r="AA293" i="2" s="1"/>
  <c r="G227" i="2"/>
  <c r="H227" i="2" s="1"/>
  <c r="J313" i="2"/>
  <c r="S313" i="2"/>
  <c r="S293" i="2"/>
  <c r="J293" i="2"/>
  <c r="J251" i="2"/>
  <c r="S251" i="2"/>
  <c r="Z251" i="2"/>
  <c r="G272" i="2"/>
  <c r="AC335" i="2"/>
  <c r="S335" i="2"/>
  <c r="J335" i="2"/>
  <c r="L335" i="2"/>
  <c r="K335" i="2"/>
  <c r="G247" i="2"/>
  <c r="H247" i="2" s="1"/>
  <c r="AA317" i="2"/>
  <c r="Z234" i="2"/>
  <c r="AA234" i="2" s="1"/>
  <c r="S328" i="2"/>
  <c r="J328" i="2"/>
  <c r="Z334" i="2"/>
  <c r="H334" i="2"/>
  <c r="S323" i="2"/>
  <c r="J323" i="2"/>
  <c r="G334" i="2"/>
  <c r="Z335" i="2"/>
  <c r="AD335" i="2" s="1"/>
  <c r="Z319" i="2"/>
  <c r="G319" i="2"/>
  <c r="S334" i="2"/>
  <c r="J334" i="2"/>
  <c r="G333" i="2"/>
  <c r="H333" i="2" s="1"/>
  <c r="G317" i="2"/>
  <c r="H317" i="2" s="1"/>
  <c r="Z299" i="2"/>
  <c r="AA299" i="2" s="1"/>
  <c r="G290" i="2"/>
  <c r="H290" i="2" s="1"/>
  <c r="O275" i="2"/>
  <c r="P275" i="2" s="1"/>
  <c r="Z247" i="2"/>
  <c r="AA247" i="2" s="1"/>
  <c r="J234" i="2"/>
  <c r="S234" i="2"/>
  <c r="J227" i="2"/>
  <c r="S227" i="2"/>
  <c r="Z328" i="2"/>
  <c r="AA328" i="2" s="1"/>
  <c r="Z323" i="2"/>
  <c r="L318" i="2"/>
  <c r="AC318" i="2"/>
  <c r="K318" i="2"/>
  <c r="J318" i="2"/>
  <c r="S318" i="2"/>
  <c r="O318" i="2" s="1"/>
  <c r="P318" i="2" s="1"/>
  <c r="Z313" i="2"/>
  <c r="L296" i="2"/>
  <c r="J296" i="2"/>
  <c r="S296" i="2"/>
  <c r="AC296" i="2"/>
  <c r="K296" i="2"/>
  <c r="G293" i="2"/>
  <c r="G268" i="2"/>
  <c r="H268" i="2" s="1"/>
  <c r="AD275" i="2"/>
  <c r="G259" i="2"/>
  <c r="G251" i="2"/>
  <c r="H251" i="2" s="1"/>
  <c r="Z238" i="2"/>
  <c r="AA238" i="2" s="1"/>
  <c r="Z229" i="2"/>
  <c r="AA229" i="2" s="1"/>
  <c r="G328" i="2"/>
  <c r="G323" i="2"/>
  <c r="Z318" i="2"/>
  <c r="AD318" i="2" s="1"/>
  <c r="G313" i="2"/>
  <c r="Z296" i="2"/>
  <c r="AA296" i="2" s="1"/>
  <c r="G238" i="2"/>
  <c r="H238" i="2" s="1"/>
  <c r="G318" i="2"/>
  <c r="M318" i="2" s="1"/>
  <c r="N318" i="2" s="1"/>
  <c r="Z309" i="2"/>
  <c r="J306" i="2"/>
  <c r="S306" i="2"/>
  <c r="S303" i="2"/>
  <c r="J303" i="2"/>
  <c r="G278" i="2"/>
  <c r="Z207" i="2"/>
  <c r="Z306" i="2"/>
  <c r="Z303" i="2"/>
  <c r="AA303" i="2" s="1"/>
  <c r="G288" i="2"/>
  <c r="S218" i="2"/>
  <c r="J218" i="2"/>
  <c r="S324" i="2"/>
  <c r="J324" i="2"/>
  <c r="S314" i="2"/>
  <c r="J314" i="2"/>
  <c r="G306" i="2"/>
  <c r="G303" i="2"/>
  <c r="H303" i="2" s="1"/>
  <c r="G300" i="2"/>
  <c r="S291" i="2"/>
  <c r="J291" i="2"/>
  <c r="AD243" i="2"/>
  <c r="S221" i="2"/>
  <c r="J221" i="2"/>
  <c r="G218" i="2"/>
  <c r="H218" i="2" s="1"/>
  <c r="Z291" i="2"/>
  <c r="H291" i="2"/>
  <c r="Z285" i="2"/>
  <c r="S242" i="2"/>
  <c r="J242" i="2"/>
  <c r="Z221" i="2"/>
  <c r="G291" i="2"/>
  <c r="Z242" i="2"/>
  <c r="AA242" i="2" s="1"/>
  <c r="J233" i="2"/>
  <c r="S233" i="2"/>
  <c r="S226" i="2"/>
  <c r="J226" i="2"/>
  <c r="G221" i="2"/>
  <c r="Z205" i="2"/>
  <c r="J294" i="2"/>
  <c r="S294" i="2"/>
  <c r="Z246" i="2"/>
  <c r="G242" i="2"/>
  <c r="G233" i="2"/>
  <c r="H233" i="2" s="1"/>
  <c r="O271" i="2"/>
  <c r="S258" i="2"/>
  <c r="J258" i="2"/>
  <c r="S250" i="2"/>
  <c r="J250" i="2"/>
  <c r="AD224" i="2"/>
  <c r="G294" i="2"/>
  <c r="H294" i="2" s="1"/>
  <c r="Z258" i="2"/>
  <c r="Z250" i="2"/>
  <c r="AA250" i="2" s="1"/>
  <c r="G217" i="2"/>
  <c r="G280" i="2"/>
  <c r="G258" i="2"/>
  <c r="H258" i="2" s="1"/>
  <c r="G250" i="2"/>
  <c r="Z237" i="2"/>
  <c r="AA237" i="2" s="1"/>
  <c r="S220" i="2"/>
  <c r="J220" i="2"/>
  <c r="G336" i="2"/>
  <c r="H336" i="2" s="1"/>
  <c r="G320" i="2"/>
  <c r="J311" i="2"/>
  <c r="S311" i="2"/>
  <c r="G307" i="2"/>
  <c r="H307" i="2" s="1"/>
  <c r="O304" i="2"/>
  <c r="P304" i="2" s="1"/>
  <c r="G304" i="2"/>
  <c r="H304" i="2" s="1"/>
  <c r="G301" i="2"/>
  <c r="H301" i="2" s="1"/>
  <c r="G289" i="2"/>
  <c r="H289" i="2" s="1"/>
  <c r="J254" i="2"/>
  <c r="S254" i="2"/>
  <c r="G220" i="2"/>
  <c r="H220" i="2" s="1"/>
  <c r="Z314" i="2"/>
  <c r="J326" i="2"/>
  <c r="S326" i="2"/>
  <c r="S292" i="2"/>
  <c r="J292" i="2"/>
  <c r="Z254" i="2"/>
  <c r="AD195" i="2"/>
  <c r="G329" i="2"/>
  <c r="J325" i="2"/>
  <c r="L325" i="2"/>
  <c r="K325" i="2"/>
  <c r="AC325" i="2"/>
  <c r="S325" i="2"/>
  <c r="O325" i="2"/>
  <c r="P325" i="2" s="1"/>
  <c r="G325" i="2"/>
  <c r="H325" i="2" s="1"/>
  <c r="Z307" i="2"/>
  <c r="J316" i="2"/>
  <c r="S316" i="2"/>
  <c r="G311" i="2"/>
  <c r="H311" i="2" s="1"/>
  <c r="Z292" i="2"/>
  <c r="AA334" i="2"/>
  <c r="G335" i="2"/>
  <c r="M335" i="2" s="1"/>
  <c r="N335" i="2" s="1"/>
  <c r="O335" i="2"/>
  <c r="P335" i="2" s="1"/>
  <c r="G310" i="2"/>
  <c r="H310" i="2" s="1"/>
  <c r="S315" i="2"/>
  <c r="J315" i="2"/>
  <c r="J320" i="2"/>
  <c r="S320" i="2"/>
  <c r="L304" i="2"/>
  <c r="K304" i="2"/>
  <c r="J304" i="2"/>
  <c r="AC304" i="2"/>
  <c r="S304" i="2"/>
  <c r="AA325" i="2"/>
  <c r="G315" i="2"/>
  <c r="Z311" i="2"/>
  <c r="AA311" i="2" s="1"/>
  <c r="Z316" i="2"/>
  <c r="G292" i="2"/>
  <c r="H292" i="2" s="1"/>
  <c r="G273" i="2"/>
  <c r="J241" i="2"/>
  <c r="S241" i="2"/>
  <c r="J239" i="2"/>
  <c r="S239" i="2"/>
  <c r="S230" i="2"/>
  <c r="J230" i="2"/>
  <c r="G225" i="2"/>
  <c r="H225" i="2" s="1"/>
  <c r="S329" i="2"/>
  <c r="J329" i="2"/>
  <c r="G324" i="2"/>
  <c r="G314" i="2"/>
  <c r="Z294" i="2"/>
  <c r="Z325" i="2"/>
  <c r="H315" i="2"/>
  <c r="Z315" i="2"/>
  <c r="J301" i="2"/>
  <c r="S301" i="2"/>
  <c r="Z304" i="2"/>
  <c r="AA307" i="2"/>
  <c r="Z326" i="2"/>
  <c r="J321" i="2"/>
  <c r="S321" i="2"/>
  <c r="Z331" i="2"/>
  <c r="Z321" i="2"/>
  <c r="G316" i="2"/>
  <c r="H316" i="2" s="1"/>
  <c r="L295" i="2"/>
  <c r="K295" i="2"/>
  <c r="J295" i="2"/>
  <c r="AC295" i="2"/>
  <c r="S295" i="2"/>
  <c r="AA292" i="2"/>
  <c r="G275" i="2"/>
  <c r="Z241" i="2"/>
  <c r="AA241" i="2" s="1"/>
  <c r="Z239" i="2"/>
  <c r="AA239" i="2" s="1"/>
  <c r="Z230" i="2"/>
  <c r="Z200" i="2"/>
  <c r="AA314" i="2"/>
  <c r="Z297" i="2"/>
  <c r="AA297" i="2" s="1"/>
  <c r="Z301" i="2"/>
  <c r="AA301" i="2" s="1"/>
  <c r="Z289" i="2"/>
  <c r="AA289" i="2" s="1"/>
  <c r="G326" i="2"/>
  <c r="H326" i="2" s="1"/>
  <c r="G331" i="2"/>
  <c r="H331" i="2" s="1"/>
  <c r="Z295" i="2"/>
  <c r="G239" i="2"/>
  <c r="H239" i="2" s="1"/>
  <c r="G232" i="2"/>
  <c r="H232" i="2" s="1"/>
  <c r="G230" i="2"/>
  <c r="J336" i="2"/>
  <c r="S336" i="2"/>
  <c r="AA335" i="2"/>
  <c r="J319" i="2"/>
  <c r="S319" i="2"/>
  <c r="J307" i="2"/>
  <c r="S307" i="2"/>
  <c r="J289" i="2"/>
  <c r="S289" i="2"/>
  <c r="H320" i="2"/>
  <c r="Z320" i="2"/>
  <c r="AA320" i="2" s="1"/>
  <c r="AA258" i="2"/>
  <c r="J331" i="2"/>
  <c r="S331" i="2"/>
  <c r="S332" i="2"/>
  <c r="J332" i="2"/>
  <c r="Z332" i="2"/>
  <c r="AA331" i="2"/>
  <c r="S327" i="2"/>
  <c r="J327" i="2"/>
  <c r="S312" i="2"/>
  <c r="J312" i="2"/>
  <c r="J308" i="2"/>
  <c r="S308" i="2"/>
  <c r="S305" i="2"/>
  <c r="L305" i="2"/>
  <c r="AC305" i="2"/>
  <c r="K305" i="2"/>
  <c r="J305" i="2"/>
  <c r="S302" i="2"/>
  <c r="J302" i="2"/>
  <c r="O295" i="2"/>
  <c r="P295" i="2" s="1"/>
  <c r="G295" i="2"/>
  <c r="M295" i="2" s="1"/>
  <c r="N295" i="2" s="1"/>
  <c r="S249" i="2"/>
  <c r="J249" i="2"/>
  <c r="Z336" i="2"/>
  <c r="Z329" i="2"/>
  <c r="AA329" i="2" s="1"/>
  <c r="AA306" i="2"/>
  <c r="AA319" i="2"/>
  <c r="AA294" i="2"/>
  <c r="J333" i="2"/>
  <c r="S333" i="2"/>
  <c r="S317" i="2"/>
  <c r="J317" i="2"/>
  <c r="G312" i="2"/>
  <c r="Z308" i="2"/>
  <c r="AA308" i="2" s="1"/>
  <c r="Z305" i="2"/>
  <c r="AA305" i="2" s="1"/>
  <c r="Z302" i="2"/>
  <c r="AA302" i="2" s="1"/>
  <c r="H302" i="2"/>
  <c r="AA295" i="2"/>
  <c r="S290" i="2"/>
  <c r="J290" i="2"/>
  <c r="Z257" i="2"/>
  <c r="AA257" i="2" s="1"/>
  <c r="Z249" i="2"/>
  <c r="AA249" i="2" s="1"/>
  <c r="S162" i="2"/>
  <c r="J162" i="2"/>
  <c r="G332" i="2"/>
  <c r="H332" i="2" s="1"/>
  <c r="Z327" i="2"/>
  <c r="AA327" i="2" s="1"/>
  <c r="Z333" i="2"/>
  <c r="AA333" i="2" s="1"/>
  <c r="G327" i="2"/>
  <c r="H327" i="2" s="1"/>
  <c r="G322" i="2"/>
  <c r="Z317" i="2"/>
  <c r="O305" i="2"/>
  <c r="P305" i="2" s="1"/>
  <c r="G305" i="2"/>
  <c r="M305" i="2" s="1"/>
  <c r="N305" i="2" s="1"/>
  <c r="G302" i="2"/>
  <c r="Z290" i="2"/>
  <c r="AA290" i="2" s="1"/>
  <c r="AD271" i="2"/>
  <c r="G257" i="2"/>
  <c r="H257" i="2" s="1"/>
  <c r="G249" i="2"/>
  <c r="H249" i="2" s="1"/>
  <c r="G241" i="2"/>
  <c r="H241" i="2" s="1"/>
  <c r="G237" i="2"/>
  <c r="H237" i="2" s="1"/>
  <c r="Z220" i="2"/>
  <c r="AA220" i="2" s="1"/>
  <c r="J214" i="2"/>
  <c r="S214" i="2"/>
  <c r="G186" i="2"/>
  <c r="H186" i="2" s="1"/>
  <c r="AD170" i="2"/>
  <c r="Z214" i="2"/>
  <c r="AA214" i="2" s="1"/>
  <c r="G214" i="2"/>
  <c r="H214" i="2" s="1"/>
  <c r="J198" i="2"/>
  <c r="S198" i="2"/>
  <c r="J172" i="2"/>
  <c r="S172" i="2"/>
  <c r="Z233" i="2"/>
  <c r="G229" i="2"/>
  <c r="J207" i="2"/>
  <c r="S207" i="2"/>
  <c r="S205" i="2"/>
  <c r="J205" i="2"/>
  <c r="Z198" i="2"/>
  <c r="G160" i="2"/>
  <c r="H160" i="2" s="1"/>
  <c r="G198" i="2"/>
  <c r="H198" i="2" s="1"/>
  <c r="G207" i="2"/>
  <c r="H207" i="2" s="1"/>
  <c r="G205" i="2"/>
  <c r="Z176" i="2"/>
  <c r="Z218" i="2"/>
  <c r="G176" i="2"/>
  <c r="H176" i="2" s="1"/>
  <c r="S171" i="2"/>
  <c r="J171" i="2"/>
  <c r="G179" i="2"/>
  <c r="H179" i="2" s="1"/>
  <c r="Z171" i="2"/>
  <c r="AA171" i="2" s="1"/>
  <c r="J215" i="2"/>
  <c r="S215" i="2"/>
  <c r="H203" i="2"/>
  <c r="Z203" i="2"/>
  <c r="AD166" i="2"/>
  <c r="G203" i="2"/>
  <c r="AD192" i="2"/>
  <c r="J187" i="2"/>
  <c r="S187" i="2"/>
  <c r="S168" i="2"/>
  <c r="J168" i="2"/>
  <c r="S165" i="2"/>
  <c r="J165" i="2"/>
  <c r="L94" i="2"/>
  <c r="K94" i="2"/>
  <c r="J94" i="2"/>
  <c r="S94" i="2"/>
  <c r="AC94" i="2"/>
  <c r="S191" i="2"/>
  <c r="J191" i="2"/>
  <c r="Z187" i="2"/>
  <c r="AA187" i="2" s="1"/>
  <c r="Z168" i="2"/>
  <c r="AA168" i="2" s="1"/>
  <c r="H168" i="2"/>
  <c r="Z165" i="2"/>
  <c r="Z191" i="2"/>
  <c r="G187" i="2"/>
  <c r="H187" i="2" s="1"/>
  <c r="Z181" i="2"/>
  <c r="G168" i="2"/>
  <c r="G165" i="2"/>
  <c r="H165" i="2" s="1"/>
  <c r="J309" i="2"/>
  <c r="S309" i="2"/>
  <c r="G308" i="2"/>
  <c r="J297" i="2"/>
  <c r="S297" i="2"/>
  <c r="G296" i="2"/>
  <c r="M296" i="2" s="1"/>
  <c r="N296" i="2" s="1"/>
  <c r="O296" i="2"/>
  <c r="P296" i="2" s="1"/>
  <c r="J285" i="2"/>
  <c r="S285" i="2"/>
  <c r="J231" i="2"/>
  <c r="S231" i="2"/>
  <c r="S219" i="2"/>
  <c r="J219" i="2"/>
  <c r="G191" i="2"/>
  <c r="G181" i="2"/>
  <c r="H181" i="2" s="1"/>
  <c r="Z178" i="2"/>
  <c r="AA178" i="2" s="1"/>
  <c r="AA165" i="2"/>
  <c r="J265" i="2"/>
  <c r="S265" i="2"/>
  <c r="Z231" i="2"/>
  <c r="O224" i="2"/>
  <c r="P224" i="2" s="1"/>
  <c r="Z219" i="2"/>
  <c r="J213" i="2"/>
  <c r="S213" i="2"/>
  <c r="S206" i="2"/>
  <c r="J206" i="2"/>
  <c r="AA191" i="2"/>
  <c r="G178" i="2"/>
  <c r="H178" i="2" s="1"/>
  <c r="S322" i="2"/>
  <c r="J322" i="2"/>
  <c r="G321" i="2"/>
  <c r="H321" i="2" s="1"/>
  <c r="S310" i="2"/>
  <c r="J310" i="2"/>
  <c r="G309" i="2"/>
  <c r="J298" i="2"/>
  <c r="S298" i="2"/>
  <c r="G297" i="2"/>
  <c r="J286" i="2"/>
  <c r="S286" i="2"/>
  <c r="G285" i="2"/>
  <c r="H285" i="2" s="1"/>
  <c r="Z265" i="2"/>
  <c r="O272" i="2"/>
  <c r="P272" i="2" s="1"/>
  <c r="G274" i="2"/>
  <c r="G279" i="2"/>
  <c r="S260" i="2"/>
  <c r="J260" i="2"/>
  <c r="S252" i="2"/>
  <c r="J252" i="2"/>
  <c r="S248" i="2"/>
  <c r="J248" i="2"/>
  <c r="S240" i="2"/>
  <c r="J240" i="2"/>
  <c r="G231" i="2"/>
  <c r="H231" i="2" s="1"/>
  <c r="G219" i="2"/>
  <c r="H219" i="2" s="1"/>
  <c r="Z213" i="2"/>
  <c r="Z206" i="2"/>
  <c r="AA206" i="2" s="1"/>
  <c r="M195" i="2"/>
  <c r="N195" i="2" s="1"/>
  <c r="H322" i="2"/>
  <c r="Z322" i="2"/>
  <c r="AA321" i="2"/>
  <c r="Z310" i="2"/>
  <c r="AA309" i="2"/>
  <c r="Z298" i="2"/>
  <c r="H286" i="2"/>
  <c r="Z286" i="2"/>
  <c r="S266" i="2"/>
  <c r="J266" i="2"/>
  <c r="G265" i="2"/>
  <c r="H265" i="2" s="1"/>
  <c r="G271" i="2"/>
  <c r="Z260" i="2"/>
  <c r="AA260" i="2" s="1"/>
  <c r="Z252" i="2"/>
  <c r="Z248" i="2"/>
  <c r="AA248" i="2" s="1"/>
  <c r="O243" i="2"/>
  <c r="P243" i="2" s="1"/>
  <c r="Z240" i="2"/>
  <c r="AA231" i="2"/>
  <c r="S228" i="2"/>
  <c r="J228" i="2"/>
  <c r="AA219" i="2"/>
  <c r="G213" i="2"/>
  <c r="H213" i="2" s="1"/>
  <c r="G206" i="2"/>
  <c r="H206" i="2" s="1"/>
  <c r="S299" i="2"/>
  <c r="J299" i="2"/>
  <c r="G298" i="2"/>
  <c r="H298" i="2" s="1"/>
  <c r="AC287" i="2"/>
  <c r="S287" i="2"/>
  <c r="L287" i="2"/>
  <c r="K287" i="2"/>
  <c r="J287" i="2"/>
  <c r="G286" i="2"/>
  <c r="Z266" i="2"/>
  <c r="H266" i="2"/>
  <c r="AA265" i="2"/>
  <c r="G260" i="2"/>
  <c r="H260" i="2" s="1"/>
  <c r="Z256" i="2"/>
  <c r="AA256" i="2" s="1"/>
  <c r="G252" i="2"/>
  <c r="H252" i="2" s="1"/>
  <c r="G248" i="2"/>
  <c r="H248" i="2" s="1"/>
  <c r="G240" i="2"/>
  <c r="H240" i="2" s="1"/>
  <c r="Z236" i="2"/>
  <c r="Z228" i="2"/>
  <c r="AA228" i="2" s="1"/>
  <c r="AA213" i="2"/>
  <c r="Z287" i="2"/>
  <c r="AA286" i="2"/>
  <c r="J267" i="2"/>
  <c r="S267" i="2"/>
  <c r="G266" i="2"/>
  <c r="G228" i="2"/>
  <c r="H228" i="2" s="1"/>
  <c r="J180" i="2"/>
  <c r="S180" i="2"/>
  <c r="S300" i="2"/>
  <c r="J300" i="2"/>
  <c r="G299" i="2"/>
  <c r="S288" i="2"/>
  <c r="J288" i="2"/>
  <c r="G287" i="2"/>
  <c r="H287" i="2" s="1"/>
  <c r="O287" i="2"/>
  <c r="P287" i="2" s="1"/>
  <c r="H267" i="2"/>
  <c r="Z267" i="2"/>
  <c r="O279" i="2"/>
  <c r="P279" i="2" s="1"/>
  <c r="J244" i="2"/>
  <c r="S244" i="2"/>
  <c r="J232" i="2"/>
  <c r="S232" i="2"/>
  <c r="H324" i="2"/>
  <c r="Z324" i="2"/>
  <c r="AA324" i="2" s="1"/>
  <c r="AA323" i="2"/>
  <c r="Z312" i="2"/>
  <c r="AA312" i="2" s="1"/>
  <c r="Z300" i="2"/>
  <c r="AA300" i="2" s="1"/>
  <c r="H300" i="2"/>
  <c r="Z288" i="2"/>
  <c r="AA288" i="2" s="1"/>
  <c r="H288" i="2"/>
  <c r="S268" i="2"/>
  <c r="J268" i="2"/>
  <c r="G267" i="2"/>
  <c r="G277" i="2"/>
  <c r="Z244" i="2"/>
  <c r="Z232" i="2"/>
  <c r="J225" i="2"/>
  <c r="S225" i="2"/>
  <c r="J217" i="2"/>
  <c r="S217" i="2"/>
  <c r="Z202" i="2"/>
  <c r="J200" i="2"/>
  <c r="S200" i="2"/>
  <c r="Z180" i="2"/>
  <c r="G162" i="2"/>
  <c r="H162" i="2" s="1"/>
  <c r="G167" i="2"/>
  <c r="H167" i="2" s="1"/>
  <c r="J145" i="2"/>
  <c r="S145" i="2"/>
  <c r="S154" i="2"/>
  <c r="J154" i="2"/>
  <c r="Z145" i="2"/>
  <c r="J178" i="2"/>
  <c r="S178" i="2"/>
  <c r="S176" i="2"/>
  <c r="J176" i="2"/>
  <c r="G171" i="2"/>
  <c r="H171" i="2" s="1"/>
  <c r="Z154" i="2"/>
  <c r="AA154" i="2" s="1"/>
  <c r="G154" i="2"/>
  <c r="S150" i="2"/>
  <c r="J150" i="2"/>
  <c r="Z150" i="2"/>
  <c r="S152" i="2"/>
  <c r="J152" i="2"/>
  <c r="G150" i="2"/>
  <c r="H150" i="2" s="1"/>
  <c r="J139" i="2"/>
  <c r="S139" i="2"/>
  <c r="G163" i="2"/>
  <c r="H163" i="2" s="1"/>
  <c r="G152" i="2"/>
  <c r="H152" i="2" s="1"/>
  <c r="S108" i="2"/>
  <c r="J108" i="2"/>
  <c r="S161" i="2"/>
  <c r="J161" i="2"/>
  <c r="Z108" i="2"/>
  <c r="Z161" i="2"/>
  <c r="J146" i="2"/>
  <c r="S146" i="2"/>
  <c r="G161" i="2"/>
  <c r="H161" i="2" s="1"/>
  <c r="S148" i="2"/>
  <c r="J148" i="2"/>
  <c r="Z146" i="2"/>
  <c r="AA161" i="2"/>
  <c r="J159" i="2"/>
  <c r="S159" i="2"/>
  <c r="G157" i="2"/>
  <c r="G103" i="2"/>
  <c r="AA203" i="2"/>
  <c r="J177" i="2"/>
  <c r="S177" i="2"/>
  <c r="S155" i="2"/>
  <c r="J155" i="2"/>
  <c r="G153" i="2"/>
  <c r="H153" i="2" s="1"/>
  <c r="J132" i="2"/>
  <c r="S132" i="2"/>
  <c r="J199" i="2"/>
  <c r="S199" i="2"/>
  <c r="O192" i="2"/>
  <c r="P192" i="2" s="1"/>
  <c r="J182" i="2"/>
  <c r="S182" i="2"/>
  <c r="Z177" i="2"/>
  <c r="Z155" i="2"/>
  <c r="J140" i="2"/>
  <c r="S140" i="2"/>
  <c r="Z132" i="2"/>
  <c r="J255" i="2"/>
  <c r="S255" i="2"/>
  <c r="G254" i="2"/>
  <c r="H254" i="2" s="1"/>
  <c r="J245" i="2"/>
  <c r="S245" i="2"/>
  <c r="G244" i="2"/>
  <c r="H244" i="2" s="1"/>
  <c r="J235" i="2"/>
  <c r="S235" i="2"/>
  <c r="G234" i="2"/>
  <c r="Z226" i="2"/>
  <c r="AA226" i="2" s="1"/>
  <c r="AA221" i="2"/>
  <c r="Z215" i="2"/>
  <c r="Z199" i="2"/>
  <c r="AA199" i="2" s="1"/>
  <c r="Z182" i="2"/>
  <c r="G177" i="2"/>
  <c r="H177" i="2" s="1"/>
  <c r="G155" i="2"/>
  <c r="H155" i="2" s="1"/>
  <c r="S151" i="2"/>
  <c r="J151" i="2"/>
  <c r="G132" i="2"/>
  <c r="H132" i="2" s="1"/>
  <c r="O274" i="2"/>
  <c r="P274" i="2" s="1"/>
  <c r="Z255" i="2"/>
  <c r="AA254" i="2"/>
  <c r="Z245" i="2"/>
  <c r="AA244" i="2"/>
  <c r="Z235" i="2"/>
  <c r="G226" i="2"/>
  <c r="H226" i="2" s="1"/>
  <c r="S222" i="2"/>
  <c r="J222" i="2"/>
  <c r="G215" i="2"/>
  <c r="H215" i="2" s="1"/>
  <c r="S211" i="2"/>
  <c r="J211" i="2"/>
  <c r="J204" i="2"/>
  <c r="S204" i="2"/>
  <c r="G199" i="2"/>
  <c r="H199" i="2" s="1"/>
  <c r="G182" i="2"/>
  <c r="H182" i="2" s="1"/>
  <c r="AA177" i="2"/>
  <c r="J164" i="2"/>
  <c r="S164" i="2"/>
  <c r="AA155" i="2"/>
  <c r="Z151" i="2"/>
  <c r="S256" i="2"/>
  <c r="J256" i="2"/>
  <c r="G255" i="2"/>
  <c r="H255" i="2" s="1"/>
  <c r="S246" i="2"/>
  <c r="J246" i="2"/>
  <c r="G245" i="2"/>
  <c r="S236" i="2"/>
  <c r="J236" i="2"/>
  <c r="G235" i="2"/>
  <c r="H235" i="2" s="1"/>
  <c r="Z222" i="2"/>
  <c r="AA222" i="2" s="1"/>
  <c r="Z211" i="2"/>
  <c r="AA211" i="2" s="1"/>
  <c r="Z204" i="2"/>
  <c r="S193" i="2"/>
  <c r="J193" i="2"/>
  <c r="AA182" i="2"/>
  <c r="Z164" i="2"/>
  <c r="G151" i="2"/>
  <c r="H151" i="2" s="1"/>
  <c r="G73" i="2"/>
  <c r="H73" i="2" s="1"/>
  <c r="G222" i="2"/>
  <c r="H222" i="2" s="1"/>
  <c r="J216" i="2"/>
  <c r="S216" i="2"/>
  <c r="G211" i="2"/>
  <c r="G204" i="2"/>
  <c r="H204" i="2" s="1"/>
  <c r="Z193" i="2"/>
  <c r="AA193" i="2" s="1"/>
  <c r="S186" i="2"/>
  <c r="J186" i="2"/>
  <c r="G173" i="2"/>
  <c r="H173" i="2" s="1"/>
  <c r="G164" i="2"/>
  <c r="H164" i="2" s="1"/>
  <c r="S160" i="2"/>
  <c r="J160" i="2"/>
  <c r="AA151" i="2"/>
  <c r="S257" i="2"/>
  <c r="J257" i="2"/>
  <c r="G256" i="2"/>
  <c r="J247" i="2"/>
  <c r="S247" i="2"/>
  <c r="G246" i="2"/>
  <c r="J237" i="2"/>
  <c r="S237" i="2"/>
  <c r="G236" i="2"/>
  <c r="Z227" i="2"/>
  <c r="G216" i="2"/>
  <c r="H216" i="2" s="1"/>
  <c r="G193" i="2"/>
  <c r="H193" i="2" s="1"/>
  <c r="Z186" i="2"/>
  <c r="AA186" i="2" s="1"/>
  <c r="Z160" i="2"/>
  <c r="AA160" i="2" s="1"/>
  <c r="G136" i="2"/>
  <c r="G108" i="2"/>
  <c r="H108" i="2" s="1"/>
  <c r="AA108" i="2"/>
  <c r="J110" i="2"/>
  <c r="S110" i="2"/>
  <c r="Z105" i="2"/>
  <c r="Z72" i="2"/>
  <c r="Z110" i="2"/>
  <c r="AA110" i="2" s="1"/>
  <c r="G105" i="2"/>
  <c r="J100" i="2"/>
  <c r="S100" i="2"/>
  <c r="L93" i="2"/>
  <c r="K93" i="2"/>
  <c r="J93" i="2"/>
  <c r="S93" i="2"/>
  <c r="AC93" i="2"/>
  <c r="G72" i="2"/>
  <c r="Z57" i="2"/>
  <c r="AA57" i="2" s="1"/>
  <c r="G110" i="2"/>
  <c r="H110" i="2" s="1"/>
  <c r="Z93" i="2"/>
  <c r="AD93" i="2" s="1"/>
  <c r="L114" i="2"/>
  <c r="K114" i="2"/>
  <c r="J114" i="2"/>
  <c r="AC114" i="2"/>
  <c r="S114" i="2"/>
  <c r="O93" i="2"/>
  <c r="P93" i="2" s="1"/>
  <c r="G93" i="2"/>
  <c r="M93" i="2" s="1"/>
  <c r="N93" i="2" s="1"/>
  <c r="Z114" i="2"/>
  <c r="S124" i="2"/>
  <c r="J124" i="2"/>
  <c r="S82" i="2"/>
  <c r="J82" i="2"/>
  <c r="Z22" i="2"/>
  <c r="AA22" i="2" s="1"/>
  <c r="Z124" i="2"/>
  <c r="AA124" i="2" s="1"/>
  <c r="H124" i="2"/>
  <c r="Z82" i="2"/>
  <c r="AA82" i="2" s="1"/>
  <c r="H82" i="2"/>
  <c r="G124" i="2"/>
  <c r="L116" i="2"/>
  <c r="O116" i="2" s="1"/>
  <c r="P116" i="2" s="1"/>
  <c r="K116" i="2"/>
  <c r="J116" i="2"/>
  <c r="S116" i="2"/>
  <c r="AC116" i="2"/>
  <c r="G82" i="2"/>
  <c r="Z116" i="2"/>
  <c r="AD116" i="2" s="1"/>
  <c r="L49" i="2"/>
  <c r="K49" i="2"/>
  <c r="J49" i="2"/>
  <c r="AC49" i="2"/>
  <c r="S49" i="2"/>
  <c r="S122" i="2"/>
  <c r="J122" i="2"/>
  <c r="G116" i="2"/>
  <c r="H116" i="2" s="1"/>
  <c r="L88" i="2"/>
  <c r="K88" i="2"/>
  <c r="J88" i="2"/>
  <c r="AC88" i="2"/>
  <c r="S88" i="2"/>
  <c r="Z122" i="2"/>
  <c r="AA116" i="2"/>
  <c r="Z113" i="2"/>
  <c r="Z88" i="2"/>
  <c r="AD88" i="2" s="1"/>
  <c r="G122" i="2"/>
  <c r="G113" i="2"/>
  <c r="O88" i="2"/>
  <c r="P88" i="2" s="1"/>
  <c r="G88" i="2"/>
  <c r="H88" i="2" s="1"/>
  <c r="Z162" i="2"/>
  <c r="AA162" i="2" s="1"/>
  <c r="Z152" i="2"/>
  <c r="AC71" i="2"/>
  <c r="L71" i="2"/>
  <c r="K71" i="2"/>
  <c r="J71" i="2"/>
  <c r="S71" i="2"/>
  <c r="L115" i="2"/>
  <c r="AC115" i="2"/>
  <c r="J115" i="2"/>
  <c r="S115" i="2"/>
  <c r="O115" i="2" s="1"/>
  <c r="P115" i="2" s="1"/>
  <c r="K115" i="2"/>
  <c r="J84" i="2"/>
  <c r="S84" i="2"/>
  <c r="S125" i="2"/>
  <c r="J125" i="2"/>
  <c r="Z115" i="2"/>
  <c r="H84" i="2"/>
  <c r="Z84" i="2"/>
  <c r="AA84" i="2" s="1"/>
  <c r="S65" i="2"/>
  <c r="O65" i="2" s="1"/>
  <c r="P65" i="2" s="1"/>
  <c r="L65" i="2"/>
  <c r="AC65" i="2"/>
  <c r="K65" i="2"/>
  <c r="J65" i="2"/>
  <c r="S201" i="2"/>
  <c r="J201" i="2"/>
  <c r="G200" i="2"/>
  <c r="J189" i="2"/>
  <c r="S189" i="2"/>
  <c r="Z172" i="2"/>
  <c r="Z159" i="2"/>
  <c r="G145" i="2"/>
  <c r="Z139" i="2"/>
  <c r="J133" i="2"/>
  <c r="S133" i="2"/>
  <c r="Z125" i="2"/>
  <c r="G115" i="2"/>
  <c r="M115" i="2" s="1"/>
  <c r="N115" i="2" s="1"/>
  <c r="G84" i="2"/>
  <c r="Z65" i="2"/>
  <c r="AD65" i="2" s="1"/>
  <c r="Z201" i="2"/>
  <c r="AA201" i="2" s="1"/>
  <c r="AA200" i="2"/>
  <c r="Z189" i="2"/>
  <c r="AA189" i="2" s="1"/>
  <c r="O188" i="2"/>
  <c r="P188" i="2" s="1"/>
  <c r="G159" i="2"/>
  <c r="G149" i="2"/>
  <c r="H149" i="2" s="1"/>
  <c r="AA145" i="2"/>
  <c r="G139" i="2"/>
  <c r="G125" i="2"/>
  <c r="H125" i="2" s="1"/>
  <c r="AA115" i="2"/>
  <c r="G65" i="2"/>
  <c r="H65" i="2" s="1"/>
  <c r="Z216" i="2"/>
  <c r="S202" i="2"/>
  <c r="J202" i="2"/>
  <c r="G201" i="2"/>
  <c r="G189" i="2"/>
  <c r="H189" i="2" s="1"/>
  <c r="AA159" i="2"/>
  <c r="S121" i="2"/>
  <c r="J121" i="2"/>
  <c r="S119" i="2"/>
  <c r="J119" i="2"/>
  <c r="S106" i="2"/>
  <c r="J106" i="2"/>
  <c r="S179" i="2"/>
  <c r="J179" i="2"/>
  <c r="S163" i="2"/>
  <c r="J163" i="2"/>
  <c r="S153" i="2"/>
  <c r="J153" i="2"/>
  <c r="Z121" i="2"/>
  <c r="AA121" i="2" s="1"/>
  <c r="G119" i="2"/>
  <c r="G106" i="2"/>
  <c r="J79" i="2"/>
  <c r="S79" i="2"/>
  <c r="G70" i="2"/>
  <c r="H70" i="2" s="1"/>
  <c r="Z225" i="2"/>
  <c r="Z217" i="2"/>
  <c r="AA217" i="2" s="1"/>
  <c r="H217" i="2"/>
  <c r="J203" i="2"/>
  <c r="S203" i="2"/>
  <c r="G202" i="2"/>
  <c r="Z179" i="2"/>
  <c r="Z163" i="2"/>
  <c r="Z153" i="2"/>
  <c r="AA153" i="2" s="1"/>
  <c r="G121" i="2"/>
  <c r="H121" i="2" s="1"/>
  <c r="Z79" i="2"/>
  <c r="S73" i="2"/>
  <c r="O73" i="2" s="1"/>
  <c r="P73" i="2" s="1"/>
  <c r="L73" i="2"/>
  <c r="K73" i="2"/>
  <c r="J73" i="2"/>
  <c r="AC73" i="2"/>
  <c r="S63" i="2"/>
  <c r="O63" i="2" s="1"/>
  <c r="AC63" i="2"/>
  <c r="L63" i="2"/>
  <c r="K63" i="2"/>
  <c r="J63" i="2"/>
  <c r="Z49" i="2"/>
  <c r="O22" i="2"/>
  <c r="G22" i="2"/>
  <c r="G63" i="2"/>
  <c r="G55" i="2"/>
  <c r="H55" i="2" s="1"/>
  <c r="AC44" i="2"/>
  <c r="S44" i="2"/>
  <c r="L44" i="2"/>
  <c r="K44" i="2"/>
  <c r="J44" i="2"/>
  <c r="S15" i="2"/>
  <c r="J15" i="2"/>
  <c r="Z44" i="2"/>
  <c r="J18" i="2"/>
  <c r="S18" i="2"/>
  <c r="G57" i="2"/>
  <c r="H57" i="2" s="1"/>
  <c r="S46" i="2"/>
  <c r="O46" i="2" s="1"/>
  <c r="P46" i="2" s="1"/>
  <c r="L46" i="2"/>
  <c r="AC46" i="2"/>
  <c r="K46" i="2"/>
  <c r="J46" i="2"/>
  <c r="Z46" i="2"/>
  <c r="S40" i="2"/>
  <c r="O40" i="2" s="1"/>
  <c r="L40" i="2"/>
  <c r="K40" i="2"/>
  <c r="AC40" i="2"/>
  <c r="J40" i="2"/>
  <c r="L59" i="2"/>
  <c r="K59" i="2"/>
  <c r="J59" i="2"/>
  <c r="AC59" i="2"/>
  <c r="S59" i="2"/>
  <c r="G46" i="2"/>
  <c r="M46" i="2" s="1"/>
  <c r="N46" i="2" s="1"/>
  <c r="Z40" i="2"/>
  <c r="S14" i="2"/>
  <c r="J14" i="2"/>
  <c r="Z59" i="2"/>
  <c r="AA59" i="2" s="1"/>
  <c r="G40" i="2"/>
  <c r="M40" i="2" s="1"/>
  <c r="G14" i="2"/>
  <c r="H14" i="2" s="1"/>
  <c r="G343" i="2"/>
  <c r="O59" i="2"/>
  <c r="P59" i="2" s="1"/>
  <c r="G59" i="2"/>
  <c r="M59" i="2" s="1"/>
  <c r="N59" i="2" s="1"/>
  <c r="L48" i="2"/>
  <c r="K48" i="2"/>
  <c r="J48" i="2"/>
  <c r="S48" i="2"/>
  <c r="AC48" i="2"/>
  <c r="Z48" i="2"/>
  <c r="L66" i="2"/>
  <c r="K66" i="2"/>
  <c r="J66" i="2"/>
  <c r="AC66" i="2"/>
  <c r="S66" i="2"/>
  <c r="O66" i="2" s="1"/>
  <c r="P66" i="2" s="1"/>
  <c r="S64" i="2"/>
  <c r="O64" i="2" s="1"/>
  <c r="P64" i="2" s="1"/>
  <c r="AC64" i="2"/>
  <c r="L64" i="2"/>
  <c r="K64" i="2"/>
  <c r="J64" i="2"/>
  <c r="O48" i="2"/>
  <c r="P48" i="2" s="1"/>
  <c r="G48" i="2"/>
  <c r="H48" i="2" s="1"/>
  <c r="J36" i="2"/>
  <c r="S36" i="2"/>
  <c r="S13" i="2"/>
  <c r="J13" i="2"/>
  <c r="Z66" i="2"/>
  <c r="Z64" i="2"/>
  <c r="AD64" i="2" s="1"/>
  <c r="H64" i="2"/>
  <c r="AA48" i="2"/>
  <c r="Z36" i="2"/>
  <c r="L23" i="2"/>
  <c r="O23" i="2" s="1"/>
  <c r="P23" i="2" s="1"/>
  <c r="K23" i="2"/>
  <c r="J23" i="2"/>
  <c r="S23" i="2"/>
  <c r="AC23" i="2"/>
  <c r="J17" i="2"/>
  <c r="S17" i="2"/>
  <c r="G13" i="2"/>
  <c r="G66" i="2"/>
  <c r="M66" i="2" s="1"/>
  <c r="N66" i="2" s="1"/>
  <c r="G64" i="2"/>
  <c r="Z54" i="2"/>
  <c r="AD54" i="2" s="1"/>
  <c r="Z23" i="2"/>
  <c r="AA23" i="2" s="1"/>
  <c r="AA64" i="2"/>
  <c r="AC56" i="2"/>
  <c r="S56" i="2"/>
  <c r="O56" i="2" s="1"/>
  <c r="P56" i="2" s="1"/>
  <c r="L56" i="2"/>
  <c r="K56" i="2"/>
  <c r="J56" i="2"/>
  <c r="G23" i="2"/>
  <c r="M23" i="2" s="1"/>
  <c r="N23" i="2" s="1"/>
  <c r="O114" i="2"/>
  <c r="P114" i="2" s="1"/>
  <c r="G114" i="2"/>
  <c r="M114" i="2" s="1"/>
  <c r="N114" i="2" s="1"/>
  <c r="H94" i="2"/>
  <c r="Z94" i="2"/>
  <c r="AD94" i="2" s="1"/>
  <c r="Z71" i="2"/>
  <c r="Z56" i="2"/>
  <c r="Z133" i="2"/>
  <c r="AA132" i="2"/>
  <c r="AA114" i="2"/>
  <c r="J109" i="2"/>
  <c r="S109" i="2"/>
  <c r="J104" i="2"/>
  <c r="S104" i="2"/>
  <c r="J99" i="2"/>
  <c r="S99" i="2"/>
  <c r="S97" i="2"/>
  <c r="J97" i="2"/>
  <c r="G94" i="2"/>
  <c r="M94" i="2" s="1"/>
  <c r="N94" i="2" s="1"/>
  <c r="O94" i="2"/>
  <c r="P94" i="2" s="1"/>
  <c r="L92" i="2"/>
  <c r="O92" i="2" s="1"/>
  <c r="AC92" i="2"/>
  <c r="J92" i="2"/>
  <c r="S92" i="2"/>
  <c r="K92" i="2"/>
  <c r="AA56" i="2"/>
  <c r="Z45" i="2"/>
  <c r="Z30" i="2"/>
  <c r="S181" i="2"/>
  <c r="J181" i="2"/>
  <c r="G180" i="2"/>
  <c r="J173" i="2"/>
  <c r="S173" i="2"/>
  <c r="G172" i="2"/>
  <c r="AC157" i="2"/>
  <c r="L157" i="2"/>
  <c r="K157" i="2"/>
  <c r="J157" i="2"/>
  <c r="S157" i="2"/>
  <c r="O157" i="2" s="1"/>
  <c r="P157" i="2" s="1"/>
  <c r="S147" i="2"/>
  <c r="J147" i="2"/>
  <c r="G146" i="2"/>
  <c r="Z140" i="2"/>
  <c r="AA139" i="2"/>
  <c r="J134" i="2"/>
  <c r="S134" i="2"/>
  <c r="G133" i="2"/>
  <c r="H133" i="2" s="1"/>
  <c r="H109" i="2"/>
  <c r="Z109" i="2"/>
  <c r="Z104" i="2"/>
  <c r="AA104" i="2" s="1"/>
  <c r="Z99" i="2"/>
  <c r="Z97" i="2"/>
  <c r="AA97" i="2" s="1"/>
  <c r="Z92" i="2"/>
  <c r="S58" i="2"/>
  <c r="L58" i="2"/>
  <c r="O58" i="2" s="1"/>
  <c r="P58" i="2" s="1"/>
  <c r="AC58" i="2"/>
  <c r="K58" i="2"/>
  <c r="J58" i="2"/>
  <c r="G45" i="2"/>
  <c r="M45" i="2" s="1"/>
  <c r="N45" i="2" s="1"/>
  <c r="AA180" i="2"/>
  <c r="Z173" i="2"/>
  <c r="AA172" i="2"/>
  <c r="H157" i="2"/>
  <c r="Z157" i="2"/>
  <c r="H147" i="2"/>
  <c r="Z147" i="2"/>
  <c r="AA146" i="2"/>
  <c r="S141" i="2"/>
  <c r="J141" i="2"/>
  <c r="G140" i="2"/>
  <c r="H140" i="2" s="1"/>
  <c r="Z134" i="2"/>
  <c r="AA134" i="2" s="1"/>
  <c r="S128" i="2"/>
  <c r="J128" i="2"/>
  <c r="G109" i="2"/>
  <c r="G99" i="2"/>
  <c r="G97" i="2"/>
  <c r="G92" i="2"/>
  <c r="H92" i="2" s="1"/>
  <c r="Z58" i="2"/>
  <c r="AA45" i="2"/>
  <c r="S26" i="2"/>
  <c r="J26" i="2"/>
  <c r="G147" i="2"/>
  <c r="Z141" i="2"/>
  <c r="AA140" i="2"/>
  <c r="S135" i="2"/>
  <c r="J135" i="2"/>
  <c r="G134" i="2"/>
  <c r="Z128" i="2"/>
  <c r="AA128" i="2" s="1"/>
  <c r="J123" i="2"/>
  <c r="S123" i="2"/>
  <c r="S120" i="2"/>
  <c r="J120" i="2"/>
  <c r="AA92" i="2"/>
  <c r="S83" i="2"/>
  <c r="J83" i="2"/>
  <c r="G58" i="2"/>
  <c r="L47" i="2"/>
  <c r="K47" i="2"/>
  <c r="J47" i="2"/>
  <c r="AC47" i="2"/>
  <c r="S47" i="2"/>
  <c r="O47" i="2" s="1"/>
  <c r="P47" i="2" s="1"/>
  <c r="G26" i="2"/>
  <c r="H26" i="2" s="1"/>
  <c r="J16" i="2"/>
  <c r="S16" i="2"/>
  <c r="AA181" i="2"/>
  <c r="AA157" i="2"/>
  <c r="Z148" i="2"/>
  <c r="AA148" i="2" s="1"/>
  <c r="J142" i="2"/>
  <c r="S142" i="2"/>
  <c r="G141" i="2"/>
  <c r="Z135" i="2"/>
  <c r="S129" i="2"/>
  <c r="J129" i="2"/>
  <c r="G128" i="2"/>
  <c r="H128" i="2" s="1"/>
  <c r="Z123" i="2"/>
  <c r="AA123" i="2" s="1"/>
  <c r="H123" i="2"/>
  <c r="Z120" i="2"/>
  <c r="AA120" i="2" s="1"/>
  <c r="S107" i="2"/>
  <c r="J107" i="2"/>
  <c r="Z83" i="2"/>
  <c r="AA83" i="2" s="1"/>
  <c r="L60" i="2"/>
  <c r="K60" i="2"/>
  <c r="J60" i="2"/>
  <c r="S60" i="2"/>
  <c r="AC60" i="2"/>
  <c r="AA58" i="2"/>
  <c r="Z47" i="2"/>
  <c r="L41" i="2"/>
  <c r="K41" i="2"/>
  <c r="J41" i="2"/>
  <c r="S41" i="2"/>
  <c r="AC41" i="2"/>
  <c r="Z16" i="2"/>
  <c r="AA16" i="2" s="1"/>
  <c r="G345" i="2"/>
  <c r="J167" i="2"/>
  <c r="S167" i="2"/>
  <c r="J149" i="2"/>
  <c r="S149" i="2"/>
  <c r="G148" i="2"/>
  <c r="Z142" i="2"/>
  <c r="J136" i="2"/>
  <c r="S136" i="2"/>
  <c r="G135" i="2"/>
  <c r="H135" i="2" s="1"/>
  <c r="Z129" i="2"/>
  <c r="AA129" i="2" s="1"/>
  <c r="H129" i="2"/>
  <c r="G123" i="2"/>
  <c r="G120" i="2"/>
  <c r="H120" i="2" s="1"/>
  <c r="Z107" i="2"/>
  <c r="AA107" i="2" s="1"/>
  <c r="G83" i="2"/>
  <c r="Z60" i="2"/>
  <c r="G47" i="2"/>
  <c r="H41" i="2"/>
  <c r="Z41" i="2"/>
  <c r="AD41" i="2" s="1"/>
  <c r="G16" i="2"/>
  <c r="H16" i="2" s="1"/>
  <c r="Z167" i="2"/>
  <c r="Z149" i="2"/>
  <c r="AA149" i="2" s="1"/>
  <c r="G142" i="2"/>
  <c r="Z136" i="2"/>
  <c r="AA136" i="2" s="1"/>
  <c r="H136" i="2"/>
  <c r="AA135" i="2"/>
  <c r="G129" i="2"/>
  <c r="G107" i="2"/>
  <c r="AD89" i="2"/>
  <c r="O60" i="2"/>
  <c r="P60" i="2" s="1"/>
  <c r="G60" i="2"/>
  <c r="AA47" i="2"/>
  <c r="O41" i="2"/>
  <c r="P41" i="2" s="1"/>
  <c r="G41" i="2"/>
  <c r="L22" i="2"/>
  <c r="K22" i="2"/>
  <c r="J22" i="2"/>
  <c r="AC22" i="2"/>
  <c r="S22" i="2"/>
  <c r="AC55" i="2"/>
  <c r="S55" i="2"/>
  <c r="O55" i="2" s="1"/>
  <c r="P55" i="2" s="1"/>
  <c r="L55" i="2"/>
  <c r="K55" i="2"/>
  <c r="J55" i="2"/>
  <c r="G54" i="2"/>
  <c r="H54" i="2" s="1"/>
  <c r="G30" i="2"/>
  <c r="S105" i="2"/>
  <c r="J105" i="2"/>
  <c r="G104" i="2"/>
  <c r="AC72" i="2"/>
  <c r="S72" i="2"/>
  <c r="O72" i="2" s="1"/>
  <c r="P72" i="2" s="1"/>
  <c r="L72" i="2"/>
  <c r="K72" i="2"/>
  <c r="J72" i="2"/>
  <c r="G71" i="2"/>
  <c r="H71" i="2" s="1"/>
  <c r="O71" i="2"/>
  <c r="P71" i="2" s="1"/>
  <c r="Z55" i="2"/>
  <c r="AD55" i="2" s="1"/>
  <c r="AA30" i="2"/>
  <c r="Z119" i="2"/>
  <c r="S113" i="2"/>
  <c r="O113" i="2" s="1"/>
  <c r="AC113" i="2"/>
  <c r="L113" i="2"/>
  <c r="K113" i="2"/>
  <c r="J113" i="2"/>
  <c r="H106" i="2"/>
  <c r="Z106" i="2"/>
  <c r="AA105" i="2"/>
  <c r="Z73" i="2"/>
  <c r="AA73" i="2" s="1"/>
  <c r="AA72" i="2"/>
  <c r="Z63" i="2"/>
  <c r="AA63" i="2" s="1"/>
  <c r="H63" i="2"/>
  <c r="S57" i="2"/>
  <c r="O57" i="2" s="1"/>
  <c r="P57" i="2" s="1"/>
  <c r="AC57" i="2"/>
  <c r="L57" i="2"/>
  <c r="K57" i="2"/>
  <c r="J57" i="2"/>
  <c r="G56" i="2"/>
  <c r="M56" i="2" s="1"/>
  <c r="N56" i="2" s="1"/>
  <c r="S45" i="2"/>
  <c r="O45" i="2" s="1"/>
  <c r="P45" i="2" s="1"/>
  <c r="AC45" i="2"/>
  <c r="K45" i="2"/>
  <c r="J45" i="2"/>
  <c r="L45" i="2"/>
  <c r="O44" i="2"/>
  <c r="G44" i="2"/>
  <c r="M44" i="2" s="1"/>
  <c r="Z26" i="2"/>
  <c r="Z13" i="2"/>
  <c r="H13" i="2"/>
  <c r="Z14" i="2"/>
  <c r="AA13" i="2"/>
  <c r="G350" i="2"/>
  <c r="H15" i="2"/>
  <c r="Z15" i="2"/>
  <c r="AA15" i="2" s="1"/>
  <c r="AA14" i="2"/>
  <c r="G15" i="2"/>
  <c r="G347" i="2"/>
  <c r="H17" i="2"/>
  <c r="Z17" i="2"/>
  <c r="AA17" i="2" s="1"/>
  <c r="G348" i="2"/>
  <c r="G17" i="2"/>
  <c r="L50" i="2"/>
  <c r="K50" i="2"/>
  <c r="J50" i="2"/>
  <c r="AC50" i="2"/>
  <c r="S50" i="2"/>
  <c r="O50" i="2" s="1"/>
  <c r="P50" i="2" s="1"/>
  <c r="G49" i="2"/>
  <c r="M49" i="2" s="1"/>
  <c r="N49" i="2" s="1"/>
  <c r="O49" i="2"/>
  <c r="P49" i="2" s="1"/>
  <c r="J37" i="2"/>
  <c r="S37" i="2"/>
  <c r="G36" i="2"/>
  <c r="H36" i="2" s="1"/>
  <c r="Z18" i="2"/>
  <c r="G79" i="2"/>
  <c r="H79" i="2" s="1"/>
  <c r="Z50" i="2"/>
  <c r="AA49" i="2"/>
  <c r="H37" i="2"/>
  <c r="Z37" i="2"/>
  <c r="AA37" i="2" s="1"/>
  <c r="AA36" i="2"/>
  <c r="J19" i="2"/>
  <c r="S19" i="2"/>
  <c r="G18" i="2"/>
  <c r="G356" i="2"/>
  <c r="G355" i="2" s="1"/>
  <c r="H100" i="2"/>
  <c r="Z100" i="2"/>
  <c r="AA99" i="2"/>
  <c r="AA79" i="2"/>
  <c r="J51" i="2"/>
  <c r="L51" i="2"/>
  <c r="AC51" i="2"/>
  <c r="S51" i="2"/>
  <c r="K51" i="2"/>
  <c r="G50" i="2"/>
  <c r="M50" i="2" s="1"/>
  <c r="N50" i="2" s="1"/>
  <c r="G37" i="2"/>
  <c r="H19" i="2"/>
  <c r="Z19" i="2"/>
  <c r="AA18" i="2"/>
  <c r="O348" i="2"/>
  <c r="P348" i="2" s="1"/>
  <c r="G346" i="2"/>
  <c r="S101" i="2"/>
  <c r="J101" i="2"/>
  <c r="G100" i="2"/>
  <c r="L68" i="2"/>
  <c r="AC68" i="2"/>
  <c r="S68" i="2"/>
  <c r="K68" i="2"/>
  <c r="J68" i="2"/>
  <c r="Z51" i="2"/>
  <c r="AD51" i="2" s="1"/>
  <c r="AA50" i="2"/>
  <c r="G19" i="2"/>
  <c r="S10" i="2"/>
  <c r="J10" i="2"/>
  <c r="G342" i="2"/>
  <c r="Z101" i="2"/>
  <c r="Z68" i="2"/>
  <c r="AC52" i="2"/>
  <c r="K52" i="2"/>
  <c r="J52" i="2"/>
  <c r="S52" i="2"/>
  <c r="L52" i="2"/>
  <c r="G51" i="2"/>
  <c r="H51" i="2" s="1"/>
  <c r="O51" i="2"/>
  <c r="P51" i="2" s="1"/>
  <c r="Z10" i="2"/>
  <c r="AA10" i="2" s="1"/>
  <c r="J102" i="2"/>
  <c r="S102" i="2"/>
  <c r="G101" i="2"/>
  <c r="H101" i="2" s="1"/>
  <c r="AC69" i="2"/>
  <c r="J69" i="2"/>
  <c r="L69" i="2"/>
  <c r="K69" i="2"/>
  <c r="S69" i="2"/>
  <c r="G68" i="2"/>
  <c r="Z52" i="2"/>
  <c r="AD52" i="2" s="1"/>
  <c r="AA51" i="2"/>
  <c r="S11" i="2"/>
  <c r="J11" i="2"/>
  <c r="G10" i="2"/>
  <c r="G362" i="2"/>
  <c r="G361" i="2" s="1"/>
  <c r="Z102" i="2"/>
  <c r="AA101" i="2"/>
  <c r="AC76" i="2"/>
  <c r="L76" i="2"/>
  <c r="J76" i="2"/>
  <c r="S76" i="2"/>
  <c r="K76" i="2"/>
  <c r="Z69" i="2"/>
  <c r="AD69" i="2" s="1"/>
  <c r="AA68" i="2"/>
  <c r="AC53" i="2"/>
  <c r="L53" i="2"/>
  <c r="S53" i="2"/>
  <c r="K53" i="2"/>
  <c r="J53" i="2"/>
  <c r="G52" i="2"/>
  <c r="H52" i="2" s="1"/>
  <c r="O52" i="2"/>
  <c r="P52" i="2" s="1"/>
  <c r="S29" i="2"/>
  <c r="J29" i="2"/>
  <c r="Z11" i="2"/>
  <c r="AA11" i="2" s="1"/>
  <c r="S103" i="2"/>
  <c r="J103" i="2"/>
  <c r="G102" i="2"/>
  <c r="Z76" i="2"/>
  <c r="AC70" i="2"/>
  <c r="K70" i="2"/>
  <c r="S70" i="2"/>
  <c r="O70" i="2" s="1"/>
  <c r="P70" i="2" s="1"/>
  <c r="L70" i="2"/>
  <c r="J70" i="2"/>
  <c r="G69" i="2"/>
  <c r="M69" i="2" s="1"/>
  <c r="N69" i="2" s="1"/>
  <c r="O69" i="2"/>
  <c r="P69" i="2" s="1"/>
  <c r="Z53" i="2"/>
  <c r="Z29" i="2"/>
  <c r="G11" i="2"/>
  <c r="G349" i="2"/>
  <c r="Z103" i="2"/>
  <c r="AA103" i="2" s="1"/>
  <c r="H103" i="2"/>
  <c r="AA102" i="2"/>
  <c r="G76" i="2"/>
  <c r="M76" i="2" s="1"/>
  <c r="O76" i="2"/>
  <c r="Z70" i="2"/>
  <c r="AD70" i="2" s="1"/>
  <c r="AA69" i="2"/>
  <c r="AC54" i="2"/>
  <c r="J54" i="2"/>
  <c r="L54" i="2"/>
  <c r="K54" i="2"/>
  <c r="S54" i="2"/>
  <c r="O54" i="2" s="1"/>
  <c r="P54" i="2" s="1"/>
  <c r="G53" i="2"/>
  <c r="O53" i="2"/>
  <c r="P53" i="2" s="1"/>
  <c r="J30" i="2"/>
  <c r="S30" i="2"/>
  <c r="G29" i="2"/>
  <c r="H29" i="2" s="1"/>
  <c r="G344" i="2"/>
  <c r="O330" i="2"/>
  <c r="P330" i="2" s="1"/>
  <c r="AD274" i="2"/>
  <c r="AD330" i="2"/>
  <c r="M253" i="2"/>
  <c r="N253" i="2" s="1"/>
  <c r="H253" i="2"/>
  <c r="O253" i="2"/>
  <c r="P253" i="2" s="1"/>
  <c r="AD272" i="2"/>
  <c r="M197" i="2"/>
  <c r="N197" i="2" s="1"/>
  <c r="M184" i="2"/>
  <c r="N184" i="2" s="1"/>
  <c r="AD277" i="2"/>
  <c r="AD279" i="2"/>
  <c r="H224" i="2"/>
  <c r="M224" i="2"/>
  <c r="N224" i="2" s="1"/>
  <c r="AD197" i="2"/>
  <c r="AA197" i="2"/>
  <c r="AA277" i="2"/>
  <c r="AA279" i="2"/>
  <c r="AD273" i="2"/>
  <c r="AA273" i="2"/>
  <c r="M196" i="2"/>
  <c r="N196" i="2" s="1"/>
  <c r="AD196" i="2"/>
  <c r="O196" i="2"/>
  <c r="P196" i="2" s="1"/>
  <c r="AA272" i="2"/>
  <c r="O190" i="2"/>
  <c r="P190" i="2" s="1"/>
  <c r="AD253" i="2"/>
  <c r="AA253" i="2"/>
  <c r="M212" i="2"/>
  <c r="N212" i="2" s="1"/>
  <c r="M183" i="2"/>
  <c r="N183" i="2" s="1"/>
  <c r="O183" i="2"/>
  <c r="P183" i="2" s="1"/>
  <c r="M188" i="2"/>
  <c r="N188" i="2" s="1"/>
  <c r="M223" i="2"/>
  <c r="N223" i="2" s="1"/>
  <c r="M330" i="2"/>
  <c r="N330" i="2" s="1"/>
  <c r="M194" i="2"/>
  <c r="N194" i="2" s="1"/>
  <c r="O223" i="2"/>
  <c r="P223" i="2" s="1"/>
  <c r="H330" i="2"/>
  <c r="O194" i="2"/>
  <c r="P194" i="2" s="1"/>
  <c r="AD175" i="2"/>
  <c r="AA175" i="2"/>
  <c r="AD223" i="2"/>
  <c r="AA223" i="2"/>
  <c r="M174" i="2"/>
  <c r="N174" i="2" s="1"/>
  <c r="O175" i="2"/>
  <c r="P175" i="2" s="1"/>
  <c r="AD183" i="2"/>
  <c r="M192" i="2"/>
  <c r="N192" i="2" s="1"/>
  <c r="AA183" i="2"/>
  <c r="H192" i="2"/>
  <c r="H212" i="2"/>
  <c r="O166" i="2"/>
  <c r="P166" i="2" s="1"/>
  <c r="M210" i="2"/>
  <c r="AD188" i="2"/>
  <c r="AD174" i="2"/>
  <c r="AD169" i="2"/>
  <c r="AA169" i="2"/>
  <c r="AD194" i="2"/>
  <c r="AD158" i="2"/>
  <c r="AD190" i="2"/>
  <c r="M243" i="2"/>
  <c r="N243" i="2" s="1"/>
  <c r="O210" i="2"/>
  <c r="H197" i="2"/>
  <c r="AA190" i="2"/>
  <c r="M185" i="2"/>
  <c r="N185" i="2" s="1"/>
  <c r="H185" i="2"/>
  <c r="AD212" i="2"/>
  <c r="AD156" i="2"/>
  <c r="AA212" i="2"/>
  <c r="AD210" i="2"/>
  <c r="M170" i="2"/>
  <c r="N170" i="2" s="1"/>
  <c r="O195" i="2"/>
  <c r="P195" i="2" s="1"/>
  <c r="O185" i="2"/>
  <c r="P185" i="2" s="1"/>
  <c r="M158" i="2"/>
  <c r="N158" i="2" s="1"/>
  <c r="M169" i="2"/>
  <c r="N169" i="2" s="1"/>
  <c r="H169" i="2"/>
  <c r="M87" i="2"/>
  <c r="H87" i="2"/>
  <c r="O156" i="2"/>
  <c r="P156" i="2" s="1"/>
  <c r="AA158" i="2"/>
  <c r="AA156" i="2"/>
  <c r="AD90" i="2"/>
  <c r="AA194" i="2"/>
  <c r="M175" i="2"/>
  <c r="N175" i="2" s="1"/>
  <c r="H175" i="2"/>
  <c r="O170" i="2"/>
  <c r="P170" i="2" s="1"/>
  <c r="O33" i="2"/>
  <c r="O98" i="2"/>
  <c r="P98" i="2" s="1"/>
  <c r="AD33" i="2"/>
  <c r="AD34" i="2" s="1"/>
  <c r="R87" i="2"/>
  <c r="Q87" i="2"/>
  <c r="M89" i="2"/>
  <c r="N89" i="2" s="1"/>
  <c r="H89" i="2"/>
  <c r="W67" i="2"/>
  <c r="R67" i="2"/>
  <c r="V67" i="2"/>
  <c r="Q67" i="2"/>
  <c r="M156" i="2"/>
  <c r="N156" i="2" s="1"/>
  <c r="M166" i="2"/>
  <c r="N166" i="2" s="1"/>
  <c r="H156" i="2"/>
  <c r="M98" i="2"/>
  <c r="N98" i="2" s="1"/>
  <c r="R345" i="2"/>
  <c r="Q345" i="2"/>
  <c r="R342" i="2"/>
  <c r="R347" i="2"/>
  <c r="Q347" i="2"/>
  <c r="M33" i="2"/>
  <c r="R349" i="2"/>
  <c r="Q349" i="2"/>
  <c r="O357" i="2"/>
  <c r="P356" i="2"/>
  <c r="AA33" i="2"/>
  <c r="AD348" i="2"/>
  <c r="AD351" i="2" s="1"/>
  <c r="AA348" i="2"/>
  <c r="R350" i="2"/>
  <c r="Q350" i="2"/>
  <c r="R344" i="2"/>
  <c r="Q344" i="2"/>
  <c r="O89" i="2"/>
  <c r="P89" i="2" s="1"/>
  <c r="Q346" i="2"/>
  <c r="O363" i="2"/>
  <c r="P362" i="2"/>
  <c r="O12" i="2"/>
  <c r="P12" i="2" s="1"/>
  <c r="R346" i="2"/>
  <c r="AD12" i="2"/>
  <c r="M67" i="2"/>
  <c r="N67" i="2" s="1"/>
  <c r="AD98" i="2"/>
  <c r="M12" i="2"/>
  <c r="N12" i="2" s="1"/>
  <c r="AA356" i="2"/>
  <c r="AA346" i="2"/>
  <c r="AA349" i="2"/>
  <c r="AA344" i="2"/>
  <c r="AA12" i="2"/>
  <c r="K259" i="2"/>
  <c r="K234" i="2"/>
  <c r="K329" i="2"/>
  <c r="K321" i="2"/>
  <c r="K168" i="2"/>
  <c r="K145" i="2"/>
  <c r="K245" i="2"/>
  <c r="K82" i="2"/>
  <c r="K123" i="2"/>
  <c r="K328" i="2"/>
  <c r="K254" i="2"/>
  <c r="L254" i="2" s="1"/>
  <c r="L329" i="2"/>
  <c r="L321" i="2"/>
  <c r="K312" i="2"/>
  <c r="L312" i="2" s="1"/>
  <c r="K285" i="2"/>
  <c r="K177" i="2"/>
  <c r="L245" i="2"/>
  <c r="K106" i="2"/>
  <c r="L106" i="2" s="1"/>
  <c r="K227" i="2"/>
  <c r="L227" i="2" s="1"/>
  <c r="K242" i="2"/>
  <c r="L242" i="2" s="1"/>
  <c r="AC329" i="2"/>
  <c r="K172" i="2"/>
  <c r="AC168" i="2"/>
  <c r="K288" i="2"/>
  <c r="L288" i="2" s="1"/>
  <c r="AC145" i="2"/>
  <c r="K189" i="2"/>
  <c r="L189" i="2" s="1"/>
  <c r="K109" i="2"/>
  <c r="L109" i="2" s="1"/>
  <c r="AC123" i="2"/>
  <c r="K129" i="2"/>
  <c r="L129" i="2" s="1"/>
  <c r="K293" i="2"/>
  <c r="L328" i="2"/>
  <c r="AC285" i="2"/>
  <c r="K217" i="2"/>
  <c r="AC217" i="2" s="1"/>
  <c r="K202" i="2"/>
  <c r="L202" i="2" s="1"/>
  <c r="AC106" i="2"/>
  <c r="K79" i="2"/>
  <c r="L79" i="2" s="1"/>
  <c r="K14" i="2"/>
  <c r="L14" i="2" s="1"/>
  <c r="K16" i="2"/>
  <c r="L16" i="2" s="1"/>
  <c r="K11" i="2"/>
  <c r="AC11" i="2" s="1"/>
  <c r="K182" i="2"/>
  <c r="AC182" i="2" s="1"/>
  <c r="AC328" i="2"/>
  <c r="K315" i="2"/>
  <c r="L315" i="2" s="1"/>
  <c r="AC321" i="2"/>
  <c r="L172" i="2"/>
  <c r="K165" i="2"/>
  <c r="L165" i="2" s="1"/>
  <c r="K322" i="2"/>
  <c r="K240" i="2"/>
  <c r="K151" i="2"/>
  <c r="K257" i="2"/>
  <c r="K122" i="2"/>
  <c r="L122" i="2" s="1"/>
  <c r="AC109" i="2"/>
  <c r="K141" i="2"/>
  <c r="K136" i="2"/>
  <c r="L11" i="2"/>
  <c r="K30" i="2"/>
  <c r="K29" i="2"/>
  <c r="K103" i="2"/>
  <c r="K225" i="2"/>
  <c r="AC225" i="2" s="1"/>
  <c r="AC227" i="2"/>
  <c r="K294" i="2"/>
  <c r="K336" i="2"/>
  <c r="L336" i="2" s="1"/>
  <c r="K215" i="2"/>
  <c r="L285" i="2"/>
  <c r="K148" i="2"/>
  <c r="L148" i="2" s="1"/>
  <c r="K155" i="2"/>
  <c r="L155" i="2" s="1"/>
  <c r="K235" i="2"/>
  <c r="L235" i="2" s="1"/>
  <c r="K256" i="2"/>
  <c r="L256" i="2" s="1"/>
  <c r="AC189" i="2"/>
  <c r="AC202" i="2"/>
  <c r="AC14" i="2"/>
  <c r="K251" i="2"/>
  <c r="L251" i="2" s="1"/>
  <c r="K291" i="2"/>
  <c r="AC291" i="2" s="1"/>
  <c r="AC315" i="2"/>
  <c r="K241" i="2"/>
  <c r="AC241" i="2" s="1"/>
  <c r="AC336" i="2"/>
  <c r="AC172" i="2"/>
  <c r="K265" i="2"/>
  <c r="K266" i="2"/>
  <c r="L266" i="2" s="1"/>
  <c r="L217" i="2"/>
  <c r="AC122" i="2"/>
  <c r="K125" i="2"/>
  <c r="K179" i="2"/>
  <c r="L179" i="2" s="1"/>
  <c r="AC79" i="2"/>
  <c r="K26" i="2"/>
  <c r="L26" i="2" s="1"/>
  <c r="AC16" i="2"/>
  <c r="AC103" i="2"/>
  <c r="L291" i="2"/>
  <c r="K326" i="2"/>
  <c r="K320" i="2"/>
  <c r="K331" i="2"/>
  <c r="AC331" i="2" s="1"/>
  <c r="K308" i="2"/>
  <c r="AC165" i="2"/>
  <c r="K150" i="2"/>
  <c r="AC148" i="2"/>
  <c r="AC155" i="2"/>
  <c r="AC235" i="2"/>
  <c r="K211" i="2"/>
  <c r="AC256" i="2"/>
  <c r="AC26" i="2"/>
  <c r="K120" i="2"/>
  <c r="K222" i="2"/>
  <c r="AC222" i="2" s="1"/>
  <c r="K238" i="2"/>
  <c r="AC251" i="2"/>
  <c r="K319" i="2"/>
  <c r="L331" i="2"/>
  <c r="K214" i="2"/>
  <c r="L215" i="2"/>
  <c r="AC266" i="2"/>
  <c r="K154" i="2"/>
  <c r="K100" i="2"/>
  <c r="AC179" i="2"/>
  <c r="K104" i="2"/>
  <c r="K147" i="2"/>
  <c r="AC242" i="2"/>
  <c r="K218" i="2"/>
  <c r="AC218" i="2" s="1"/>
  <c r="AC326" i="2"/>
  <c r="L320" i="2"/>
  <c r="L241" i="2"/>
  <c r="L214" i="2"/>
  <c r="AC215" i="2"/>
  <c r="K231" i="2"/>
  <c r="L231" i="2" s="1"/>
  <c r="K310" i="2"/>
  <c r="K108" i="2"/>
  <c r="K204" i="2"/>
  <c r="AC204" i="2" s="1"/>
  <c r="K323" i="2"/>
  <c r="AC323" i="2" s="1"/>
  <c r="L218" i="2"/>
  <c r="K311" i="2"/>
  <c r="L326" i="2"/>
  <c r="AC320" i="2"/>
  <c r="K290" i="2"/>
  <c r="K140" i="2"/>
  <c r="K193" i="2"/>
  <c r="L193" i="2" s="1"/>
  <c r="K247" i="2"/>
  <c r="AC100" i="2"/>
  <c r="L323" i="2"/>
  <c r="K306" i="2"/>
  <c r="L306" i="2" s="1"/>
  <c r="L319" i="2"/>
  <c r="AC214" i="2"/>
  <c r="K309" i="2"/>
  <c r="AC231" i="2"/>
  <c r="L310" i="2"/>
  <c r="K299" i="2"/>
  <c r="K180" i="2"/>
  <c r="K132" i="2"/>
  <c r="L132" i="2" s="1"/>
  <c r="K221" i="2"/>
  <c r="K316" i="2"/>
  <c r="AC316" i="2" s="1"/>
  <c r="K239" i="2"/>
  <c r="AC319" i="2"/>
  <c r="K332" i="2"/>
  <c r="K213" i="2"/>
  <c r="AC310" i="2"/>
  <c r="K260" i="2"/>
  <c r="AC260" i="2" s="1"/>
  <c r="K268" i="2"/>
  <c r="K200" i="2"/>
  <c r="K178" i="2"/>
  <c r="L204" i="2"/>
  <c r="AC193" i="2"/>
  <c r="K186" i="2"/>
  <c r="L100" i="2"/>
  <c r="K17" i="2"/>
  <c r="L17" i="2" s="1"/>
  <c r="K99" i="2"/>
  <c r="L99" i="2" s="1"/>
  <c r="AC99" i="2"/>
  <c r="L234" i="2"/>
  <c r="K249" i="2"/>
  <c r="K229" i="2"/>
  <c r="AC306" i="2"/>
  <c r="L316" i="2"/>
  <c r="K207" i="2"/>
  <c r="L207" i="2" s="1"/>
  <c r="AC309" i="2"/>
  <c r="L260" i="2"/>
  <c r="AC180" i="2"/>
  <c r="K159" i="2"/>
  <c r="AC132" i="2"/>
  <c r="K246" i="2"/>
  <c r="K163" i="2"/>
  <c r="K181" i="2"/>
  <c r="K83" i="2"/>
  <c r="L83" i="2" s="1"/>
  <c r="K107" i="2"/>
  <c r="K167" i="2"/>
  <c r="K10" i="2"/>
  <c r="L103" i="2"/>
  <c r="AC221" i="2"/>
  <c r="K292" i="2"/>
  <c r="K219" i="2"/>
  <c r="L180" i="2"/>
  <c r="K244" i="2"/>
  <c r="L178" i="2"/>
  <c r="K152" i="2"/>
  <c r="L152" i="2" s="1"/>
  <c r="K161" i="2"/>
  <c r="K133" i="2"/>
  <c r="K15" i="2"/>
  <c r="L15" i="2" s="1"/>
  <c r="K36" i="2"/>
  <c r="L36" i="2" s="1"/>
  <c r="AC17" i="2"/>
  <c r="K128" i="2"/>
  <c r="AC83" i="2"/>
  <c r="K142" i="2"/>
  <c r="L142" i="2" s="1"/>
  <c r="K19" i="2"/>
  <c r="K324" i="2"/>
  <c r="L221" i="2"/>
  <c r="K233" i="2"/>
  <c r="K301" i="2"/>
  <c r="K307" i="2"/>
  <c r="L307" i="2" s="1"/>
  <c r="AC207" i="2"/>
  <c r="L309" i="2"/>
  <c r="L213" i="2"/>
  <c r="K255" i="2"/>
  <c r="L255" i="2" s="1"/>
  <c r="K124" i="2"/>
  <c r="K134" i="2"/>
  <c r="K303" i="2"/>
  <c r="L303" i="2" s="1"/>
  <c r="AC292" i="2"/>
  <c r="K302" i="2"/>
  <c r="K333" i="2"/>
  <c r="AC219" i="2"/>
  <c r="AC213" i="2"/>
  <c r="K298" i="2"/>
  <c r="L298" i="2" s="1"/>
  <c r="K232" i="2"/>
  <c r="L232" i="2" s="1"/>
  <c r="AC178" i="2"/>
  <c r="AC152" i="2"/>
  <c r="L133" i="2"/>
  <c r="K121" i="2"/>
  <c r="K203" i="2"/>
  <c r="AC15" i="2"/>
  <c r="AC36" i="2"/>
  <c r="L134" i="2"/>
  <c r="AC142" i="2"/>
  <c r="AC303" i="2"/>
  <c r="K258" i="2"/>
  <c r="L292" i="2"/>
  <c r="K230" i="2"/>
  <c r="L230" i="2" s="1"/>
  <c r="K191" i="2"/>
  <c r="L219" i="2"/>
  <c r="K199" i="2"/>
  <c r="L199" i="2" s="1"/>
  <c r="AC255" i="2"/>
  <c r="K237" i="2"/>
  <c r="AC124" i="2"/>
  <c r="AC133" i="2"/>
  <c r="K153" i="2"/>
  <c r="L153" i="2" s="1"/>
  <c r="K135" i="2"/>
  <c r="L19" i="2"/>
  <c r="K250" i="2"/>
  <c r="K334" i="2"/>
  <c r="K314" i="2"/>
  <c r="AC307" i="2"/>
  <c r="K162" i="2"/>
  <c r="L162" i="2" s="1"/>
  <c r="K171" i="2"/>
  <c r="L171" i="2" s="1"/>
  <c r="K297" i="2"/>
  <c r="AC298" i="2"/>
  <c r="K252" i="2"/>
  <c r="AC232" i="2"/>
  <c r="K164" i="2"/>
  <c r="L124" i="2"/>
  <c r="AC134" i="2"/>
  <c r="AC19" i="2"/>
  <c r="K228" i="2"/>
  <c r="K313" i="2"/>
  <c r="L313" i="2" s="1"/>
  <c r="K226" i="2"/>
  <c r="AC230" i="2"/>
  <c r="K187" i="2"/>
  <c r="K300" i="2"/>
  <c r="AC199" i="2"/>
  <c r="AC153" i="2"/>
  <c r="L314" i="2"/>
  <c r="AC250" i="2"/>
  <c r="K327" i="2"/>
  <c r="AC249" i="2"/>
  <c r="K317" i="2"/>
  <c r="AC162" i="2"/>
  <c r="K205" i="2"/>
  <c r="AC171" i="2"/>
  <c r="K176" i="2"/>
  <c r="K139" i="2"/>
  <c r="K146" i="2"/>
  <c r="AC146" i="2" s="1"/>
  <c r="AC164" i="2"/>
  <c r="K236" i="2"/>
  <c r="K160" i="2"/>
  <c r="K110" i="2"/>
  <c r="L110" i="2" s="1"/>
  <c r="K119" i="2"/>
  <c r="K13" i="2"/>
  <c r="L13" i="2" s="1"/>
  <c r="K97" i="2"/>
  <c r="K173" i="2"/>
  <c r="L173" i="2" s="1"/>
  <c r="K149" i="2"/>
  <c r="K105" i="2"/>
  <c r="K101" i="2"/>
  <c r="AC234" i="2"/>
  <c r="K198" i="2"/>
  <c r="AC198" i="2" s="1"/>
  <c r="AC297" i="2"/>
  <c r="AC82" i="2"/>
  <c r="AC13" i="2"/>
  <c r="AC313" i="2"/>
  <c r="AC314" i="2"/>
  <c r="L250" i="2"/>
  <c r="K289" i="2"/>
  <c r="L198" i="2"/>
  <c r="L297" i="2"/>
  <c r="K206" i="2"/>
  <c r="L225" i="2"/>
  <c r="L177" i="2"/>
  <c r="L182" i="2"/>
  <c r="AC245" i="2"/>
  <c r="L222" i="2"/>
  <c r="L164" i="2"/>
  <c r="K201" i="2"/>
  <c r="K18" i="2"/>
  <c r="AC173" i="2"/>
  <c r="K37" i="2"/>
  <c r="L37" i="2" s="1"/>
  <c r="AC259" i="2"/>
  <c r="AC312" i="2"/>
  <c r="L249" i="2"/>
  <c r="K267" i="2"/>
  <c r="AC177" i="2"/>
  <c r="AC110" i="2"/>
  <c r="K84" i="2"/>
  <c r="L259" i="2"/>
  <c r="L168" i="2"/>
  <c r="K286" i="2"/>
  <c r="L82" i="2"/>
  <c r="K248" i="2"/>
  <c r="AC37" i="2"/>
  <c r="AC288" i="2"/>
  <c r="L146" i="2"/>
  <c r="K216" i="2"/>
  <c r="AC254" i="2"/>
  <c r="L123" i="2"/>
  <c r="K102" i="2"/>
  <c r="AC129" i="2"/>
  <c r="L145" i="2"/>
  <c r="K220" i="2"/>
  <c r="AC293" i="2"/>
  <c r="L293" i="2"/>
  <c r="L322" i="2"/>
  <c r="AC322" i="2"/>
  <c r="AC240" i="2"/>
  <c r="L240" i="2"/>
  <c r="L151" i="2"/>
  <c r="AC151" i="2"/>
  <c r="L257" i="2"/>
  <c r="AC257" i="2"/>
  <c r="L141" i="2"/>
  <c r="AC141" i="2"/>
  <c r="L136" i="2"/>
  <c r="AC136" i="2"/>
  <c r="L30" i="2"/>
  <c r="AC30" i="2"/>
  <c r="L29" i="2"/>
  <c r="AC29" i="2"/>
  <c r="AC294" i="2"/>
  <c r="L294" i="2"/>
  <c r="L265" i="2"/>
  <c r="AC265" i="2"/>
  <c r="L125" i="2"/>
  <c r="AC125" i="2"/>
  <c r="AC308" i="2"/>
  <c r="L308" i="2"/>
  <c r="L150" i="2"/>
  <c r="AC150" i="2"/>
  <c r="L211" i="2"/>
  <c r="AC211" i="2"/>
  <c r="L120" i="2"/>
  <c r="AC120" i="2"/>
  <c r="L238" i="2"/>
  <c r="AC238" i="2"/>
  <c r="L154" i="2"/>
  <c r="AC154" i="2"/>
  <c r="L104" i="2"/>
  <c r="AC104" i="2"/>
  <c r="L147" i="2"/>
  <c r="AC147" i="2"/>
  <c r="L108" i="2"/>
  <c r="AC108" i="2"/>
  <c r="L311" i="2"/>
  <c r="AC311" i="2"/>
  <c r="L290" i="2"/>
  <c r="AC290" i="2"/>
  <c r="L140" i="2"/>
  <c r="AC140" i="2"/>
  <c r="L247" i="2"/>
  <c r="AC247" i="2"/>
  <c r="L299" i="2"/>
  <c r="AC299" i="2"/>
  <c r="L239" i="2"/>
  <c r="AC239" i="2"/>
  <c r="L332" i="2"/>
  <c r="AC332" i="2"/>
  <c r="L268" i="2"/>
  <c r="AC268" i="2"/>
  <c r="L200" i="2"/>
  <c r="AC200" i="2"/>
  <c r="L186" i="2"/>
  <c r="AC186" i="2"/>
  <c r="L229" i="2"/>
  <c r="AC229" i="2"/>
  <c r="L159" i="2"/>
  <c r="AC159" i="2"/>
  <c r="L246" i="2"/>
  <c r="AC246" i="2"/>
  <c r="AC163" i="2"/>
  <c r="L163" i="2"/>
  <c r="L181" i="2"/>
  <c r="AC181" i="2"/>
  <c r="L107" i="2"/>
  <c r="AC107" i="2"/>
  <c r="L167" i="2"/>
  <c r="AC167" i="2"/>
  <c r="L10" i="2"/>
  <c r="AC10" i="2"/>
  <c r="AC244" i="2"/>
  <c r="L244" i="2"/>
  <c r="L161" i="2"/>
  <c r="AC161" i="2"/>
  <c r="L128" i="2"/>
  <c r="AC128" i="2"/>
  <c r="L324" i="2"/>
  <c r="AC324" i="2"/>
  <c r="AC233" i="2"/>
  <c r="L233" i="2"/>
  <c r="L301" i="2"/>
  <c r="AC301" i="2"/>
  <c r="L302" i="2"/>
  <c r="AC302" i="2"/>
  <c r="L333" i="2"/>
  <c r="AC333" i="2"/>
  <c r="L121" i="2"/>
  <c r="AC121" i="2"/>
  <c r="L203" i="2"/>
  <c r="AC203" i="2"/>
  <c r="L258" i="2"/>
  <c r="AC258" i="2"/>
  <c r="L191" i="2"/>
  <c r="AC191" i="2"/>
  <c r="L237" i="2"/>
  <c r="AC237" i="2"/>
  <c r="L135" i="2"/>
  <c r="AC135" i="2"/>
  <c r="L334" i="2"/>
  <c r="AC334" i="2"/>
  <c r="L252" i="2"/>
  <c r="AC252" i="2"/>
  <c r="AC228" i="2"/>
  <c r="L228" i="2"/>
  <c r="L226" i="2"/>
  <c r="AC226" i="2"/>
  <c r="AC187" i="2"/>
  <c r="L187" i="2"/>
  <c r="L300" i="2"/>
  <c r="AC300" i="2"/>
  <c r="L327" i="2"/>
  <c r="AC327" i="2"/>
  <c r="L317" i="2"/>
  <c r="AC317" i="2"/>
  <c r="L205" i="2"/>
  <c r="AC205" i="2"/>
  <c r="L176" i="2"/>
  <c r="AC176" i="2"/>
  <c r="L139" i="2"/>
  <c r="AC139" i="2"/>
  <c r="AC236" i="2"/>
  <c r="L236" i="2"/>
  <c r="AC160" i="2"/>
  <c r="L160" i="2"/>
  <c r="L119" i="2"/>
  <c r="AC119" i="2"/>
  <c r="L97" i="2"/>
  <c r="AC97" i="2"/>
  <c r="L149" i="2"/>
  <c r="AC149" i="2"/>
  <c r="L105" i="2"/>
  <c r="AC105" i="2"/>
  <c r="AC101" i="2"/>
  <c r="L101" i="2"/>
  <c r="L289" i="2"/>
  <c r="AC289" i="2"/>
  <c r="L206" i="2"/>
  <c r="AC206" i="2"/>
  <c r="L201" i="2"/>
  <c r="AC201" i="2"/>
  <c r="L18" i="2"/>
  <c r="AC18" i="2"/>
  <c r="L267" i="2"/>
  <c r="AC267" i="2"/>
  <c r="L84" i="2"/>
  <c r="AC84" i="2"/>
  <c r="L286" i="2"/>
  <c r="AC286" i="2"/>
  <c r="L248" i="2"/>
  <c r="AC248" i="2"/>
  <c r="L216" i="2"/>
  <c r="AC216" i="2"/>
  <c r="AC102" i="2"/>
  <c r="L102" i="2"/>
  <c r="L220" i="2"/>
  <c r="AC220" i="2"/>
  <c r="H318" i="2" l="1"/>
  <c r="AA88" i="2"/>
  <c r="AA94" i="2"/>
  <c r="P90" i="2"/>
  <c r="H305" i="2"/>
  <c r="O220" i="2"/>
  <c r="P220" i="2" s="1"/>
  <c r="O102" i="2"/>
  <c r="P102" i="2" s="1"/>
  <c r="O84" i="2"/>
  <c r="P84" i="2" s="1"/>
  <c r="O267" i="2"/>
  <c r="P267" i="2" s="1"/>
  <c r="O201" i="2"/>
  <c r="P201" i="2" s="1"/>
  <c r="O206" i="2"/>
  <c r="P206" i="2" s="1"/>
  <c r="O101" i="2"/>
  <c r="P101" i="2" s="1"/>
  <c r="O119" i="2"/>
  <c r="O327" i="2"/>
  <c r="P327" i="2" s="1"/>
  <c r="O187" i="2"/>
  <c r="P187" i="2" s="1"/>
  <c r="O226" i="2"/>
  <c r="P226" i="2" s="1"/>
  <c r="O228" i="2"/>
  <c r="P228" i="2" s="1"/>
  <c r="O252" i="2"/>
  <c r="P252" i="2" s="1"/>
  <c r="O334" i="2"/>
  <c r="P334" i="2" s="1"/>
  <c r="O135" i="2"/>
  <c r="P135" i="2" s="1"/>
  <c r="O121" i="2"/>
  <c r="P121" i="2" s="1"/>
  <c r="O302" i="2"/>
  <c r="P302" i="2" s="1"/>
  <c r="O233" i="2"/>
  <c r="P233" i="2" s="1"/>
  <c r="O324" i="2"/>
  <c r="P324" i="2" s="1"/>
  <c r="O128" i="2"/>
  <c r="O244" i="2"/>
  <c r="P244" i="2" s="1"/>
  <c r="O167" i="2"/>
  <c r="P167" i="2" s="1"/>
  <c r="O181" i="2"/>
  <c r="P181" i="2" s="1"/>
  <c r="O159" i="2"/>
  <c r="P159" i="2" s="1"/>
  <c r="O229" i="2"/>
  <c r="P229" i="2" s="1"/>
  <c r="O200" i="2"/>
  <c r="P200" i="2" s="1"/>
  <c r="O332" i="2"/>
  <c r="P332" i="2" s="1"/>
  <c r="O140" i="2"/>
  <c r="P140" i="2" s="1"/>
  <c r="O311" i="2"/>
  <c r="P311" i="2" s="1"/>
  <c r="O108" i="2"/>
  <c r="P108" i="2" s="1"/>
  <c r="O147" i="2"/>
  <c r="P147" i="2" s="1"/>
  <c r="O104" i="2"/>
  <c r="P104" i="2" s="1"/>
  <c r="O238" i="2"/>
  <c r="P238" i="2" s="1"/>
  <c r="O120" i="2"/>
  <c r="P120" i="2" s="1"/>
  <c r="O308" i="2"/>
  <c r="P308" i="2" s="1"/>
  <c r="O125" i="2"/>
  <c r="P125" i="2" s="1"/>
  <c r="O265" i="2"/>
  <c r="O294" i="2"/>
  <c r="P294" i="2" s="1"/>
  <c r="O29" i="2"/>
  <c r="O141" i="2"/>
  <c r="P141" i="2" s="1"/>
  <c r="O151" i="2"/>
  <c r="P151" i="2" s="1"/>
  <c r="O240" i="2"/>
  <c r="P240" i="2" s="1"/>
  <c r="O293" i="2"/>
  <c r="P293" i="2" s="1"/>
  <c r="O145" i="2"/>
  <c r="O82" i="2"/>
  <c r="O259" i="2"/>
  <c r="P259" i="2" s="1"/>
  <c r="O249" i="2"/>
  <c r="P249" i="2" s="1"/>
  <c r="O37" i="2"/>
  <c r="P37" i="2" s="1"/>
  <c r="O222" i="2"/>
  <c r="P222" i="2" s="1"/>
  <c r="O182" i="2"/>
  <c r="P182" i="2" s="1"/>
  <c r="O297" i="2"/>
  <c r="P297" i="2" s="1"/>
  <c r="O198" i="2"/>
  <c r="P198" i="2" s="1"/>
  <c r="O250" i="2"/>
  <c r="P250" i="2" s="1"/>
  <c r="O110" i="2"/>
  <c r="P110" i="2" s="1"/>
  <c r="O314" i="2"/>
  <c r="P314" i="2" s="1"/>
  <c r="O171" i="2"/>
  <c r="P171" i="2" s="1"/>
  <c r="O162" i="2"/>
  <c r="P162" i="2" s="1"/>
  <c r="O199" i="2"/>
  <c r="P199" i="2" s="1"/>
  <c r="O232" i="2"/>
  <c r="P232" i="2" s="1"/>
  <c r="O213" i="2"/>
  <c r="P213" i="2" s="1"/>
  <c r="O309" i="2"/>
  <c r="P309" i="2" s="1"/>
  <c r="O221" i="2"/>
  <c r="P221" i="2" s="1"/>
  <c r="O36" i="2"/>
  <c r="O15" i="2"/>
  <c r="P15" i="2" s="1"/>
  <c r="O152" i="2"/>
  <c r="P152" i="2" s="1"/>
  <c r="O178" i="2"/>
  <c r="P178" i="2" s="1"/>
  <c r="O180" i="2"/>
  <c r="P180" i="2" s="1"/>
  <c r="O207" i="2"/>
  <c r="P207" i="2" s="1"/>
  <c r="O316" i="2"/>
  <c r="P316" i="2" s="1"/>
  <c r="O234" i="2"/>
  <c r="P234" i="2" s="1"/>
  <c r="O100" i="2"/>
  <c r="P100" i="2" s="1"/>
  <c r="O132" i="2"/>
  <c r="O306" i="2"/>
  <c r="P306" i="2" s="1"/>
  <c r="O323" i="2"/>
  <c r="P323" i="2" s="1"/>
  <c r="O193" i="2"/>
  <c r="P193" i="2" s="1"/>
  <c r="O326" i="2"/>
  <c r="P326" i="2" s="1"/>
  <c r="O231" i="2"/>
  <c r="P231" i="2" s="1"/>
  <c r="O214" i="2"/>
  <c r="P214" i="2" s="1"/>
  <c r="O241" i="2"/>
  <c r="P241" i="2" s="1"/>
  <c r="O215" i="2"/>
  <c r="P215" i="2" s="1"/>
  <c r="O331" i="2"/>
  <c r="P331" i="2" s="1"/>
  <c r="O291" i="2"/>
  <c r="P291" i="2" s="1"/>
  <c r="O26" i="2"/>
  <c r="O179" i="2"/>
  <c r="P179" i="2" s="1"/>
  <c r="O251" i="2"/>
  <c r="P251" i="2" s="1"/>
  <c r="O256" i="2"/>
  <c r="P256" i="2" s="1"/>
  <c r="O235" i="2"/>
  <c r="P235" i="2" s="1"/>
  <c r="O155" i="2"/>
  <c r="P155" i="2" s="1"/>
  <c r="O148" i="2"/>
  <c r="P148" i="2" s="1"/>
  <c r="O285" i="2"/>
  <c r="O336" i="2"/>
  <c r="P336" i="2" s="1"/>
  <c r="O165" i="2"/>
  <c r="P165" i="2" s="1"/>
  <c r="O172" i="2"/>
  <c r="P172" i="2" s="1"/>
  <c r="O315" i="2"/>
  <c r="P315" i="2" s="1"/>
  <c r="O14" i="2"/>
  <c r="P14" i="2" s="1"/>
  <c r="O79" i="2"/>
  <c r="O202" i="2"/>
  <c r="P202" i="2" s="1"/>
  <c r="O328" i="2"/>
  <c r="P328" i="2" s="1"/>
  <c r="O129" i="2"/>
  <c r="P129" i="2" s="1"/>
  <c r="O189" i="2"/>
  <c r="P189" i="2" s="1"/>
  <c r="O242" i="2"/>
  <c r="P242" i="2" s="1"/>
  <c r="O227" i="2"/>
  <c r="P227" i="2" s="1"/>
  <c r="O321" i="2"/>
  <c r="P321" i="2" s="1"/>
  <c r="P92" i="2"/>
  <c r="O95" i="2"/>
  <c r="O257" i="2"/>
  <c r="P257" i="2" s="1"/>
  <c r="O205" i="2"/>
  <c r="P205" i="2" s="1"/>
  <c r="O290" i="2"/>
  <c r="P290" i="2" s="1"/>
  <c r="O307" i="2"/>
  <c r="P307" i="2" s="1"/>
  <c r="O161" i="2"/>
  <c r="P161" i="2" s="1"/>
  <c r="O124" i="2"/>
  <c r="P124" i="2" s="1"/>
  <c r="O105" i="2"/>
  <c r="P105" i="2" s="1"/>
  <c r="AD66" i="2"/>
  <c r="AA66" i="2"/>
  <c r="M200" i="2"/>
  <c r="N200" i="2" s="1"/>
  <c r="H200" i="2"/>
  <c r="O320" i="2"/>
  <c r="P320" i="2" s="1"/>
  <c r="M329" i="2"/>
  <c r="N329" i="2" s="1"/>
  <c r="H329" i="2"/>
  <c r="O123" i="2"/>
  <c r="P123" i="2" s="1"/>
  <c r="O134" i="2"/>
  <c r="P134" i="2" s="1"/>
  <c r="P63" i="2"/>
  <c r="M119" i="2"/>
  <c r="H119" i="2"/>
  <c r="O211" i="2"/>
  <c r="P211" i="2" s="1"/>
  <c r="O319" i="2"/>
  <c r="P319" i="2" s="1"/>
  <c r="AD142" i="2"/>
  <c r="AA142" i="2"/>
  <c r="O289" i="2"/>
  <c r="P289" i="2" s="1"/>
  <c r="O13" i="2"/>
  <c r="P13" i="2" s="1"/>
  <c r="O177" i="2"/>
  <c r="P177" i="2" s="1"/>
  <c r="O139" i="2"/>
  <c r="O218" i="2"/>
  <c r="P218" i="2" s="1"/>
  <c r="M350" i="2"/>
  <c r="N350" i="2" s="1"/>
  <c r="H350" i="2"/>
  <c r="AD147" i="2"/>
  <c r="AA147" i="2"/>
  <c r="V46" i="2"/>
  <c r="R46" i="2"/>
  <c r="Q46" i="2"/>
  <c r="W46" i="2"/>
  <c r="O160" i="2"/>
  <c r="P160" i="2" s="1"/>
  <c r="O299" i="2"/>
  <c r="P299" i="2" s="1"/>
  <c r="W56" i="2"/>
  <c r="V56" i="2"/>
  <c r="R56" i="2"/>
  <c r="Q56" i="2"/>
  <c r="O153" i="2"/>
  <c r="P153" i="2" s="1"/>
  <c r="O286" i="2"/>
  <c r="P286" i="2" s="1"/>
  <c r="O329" i="2"/>
  <c r="P329" i="2" s="1"/>
  <c r="O292" i="2"/>
  <c r="P292" i="2" s="1"/>
  <c r="M306" i="2"/>
  <c r="N306" i="2" s="1"/>
  <c r="H306" i="2"/>
  <c r="O142" i="2"/>
  <c r="P142" i="2" s="1"/>
  <c r="O18" i="2"/>
  <c r="P18" i="2" s="1"/>
  <c r="O245" i="2"/>
  <c r="P245" i="2" s="1"/>
  <c r="AD216" i="2"/>
  <c r="AA216" i="2"/>
  <c r="R57" i="2"/>
  <c r="Q57" i="2"/>
  <c r="O149" i="2"/>
  <c r="P149" i="2" s="1"/>
  <c r="R73" i="2"/>
  <c r="Q73" i="2"/>
  <c r="O163" i="2"/>
  <c r="P163" i="2" s="1"/>
  <c r="P40" i="2"/>
  <c r="O42" i="2"/>
  <c r="O122" i="2"/>
  <c r="P122" i="2" s="1"/>
  <c r="AD109" i="2"/>
  <c r="AA109" i="2"/>
  <c r="O97" i="2"/>
  <c r="R65" i="2"/>
  <c r="Q65" i="2"/>
  <c r="O186" i="2"/>
  <c r="P186" i="2" s="1"/>
  <c r="O236" i="2"/>
  <c r="P236" i="2" s="1"/>
  <c r="O217" i="2"/>
  <c r="P217" i="2" s="1"/>
  <c r="O298" i="2"/>
  <c r="P298" i="2" s="1"/>
  <c r="O230" i="2"/>
  <c r="P230" i="2" s="1"/>
  <c r="M113" i="2"/>
  <c r="H113" i="2"/>
  <c r="O255" i="2"/>
  <c r="P255" i="2" s="1"/>
  <c r="O317" i="2"/>
  <c r="P317" i="2" s="1"/>
  <c r="O312" i="2"/>
  <c r="P312" i="2" s="1"/>
  <c r="O239" i="2"/>
  <c r="P239" i="2" s="1"/>
  <c r="AD40" i="2"/>
  <c r="AD42" i="2" s="1"/>
  <c r="AA40" i="2"/>
  <c r="O225" i="2"/>
  <c r="P225" i="2" s="1"/>
  <c r="O333" i="2"/>
  <c r="P333" i="2" s="1"/>
  <c r="O219" i="2"/>
  <c r="P219" i="2" s="1"/>
  <c r="O254" i="2"/>
  <c r="P254" i="2" s="1"/>
  <c r="AD198" i="2"/>
  <c r="O99" i="2"/>
  <c r="P99" i="2" s="1"/>
  <c r="O246" i="2"/>
  <c r="P246" i="2" s="1"/>
  <c r="O150" i="2"/>
  <c r="P150" i="2" s="1"/>
  <c r="O11" i="2"/>
  <c r="P11" i="2" s="1"/>
  <c r="R50" i="2"/>
  <c r="W50" i="2"/>
  <c r="V50" i="2"/>
  <c r="Q50" i="2"/>
  <c r="R64" i="2"/>
  <c r="Q64" i="2"/>
  <c r="R116" i="2"/>
  <c r="Q116" i="2"/>
  <c r="O216" i="2"/>
  <c r="P216" i="2" s="1"/>
  <c r="O310" i="2"/>
  <c r="P310" i="2" s="1"/>
  <c r="O191" i="2"/>
  <c r="P191" i="2" s="1"/>
  <c r="O303" i="2"/>
  <c r="P303" i="2" s="1"/>
  <c r="O313" i="2"/>
  <c r="P313" i="2" s="1"/>
  <c r="O106" i="2"/>
  <c r="P106" i="2" s="1"/>
  <c r="O288" i="2"/>
  <c r="P288" i="2" s="1"/>
  <c r="AD326" i="2"/>
  <c r="AA326" i="2"/>
  <c r="AD205" i="2"/>
  <c r="AA205" i="2"/>
  <c r="O322" i="2"/>
  <c r="P322" i="2" s="1"/>
  <c r="AD316" i="2"/>
  <c r="AA316" i="2"/>
  <c r="O168" i="2"/>
  <c r="P168" i="2" s="1"/>
  <c r="O30" i="2"/>
  <c r="P30" i="2" s="1"/>
  <c r="R55" i="2"/>
  <c r="Q55" i="2"/>
  <c r="Q157" i="2"/>
  <c r="R157" i="2"/>
  <c r="Q54" i="2"/>
  <c r="R54" i="2"/>
  <c r="P113" i="2"/>
  <c r="O117" i="2"/>
  <c r="O16" i="2"/>
  <c r="P16" i="2" s="1"/>
  <c r="O109" i="2"/>
  <c r="P109" i="2" s="1"/>
  <c r="AD163" i="2"/>
  <c r="AA163" i="2"/>
  <c r="AD100" i="2"/>
  <c r="AA100" i="2"/>
  <c r="W45" i="2"/>
  <c r="V45" i="2"/>
  <c r="R45" i="2"/>
  <c r="Q45" i="2"/>
  <c r="R58" i="2"/>
  <c r="Q58" i="2"/>
  <c r="O173" i="2"/>
  <c r="P173" i="2" s="1"/>
  <c r="O203" i="2"/>
  <c r="P203" i="2" s="1"/>
  <c r="O146" i="2"/>
  <c r="P146" i="2" s="1"/>
  <c r="O258" i="2"/>
  <c r="P258" i="2" s="1"/>
  <c r="O83" i="2"/>
  <c r="P83" i="2" s="1"/>
  <c r="O154" i="2"/>
  <c r="P154" i="2" s="1"/>
  <c r="O260" i="2"/>
  <c r="P260" i="2" s="1"/>
  <c r="R70" i="2"/>
  <c r="Q70" i="2"/>
  <c r="M53" i="2"/>
  <c r="N53" i="2" s="1"/>
  <c r="V53" i="2" s="1"/>
  <c r="H53" i="2"/>
  <c r="M47" i="2"/>
  <c r="N47" i="2" s="1"/>
  <c r="W47" i="2" s="1"/>
  <c r="H47" i="2"/>
  <c r="O103" i="2"/>
  <c r="P103" i="2" s="1"/>
  <c r="O10" i="2"/>
  <c r="Q66" i="2"/>
  <c r="V66" i="2"/>
  <c r="W66" i="2"/>
  <c r="R66" i="2"/>
  <c r="R47" i="2"/>
  <c r="Q47" i="2"/>
  <c r="O17" i="2"/>
  <c r="P17" i="2" s="1"/>
  <c r="M60" i="2"/>
  <c r="N60" i="2" s="1"/>
  <c r="W60" i="2" s="1"/>
  <c r="H60" i="2"/>
  <c r="O133" i="2"/>
  <c r="P133" i="2" s="1"/>
  <c r="R115" i="2"/>
  <c r="W115" i="2"/>
  <c r="V115" i="2"/>
  <c r="Q115" i="2"/>
  <c r="O237" i="2"/>
  <c r="P237" i="2" s="1"/>
  <c r="O176" i="2"/>
  <c r="P176" i="2" s="1"/>
  <c r="O268" i="2"/>
  <c r="P268" i="2" s="1"/>
  <c r="Q318" i="2"/>
  <c r="W318" i="2"/>
  <c r="V318" i="2"/>
  <c r="R318" i="2"/>
  <c r="AD227" i="2"/>
  <c r="AA227" i="2"/>
  <c r="O164" i="2"/>
  <c r="P164" i="2" s="1"/>
  <c r="O300" i="2"/>
  <c r="P300" i="2" s="1"/>
  <c r="O248" i="2"/>
  <c r="P248" i="2" s="1"/>
  <c r="O204" i="2"/>
  <c r="P204" i="2" s="1"/>
  <c r="O107" i="2"/>
  <c r="P107" i="2" s="1"/>
  <c r="O266" i="2"/>
  <c r="P266" i="2" s="1"/>
  <c r="O301" i="2"/>
  <c r="P301" i="2" s="1"/>
  <c r="O136" i="2"/>
  <c r="P136" i="2" s="1"/>
  <c r="M22" i="2"/>
  <c r="H22" i="2"/>
  <c r="O68" i="2"/>
  <c r="P68" i="2" s="1"/>
  <c r="O19" i="2"/>
  <c r="P19" i="2" s="1"/>
  <c r="R72" i="2"/>
  <c r="Q72" i="2"/>
  <c r="R23" i="2"/>
  <c r="W23" i="2"/>
  <c r="V23" i="2"/>
  <c r="Q23" i="2"/>
  <c r="O247" i="2"/>
  <c r="P247" i="2" s="1"/>
  <c r="AD230" i="2"/>
  <c r="AD285" i="2"/>
  <c r="M319" i="2"/>
  <c r="N319" i="2" s="1"/>
  <c r="R98" i="2"/>
  <c r="Q98" i="2"/>
  <c r="W98" i="2"/>
  <c r="V98" i="2"/>
  <c r="W194" i="2"/>
  <c r="V194" i="2"/>
  <c r="R194" i="2"/>
  <c r="Q194" i="2"/>
  <c r="M100" i="2"/>
  <c r="N100" i="2" s="1"/>
  <c r="M356" i="2"/>
  <c r="H356" i="2"/>
  <c r="H355" i="2" s="1"/>
  <c r="AD14" i="2"/>
  <c r="AD73" i="2"/>
  <c r="AD60" i="2"/>
  <c r="AD157" i="2"/>
  <c r="M64" i="2"/>
  <c r="N64" i="2" s="1"/>
  <c r="W64" i="2" s="1"/>
  <c r="AD49" i="2"/>
  <c r="M65" i="2"/>
  <c r="N65" i="2" s="1"/>
  <c r="W65" i="2" s="1"/>
  <c r="M167" i="2"/>
  <c r="N167" i="2" s="1"/>
  <c r="M181" i="2"/>
  <c r="N181" i="2" s="1"/>
  <c r="AD168" i="2"/>
  <c r="M257" i="2"/>
  <c r="N257" i="2" s="1"/>
  <c r="M239" i="2"/>
  <c r="N239" i="2" s="1"/>
  <c r="AD239" i="2"/>
  <c r="M225" i="2"/>
  <c r="N225" i="2" s="1"/>
  <c r="AD311" i="2"/>
  <c r="Q335" i="2"/>
  <c r="W335" i="2"/>
  <c r="V335" i="2"/>
  <c r="R335" i="2"/>
  <c r="M221" i="2"/>
  <c r="N221" i="2" s="1"/>
  <c r="M247" i="2"/>
  <c r="N247" i="2" s="1"/>
  <c r="M293" i="2"/>
  <c r="N293" i="2" s="1"/>
  <c r="M97" i="2"/>
  <c r="AD266" i="2"/>
  <c r="M179" i="2"/>
  <c r="N179" i="2" s="1"/>
  <c r="O34" i="2"/>
  <c r="P33" i="2"/>
  <c r="AD68" i="2"/>
  <c r="AD135" i="2"/>
  <c r="M133" i="2"/>
  <c r="N133" i="2" s="1"/>
  <c r="H49" i="2"/>
  <c r="M202" i="2"/>
  <c r="N202" i="2" s="1"/>
  <c r="AD121" i="2"/>
  <c r="AD57" i="2"/>
  <c r="M236" i="2"/>
  <c r="N236" i="2" s="1"/>
  <c r="M222" i="2"/>
  <c r="N222" i="2" s="1"/>
  <c r="AD182" i="2"/>
  <c r="V192" i="2"/>
  <c r="R192" i="2"/>
  <c r="W192" i="2"/>
  <c r="Q192" i="2"/>
  <c r="AD232" i="2"/>
  <c r="M286" i="2"/>
  <c r="N286" i="2" s="1"/>
  <c r="AD310" i="2"/>
  <c r="M297" i="2"/>
  <c r="N297" i="2" s="1"/>
  <c r="M214" i="2"/>
  <c r="N214" i="2" s="1"/>
  <c r="AD241" i="2"/>
  <c r="M278" i="2"/>
  <c r="N278" i="2" s="1"/>
  <c r="W278" i="2" s="1"/>
  <c r="H278" i="2"/>
  <c r="AD296" i="2"/>
  <c r="AD268" i="2"/>
  <c r="M68" i="2"/>
  <c r="N68" i="2" s="1"/>
  <c r="H68" i="2"/>
  <c r="M18" i="2"/>
  <c r="N18" i="2" s="1"/>
  <c r="V49" i="2"/>
  <c r="Q49" i="2"/>
  <c r="R49" i="2"/>
  <c r="W49" i="2"/>
  <c r="AD106" i="2"/>
  <c r="M107" i="2"/>
  <c r="N107" i="2" s="1"/>
  <c r="M83" i="2"/>
  <c r="N83" i="2" s="1"/>
  <c r="M134" i="2"/>
  <c r="N134" i="2" s="1"/>
  <c r="M99" i="2"/>
  <c r="N99" i="2" s="1"/>
  <c r="H56" i="2"/>
  <c r="H44" i="2"/>
  <c r="AD125" i="2"/>
  <c r="M72" i="2"/>
  <c r="N72" i="2" s="1"/>
  <c r="V72" i="2" s="1"/>
  <c r="M254" i="2"/>
  <c r="N254" i="2" s="1"/>
  <c r="AD240" i="2"/>
  <c r="M191" i="2"/>
  <c r="N191" i="2" s="1"/>
  <c r="AD187" i="2"/>
  <c r="AD281" i="2"/>
  <c r="AD304" i="2"/>
  <c r="M315" i="2"/>
  <c r="N315" i="2" s="1"/>
  <c r="AD254" i="2"/>
  <c r="M289" i="2"/>
  <c r="N289" i="2" s="1"/>
  <c r="AD291" i="2"/>
  <c r="H296" i="2"/>
  <c r="AD247" i="2"/>
  <c r="H319" i="2"/>
  <c r="M276" i="2"/>
  <c r="N276" i="2" s="1"/>
  <c r="W276" i="2" s="1"/>
  <c r="H276" i="2"/>
  <c r="M172" i="2"/>
  <c r="N172" i="2" s="1"/>
  <c r="Q223" i="2"/>
  <c r="W223" i="2"/>
  <c r="V223" i="2"/>
  <c r="R223" i="2"/>
  <c r="AD76" i="2"/>
  <c r="AD77" i="2" s="1"/>
  <c r="AD13" i="2"/>
  <c r="M141" i="2"/>
  <c r="N141" i="2" s="1"/>
  <c r="M58" i="2"/>
  <c r="N58" i="2" s="1"/>
  <c r="V58" i="2" s="1"/>
  <c r="AD173" i="2"/>
  <c r="AD56" i="2"/>
  <c r="AD44" i="2"/>
  <c r="M73" i="2"/>
  <c r="N73" i="2" s="1"/>
  <c r="V73" i="2" s="1"/>
  <c r="M226" i="2"/>
  <c r="N226" i="2" s="1"/>
  <c r="M103" i="2"/>
  <c r="N103" i="2" s="1"/>
  <c r="AD161" i="2"/>
  <c r="M150" i="2"/>
  <c r="N150" i="2" s="1"/>
  <c r="M162" i="2"/>
  <c r="N162" i="2" s="1"/>
  <c r="R243" i="2"/>
  <c r="Q243" i="2"/>
  <c r="W243" i="2"/>
  <c r="V243" i="2"/>
  <c r="W295" i="2"/>
  <c r="V295" i="2"/>
  <c r="Q295" i="2"/>
  <c r="R295" i="2"/>
  <c r="AD295" i="2"/>
  <c r="M275" i="2"/>
  <c r="N275" i="2" s="1"/>
  <c r="V275" i="2" s="1"/>
  <c r="H275" i="2"/>
  <c r="M313" i="2"/>
  <c r="N313" i="2" s="1"/>
  <c r="AD319" i="2"/>
  <c r="M227" i="2"/>
  <c r="N227" i="2" s="1"/>
  <c r="P343" i="2"/>
  <c r="O351" i="2"/>
  <c r="M312" i="2"/>
  <c r="N312" i="2" s="1"/>
  <c r="P210" i="2"/>
  <c r="H76" i="2"/>
  <c r="AD101" i="2"/>
  <c r="H107" i="2"/>
  <c r="AA76" i="2"/>
  <c r="M109" i="2"/>
  <c r="N109" i="2" s="1"/>
  <c r="M13" i="2"/>
  <c r="N13" i="2" s="1"/>
  <c r="AA55" i="2"/>
  <c r="AA41" i="2"/>
  <c r="AD113" i="2"/>
  <c r="AD117" i="2" s="1"/>
  <c r="AA60" i="2"/>
  <c r="M164" i="2"/>
  <c r="N164" i="2" s="1"/>
  <c r="M151" i="2"/>
  <c r="N151" i="2" s="1"/>
  <c r="AD199" i="2"/>
  <c r="AD244" i="2"/>
  <c r="AD287" i="2"/>
  <c r="AD322" i="2"/>
  <c r="AD214" i="2"/>
  <c r="AD290" i="2"/>
  <c r="H295" i="2"/>
  <c r="AD292" i="2"/>
  <c r="M301" i="2"/>
  <c r="N301" i="2" s="1"/>
  <c r="AD237" i="2"/>
  <c r="M218" i="2"/>
  <c r="N218" i="2" s="1"/>
  <c r="H335" i="2"/>
  <c r="R170" i="2"/>
  <c r="Q170" i="2"/>
  <c r="V170" i="2"/>
  <c r="W170" i="2"/>
  <c r="H69" i="2"/>
  <c r="AD26" i="2"/>
  <c r="AD27" i="2" s="1"/>
  <c r="AD107" i="2"/>
  <c r="H83" i="2"/>
  <c r="AD71" i="2"/>
  <c r="M125" i="2"/>
  <c r="N125" i="2" s="1"/>
  <c r="M82" i="2"/>
  <c r="AD235" i="2"/>
  <c r="M157" i="2"/>
  <c r="N157" i="2" s="1"/>
  <c r="V157" i="2" s="1"/>
  <c r="AD108" i="2"/>
  <c r="AD180" i="2"/>
  <c r="M277" i="2"/>
  <c r="N277" i="2" s="1"/>
  <c r="W277" i="2" s="1"/>
  <c r="H277" i="2"/>
  <c r="AD248" i="2"/>
  <c r="M308" i="2"/>
  <c r="N308" i="2" s="1"/>
  <c r="M176" i="2"/>
  <c r="N176" i="2" s="1"/>
  <c r="M302" i="2"/>
  <c r="N302" i="2" s="1"/>
  <c r="M304" i="2"/>
  <c r="N304" i="2" s="1"/>
  <c r="W304" i="2" s="1"/>
  <c r="M250" i="2"/>
  <c r="N250" i="2" s="1"/>
  <c r="H313" i="2"/>
  <c r="Q275" i="2"/>
  <c r="R275" i="2"/>
  <c r="H293" i="2"/>
  <c r="W169" i="2"/>
  <c r="V169" i="2"/>
  <c r="R169" i="2"/>
  <c r="Q169" i="2"/>
  <c r="M180" i="2"/>
  <c r="N180" i="2" s="1"/>
  <c r="AD122" i="2"/>
  <c r="M108" i="2"/>
  <c r="N108" i="2" s="1"/>
  <c r="M245" i="2"/>
  <c r="N245" i="2" s="1"/>
  <c r="M182" i="2"/>
  <c r="N182" i="2" s="1"/>
  <c r="AD215" i="2"/>
  <c r="H180" i="2"/>
  <c r="AD252" i="2"/>
  <c r="R304" i="2"/>
  <c r="Q304" i="2"/>
  <c r="AD313" i="2"/>
  <c r="M290" i="2"/>
  <c r="N290" i="2" s="1"/>
  <c r="AD293" i="2"/>
  <c r="AD234" i="2"/>
  <c r="M104" i="2"/>
  <c r="N104" i="2" s="1"/>
  <c r="AD133" i="2"/>
  <c r="M122" i="2"/>
  <c r="N122" i="2" s="1"/>
  <c r="M299" i="2"/>
  <c r="N299" i="2" s="1"/>
  <c r="M30" i="2"/>
  <c r="N30" i="2" s="1"/>
  <c r="AD83" i="2"/>
  <c r="R183" i="2"/>
  <c r="Q183" i="2"/>
  <c r="W183" i="2"/>
  <c r="V183" i="2"/>
  <c r="O77" i="2"/>
  <c r="P76" i="2"/>
  <c r="Q348" i="2"/>
  <c r="R348" i="2"/>
  <c r="P44" i="2"/>
  <c r="O61" i="2"/>
  <c r="M54" i="2"/>
  <c r="N54" i="2" s="1"/>
  <c r="W54" i="2" s="1"/>
  <c r="M129" i="2"/>
  <c r="N129" i="2" s="1"/>
  <c r="R59" i="2"/>
  <c r="Q59" i="2"/>
  <c r="W59" i="2"/>
  <c r="V59" i="2"/>
  <c r="AA70" i="2"/>
  <c r="M139" i="2"/>
  <c r="H122" i="2"/>
  <c r="AA93" i="2"/>
  <c r="M246" i="2"/>
  <c r="N246" i="2" s="1"/>
  <c r="M173" i="2"/>
  <c r="N173" i="2" s="1"/>
  <c r="AD164" i="2"/>
  <c r="M267" i="2"/>
  <c r="N267" i="2" s="1"/>
  <c r="M186" i="2"/>
  <c r="N186" i="2" s="1"/>
  <c r="AD249" i="2"/>
  <c r="AD332" i="2"/>
  <c r="M331" i="2"/>
  <c r="N331" i="2" s="1"/>
  <c r="M311" i="2"/>
  <c r="N311" i="2" s="1"/>
  <c r="M307" i="2"/>
  <c r="N307" i="2" s="1"/>
  <c r="M258" i="2"/>
  <c r="N258" i="2" s="1"/>
  <c r="M334" i="2"/>
  <c r="N334" i="2" s="1"/>
  <c r="V158" i="2"/>
  <c r="R158" i="2"/>
  <c r="Q158" i="2"/>
  <c r="W158" i="2"/>
  <c r="AD207" i="2"/>
  <c r="M235" i="2"/>
  <c r="N235" i="2" s="1"/>
  <c r="W253" i="2"/>
  <c r="V253" i="2"/>
  <c r="R253" i="2"/>
  <c r="Q253" i="2"/>
  <c r="M77" i="2"/>
  <c r="N76" i="2"/>
  <c r="N77" i="2" s="1"/>
  <c r="M123" i="2"/>
  <c r="N123" i="2" s="1"/>
  <c r="AD140" i="2"/>
  <c r="M343" i="2"/>
  <c r="N343" i="2" s="1"/>
  <c r="H343" i="2"/>
  <c r="AD139" i="2"/>
  <c r="AD114" i="2"/>
  <c r="M136" i="2"/>
  <c r="N136" i="2" s="1"/>
  <c r="M199" i="2"/>
  <c r="N199" i="2" s="1"/>
  <c r="H245" i="2"/>
  <c r="AD132" i="2"/>
  <c r="AD228" i="2"/>
  <c r="M298" i="2"/>
  <c r="N298" i="2" s="1"/>
  <c r="M309" i="2"/>
  <c r="N309" i="2" s="1"/>
  <c r="M203" i="2"/>
  <c r="N203" i="2" s="1"/>
  <c r="AA207" i="2"/>
  <c r="R305" i="2"/>
  <c r="V305" i="2"/>
  <c r="Q305" i="2"/>
  <c r="W305" i="2"/>
  <c r="AA310" i="2"/>
  <c r="P271" i="2"/>
  <c r="O281" i="2"/>
  <c r="M323" i="2"/>
  <c r="N323" i="2" s="1"/>
  <c r="H299" i="2"/>
  <c r="V197" i="2"/>
  <c r="R197" i="2"/>
  <c r="Q197" i="2"/>
  <c r="W197" i="2"/>
  <c r="R60" i="2"/>
  <c r="Q60" i="2"/>
  <c r="V94" i="2"/>
  <c r="Q94" i="2"/>
  <c r="W94" i="2"/>
  <c r="R94" i="2"/>
  <c r="W156" i="2"/>
  <c r="V156" i="2"/>
  <c r="R156" i="2"/>
  <c r="Q156" i="2"/>
  <c r="M101" i="2"/>
  <c r="N101" i="2" s="1"/>
  <c r="AD19" i="2"/>
  <c r="AD37" i="2"/>
  <c r="M17" i="2"/>
  <c r="N17" i="2" s="1"/>
  <c r="AD119" i="2"/>
  <c r="AD126" i="2" s="1"/>
  <c r="H141" i="2"/>
  <c r="M48" i="2"/>
  <c r="N48" i="2" s="1"/>
  <c r="W48" i="2" s="1"/>
  <c r="M14" i="2"/>
  <c r="N14" i="2" s="1"/>
  <c r="AA125" i="2"/>
  <c r="H139" i="2"/>
  <c r="H114" i="2"/>
  <c r="AD245" i="2"/>
  <c r="AD226" i="2"/>
  <c r="AD236" i="2"/>
  <c r="AD260" i="2"/>
  <c r="AD206" i="2"/>
  <c r="AD257" i="2"/>
  <c r="M326" i="2"/>
  <c r="N326" i="2" s="1"/>
  <c r="AD315" i="2"/>
  <c r="AA304" i="2"/>
  <c r="M280" i="2"/>
  <c r="N280" i="2" s="1"/>
  <c r="V280" i="2" s="1"/>
  <c r="H280" i="2"/>
  <c r="M328" i="2"/>
  <c r="N328" i="2" s="1"/>
  <c r="AD299" i="2"/>
  <c r="M272" i="2"/>
  <c r="N272" i="2" s="1"/>
  <c r="W272" i="2" s="1"/>
  <c r="H272" i="2"/>
  <c r="W174" i="2"/>
  <c r="V174" i="2"/>
  <c r="R174" i="2"/>
  <c r="Q174" i="2"/>
  <c r="M148" i="2"/>
  <c r="N148" i="2" s="1"/>
  <c r="P22" i="2"/>
  <c r="O24" i="2"/>
  <c r="AD324" i="2"/>
  <c r="AD141" i="2"/>
  <c r="V114" i="2"/>
  <c r="R114" i="2"/>
  <c r="Q114" i="2"/>
  <c r="W114" i="2"/>
  <c r="R48" i="2"/>
  <c r="Q48" i="2"/>
  <c r="AD217" i="2"/>
  <c r="M149" i="2"/>
  <c r="N149" i="2" s="1"/>
  <c r="AD84" i="2"/>
  <c r="AD145" i="2"/>
  <c r="H236" i="2"/>
  <c r="H271" i="2"/>
  <c r="M271" i="2"/>
  <c r="AD213" i="2"/>
  <c r="AD219" i="2"/>
  <c r="AD203" i="2"/>
  <c r="AD218" i="2"/>
  <c r="M233" i="2"/>
  <c r="N233" i="2" s="1"/>
  <c r="AD251" i="2"/>
  <c r="W184" i="2"/>
  <c r="V184" i="2"/>
  <c r="R184" i="2"/>
  <c r="Q184" i="2"/>
  <c r="N210" i="2"/>
  <c r="H46" i="2"/>
  <c r="AD225" i="2"/>
  <c r="M145" i="2"/>
  <c r="W93" i="2"/>
  <c r="V93" i="2"/>
  <c r="R93" i="2"/>
  <c r="Q93" i="2"/>
  <c r="AD160" i="2"/>
  <c r="AD255" i="2"/>
  <c r="AD150" i="2"/>
  <c r="H145" i="2"/>
  <c r="M229" i="2"/>
  <c r="N229" i="2" s="1"/>
  <c r="AD289" i="2"/>
  <c r="M316" i="2"/>
  <c r="N316" i="2" s="1"/>
  <c r="M217" i="2"/>
  <c r="N217" i="2" s="1"/>
  <c r="M242" i="2"/>
  <c r="N242" i="2" s="1"/>
  <c r="H242" i="2"/>
  <c r="H229" i="2"/>
  <c r="M102" i="2"/>
  <c r="N102" i="2" s="1"/>
  <c r="Q356" i="2"/>
  <c r="Q357" i="2" s="1"/>
  <c r="R356" i="2"/>
  <c r="R357" i="2" s="1"/>
  <c r="M348" i="2"/>
  <c r="N348" i="2" s="1"/>
  <c r="V348" i="2" s="1"/>
  <c r="H348" i="2"/>
  <c r="M142" i="2"/>
  <c r="N142" i="2" s="1"/>
  <c r="H148" i="2"/>
  <c r="AA133" i="2"/>
  <c r="M344" i="2"/>
  <c r="N344" i="2" s="1"/>
  <c r="H344" i="2"/>
  <c r="H102" i="2"/>
  <c r="M37" i="2"/>
  <c r="N37" i="2" s="1"/>
  <c r="AD129" i="2"/>
  <c r="M147" i="2"/>
  <c r="N147" i="2" s="1"/>
  <c r="AD134" i="2"/>
  <c r="H30" i="2"/>
  <c r="AD46" i="2"/>
  <c r="M159" i="2"/>
  <c r="N159" i="2" s="1"/>
  <c r="AD159" i="2"/>
  <c r="AD115" i="2"/>
  <c r="AA113" i="2"/>
  <c r="M124" i="2"/>
  <c r="N124" i="2" s="1"/>
  <c r="AA164" i="2"/>
  <c r="M234" i="2"/>
  <c r="N234" i="2" s="1"/>
  <c r="AD146" i="2"/>
  <c r="Q279" i="2"/>
  <c r="R279" i="2"/>
  <c r="M228" i="2"/>
  <c r="N228" i="2" s="1"/>
  <c r="M240" i="2"/>
  <c r="N240" i="2" s="1"/>
  <c r="M265" i="2"/>
  <c r="M219" i="2"/>
  <c r="N219" i="2" s="1"/>
  <c r="H279" i="2"/>
  <c r="M279" i="2"/>
  <c r="N279" i="2" s="1"/>
  <c r="V279" i="2" s="1"/>
  <c r="W224" i="2"/>
  <c r="V224" i="2"/>
  <c r="R224" i="2"/>
  <c r="Q224" i="2"/>
  <c r="M165" i="2"/>
  <c r="N165" i="2" s="1"/>
  <c r="AD176" i="2"/>
  <c r="AD317" i="2"/>
  <c r="AD321" i="2"/>
  <c r="AD325" i="2"/>
  <c r="H250" i="2"/>
  <c r="AD242" i="2"/>
  <c r="AD229" i="2"/>
  <c r="H323" i="2"/>
  <c r="M317" i="2"/>
  <c r="N317" i="2" s="1"/>
  <c r="M332" i="2"/>
  <c r="N332" i="2" s="1"/>
  <c r="H342" i="2"/>
  <c r="M342" i="2"/>
  <c r="Q330" i="2"/>
  <c r="R330" i="2"/>
  <c r="W330" i="2"/>
  <c r="V330" i="2"/>
  <c r="M345" i="2"/>
  <c r="N345" i="2" s="1"/>
  <c r="H345" i="2"/>
  <c r="M146" i="2"/>
  <c r="N146" i="2" s="1"/>
  <c r="N40" i="2"/>
  <c r="W166" i="2"/>
  <c r="V166" i="2"/>
  <c r="R166" i="2"/>
  <c r="Q166" i="2"/>
  <c r="W190" i="2"/>
  <c r="V190" i="2"/>
  <c r="R190" i="2"/>
  <c r="Q190" i="2"/>
  <c r="M349" i="2"/>
  <c r="N349" i="2" s="1"/>
  <c r="H349" i="2"/>
  <c r="AD50" i="2"/>
  <c r="AA54" i="2"/>
  <c r="AD16" i="2"/>
  <c r="M11" i="2"/>
  <c r="N11" i="2" s="1"/>
  <c r="H11" i="2"/>
  <c r="AD102" i="2"/>
  <c r="M19" i="2"/>
  <c r="N19" i="2" s="1"/>
  <c r="H50" i="2"/>
  <c r="AD17" i="2"/>
  <c r="M135" i="2"/>
  <c r="N135" i="2" s="1"/>
  <c r="AD120" i="2"/>
  <c r="AA173" i="2"/>
  <c r="H134" i="2"/>
  <c r="AD92" i="2"/>
  <c r="AD95" i="2" s="1"/>
  <c r="AD30" i="2"/>
  <c r="AA46" i="2"/>
  <c r="AD79" i="2"/>
  <c r="AD80" i="2" s="1"/>
  <c r="M189" i="2"/>
  <c r="N189" i="2" s="1"/>
  <c r="W188" i="2"/>
  <c r="V188" i="2"/>
  <c r="R188" i="2"/>
  <c r="Q188" i="2"/>
  <c r="H159" i="2"/>
  <c r="H115" i="2"/>
  <c r="AA122" i="2"/>
  <c r="M116" i="2"/>
  <c r="N116" i="2" s="1"/>
  <c r="W116" i="2" s="1"/>
  <c r="AD193" i="2"/>
  <c r="M255" i="2"/>
  <c r="N255" i="2" s="1"/>
  <c r="R274" i="2"/>
  <c r="Q274" i="2"/>
  <c r="M153" i="2"/>
  <c r="N153" i="2" s="1"/>
  <c r="H146" i="2"/>
  <c r="H202" i="2"/>
  <c r="AA287" i="2"/>
  <c r="AA266" i="2"/>
  <c r="AA236" i="2"/>
  <c r="M274" i="2"/>
  <c r="N274" i="2" s="1"/>
  <c r="W274" i="2" s="1"/>
  <c r="H274" i="2"/>
  <c r="AD231" i="2"/>
  <c r="AA198" i="2"/>
  <c r="AD233" i="2"/>
  <c r="M322" i="2"/>
  <c r="N322" i="2" s="1"/>
  <c r="AD301" i="2"/>
  <c r="AD307" i="2"/>
  <c r="AD250" i="2"/>
  <c r="H246" i="2"/>
  <c r="M291" i="2"/>
  <c r="N291" i="2" s="1"/>
  <c r="H309" i="2"/>
  <c r="AD323" i="2"/>
  <c r="R273" i="2"/>
  <c r="Q273" i="2"/>
  <c r="AD148" i="2"/>
  <c r="AD11" i="2"/>
  <c r="AD149" i="2"/>
  <c r="AA26" i="2"/>
  <c r="H45" i="2"/>
  <c r="H59" i="2"/>
  <c r="M70" i="2"/>
  <c r="N70" i="2" s="1"/>
  <c r="W70" i="2" s="1"/>
  <c r="AD189" i="2"/>
  <c r="AD172" i="2"/>
  <c r="M105" i="2"/>
  <c r="N105" i="2" s="1"/>
  <c r="AD186" i="2"/>
  <c r="AD202" i="2"/>
  <c r="AD267" i="2"/>
  <c r="AA240" i="2"/>
  <c r="M248" i="2"/>
  <c r="N248" i="2" s="1"/>
  <c r="M206" i="2"/>
  <c r="N206" i="2" s="1"/>
  <c r="R272" i="2"/>
  <c r="Q272" i="2"/>
  <c r="AA235" i="2"/>
  <c r="M168" i="2"/>
  <c r="N168" i="2" s="1"/>
  <c r="M205" i="2"/>
  <c r="N205" i="2" s="1"/>
  <c r="AD329" i="2"/>
  <c r="H297" i="2"/>
  <c r="AD294" i="2"/>
  <c r="AA315" i="2"/>
  <c r="AD246" i="2"/>
  <c r="AD309" i="2"/>
  <c r="AD238" i="2"/>
  <c r="H328" i="2"/>
  <c r="AA322" i="2"/>
  <c r="R277" i="2"/>
  <c r="Q277" i="2"/>
  <c r="M79" i="2"/>
  <c r="M347" i="2"/>
  <c r="N347" i="2" s="1"/>
  <c r="H347" i="2"/>
  <c r="R71" i="2"/>
  <c r="Q71" i="2"/>
  <c r="AD123" i="2"/>
  <c r="M140" i="2"/>
  <c r="N140" i="2" s="1"/>
  <c r="AD45" i="2"/>
  <c r="AD59" i="2"/>
  <c r="AA106" i="2"/>
  <c r="M201" i="2"/>
  <c r="N201" i="2" s="1"/>
  <c r="H172" i="2"/>
  <c r="AD82" i="2"/>
  <c r="M256" i="2"/>
  <c r="N256" i="2" s="1"/>
  <c r="M132" i="2"/>
  <c r="AD288" i="2"/>
  <c r="M252" i="2"/>
  <c r="N252" i="2" s="1"/>
  <c r="M231" i="2"/>
  <c r="N231" i="2" s="1"/>
  <c r="AD265" i="2"/>
  <c r="AD269" i="2" s="1"/>
  <c r="M321" i="2"/>
  <c r="N321" i="2" s="1"/>
  <c r="AA255" i="2"/>
  <c r="AD181" i="2"/>
  <c r="AD220" i="2"/>
  <c r="M327" i="2"/>
  <c r="N327" i="2" s="1"/>
  <c r="AD297" i="2"/>
  <c r="AD331" i="2"/>
  <c r="M314" i="2"/>
  <c r="N314" i="2" s="1"/>
  <c r="M325" i="2"/>
  <c r="N325" i="2" s="1"/>
  <c r="W325" i="2" s="1"/>
  <c r="H314" i="2"/>
  <c r="AD258" i="2"/>
  <c r="AA291" i="2"/>
  <c r="AA218" i="2"/>
  <c r="M288" i="2"/>
  <c r="N288" i="2" s="1"/>
  <c r="AA313" i="2"/>
  <c r="M251" i="2"/>
  <c r="N251" i="2" s="1"/>
  <c r="AD328" i="2"/>
  <c r="AD334" i="2"/>
  <c r="R280" i="2"/>
  <c r="Q280" i="2"/>
  <c r="AD136" i="2"/>
  <c r="AD103" i="2"/>
  <c r="O90" i="2"/>
  <c r="AD36" i="2"/>
  <c r="M55" i="2"/>
  <c r="N55" i="2" s="1"/>
  <c r="W55" i="2" s="1"/>
  <c r="AA119" i="2"/>
  <c r="AD152" i="2"/>
  <c r="AD110" i="2"/>
  <c r="M193" i="2"/>
  <c r="N193" i="2" s="1"/>
  <c r="M204" i="2"/>
  <c r="N204" i="2" s="1"/>
  <c r="AD204" i="2"/>
  <c r="AD155" i="2"/>
  <c r="AA152" i="2"/>
  <c r="R287" i="2"/>
  <c r="Q287" i="2"/>
  <c r="AA252" i="2"/>
  <c r="M237" i="2"/>
  <c r="N237" i="2" s="1"/>
  <c r="AD336" i="2"/>
  <c r="Q325" i="2"/>
  <c r="R325" i="2"/>
  <c r="AD314" i="2"/>
  <c r="M320" i="2"/>
  <c r="N320" i="2" s="1"/>
  <c r="M294" i="2"/>
  <c r="N294" i="2" s="1"/>
  <c r="AD221" i="2"/>
  <c r="M333" i="2"/>
  <c r="N333" i="2" s="1"/>
  <c r="AD298" i="2"/>
  <c r="M232" i="2"/>
  <c r="N232" i="2" s="1"/>
  <c r="AD179" i="2"/>
  <c r="N87" i="2"/>
  <c r="W196" i="2"/>
  <c r="V196" i="2"/>
  <c r="R196" i="2"/>
  <c r="Q196" i="2"/>
  <c r="H362" i="2"/>
  <c r="H361" i="2" s="1"/>
  <c r="M362" i="2"/>
  <c r="N362" i="2" s="1"/>
  <c r="W362" i="2" s="1"/>
  <c r="W363" i="2" s="1"/>
  <c r="W185" i="2"/>
  <c r="V185" i="2"/>
  <c r="Q185" i="2"/>
  <c r="R185" i="2"/>
  <c r="M29" i="2"/>
  <c r="AD10" i="2"/>
  <c r="W12" i="2"/>
  <c r="V12" i="2"/>
  <c r="R12" i="2"/>
  <c r="Q12" i="2"/>
  <c r="N33" i="2"/>
  <c r="N34" i="2" s="1"/>
  <c r="M34" i="2"/>
  <c r="R195" i="2"/>
  <c r="Q195" i="2"/>
  <c r="W195" i="2"/>
  <c r="V195" i="2"/>
  <c r="AD29" i="2"/>
  <c r="M10" i="2"/>
  <c r="H10" i="2"/>
  <c r="M71" i="2"/>
  <c r="N71" i="2" s="1"/>
  <c r="W71" i="2" s="1"/>
  <c r="AD97" i="2"/>
  <c r="AD111" i="2" s="1"/>
  <c r="P363" i="2"/>
  <c r="R362" i="2"/>
  <c r="R363" i="2" s="1"/>
  <c r="Q362" i="2"/>
  <c r="Q363" i="2" s="1"/>
  <c r="AA52" i="2"/>
  <c r="AA19" i="2"/>
  <c r="AD18" i="2"/>
  <c r="M15" i="2"/>
  <c r="N15" i="2" s="1"/>
  <c r="AD167" i="2"/>
  <c r="M128" i="2"/>
  <c r="H97" i="2"/>
  <c r="AA71" i="2"/>
  <c r="M121" i="2"/>
  <c r="N121" i="2" s="1"/>
  <c r="AA65" i="2"/>
  <c r="H201" i="2"/>
  <c r="AD162" i="2"/>
  <c r="AD124" i="2"/>
  <c r="AA204" i="2"/>
  <c r="AD211" i="2"/>
  <c r="AD261" i="2" s="1"/>
  <c r="AA150" i="2"/>
  <c r="AA167" i="2"/>
  <c r="M287" i="2"/>
  <c r="N287" i="2" s="1"/>
  <c r="W287" i="2" s="1"/>
  <c r="AD256" i="2"/>
  <c r="M213" i="2"/>
  <c r="N213" i="2" s="1"/>
  <c r="M187" i="2"/>
  <c r="N187" i="2" s="1"/>
  <c r="M207" i="2"/>
  <c r="N207" i="2" s="1"/>
  <c r="AA332" i="2"/>
  <c r="AD302" i="2"/>
  <c r="AA230" i="2"/>
  <c r="AA336" i="2"/>
  <c r="M324" i="2"/>
  <c r="N324" i="2" s="1"/>
  <c r="H273" i="2"/>
  <c r="M273" i="2"/>
  <c r="N273" i="2" s="1"/>
  <c r="W273" i="2" s="1"/>
  <c r="AA202" i="2"/>
  <c r="M336" i="2"/>
  <c r="N336" i="2" s="1"/>
  <c r="H221" i="2"/>
  <c r="M259" i="2"/>
  <c r="N259" i="2" s="1"/>
  <c r="H259" i="2"/>
  <c r="Q212" i="2"/>
  <c r="W212" i="2"/>
  <c r="V212" i="2"/>
  <c r="R212" i="2"/>
  <c r="AD128" i="2"/>
  <c r="AD130" i="2" s="1"/>
  <c r="H18" i="2"/>
  <c r="M16" i="2"/>
  <c r="N16" i="2" s="1"/>
  <c r="AD99" i="2"/>
  <c r="AD201" i="2"/>
  <c r="AA29" i="2"/>
  <c r="H72" i="2"/>
  <c r="M211" i="2"/>
  <c r="N211" i="2" s="1"/>
  <c r="H211" i="2"/>
  <c r="M154" i="2"/>
  <c r="N154" i="2" s="1"/>
  <c r="AD300" i="2"/>
  <c r="H256" i="2"/>
  <c r="AA285" i="2"/>
  <c r="M285" i="2"/>
  <c r="AA179" i="2"/>
  <c r="M198" i="2"/>
  <c r="N198" i="2" s="1"/>
  <c r="AA232" i="2"/>
  <c r="AA267" i="2"/>
  <c r="M220" i="2"/>
  <c r="N220" i="2" s="1"/>
  <c r="M300" i="2"/>
  <c r="N300" i="2" s="1"/>
  <c r="AD303" i="2"/>
  <c r="AD259" i="2"/>
  <c r="V278" i="2"/>
  <c r="R278" i="2"/>
  <c r="Q278" i="2"/>
  <c r="M346" i="2"/>
  <c r="N346" i="2" s="1"/>
  <c r="H346" i="2"/>
  <c r="W175" i="2"/>
  <c r="V175" i="2"/>
  <c r="R175" i="2"/>
  <c r="Q175" i="2"/>
  <c r="R51" i="2"/>
  <c r="Q51" i="2"/>
  <c r="AD53" i="2"/>
  <c r="M51" i="2"/>
  <c r="N51" i="2" s="1"/>
  <c r="W51" i="2" s="1"/>
  <c r="M41" i="2"/>
  <c r="N41" i="2" s="1"/>
  <c r="V41" i="2" s="1"/>
  <c r="H58" i="2"/>
  <c r="H99" i="2"/>
  <c r="M57" i="2"/>
  <c r="N57" i="2" s="1"/>
  <c r="W57" i="2" s="1"/>
  <c r="AA53" i="2"/>
  <c r="AD153" i="2"/>
  <c r="AA44" i="2"/>
  <c r="M88" i="2"/>
  <c r="N88" i="2" s="1"/>
  <c r="W88" i="2" s="1"/>
  <c r="AD22" i="2"/>
  <c r="AD24" i="2" s="1"/>
  <c r="H93" i="2"/>
  <c r="AD72" i="2"/>
  <c r="AD222" i="2"/>
  <c r="M244" i="2"/>
  <c r="N244" i="2" s="1"/>
  <c r="AD177" i="2"/>
  <c r="M161" i="2"/>
  <c r="N161" i="2" s="1"/>
  <c r="M152" i="2"/>
  <c r="N152" i="2" s="1"/>
  <c r="AD286" i="2"/>
  <c r="H191" i="2"/>
  <c r="AD171" i="2"/>
  <c r="M241" i="2"/>
  <c r="N241" i="2" s="1"/>
  <c r="AD333" i="2"/>
  <c r="AD305" i="2"/>
  <c r="AD200" i="2"/>
  <c r="AA233" i="2"/>
  <c r="M238" i="2"/>
  <c r="N238" i="2" s="1"/>
  <c r="M177" i="2"/>
  <c r="N177" i="2" s="1"/>
  <c r="M120" i="2"/>
  <c r="N120" i="2" s="1"/>
  <c r="W89" i="2"/>
  <c r="R89" i="2"/>
  <c r="V89" i="2"/>
  <c r="Q89" i="2"/>
  <c r="W69" i="2"/>
  <c r="V69" i="2"/>
  <c r="R69" i="2"/>
  <c r="Q69" i="2"/>
  <c r="R52" i="2"/>
  <c r="Q52" i="2"/>
  <c r="M36" i="2"/>
  <c r="AD15" i="2"/>
  <c r="Q41" i="2"/>
  <c r="R41" i="2"/>
  <c r="AA141" i="2"/>
  <c r="M26" i="2"/>
  <c r="AD58" i="2"/>
  <c r="H104" i="2"/>
  <c r="AD23" i="2"/>
  <c r="M63" i="2"/>
  <c r="M106" i="2"/>
  <c r="N106" i="2" s="1"/>
  <c r="Q88" i="2"/>
  <c r="R88" i="2"/>
  <c r="H105" i="2"/>
  <c r="M216" i="2"/>
  <c r="N216" i="2" s="1"/>
  <c r="M215" i="2"/>
  <c r="N215" i="2" s="1"/>
  <c r="M163" i="2"/>
  <c r="N163" i="2" s="1"/>
  <c r="H154" i="2"/>
  <c r="H312" i="2"/>
  <c r="M266" i="2"/>
  <c r="N266" i="2" s="1"/>
  <c r="M260" i="2"/>
  <c r="N260" i="2" s="1"/>
  <c r="AD191" i="2"/>
  <c r="M160" i="2"/>
  <c r="N160" i="2" s="1"/>
  <c r="M249" i="2"/>
  <c r="N249" i="2" s="1"/>
  <c r="AD308" i="2"/>
  <c r="AA245" i="2"/>
  <c r="AD320" i="2"/>
  <c r="M230" i="2"/>
  <c r="N230" i="2" s="1"/>
  <c r="AA225" i="2"/>
  <c r="M292" i="2"/>
  <c r="N292" i="2" s="1"/>
  <c r="M303" i="2"/>
  <c r="N303" i="2" s="1"/>
  <c r="AD306" i="2"/>
  <c r="M268" i="2"/>
  <c r="N268" i="2" s="1"/>
  <c r="R276" i="2"/>
  <c r="Q276" i="2"/>
  <c r="M171" i="2"/>
  <c r="N171" i="2" s="1"/>
  <c r="N44" i="2"/>
  <c r="W53" i="2"/>
  <c r="R53" i="2"/>
  <c r="Q53" i="2"/>
  <c r="M52" i="2"/>
  <c r="N52" i="2" s="1"/>
  <c r="V52" i="2" s="1"/>
  <c r="AD63" i="2"/>
  <c r="H142" i="2"/>
  <c r="AD47" i="2"/>
  <c r="M92" i="2"/>
  <c r="AD104" i="2"/>
  <c r="H23" i="2"/>
  <c r="H66" i="2"/>
  <c r="AD48" i="2"/>
  <c r="H40" i="2"/>
  <c r="AA215" i="2"/>
  <c r="M84" i="2"/>
  <c r="N84" i="2" s="1"/>
  <c r="M110" i="2"/>
  <c r="N110" i="2" s="1"/>
  <c r="AD105" i="2"/>
  <c r="AD151" i="2"/>
  <c r="M155" i="2"/>
  <c r="N155" i="2" s="1"/>
  <c r="AD154" i="2"/>
  <c r="AD312" i="2"/>
  <c r="M178" i="2"/>
  <c r="N178" i="2" s="1"/>
  <c r="AD178" i="2"/>
  <c r="V296" i="2"/>
  <c r="W296" i="2"/>
  <c r="R296" i="2"/>
  <c r="Q296" i="2"/>
  <c r="AD165" i="2"/>
  <c r="AA176" i="2"/>
  <c r="AD327" i="2"/>
  <c r="H308" i="2"/>
  <c r="H230" i="2"/>
  <c r="AA298" i="2"/>
  <c r="M310" i="2"/>
  <c r="N310" i="2" s="1"/>
  <c r="AA246" i="2"/>
  <c r="H205" i="2"/>
  <c r="AA318" i="2"/>
  <c r="AA251" i="2"/>
  <c r="H234" i="2"/>
  <c r="M361" i="2"/>
  <c r="N361" i="2" s="1"/>
  <c r="W157" i="2" l="1"/>
  <c r="W280" i="2"/>
  <c r="V48" i="2"/>
  <c r="V71" i="2"/>
  <c r="W52" i="2"/>
  <c r="V276" i="2"/>
  <c r="M90" i="2"/>
  <c r="W279" i="2"/>
  <c r="W73" i="2"/>
  <c r="V277" i="2"/>
  <c r="W72" i="2"/>
  <c r="AD85" i="2"/>
  <c r="AD20" i="2"/>
  <c r="AD31" i="2"/>
  <c r="AD38" i="2"/>
  <c r="AD74" i="2"/>
  <c r="AD61" i="2"/>
  <c r="AD337" i="2"/>
  <c r="AD208" i="2"/>
  <c r="AD137" i="2"/>
  <c r="AD143" i="2"/>
  <c r="V362" i="2"/>
  <c r="V363" i="2" s="1"/>
  <c r="V54" i="2"/>
  <c r="V64" i="2"/>
  <c r="W275" i="2"/>
  <c r="R90" i="2"/>
  <c r="V47" i="2"/>
  <c r="V88" i="2"/>
  <c r="Q90" i="2"/>
  <c r="O261" i="2"/>
  <c r="W68" i="2"/>
  <c r="V68" i="2"/>
  <c r="R68" i="2"/>
  <c r="Q68" i="2"/>
  <c r="W133" i="2"/>
  <c r="V133" i="2"/>
  <c r="R133" i="2"/>
  <c r="Q133" i="2"/>
  <c r="R83" i="2"/>
  <c r="Q83" i="2"/>
  <c r="W83" i="2"/>
  <c r="V83" i="2"/>
  <c r="V216" i="2"/>
  <c r="R216" i="2"/>
  <c r="Q216" i="2"/>
  <c r="W216" i="2"/>
  <c r="W239" i="2"/>
  <c r="V239" i="2"/>
  <c r="R239" i="2"/>
  <c r="Q239" i="2"/>
  <c r="R315" i="2"/>
  <c r="W315" i="2"/>
  <c r="V315" i="2"/>
  <c r="Q315" i="2"/>
  <c r="W234" i="2"/>
  <c r="V234" i="2"/>
  <c r="R234" i="2"/>
  <c r="Q234" i="2"/>
  <c r="W259" i="2"/>
  <c r="V259" i="2"/>
  <c r="R259" i="2"/>
  <c r="Q259" i="2"/>
  <c r="V167" i="2"/>
  <c r="W167" i="2"/>
  <c r="R167" i="2"/>
  <c r="Q167" i="2"/>
  <c r="M111" i="2"/>
  <c r="N97" i="2"/>
  <c r="N111" i="2" s="1"/>
  <c r="M42" i="2"/>
  <c r="W136" i="2"/>
  <c r="V136" i="2"/>
  <c r="R136" i="2"/>
  <c r="Q136" i="2"/>
  <c r="W17" i="2"/>
  <c r="R17" i="2"/>
  <c r="Q17" i="2"/>
  <c r="V17" i="2"/>
  <c r="W203" i="2"/>
  <c r="V203" i="2"/>
  <c r="R203" i="2"/>
  <c r="Q203" i="2"/>
  <c r="V116" i="2"/>
  <c r="W255" i="2"/>
  <c r="V255" i="2"/>
  <c r="R255" i="2"/>
  <c r="Q255" i="2"/>
  <c r="W336" i="2"/>
  <c r="V336" i="2"/>
  <c r="R336" i="2"/>
  <c r="Q336" i="2"/>
  <c r="W180" i="2"/>
  <c r="V180" i="2"/>
  <c r="R180" i="2"/>
  <c r="Q180" i="2"/>
  <c r="R293" i="2"/>
  <c r="Q293" i="2"/>
  <c r="V293" i="2"/>
  <c r="W293" i="2"/>
  <c r="W324" i="2"/>
  <c r="V324" i="2"/>
  <c r="R324" i="2"/>
  <c r="Q324" i="2"/>
  <c r="N356" i="2"/>
  <c r="V301" i="2"/>
  <c r="W301" i="2"/>
  <c r="R301" i="2"/>
  <c r="Q301" i="2"/>
  <c r="W173" i="2"/>
  <c r="V173" i="2"/>
  <c r="R173" i="2"/>
  <c r="Q173" i="2"/>
  <c r="O337" i="2"/>
  <c r="P285" i="2"/>
  <c r="Q178" i="2"/>
  <c r="W178" i="2"/>
  <c r="V178" i="2"/>
  <c r="R178" i="2"/>
  <c r="V240" i="2"/>
  <c r="R240" i="2"/>
  <c r="W240" i="2"/>
  <c r="Q240" i="2"/>
  <c r="W233" i="2"/>
  <c r="V233" i="2"/>
  <c r="R233" i="2"/>
  <c r="Q233" i="2"/>
  <c r="R37" i="2"/>
  <c r="W37" i="2"/>
  <c r="V37" i="2"/>
  <c r="Q37" i="2"/>
  <c r="V181" i="2"/>
  <c r="R181" i="2"/>
  <c r="Q181" i="2"/>
  <c r="W181" i="2"/>
  <c r="P82" i="2"/>
  <c r="O85" i="2"/>
  <c r="V317" i="2"/>
  <c r="W317" i="2"/>
  <c r="Q317" i="2"/>
  <c r="R317" i="2"/>
  <c r="M130" i="2"/>
  <c r="N128" i="2"/>
  <c r="N130" i="2" s="1"/>
  <c r="M27" i="2"/>
  <c r="N26" i="2"/>
  <c r="N27" i="2" s="1"/>
  <c r="M337" i="2"/>
  <c r="N285" i="2"/>
  <c r="N337" i="2" s="1"/>
  <c r="N42" i="2"/>
  <c r="W343" i="2"/>
  <c r="V343" i="2"/>
  <c r="R343" i="2"/>
  <c r="R351" i="2" s="1"/>
  <c r="Q343" i="2"/>
  <c r="Q351" i="2" s="1"/>
  <c r="P351" i="2"/>
  <c r="AD263" i="2"/>
  <c r="AD283" i="2" s="1"/>
  <c r="AD338" i="2" s="1"/>
  <c r="V325" i="2"/>
  <c r="N132" i="2"/>
  <c r="N137" i="2" s="1"/>
  <c r="M137" i="2"/>
  <c r="V304" i="2"/>
  <c r="W266" i="2"/>
  <c r="V266" i="2"/>
  <c r="R266" i="2"/>
  <c r="Q266" i="2"/>
  <c r="W58" i="2"/>
  <c r="M117" i="2"/>
  <c r="N113" i="2"/>
  <c r="N117" i="2" s="1"/>
  <c r="V57" i="2"/>
  <c r="W148" i="2"/>
  <c r="V148" i="2"/>
  <c r="R148" i="2"/>
  <c r="Q148" i="2"/>
  <c r="W152" i="2"/>
  <c r="R152" i="2"/>
  <c r="V152" i="2"/>
  <c r="Q152" i="2"/>
  <c r="W151" i="2"/>
  <c r="V151" i="2"/>
  <c r="R151" i="2"/>
  <c r="Q151" i="2"/>
  <c r="W302" i="2"/>
  <c r="V302" i="2"/>
  <c r="R302" i="2"/>
  <c r="Q302" i="2"/>
  <c r="W258" i="2"/>
  <c r="V258" i="2"/>
  <c r="R258" i="2"/>
  <c r="Q258" i="2"/>
  <c r="P145" i="2"/>
  <c r="O208" i="2"/>
  <c r="N92" i="2"/>
  <c r="N95" i="2" s="1"/>
  <c r="M95" i="2"/>
  <c r="M31" i="2"/>
  <c r="N29" i="2"/>
  <c r="N31" i="2" s="1"/>
  <c r="W44" i="2"/>
  <c r="V44" i="2"/>
  <c r="R44" i="2"/>
  <c r="R61" i="2" s="1"/>
  <c r="Q44" i="2"/>
  <c r="Q61" i="2" s="1"/>
  <c r="P61" i="2"/>
  <c r="W107" i="2"/>
  <c r="R107" i="2"/>
  <c r="Q107" i="2"/>
  <c r="V107" i="2"/>
  <c r="R230" i="2"/>
  <c r="W230" i="2"/>
  <c r="V230" i="2"/>
  <c r="Q230" i="2"/>
  <c r="W105" i="2"/>
  <c r="V105" i="2"/>
  <c r="R105" i="2"/>
  <c r="Q105" i="2"/>
  <c r="Q155" i="2"/>
  <c r="V155" i="2"/>
  <c r="R155" i="2"/>
  <c r="W155" i="2"/>
  <c r="R15" i="2"/>
  <c r="Q15" i="2"/>
  <c r="W15" i="2"/>
  <c r="V15" i="2"/>
  <c r="W141" i="2"/>
  <c r="V141" i="2"/>
  <c r="R141" i="2"/>
  <c r="Q141" i="2"/>
  <c r="Q121" i="2"/>
  <c r="W121" i="2"/>
  <c r="V121" i="2"/>
  <c r="R121" i="2"/>
  <c r="P281" i="2"/>
  <c r="R271" i="2"/>
  <c r="R281" i="2" s="1"/>
  <c r="Q271" i="2"/>
  <c r="Q281" i="2" s="1"/>
  <c r="P132" i="2"/>
  <c r="O137" i="2"/>
  <c r="W14" i="2"/>
  <c r="V14" i="2"/>
  <c r="R14" i="2"/>
  <c r="Q14" i="2"/>
  <c r="Q210" i="2"/>
  <c r="P261" i="2"/>
  <c r="W210" i="2"/>
  <c r="V210" i="2"/>
  <c r="R210" i="2"/>
  <c r="Q320" i="2"/>
  <c r="W320" i="2"/>
  <c r="R320" i="2"/>
  <c r="V320" i="2"/>
  <c r="W41" i="2"/>
  <c r="W345" i="2"/>
  <c r="V345" i="2"/>
  <c r="W344" i="2"/>
  <c r="V344" i="2"/>
  <c r="W204" i="2"/>
  <c r="V204" i="2"/>
  <c r="Q204" i="2"/>
  <c r="R204" i="2"/>
  <c r="V55" i="2"/>
  <c r="W298" i="2"/>
  <c r="V298" i="2"/>
  <c r="R298" i="2"/>
  <c r="Q298" i="2"/>
  <c r="W350" i="2"/>
  <c r="V350" i="2"/>
  <c r="V124" i="2"/>
  <c r="R124" i="2"/>
  <c r="Q124" i="2"/>
  <c r="W124" i="2"/>
  <c r="W235" i="2"/>
  <c r="R235" i="2"/>
  <c r="V235" i="2"/>
  <c r="Q235" i="2"/>
  <c r="P36" i="2"/>
  <c r="O38" i="2"/>
  <c r="O31" i="2"/>
  <c r="P29" i="2"/>
  <c r="W135" i="2"/>
  <c r="V135" i="2"/>
  <c r="R135" i="2"/>
  <c r="Q135" i="2"/>
  <c r="P79" i="2"/>
  <c r="O80" i="2"/>
  <c r="Q100" i="2"/>
  <c r="W100" i="2"/>
  <c r="V100" i="2"/>
  <c r="R100" i="2"/>
  <c r="W316" i="2"/>
  <c r="Q316" i="2"/>
  <c r="V316" i="2"/>
  <c r="R316" i="2"/>
  <c r="W149" i="2"/>
  <c r="V149" i="2"/>
  <c r="R149" i="2"/>
  <c r="Q149" i="2"/>
  <c r="V51" i="2"/>
  <c r="M269" i="2"/>
  <c r="N265" i="2"/>
  <c r="N269" i="2" s="1"/>
  <c r="W348" i="2"/>
  <c r="W248" i="2"/>
  <c r="V248" i="2"/>
  <c r="R248" i="2"/>
  <c r="Q248" i="2"/>
  <c r="W217" i="2"/>
  <c r="V217" i="2"/>
  <c r="R217" i="2"/>
  <c r="Q217" i="2"/>
  <c r="W218" i="2"/>
  <c r="V218" i="2"/>
  <c r="R218" i="2"/>
  <c r="Q218" i="2"/>
  <c r="W161" i="2"/>
  <c r="V161" i="2"/>
  <c r="Q161" i="2"/>
  <c r="R161" i="2"/>
  <c r="V256" i="2"/>
  <c r="R256" i="2"/>
  <c r="Q256" i="2"/>
  <c r="W256" i="2"/>
  <c r="W221" i="2"/>
  <c r="V221" i="2"/>
  <c r="R221" i="2"/>
  <c r="Q221" i="2"/>
  <c r="Q294" i="2"/>
  <c r="W294" i="2"/>
  <c r="V294" i="2"/>
  <c r="R294" i="2"/>
  <c r="Q334" i="2"/>
  <c r="R334" i="2"/>
  <c r="V334" i="2"/>
  <c r="W334" i="2"/>
  <c r="R154" i="2"/>
  <c r="Q154" i="2"/>
  <c r="V154" i="2"/>
  <c r="W154" i="2"/>
  <c r="N22" i="2"/>
  <c r="N24" i="2" s="1"/>
  <c r="M24" i="2"/>
  <c r="W300" i="2"/>
  <c r="V300" i="2"/>
  <c r="R300" i="2"/>
  <c r="Q300" i="2"/>
  <c r="W30" i="2"/>
  <c r="V30" i="2"/>
  <c r="R30" i="2"/>
  <c r="Q30" i="2"/>
  <c r="W236" i="2"/>
  <c r="V236" i="2"/>
  <c r="R236" i="2"/>
  <c r="Q236" i="2"/>
  <c r="W245" i="2"/>
  <c r="V245" i="2"/>
  <c r="R245" i="2"/>
  <c r="Q245" i="2"/>
  <c r="O143" i="2"/>
  <c r="P139" i="2"/>
  <c r="V307" i="2"/>
  <c r="R307" i="2"/>
  <c r="Q307" i="2"/>
  <c r="W307" i="2"/>
  <c r="V251" i="2"/>
  <c r="R251" i="2"/>
  <c r="Q251" i="2"/>
  <c r="W251" i="2"/>
  <c r="W309" i="2"/>
  <c r="Q309" i="2"/>
  <c r="V309" i="2"/>
  <c r="R309" i="2"/>
  <c r="O269" i="2"/>
  <c r="P265" i="2"/>
  <c r="R252" i="2"/>
  <c r="W252" i="2"/>
  <c r="V252" i="2"/>
  <c r="Q252" i="2"/>
  <c r="N145" i="2"/>
  <c r="N208" i="2" s="1"/>
  <c r="M208" i="2"/>
  <c r="V164" i="2"/>
  <c r="R164" i="2"/>
  <c r="Q164" i="2"/>
  <c r="W164" i="2"/>
  <c r="V168" i="2"/>
  <c r="R168" i="2"/>
  <c r="Q168" i="2"/>
  <c r="W168" i="2"/>
  <c r="R186" i="2"/>
  <c r="W186" i="2"/>
  <c r="V186" i="2"/>
  <c r="Q186" i="2"/>
  <c r="W18" i="2"/>
  <c r="V18" i="2"/>
  <c r="R18" i="2"/>
  <c r="Q18" i="2"/>
  <c r="Q177" i="2"/>
  <c r="W177" i="2"/>
  <c r="V177" i="2"/>
  <c r="R177" i="2"/>
  <c r="W290" i="2"/>
  <c r="V290" i="2"/>
  <c r="R290" i="2"/>
  <c r="Q290" i="2"/>
  <c r="V179" i="2"/>
  <c r="R179" i="2"/>
  <c r="Q179" i="2"/>
  <c r="W179" i="2"/>
  <c r="V213" i="2"/>
  <c r="R213" i="2"/>
  <c r="Q213" i="2"/>
  <c r="W213" i="2"/>
  <c r="W125" i="2"/>
  <c r="V125" i="2"/>
  <c r="R125" i="2"/>
  <c r="Q125" i="2"/>
  <c r="W228" i="2"/>
  <c r="V228" i="2"/>
  <c r="R228" i="2"/>
  <c r="Q228" i="2"/>
  <c r="W299" i="2"/>
  <c r="V299" i="2"/>
  <c r="R299" i="2"/>
  <c r="Q299" i="2"/>
  <c r="O130" i="2"/>
  <c r="P128" i="2"/>
  <c r="N36" i="2"/>
  <c r="N38" i="2" s="1"/>
  <c r="M38" i="2"/>
  <c r="V274" i="2"/>
  <c r="P77" i="2"/>
  <c r="W76" i="2"/>
  <c r="W77" i="2" s="1"/>
  <c r="V76" i="2"/>
  <c r="V77" i="2" s="1"/>
  <c r="R76" i="2"/>
  <c r="R77" i="2" s="1"/>
  <c r="Q76" i="2"/>
  <c r="Q77" i="2" s="1"/>
  <c r="V65" i="2"/>
  <c r="W142" i="2"/>
  <c r="V142" i="2"/>
  <c r="R142" i="2"/>
  <c r="Q142" i="2"/>
  <c r="W13" i="2"/>
  <c r="V13" i="2"/>
  <c r="R13" i="2"/>
  <c r="Q13" i="2"/>
  <c r="W205" i="2"/>
  <c r="V205" i="2"/>
  <c r="R205" i="2"/>
  <c r="Q205" i="2"/>
  <c r="P26" i="2"/>
  <c r="O27" i="2"/>
  <c r="W232" i="2"/>
  <c r="V232" i="2"/>
  <c r="Q232" i="2"/>
  <c r="R232" i="2"/>
  <c r="W308" i="2"/>
  <c r="V308" i="2"/>
  <c r="R308" i="2"/>
  <c r="Q308" i="2"/>
  <c r="W226" i="2"/>
  <c r="V226" i="2"/>
  <c r="R226" i="2"/>
  <c r="Q226" i="2"/>
  <c r="M74" i="2"/>
  <c r="N63" i="2"/>
  <c r="N74" i="2" s="1"/>
  <c r="V312" i="2"/>
  <c r="R312" i="2"/>
  <c r="W312" i="2"/>
  <c r="Q312" i="2"/>
  <c r="V207" i="2"/>
  <c r="R207" i="2"/>
  <c r="Q207" i="2"/>
  <c r="W207" i="2"/>
  <c r="V287" i="2"/>
  <c r="V273" i="2"/>
  <c r="M351" i="2"/>
  <c r="N342" i="2"/>
  <c r="V60" i="2"/>
  <c r="O20" i="2"/>
  <c r="P10" i="2"/>
  <c r="V289" i="2"/>
  <c r="W289" i="2"/>
  <c r="R289" i="2"/>
  <c r="Q289" i="2"/>
  <c r="W257" i="2"/>
  <c r="V257" i="2"/>
  <c r="R257" i="2"/>
  <c r="Q257" i="2"/>
  <c r="W291" i="2"/>
  <c r="V291" i="2"/>
  <c r="R291" i="2"/>
  <c r="Q291" i="2"/>
  <c r="W199" i="2"/>
  <c r="V199" i="2"/>
  <c r="R199" i="2"/>
  <c r="Q199" i="2"/>
  <c r="R120" i="2"/>
  <c r="Q120" i="2"/>
  <c r="W120" i="2"/>
  <c r="V120" i="2"/>
  <c r="W187" i="2"/>
  <c r="R187" i="2"/>
  <c r="Q187" i="2"/>
  <c r="V187" i="2"/>
  <c r="W123" i="2"/>
  <c r="R123" i="2"/>
  <c r="V123" i="2"/>
  <c r="Q123" i="2"/>
  <c r="V310" i="2"/>
  <c r="R310" i="2"/>
  <c r="Q310" i="2"/>
  <c r="W310" i="2"/>
  <c r="V165" i="2"/>
  <c r="R165" i="2"/>
  <c r="Q165" i="2"/>
  <c r="W165" i="2"/>
  <c r="M261" i="2"/>
  <c r="N82" i="2"/>
  <c r="N85" i="2" s="1"/>
  <c r="M85" i="2"/>
  <c r="W103" i="2"/>
  <c r="V103" i="2"/>
  <c r="R103" i="2"/>
  <c r="Q103" i="2"/>
  <c r="R322" i="2"/>
  <c r="Q322" i="2"/>
  <c r="V322" i="2"/>
  <c r="W322" i="2"/>
  <c r="W11" i="2"/>
  <c r="V11" i="2"/>
  <c r="R11" i="2"/>
  <c r="Q11" i="2"/>
  <c r="V331" i="2"/>
  <c r="W331" i="2"/>
  <c r="R331" i="2"/>
  <c r="Q331" i="2"/>
  <c r="R162" i="2"/>
  <c r="Q162" i="2"/>
  <c r="V162" i="2"/>
  <c r="W162" i="2"/>
  <c r="W238" i="2"/>
  <c r="V238" i="2"/>
  <c r="R238" i="2"/>
  <c r="Q238" i="2"/>
  <c r="R327" i="2"/>
  <c r="W327" i="2"/>
  <c r="V327" i="2"/>
  <c r="Q327" i="2"/>
  <c r="V260" i="2"/>
  <c r="R260" i="2"/>
  <c r="W260" i="2"/>
  <c r="Q260" i="2"/>
  <c r="W172" i="2"/>
  <c r="V172" i="2"/>
  <c r="R172" i="2"/>
  <c r="Q172" i="2"/>
  <c r="N261" i="2"/>
  <c r="R247" i="2"/>
  <c r="W247" i="2"/>
  <c r="V247" i="2"/>
  <c r="Q247" i="2"/>
  <c r="W150" i="2"/>
  <c r="V150" i="2"/>
  <c r="R150" i="2"/>
  <c r="Q150" i="2"/>
  <c r="W292" i="2"/>
  <c r="V292" i="2"/>
  <c r="R292" i="2"/>
  <c r="Q292" i="2"/>
  <c r="R92" i="2"/>
  <c r="R95" i="2" s="1"/>
  <c r="Q92" i="2"/>
  <c r="Q95" i="2" s="1"/>
  <c r="P95" i="2"/>
  <c r="W215" i="2"/>
  <c r="V215" i="2"/>
  <c r="R215" i="2"/>
  <c r="Q215" i="2"/>
  <c r="W171" i="2"/>
  <c r="V171" i="2"/>
  <c r="R171" i="2"/>
  <c r="Q171" i="2"/>
  <c r="W104" i="2"/>
  <c r="R104" i="2"/>
  <c r="Q104" i="2"/>
  <c r="V104" i="2"/>
  <c r="P119" i="2"/>
  <c r="O126" i="2"/>
  <c r="V346" i="2"/>
  <c r="W346" i="2"/>
  <c r="W246" i="2"/>
  <c r="V246" i="2"/>
  <c r="R246" i="2"/>
  <c r="Q246" i="2"/>
  <c r="P97" i="2"/>
  <c r="O111" i="2"/>
  <c r="W329" i="2"/>
  <c r="V329" i="2"/>
  <c r="R329" i="2"/>
  <c r="Q329" i="2"/>
  <c r="W319" i="2"/>
  <c r="V319" i="2"/>
  <c r="R319" i="2"/>
  <c r="Q319" i="2"/>
  <c r="W321" i="2"/>
  <c r="V321" i="2"/>
  <c r="R321" i="2"/>
  <c r="Q321" i="2"/>
  <c r="V241" i="2"/>
  <c r="R241" i="2"/>
  <c r="Q241" i="2"/>
  <c r="W241" i="2"/>
  <c r="W314" i="2"/>
  <c r="V314" i="2"/>
  <c r="R314" i="2"/>
  <c r="Q314" i="2"/>
  <c r="W147" i="2"/>
  <c r="V147" i="2"/>
  <c r="Q147" i="2"/>
  <c r="R147" i="2"/>
  <c r="W101" i="2"/>
  <c r="V101" i="2"/>
  <c r="R101" i="2"/>
  <c r="Q101" i="2"/>
  <c r="V272" i="2"/>
  <c r="R99" i="2"/>
  <c r="Q99" i="2"/>
  <c r="W99" i="2"/>
  <c r="V99" i="2"/>
  <c r="Q286" i="2"/>
  <c r="W286" i="2"/>
  <c r="R286" i="2"/>
  <c r="V286" i="2"/>
  <c r="W211" i="2"/>
  <c r="R211" i="2"/>
  <c r="Q211" i="2"/>
  <c r="V211" i="2"/>
  <c r="W227" i="2"/>
  <c r="V227" i="2"/>
  <c r="R227" i="2"/>
  <c r="Q227" i="2"/>
  <c r="W214" i="2"/>
  <c r="V214" i="2"/>
  <c r="Q214" i="2"/>
  <c r="R214" i="2"/>
  <c r="W110" i="2"/>
  <c r="R110" i="2"/>
  <c r="V110" i="2"/>
  <c r="Q110" i="2"/>
  <c r="Q108" i="2"/>
  <c r="W108" i="2"/>
  <c r="V108" i="2"/>
  <c r="R108" i="2"/>
  <c r="V206" i="2"/>
  <c r="R206" i="2"/>
  <c r="W206" i="2"/>
  <c r="Q206" i="2"/>
  <c r="M61" i="2"/>
  <c r="N90" i="2"/>
  <c r="V87" i="2"/>
  <c r="V90" i="2" s="1"/>
  <c r="W87" i="2"/>
  <c r="W90" i="2" s="1"/>
  <c r="W268" i="2"/>
  <c r="Q268" i="2"/>
  <c r="V268" i="2"/>
  <c r="R268" i="2"/>
  <c r="Q109" i="2"/>
  <c r="V109" i="2"/>
  <c r="W109" i="2"/>
  <c r="R109" i="2"/>
  <c r="W153" i="2"/>
  <c r="V153" i="2"/>
  <c r="Q153" i="2"/>
  <c r="R153" i="2"/>
  <c r="R242" i="2"/>
  <c r="W242" i="2"/>
  <c r="V242" i="2"/>
  <c r="Q242" i="2"/>
  <c r="W231" i="2"/>
  <c r="R231" i="2"/>
  <c r="V231" i="2"/>
  <c r="Q231" i="2"/>
  <c r="V250" i="2"/>
  <c r="R250" i="2"/>
  <c r="W250" i="2"/>
  <c r="Q250" i="2"/>
  <c r="W311" i="2"/>
  <c r="V311" i="2"/>
  <c r="R311" i="2"/>
  <c r="Q311" i="2"/>
  <c r="W201" i="2"/>
  <c r="V201" i="2"/>
  <c r="R201" i="2"/>
  <c r="Q201" i="2"/>
  <c r="Q19" i="2"/>
  <c r="W19" i="2"/>
  <c r="V19" i="2"/>
  <c r="R19" i="2"/>
  <c r="M281" i="2"/>
  <c r="N271" i="2"/>
  <c r="N281" i="2" s="1"/>
  <c r="N61" i="2"/>
  <c r="R176" i="2"/>
  <c r="Q176" i="2"/>
  <c r="W176" i="2"/>
  <c r="V176" i="2"/>
  <c r="Q16" i="2"/>
  <c r="V16" i="2"/>
  <c r="R16" i="2"/>
  <c r="W16" i="2"/>
  <c r="W288" i="2"/>
  <c r="V288" i="2"/>
  <c r="R288" i="2"/>
  <c r="Q288" i="2"/>
  <c r="W254" i="2"/>
  <c r="V254" i="2"/>
  <c r="R254" i="2"/>
  <c r="Q254" i="2"/>
  <c r="V122" i="2"/>
  <c r="R122" i="2"/>
  <c r="Q122" i="2"/>
  <c r="W122" i="2"/>
  <c r="M126" i="2"/>
  <c r="N119" i="2"/>
  <c r="N126" i="2" s="1"/>
  <c r="V189" i="2"/>
  <c r="R189" i="2"/>
  <c r="Q189" i="2"/>
  <c r="W189" i="2"/>
  <c r="W326" i="2"/>
  <c r="V326" i="2"/>
  <c r="R326" i="2"/>
  <c r="Q326" i="2"/>
  <c r="R198" i="2"/>
  <c r="Q198" i="2"/>
  <c r="V198" i="2"/>
  <c r="W198" i="2"/>
  <c r="W140" i="2"/>
  <c r="V140" i="2"/>
  <c r="R140" i="2"/>
  <c r="Q140" i="2"/>
  <c r="W267" i="2"/>
  <c r="V267" i="2"/>
  <c r="R267" i="2"/>
  <c r="Q267" i="2"/>
  <c r="W191" i="2"/>
  <c r="V191" i="2"/>
  <c r="R191" i="2"/>
  <c r="Q191" i="2"/>
  <c r="W160" i="2"/>
  <c r="R160" i="2"/>
  <c r="V160" i="2"/>
  <c r="Q160" i="2"/>
  <c r="V349" i="2"/>
  <c r="W349" i="2"/>
  <c r="R22" i="2"/>
  <c r="R24" i="2" s="1"/>
  <c r="Q22" i="2"/>
  <c r="Q24" i="2" s="1"/>
  <c r="P24" i="2"/>
  <c r="W237" i="2"/>
  <c r="V237" i="2"/>
  <c r="Q237" i="2"/>
  <c r="R237" i="2"/>
  <c r="W106" i="2"/>
  <c r="V106" i="2"/>
  <c r="R106" i="2"/>
  <c r="Q106" i="2"/>
  <c r="R219" i="2"/>
  <c r="Q219" i="2"/>
  <c r="W219" i="2"/>
  <c r="V219" i="2"/>
  <c r="O74" i="2"/>
  <c r="W129" i="2"/>
  <c r="V129" i="2"/>
  <c r="R129" i="2"/>
  <c r="Q129" i="2"/>
  <c r="W193" i="2"/>
  <c r="V193" i="2"/>
  <c r="R193" i="2"/>
  <c r="Q193" i="2"/>
  <c r="W297" i="2"/>
  <c r="V297" i="2"/>
  <c r="R297" i="2"/>
  <c r="Q297" i="2"/>
  <c r="R332" i="2"/>
  <c r="W332" i="2"/>
  <c r="Q332" i="2"/>
  <c r="V332" i="2"/>
  <c r="W84" i="2"/>
  <c r="R84" i="2"/>
  <c r="Q84" i="2"/>
  <c r="V84" i="2"/>
  <c r="M363" i="2"/>
  <c r="W159" i="2"/>
  <c r="V159" i="2"/>
  <c r="R159" i="2"/>
  <c r="Q159" i="2"/>
  <c r="W249" i="2"/>
  <c r="V249" i="2"/>
  <c r="R249" i="2"/>
  <c r="Q249" i="2"/>
  <c r="W244" i="2"/>
  <c r="V244" i="2"/>
  <c r="R244" i="2"/>
  <c r="Q244" i="2"/>
  <c r="W146" i="2"/>
  <c r="V146" i="2"/>
  <c r="R146" i="2"/>
  <c r="Q146" i="2"/>
  <c r="M20" i="2"/>
  <c r="N10" i="2"/>
  <c r="N20" i="2" s="1"/>
  <c r="W347" i="2"/>
  <c r="V347" i="2"/>
  <c r="V70" i="2"/>
  <c r="R113" i="2"/>
  <c r="R117" i="2" s="1"/>
  <c r="Q113" i="2"/>
  <c r="Q117" i="2" s="1"/>
  <c r="P117" i="2"/>
  <c r="V313" i="2"/>
  <c r="W313" i="2"/>
  <c r="R313" i="2"/>
  <c r="Q313" i="2"/>
  <c r="R333" i="2"/>
  <c r="V333" i="2"/>
  <c r="W333" i="2"/>
  <c r="Q333" i="2"/>
  <c r="R40" i="2"/>
  <c r="R42" i="2" s="1"/>
  <c r="Q40" i="2"/>
  <c r="Q42" i="2" s="1"/>
  <c r="W40" i="2"/>
  <c r="P42" i="2"/>
  <c r="V40" i="2"/>
  <c r="V42" i="2" s="1"/>
  <c r="W63" i="2"/>
  <c r="V63" i="2"/>
  <c r="R63" i="2"/>
  <c r="Q63" i="2"/>
  <c r="Q74" i="2" s="1"/>
  <c r="P74" i="2"/>
  <c r="W328" i="2"/>
  <c r="Q328" i="2"/>
  <c r="V328" i="2"/>
  <c r="R328" i="2"/>
  <c r="V323" i="2"/>
  <c r="R323" i="2"/>
  <c r="Q323" i="2"/>
  <c r="W323" i="2"/>
  <c r="V182" i="2"/>
  <c r="W182" i="2"/>
  <c r="R182" i="2"/>
  <c r="Q182" i="2"/>
  <c r="W200" i="2"/>
  <c r="V200" i="2"/>
  <c r="R200" i="2"/>
  <c r="Q200" i="2"/>
  <c r="W102" i="2"/>
  <c r="V102" i="2"/>
  <c r="R102" i="2"/>
  <c r="Q102" i="2"/>
  <c r="M80" i="2"/>
  <c r="N79" i="2"/>
  <c r="N80" i="2" s="1"/>
  <c r="N139" i="2"/>
  <c r="N143" i="2" s="1"/>
  <c r="M143" i="2"/>
  <c r="P34" i="2"/>
  <c r="Q33" i="2"/>
  <c r="Q34" i="2" s="1"/>
  <c r="W33" i="2"/>
  <c r="W34" i="2" s="1"/>
  <c r="V33" i="2"/>
  <c r="V34" i="2" s="1"/>
  <c r="R33" i="2"/>
  <c r="R34" i="2" s="1"/>
  <c r="V303" i="2"/>
  <c r="R303" i="2"/>
  <c r="W303" i="2"/>
  <c r="Q303" i="2"/>
  <c r="R225" i="2"/>
  <c r="Q225" i="2"/>
  <c r="V225" i="2"/>
  <c r="W225" i="2"/>
  <c r="Q163" i="2"/>
  <c r="W163" i="2"/>
  <c r="V163" i="2"/>
  <c r="R163" i="2"/>
  <c r="W134" i="2"/>
  <c r="V134" i="2"/>
  <c r="R134" i="2"/>
  <c r="Q134" i="2"/>
  <c r="R202" i="2"/>
  <c r="Q202" i="2"/>
  <c r="W202" i="2"/>
  <c r="V202" i="2"/>
  <c r="Q306" i="2"/>
  <c r="R306" i="2"/>
  <c r="W306" i="2"/>
  <c r="V306" i="2"/>
  <c r="Q222" i="2"/>
  <c r="W222" i="2"/>
  <c r="V222" i="2"/>
  <c r="R222" i="2"/>
  <c r="W229" i="2"/>
  <c r="V229" i="2"/>
  <c r="R229" i="2"/>
  <c r="Q229" i="2"/>
  <c r="W220" i="2"/>
  <c r="V220" i="2"/>
  <c r="R220" i="2"/>
  <c r="Q220" i="2"/>
  <c r="P3" i="2"/>
  <c r="P2" i="2"/>
  <c r="W22" i="2" l="1"/>
  <c r="W24" i="2" s="1"/>
  <c r="W92" i="2"/>
  <c r="W95" i="2" s="1"/>
  <c r="W74" i="2"/>
  <c r="R74" i="2"/>
  <c r="V22" i="2"/>
  <c r="V24" i="2" s="1"/>
  <c r="V113" i="2"/>
  <c r="V117" i="2" s="1"/>
  <c r="N263" i="2"/>
  <c r="N283" i="2" s="1"/>
  <c r="N338" i="2" s="1"/>
  <c r="W113" i="2"/>
  <c r="W117" i="2" s="1"/>
  <c r="V74" i="2"/>
  <c r="W61" i="2"/>
  <c r="M263" i="2"/>
  <c r="M283" i="2" s="1"/>
  <c r="M338" i="2" s="1"/>
  <c r="P269" i="2"/>
  <c r="W265" i="2"/>
  <c r="W269" i="2" s="1"/>
  <c r="V265" i="2"/>
  <c r="V269" i="2" s="1"/>
  <c r="R265" i="2"/>
  <c r="R269" i="2" s="1"/>
  <c r="Q265" i="2"/>
  <c r="Q269" i="2" s="1"/>
  <c r="V61" i="2"/>
  <c r="V261" i="2"/>
  <c r="W119" i="2"/>
  <c r="W126" i="2" s="1"/>
  <c r="V119" i="2"/>
  <c r="V126" i="2" s="1"/>
  <c r="R119" i="2"/>
  <c r="R126" i="2" s="1"/>
  <c r="Q119" i="2"/>
  <c r="Q126" i="2" s="1"/>
  <c r="P126" i="2"/>
  <c r="W261" i="2"/>
  <c r="Q261" i="2"/>
  <c r="P208" i="2"/>
  <c r="W145" i="2"/>
  <c r="W208" i="2" s="1"/>
  <c r="V145" i="2"/>
  <c r="V208" i="2" s="1"/>
  <c r="R145" i="2"/>
  <c r="R208" i="2" s="1"/>
  <c r="Q145" i="2"/>
  <c r="Q208" i="2" s="1"/>
  <c r="W285" i="2"/>
  <c r="W337" i="2" s="1"/>
  <c r="Q285" i="2"/>
  <c r="Q337" i="2" s="1"/>
  <c r="V285" i="2"/>
  <c r="V337" i="2" s="1"/>
  <c r="R285" i="2"/>
  <c r="R337" i="2" s="1"/>
  <c r="P337" i="2"/>
  <c r="V82" i="2"/>
  <c r="V85" i="2" s="1"/>
  <c r="R82" i="2"/>
  <c r="R85" i="2" s="1"/>
  <c r="Q82" i="2"/>
  <c r="Q85" i="2" s="1"/>
  <c r="P85" i="2"/>
  <c r="W82" i="2"/>
  <c r="W85" i="2" s="1"/>
  <c r="V36" i="2"/>
  <c r="V38" i="2" s="1"/>
  <c r="Q36" i="2"/>
  <c r="Q38" i="2" s="1"/>
  <c r="W36" i="2"/>
  <c r="W38" i="2" s="1"/>
  <c r="R36" i="2"/>
  <c r="R38" i="2" s="1"/>
  <c r="P38" i="2"/>
  <c r="P143" i="2"/>
  <c r="W139" i="2"/>
  <c r="W143" i="2" s="1"/>
  <c r="V139" i="2"/>
  <c r="V143" i="2" s="1"/>
  <c r="R139" i="2"/>
  <c r="R143" i="2" s="1"/>
  <c r="Q139" i="2"/>
  <c r="Q143" i="2" s="1"/>
  <c r="W132" i="2"/>
  <c r="W137" i="2" s="1"/>
  <c r="V132" i="2"/>
  <c r="V137" i="2" s="1"/>
  <c r="Q132" i="2"/>
  <c r="Q137" i="2" s="1"/>
  <c r="P137" i="2"/>
  <c r="R132" i="2"/>
  <c r="R137" i="2" s="1"/>
  <c r="P80" i="2"/>
  <c r="W79" i="2"/>
  <c r="W80" i="2" s="1"/>
  <c r="V79" i="2"/>
  <c r="V80" i="2" s="1"/>
  <c r="R79" i="2"/>
  <c r="R80" i="2" s="1"/>
  <c r="Q79" i="2"/>
  <c r="Q80" i="2" s="1"/>
  <c r="W42" i="2"/>
  <c r="P20" i="2"/>
  <c r="W10" i="2"/>
  <c r="W20" i="2" s="1"/>
  <c r="V10" i="2"/>
  <c r="V20" i="2" s="1"/>
  <c r="R10" i="2"/>
  <c r="R20" i="2" s="1"/>
  <c r="Q10" i="2"/>
  <c r="Q20" i="2" s="1"/>
  <c r="O263" i="2"/>
  <c r="O283" i="2" s="1"/>
  <c r="O338" i="2" s="1"/>
  <c r="V271" i="2"/>
  <c r="V281" i="2" s="1"/>
  <c r="W271" i="2"/>
  <c r="W281" i="2" s="1"/>
  <c r="R261" i="2"/>
  <c r="W342" i="2"/>
  <c r="W351" i="2" s="1"/>
  <c r="V342" i="2"/>
  <c r="V351" i="2" s="1"/>
  <c r="V92" i="2"/>
  <c r="V95" i="2" s="1"/>
  <c r="P130" i="2"/>
  <c r="W128" i="2"/>
  <c r="W130" i="2" s="1"/>
  <c r="R128" i="2"/>
  <c r="R130" i="2" s="1"/>
  <c r="Q128" i="2"/>
  <c r="Q130" i="2" s="1"/>
  <c r="V128" i="2"/>
  <c r="V130" i="2" s="1"/>
  <c r="P31" i="2"/>
  <c r="W29" i="2"/>
  <c r="W31" i="2" s="1"/>
  <c r="V29" i="2"/>
  <c r="V31" i="2" s="1"/>
  <c r="R29" i="2"/>
  <c r="R31" i="2" s="1"/>
  <c r="Q29" i="2"/>
  <c r="Q31" i="2" s="1"/>
  <c r="W356" i="2"/>
  <c r="W357" i="2" s="1"/>
  <c r="V356" i="2"/>
  <c r="V357" i="2" s="1"/>
  <c r="W97" i="2"/>
  <c r="W111" i="2" s="1"/>
  <c r="V97" i="2"/>
  <c r="V111" i="2" s="1"/>
  <c r="R97" i="2"/>
  <c r="R111" i="2" s="1"/>
  <c r="Q97" i="2"/>
  <c r="Q111" i="2" s="1"/>
  <c r="P111" i="2"/>
  <c r="W26" i="2"/>
  <c r="W27" i="2" s="1"/>
  <c r="V26" i="2"/>
  <c r="V27" i="2" s="1"/>
  <c r="R26" i="2"/>
  <c r="R27" i="2" s="1"/>
  <c r="Q26" i="2"/>
  <c r="Q27" i="2" s="1"/>
  <c r="P27" i="2"/>
  <c r="R263" i="2" l="1"/>
  <c r="R283" i="2" s="1"/>
  <c r="R338" i="2" s="1"/>
  <c r="V263" i="2"/>
  <c r="V283" i="2" s="1"/>
  <c r="V338" i="2" s="1"/>
  <c r="Q263" i="2"/>
  <c r="Q283" i="2" s="1"/>
  <c r="Q338" i="2" s="1"/>
  <c r="W263" i="2"/>
  <c r="W283" i="2" s="1"/>
  <c r="W338" i="2" s="1"/>
  <c r="P263" i="2"/>
  <c r="P283" i="2" s="1"/>
  <c r="P338" i="2" s="1"/>
  <c r="M355" i="2"/>
  <c r="N355" i="2" s="1"/>
  <c r="M357" i="2" l="1"/>
  <c r="L4" i="2"/>
  <c r="M8" i="2"/>
  <c r="N341" i="2" l="1"/>
  <c r="N351" i="2" s="1"/>
  <c r="N354" i="2" s="1"/>
  <c r="N357" i="2" s="1"/>
  <c r="N360" i="2" l="1"/>
  <c r="N363" i="2" s="1"/>
  <c r="L2" i="2"/>
  <c r="L5" i="2" s="1"/>
  <c r="N3" i="2" l="1"/>
  <c r="N2" i="2"/>
  <c r="L3" i="2"/>
  <c r="R2" i="2"/>
</calcChain>
</file>

<file path=xl/sharedStrings.xml><?xml version="1.0" encoding="utf-8"?>
<sst xmlns="http://schemas.openxmlformats.org/spreadsheetml/2006/main" count="744" uniqueCount="569">
  <si>
    <t>SKY LN Equity</t>
  </si>
  <si>
    <t>Units</t>
  </si>
  <si>
    <t>Ticker</t>
  </si>
  <si>
    <t>Name</t>
  </si>
  <si>
    <t>VOD LN Equity</t>
  </si>
  <si>
    <t>NAME</t>
  </si>
  <si>
    <t>Close</t>
  </si>
  <si>
    <t>EUR</t>
  </si>
  <si>
    <t>Current</t>
  </si>
  <si>
    <t>Currency</t>
  </si>
  <si>
    <t>CRNCY</t>
  </si>
  <si>
    <t>Currency Ticker</t>
  </si>
  <si>
    <t>FX Rate</t>
  </si>
  <si>
    <t>Change</t>
  </si>
  <si>
    <t>% Change</t>
  </si>
  <si>
    <t>Contribution</t>
  </si>
  <si>
    <t>Price Multiplier</t>
  </si>
  <si>
    <t>Exposure</t>
  </si>
  <si>
    <t>% Exposure</t>
  </si>
  <si>
    <t>Short</t>
  </si>
  <si>
    <t>Long</t>
  </si>
  <si>
    <t>United Kingdom</t>
  </si>
  <si>
    <t>Total</t>
  </si>
  <si>
    <t>8591 JT Equity</t>
  </si>
  <si>
    <t>Japan</t>
  </si>
  <si>
    <t>Ticker Type</t>
  </si>
  <si>
    <t>LAST_PRICE</t>
  </si>
  <si>
    <t>QUOTE_FACTOR</t>
  </si>
  <si>
    <t>Price Divisor</t>
  </si>
  <si>
    <t>Quote Factor</t>
  </si>
  <si>
    <t>United States</t>
  </si>
  <si>
    <t>XPO US Equity</t>
  </si>
  <si>
    <t>WFT US Equity</t>
  </si>
  <si>
    <t>VSAT US Equity</t>
  </si>
  <si>
    <t>URI US Equity</t>
  </si>
  <si>
    <t>TUP US Equity</t>
  </si>
  <si>
    <t>USD</t>
  </si>
  <si>
    <t>TRI-STAR RESOURCES LOAN 2018</t>
  </si>
  <si>
    <t>RIG US Equity</t>
  </si>
  <si>
    <t>TDG US Equity</t>
  </si>
  <si>
    <t>TSLA US Equity</t>
  </si>
  <si>
    <t>SPLK US Equity</t>
  </si>
  <si>
    <t>BID US Equity</t>
  </si>
  <si>
    <t>SNAP US Equity</t>
  </si>
  <si>
    <t>SAFM US Equity</t>
  </si>
  <si>
    <t>RDC US Equity</t>
  </si>
  <si>
    <t>QCOM US Equity</t>
  </si>
  <si>
    <t>OXANE MATERIALS PREFERRED</t>
  </si>
  <si>
    <t>NADLQ US Equity</t>
  </si>
  <si>
    <t>NLSN US Equity</t>
  </si>
  <si>
    <t>NFLX US Equity</t>
  </si>
  <si>
    <t>NAV US Equity</t>
  </si>
  <si>
    <t>MON US Equity</t>
  </si>
  <si>
    <t>LULU US Equity</t>
  </si>
  <si>
    <t>FWONK US Equity</t>
  </si>
  <si>
    <t>LVS US Equity</t>
  </si>
  <si>
    <t>LAMR US Equity</t>
  </si>
  <si>
    <t>KHC US Equity</t>
  </si>
  <si>
    <t>KGC US Equity</t>
  </si>
  <si>
    <t>K US Equity</t>
  </si>
  <si>
    <t>SJM US Equity</t>
  </si>
  <si>
    <t>HTZ US Equity</t>
  </si>
  <si>
    <t>GGAL US Equity</t>
  </si>
  <si>
    <t>GCJ8 Comdty</t>
  </si>
  <si>
    <t>GOGO US Equity</t>
  </si>
  <si>
    <t>GGP US Equity</t>
  </si>
  <si>
    <t>Fairway Energy LP</t>
  </si>
  <si>
    <t>DURATION GOLD LTD</t>
  </si>
  <si>
    <t>DAL US Equity</t>
  </si>
  <si>
    <t>CACC US Equity</t>
  </si>
  <si>
    <t>CRUS US Equity</t>
  </si>
  <si>
    <t>CAT US Equity</t>
  </si>
  <si>
    <t>BFR US Equity</t>
  </si>
  <si>
    <t>BMA US Equity</t>
  </si>
  <si>
    <t>CAR US Equity</t>
  </si>
  <si>
    <t>AAPL US Equity</t>
  </si>
  <si>
    <t>American Airlines Group - Delisted</t>
  </si>
  <si>
    <t>AAL US Equity</t>
  </si>
  <si>
    <t>AFRICA ALPHA CAPITAL 1</t>
  </si>
  <si>
    <t>WPP LN Equity</t>
  </si>
  <si>
    <t>TUNG LN Equity</t>
  </si>
  <si>
    <t>TLW LN Equity</t>
  </si>
  <si>
    <t>TSTR LN Equity</t>
  </si>
  <si>
    <t>TPK LN Equity</t>
  </si>
  <si>
    <t>TCS LI Equity</t>
  </si>
  <si>
    <t>TALK LN Equity</t>
  </si>
  <si>
    <t>SLP LN Equity</t>
  </si>
  <si>
    <t>GBP</t>
  </si>
  <si>
    <t>SEMBLANT WTS</t>
  </si>
  <si>
    <t>SEMBLANT PFD</t>
  </si>
  <si>
    <t>SEMBLANT ORD</t>
  </si>
  <si>
    <t>RSM Tenon Group -CFD</t>
  </si>
  <si>
    <t>RR/ LN Equity</t>
  </si>
  <si>
    <t>REDBURN EUROPE LTD</t>
  </si>
  <si>
    <t>RB/ LN Equity</t>
  </si>
  <si>
    <t>REACTION ENGINES</t>
  </si>
  <si>
    <t>RRS LN Equity</t>
  </si>
  <si>
    <t>PORT-GBP M</t>
  </si>
  <si>
    <t>PDG LN Equity</t>
  </si>
  <si>
    <t>PSON LN Equity</t>
  </si>
  <si>
    <t>OXYGEN FINANCE WARRANT</t>
  </si>
  <si>
    <t>OXYGEN FINANCE</t>
  </si>
  <si>
    <t>OXFORD NANOPORE TECH 46.5</t>
  </si>
  <si>
    <t>OBD LN Equity</t>
  </si>
  <si>
    <t>EMG LN Equity</t>
  </si>
  <si>
    <t>LOOK LN Equity</t>
  </si>
  <si>
    <t>G H8 Comdty</t>
  </si>
  <si>
    <t>LRE LN Equity</t>
  </si>
  <si>
    <t>JUP LN Equity</t>
  </si>
  <si>
    <t>JUST LN Equity</t>
  </si>
  <si>
    <t>J P BODEN C SHARES</t>
  </si>
  <si>
    <t>J P BODEN B SHARES</t>
  </si>
  <si>
    <t>ITV LN Equity</t>
  </si>
  <si>
    <t>INTU LN Equity</t>
  </si>
  <si>
    <t>INCH LN Equity</t>
  </si>
  <si>
    <t>IMPACT OIL AND GAS:1</t>
  </si>
  <si>
    <t>IMM LIMITED</t>
  </si>
  <si>
    <t>HUM LN Equity</t>
  </si>
  <si>
    <t>HWDN LN Equity</t>
  </si>
  <si>
    <t>HELPERBY THERAPEUTICS GROUP PLC</t>
  </si>
  <si>
    <t>HMSO LN Equity</t>
  </si>
  <si>
    <t>GNC LN Equity</t>
  </si>
  <si>
    <t>DOM LN Equity</t>
  </si>
  <si>
    <t>DEB LN Equity</t>
  </si>
  <si>
    <t>DTG LN Equity</t>
  </si>
  <si>
    <t>DMGT LN Equity</t>
  </si>
  <si>
    <t>CCH LN Equity</t>
  </si>
  <si>
    <t>CHRONOS THERAPEUTICS LTD</t>
  </si>
  <si>
    <t>CRN LN Equity</t>
  </si>
  <si>
    <t>BUDDI LIMITED</t>
  </si>
  <si>
    <t>BKG LN Equity</t>
  </si>
  <si>
    <t>BARC LN Equity</t>
  </si>
  <si>
    <t>BA/ LN Equity</t>
  </si>
  <si>
    <t>BME LN Equity</t>
  </si>
  <si>
    <t>AUTO LN Equity</t>
  </si>
  <si>
    <t>ASHM LN Equity</t>
  </si>
  <si>
    <t>ANTO LN Equity</t>
  </si>
  <si>
    <t>AAL LN Equity</t>
  </si>
  <si>
    <t>AGY LN Equity</t>
  </si>
  <si>
    <t>ACA LN Equity</t>
  </si>
  <si>
    <t>ABC LN Equity</t>
  </si>
  <si>
    <t>Switzerland</t>
  </si>
  <si>
    <t>UHR SW Equity</t>
  </si>
  <si>
    <t>NESN SW Equity</t>
  </si>
  <si>
    <t>LHN SW Equity</t>
  </si>
  <si>
    <t>ARYN SW Equity</t>
  </si>
  <si>
    <t>Sweden</t>
  </si>
  <si>
    <t>ERICB SS Equity</t>
  </si>
  <si>
    <t>JM SS Equity</t>
  </si>
  <si>
    <t>HEXAB SS Equity</t>
  </si>
  <si>
    <t>GETIB SS Equity</t>
  </si>
  <si>
    <t>CLAB SS Equity</t>
  </si>
  <si>
    <t>South Africa</t>
  </si>
  <si>
    <t>KIO SJ Equity</t>
  </si>
  <si>
    <t>AXL SJ Equity</t>
  </si>
  <si>
    <t>Norway</t>
  </si>
  <si>
    <t>SDRL NO Equity</t>
  </si>
  <si>
    <t>PGS NO Equity</t>
  </si>
  <si>
    <t>NODL NO Equity</t>
  </si>
  <si>
    <t>MHG NO Equity</t>
  </si>
  <si>
    <t>FRO NO Equity</t>
  </si>
  <si>
    <t>BDRILL NO Equity</t>
  </si>
  <si>
    <t>AKERBP NO Equity</t>
  </si>
  <si>
    <t>Netherlands</t>
  </si>
  <si>
    <t>PHIA NA Equity</t>
  </si>
  <si>
    <t>HDG NA Equity</t>
  </si>
  <si>
    <t>MT NA Equity</t>
  </si>
  <si>
    <t>AGN NA Equity</t>
  </si>
  <si>
    <t>6395 JT Equity</t>
  </si>
  <si>
    <t>8316 JT Equity</t>
  </si>
  <si>
    <t>9684 JT Equity</t>
  </si>
  <si>
    <t>9984 JT Equity</t>
  </si>
  <si>
    <t>4911 JT Equity</t>
  </si>
  <si>
    <t>7224 JT Equity</t>
  </si>
  <si>
    <t>6753 JT Equity</t>
  </si>
  <si>
    <t>8306 JT Equity</t>
  </si>
  <si>
    <t>JBH8 Comdty</t>
  </si>
  <si>
    <t>6740 JT Equity</t>
  </si>
  <si>
    <t>HURLN 7.5 07/24/22 Corp</t>
  </si>
  <si>
    <t>8929 JT Equity</t>
  </si>
  <si>
    <t>Italy</t>
  </si>
  <si>
    <t>GEDI IM Equity</t>
  </si>
  <si>
    <t>FCA IM Equity</t>
  </si>
  <si>
    <t>IF IM Equity</t>
  </si>
  <si>
    <t>Ireland</t>
  </si>
  <si>
    <t>RAFO-USD M</t>
  </si>
  <si>
    <t>KSP ID Equity</t>
  </si>
  <si>
    <t>Irish Bank Resolution Corp Ltd/Old -CFD</t>
  </si>
  <si>
    <t>Hong Kong</t>
  </si>
  <si>
    <t>1128 HK Equity</t>
  </si>
  <si>
    <t>1928 HK Equity</t>
  </si>
  <si>
    <t>656 HK Equity</t>
  </si>
  <si>
    <t>Guernsey</t>
  </si>
  <si>
    <t>REDFTPB GU Equity</t>
  </si>
  <si>
    <t>Greece</t>
  </si>
  <si>
    <t>ALPHA GA Equity</t>
  </si>
  <si>
    <t>Germany</t>
  </si>
  <si>
    <t>WDI GY Equity</t>
  </si>
  <si>
    <t>WCH GY Equity</t>
  </si>
  <si>
    <t>UN01 GY Equity</t>
  </si>
  <si>
    <t>TKA GY Equity</t>
  </si>
  <si>
    <t>SZU GY Equity</t>
  </si>
  <si>
    <t>SAP GY Equity</t>
  </si>
  <si>
    <t>QIMONDA AG</t>
  </si>
  <si>
    <t>SDF GY Equity</t>
  </si>
  <si>
    <t>IFX GY Equity</t>
  </si>
  <si>
    <t>ZIL2 GY Equity</t>
  </si>
  <si>
    <t>ART GY Equity</t>
  </si>
  <si>
    <t>France</t>
  </si>
  <si>
    <t>VIV FP Equity</t>
  </si>
  <si>
    <t>DG FP Equity</t>
  </si>
  <si>
    <t>VK FP Equity</t>
  </si>
  <si>
    <t>FR FP Equity</t>
  </si>
  <si>
    <t>FTI FP Equity</t>
  </si>
  <si>
    <t>BB FP Equity</t>
  </si>
  <si>
    <t>SESG FP Equity</t>
  </si>
  <si>
    <t>SAVE FP Equity</t>
  </si>
  <si>
    <t>RCO FP Equity</t>
  </si>
  <si>
    <t>ORA FP Equity</t>
  </si>
  <si>
    <t>DEC FP Equity</t>
  </si>
  <si>
    <t>RMS FP Equity</t>
  </si>
  <si>
    <t>ERF FP Equity</t>
  </si>
  <si>
    <t>EI FP Equity</t>
  </si>
  <si>
    <t>EDF FP Equity</t>
  </si>
  <si>
    <t>EDEN FP Equity</t>
  </si>
  <si>
    <t>BNP FP Equity</t>
  </si>
  <si>
    <t>Finland</t>
  </si>
  <si>
    <t>NRE1V FH Equity</t>
  </si>
  <si>
    <t>METSO FH Equity</t>
  </si>
  <si>
    <t>Denmark</t>
  </si>
  <si>
    <t>WDH DC Equity</t>
  </si>
  <si>
    <t>AMBUB DC Equity</t>
  </si>
  <si>
    <t>Cyprus</t>
  </si>
  <si>
    <t>GLOBAL TOTE LIMITED A</t>
  </si>
  <si>
    <t>Canada</t>
  </si>
  <si>
    <t>TRQ CN Equity</t>
  </si>
  <si>
    <t>DW CN Equity</t>
  </si>
  <si>
    <t>Brazil</t>
  </si>
  <si>
    <t>SLCE3 BS Equity</t>
  </si>
  <si>
    <t>Belgium</t>
  </si>
  <si>
    <t>ABI BB Equity</t>
  </si>
  <si>
    <t>Australia</t>
  </si>
  <si>
    <t>WOW AU Equity</t>
  </si>
  <si>
    <t>WGXO AU Equity</t>
  </si>
  <si>
    <t>WGX AU Equity</t>
  </si>
  <si>
    <t>SVH AU Equity</t>
  </si>
  <si>
    <t>MTS AU Equity</t>
  </si>
  <si>
    <t>GMA AU Equity</t>
  </si>
  <si>
    <t>FMG AU Equity</t>
  </si>
  <si>
    <t>EASTERN AUSTRALIAN IRRIGATION LTD</t>
  </si>
  <si>
    <t>CBA AU Equity</t>
  </si>
  <si>
    <t>BLD AU Equity</t>
  </si>
  <si>
    <t>AU</t>
  </si>
  <si>
    <t>BB</t>
  </si>
  <si>
    <t>BS</t>
  </si>
  <si>
    <t>CN</t>
  </si>
  <si>
    <t>CY</t>
  </si>
  <si>
    <t>DC</t>
  </si>
  <si>
    <t>FH</t>
  </si>
  <si>
    <t>FP</t>
  </si>
  <si>
    <t>GY</t>
  </si>
  <si>
    <t>GA</t>
  </si>
  <si>
    <t>GU</t>
  </si>
  <si>
    <t>HK</t>
  </si>
  <si>
    <t>ID</t>
  </si>
  <si>
    <t>IM</t>
  </si>
  <si>
    <t>JP</t>
  </si>
  <si>
    <t>NA</t>
  </si>
  <si>
    <t>NO</t>
  </si>
  <si>
    <t>SJ</t>
  </si>
  <si>
    <t>SS</t>
  </si>
  <si>
    <t>SW</t>
  </si>
  <si>
    <t>LN</t>
  </si>
  <si>
    <t>US</t>
  </si>
  <si>
    <t>Total Equity</t>
  </si>
  <si>
    <t>EURGBP Curncy</t>
  </si>
  <si>
    <t>EUR/GBP</t>
  </si>
  <si>
    <t>EURAUD Curncy</t>
  </si>
  <si>
    <t>EUR/AUD</t>
  </si>
  <si>
    <t>GBPUSD Curncy</t>
  </si>
  <si>
    <t>OEI</t>
  </si>
  <si>
    <t>GBP/USD</t>
  </si>
  <si>
    <t>USDSEK Curncy</t>
  </si>
  <si>
    <t>USDRUB Curncy</t>
  </si>
  <si>
    <t>$/SEK</t>
  </si>
  <si>
    <t>GBPZAR Curncy</t>
  </si>
  <si>
    <t>$/RUB</t>
  </si>
  <si>
    <t>$/ZAR</t>
  </si>
  <si>
    <t>$/YEN</t>
  </si>
  <si>
    <t>USDJPY Curncy</t>
  </si>
  <si>
    <t>USDHKD Curncy</t>
  </si>
  <si>
    <t>$/HKD</t>
  </si>
  <si>
    <t>$/AUD</t>
  </si>
  <si>
    <t>EURUSD Curncy</t>
  </si>
  <si>
    <t>€/$</t>
  </si>
  <si>
    <t>Total Macro</t>
  </si>
  <si>
    <t>G M8 Comdty</t>
  </si>
  <si>
    <t>Total FX</t>
  </si>
  <si>
    <t>OEI MAC</t>
  </si>
  <si>
    <t>OEI MAC B</t>
  </si>
  <si>
    <t>OEI MAC B MAN</t>
  </si>
  <si>
    <t>EUR/USD</t>
  </si>
  <si>
    <t>Equity</t>
  </si>
  <si>
    <t>ML</t>
  </si>
  <si>
    <t>Euro Top</t>
  </si>
  <si>
    <t>Long Equity</t>
  </si>
  <si>
    <t>Short Equity</t>
  </si>
  <si>
    <t>Winners</t>
  </si>
  <si>
    <t>Relative</t>
  </si>
  <si>
    <t>Market Data</t>
  </si>
  <si>
    <t>Net Equity</t>
  </si>
  <si>
    <t>CHG_PCT_1D</t>
  </si>
  <si>
    <t>SX5E Index</t>
  </si>
  <si>
    <t>Short Winners</t>
  </si>
  <si>
    <t>Long Winners</t>
  </si>
  <si>
    <t>Previous</t>
  </si>
  <si>
    <t>CDZI 7 03/05/20</t>
  </si>
  <si>
    <t>AUD</t>
  </si>
  <si>
    <t>PX_YEST_CLOSE</t>
  </si>
  <si>
    <t>WMT US Equity</t>
  </si>
  <si>
    <t>PX_CLOSE_1D</t>
  </si>
  <si>
    <t>OEI####Total</t>
  </si>
  <si>
    <t>OEI#BK-OEI###Total</t>
  </si>
  <si>
    <t>OEI#BK-OEI#FX##Total</t>
  </si>
  <si>
    <t>OEI#BK-OEI#Macro##Total</t>
  </si>
  <si>
    <t>OEI#BK-OEI#Equity##Total</t>
  </si>
  <si>
    <t>OEI#BK-OEI#Equity#US#Total</t>
  </si>
  <si>
    <t>OEI#BK-OEI#Equity#AU#Total</t>
  </si>
  <si>
    <t>OEI#BK-OEI#Equity#BE#Total</t>
  </si>
  <si>
    <t>OEI#BK-OEI#Equity#BR#Total</t>
  </si>
  <si>
    <t>OEI#BK-OEI#Equity#CA#Total</t>
  </si>
  <si>
    <t>OEI#BK-OEI#Equity#CY#Total</t>
  </si>
  <si>
    <t>OEI#BK-OEI#Equity#DK#Total</t>
  </si>
  <si>
    <t>OEI#BK-OEI#Equity#FI#Total</t>
  </si>
  <si>
    <t>OEI#BK-OEI#Equity#FR#Total</t>
  </si>
  <si>
    <t>OEI#BK-OEI#Equity#GR#Total</t>
  </si>
  <si>
    <t>OEI#BK-OEI#Equity#GG#Total</t>
  </si>
  <si>
    <t>OEI#BK-OEI#Equity#HK#Total</t>
  </si>
  <si>
    <t>OEI#BK-OEI#Equity#IE#Total</t>
  </si>
  <si>
    <t>OEI#BK-OEI#Equity#IT#Total</t>
  </si>
  <si>
    <t>OEI#BK-OEI#Equity#JP#Total</t>
  </si>
  <si>
    <t>OEI#BK-OEI#Equity#NL#Total</t>
  </si>
  <si>
    <t>OEI#BK-OEI#Equity#NO#Total</t>
  </si>
  <si>
    <t>OEI#BK-OEI#Equity#ZA#Total</t>
  </si>
  <si>
    <t>OEI#BK-OEI#Equity#SE#Total</t>
  </si>
  <si>
    <t>OEI#BK-OEI#Equity#CH#Total</t>
  </si>
  <si>
    <t>OEI#BK-OEI#Equity#DE#Total</t>
  </si>
  <si>
    <t>OEI#BK-OEI#Equity#GB#Total</t>
  </si>
  <si>
    <t>OEI#BK-OEI-ML###Total</t>
  </si>
  <si>
    <t>BK-OEI</t>
  </si>
  <si>
    <t>BK-OEI-ML</t>
  </si>
  <si>
    <t>AUDUSD Curncy</t>
  </si>
  <si>
    <t>Nav</t>
  </si>
  <si>
    <t>XPO Logistics</t>
  </si>
  <si>
    <t>Wirecard</t>
  </si>
  <si>
    <t>William Demant Holding</t>
  </si>
  <si>
    <t>Weatherford</t>
  </si>
  <si>
    <t>Walmart</t>
  </si>
  <si>
    <t>ViaSat</t>
  </si>
  <si>
    <t>USD SAR CALL 12/03/18 3.771</t>
  </si>
  <si>
    <t>United Rentals</t>
  </si>
  <si>
    <t>Transocean</t>
  </si>
  <si>
    <t>TransDigm</t>
  </si>
  <si>
    <t>Tesla</t>
  </si>
  <si>
    <t>TechnipFMC</t>
  </si>
  <si>
    <t>TCS Group Holding -GDR</t>
  </si>
  <si>
    <t>Swatch BR</t>
  </si>
  <si>
    <t>Square Enix Holdings</t>
  </si>
  <si>
    <t>Splunk</t>
  </si>
  <si>
    <t>SoftBank</t>
  </si>
  <si>
    <t>SLC Agricola -CFD</t>
  </si>
  <si>
    <t>SES -DR</t>
  </si>
  <si>
    <t>Sanderson Farms</t>
  </si>
  <si>
    <t>Rowan Cos</t>
  </si>
  <si>
    <t>ORIX</t>
  </si>
  <si>
    <t>Northern Drilling</t>
  </si>
  <si>
    <t>Nielsen</t>
  </si>
  <si>
    <t>Nestle</t>
  </si>
  <si>
    <t>Navistar International</t>
  </si>
  <si>
    <t>Monsanto</t>
  </si>
  <si>
    <t>Marine Harvest</t>
  </si>
  <si>
    <t>Liberty Media Corp-Liberty Formula One-Non Voting</t>
  </si>
  <si>
    <t>Lamar Advertising</t>
  </si>
  <si>
    <t>Kraft Heinz</t>
  </si>
  <si>
    <t>Koninklijke Philips</t>
  </si>
  <si>
    <t>K+S</t>
  </si>
  <si>
    <t>JM Smucker</t>
  </si>
  <si>
    <t>JM</t>
  </si>
  <si>
    <t>ITV -CFD</t>
  </si>
  <si>
    <t>Hexagon</t>
  </si>
  <si>
    <t>Hertz Global</t>
  </si>
  <si>
    <t>GGP</t>
  </si>
  <si>
    <t>Frontline Ltd/Bermuda</t>
  </si>
  <si>
    <t>ElringKlinger</t>
  </si>
  <si>
    <t>Electricite de France</t>
  </si>
  <si>
    <t>Dart -CFD</t>
  </si>
  <si>
    <t>Credit Acceptance</t>
  </si>
  <si>
    <t>Cirrus Logic</t>
  </si>
  <si>
    <t>Borr Drilling</t>
  </si>
  <si>
    <t>Berkeley -CFD</t>
  </si>
  <si>
    <t>Avis Budget</t>
  </si>
  <si>
    <t>Aryzta</t>
  </si>
  <si>
    <t>Anheuser-Busch InBev SA/NV/old</t>
  </si>
  <si>
    <t>Ambu</t>
  </si>
  <si>
    <t>Aker BP</t>
  </si>
  <si>
    <t>Long Gilt Future Jun18</t>
  </si>
  <si>
    <t>LONG GILT FUTURE  Mar18</t>
  </si>
  <si>
    <t>JPN 10Y Bond(Ose) Mar18</t>
  </si>
  <si>
    <t>GOLD 100 OZ FUTR Apr18</t>
  </si>
  <si>
    <t>XPO LOGISTICS INC</t>
  </si>
  <si>
    <t>WALMART INC</t>
  </si>
  <si>
    <t>UNVR US Equity</t>
  </si>
  <si>
    <t>Univar</t>
  </si>
  <si>
    <t>Tupperware Brands</t>
  </si>
  <si>
    <t>TRANSDIGM GROUP INC</t>
  </si>
  <si>
    <t>SPLUNK INC</t>
  </si>
  <si>
    <t>Sotheby's</t>
  </si>
  <si>
    <t>Snap-Non Voting</t>
  </si>
  <si>
    <t>SANDERSON FARMS INC</t>
  </si>
  <si>
    <t>QUALCOMM</t>
  </si>
  <si>
    <t>North Atlantic Drilling</t>
  </si>
  <si>
    <t>Netflix</t>
  </si>
  <si>
    <t>Lululemon Athletica</t>
  </si>
  <si>
    <t>LIBERTY MEDIA CORP-LIBERTY-C</t>
  </si>
  <si>
    <t>Las Vegas Sands</t>
  </si>
  <si>
    <t>Kinross Gold</t>
  </si>
  <si>
    <t>Kellogg</t>
  </si>
  <si>
    <t>Grupo Financiero Galicia -ADR</t>
  </si>
  <si>
    <t>GOLD 100 OZ FUTR  Apr18</t>
  </si>
  <si>
    <t>Gogo</t>
  </si>
  <si>
    <t>Delta Air Lines</t>
  </si>
  <si>
    <t>COTY US Equity</t>
  </si>
  <si>
    <t>Coty</t>
  </si>
  <si>
    <t>Caterpillar</t>
  </si>
  <si>
    <t>CDZI US Equity</t>
  </si>
  <si>
    <t>Cadiz</t>
  </si>
  <si>
    <t>BBVA Banco Frances -ADR</t>
  </si>
  <si>
    <t>Banco Macro -ADR</t>
  </si>
  <si>
    <t>Apple</t>
  </si>
  <si>
    <t>American Airlines Group</t>
  </si>
  <si>
    <t>WPP -CFD</t>
  </si>
  <si>
    <t>Vodafone -CFD</t>
  </si>
  <si>
    <t>Tungsten</t>
  </si>
  <si>
    <t>Tullow Oil -CFD</t>
  </si>
  <si>
    <t>Tri-Star Resources</t>
  </si>
  <si>
    <t>Travis Perkins -CFD</t>
  </si>
  <si>
    <t>TCS GROUP HOLDING -REG S</t>
  </si>
  <si>
    <t>TalkTalk Telecom Group -CFD</t>
  </si>
  <si>
    <t>Sylvania Platinum</t>
  </si>
  <si>
    <t>Sky</t>
  </si>
  <si>
    <t>ROLLS-ROYCE HOLDINGS PLC</t>
  </si>
  <si>
    <t>Reckitt Benckiser -CFD</t>
  </si>
  <si>
    <t>Randgold Resources -CFD</t>
  </si>
  <si>
    <t>Pendragon</t>
  </si>
  <si>
    <t>Pearson -CFD</t>
  </si>
  <si>
    <t>Oxford BioDynamics</t>
  </si>
  <si>
    <t>Man Group -CFD</t>
  </si>
  <si>
    <t>Lookers -CFD</t>
  </si>
  <si>
    <t>Lancashire Holdings -CFD</t>
  </si>
  <si>
    <t>Jupiter Fund Management -CFD</t>
  </si>
  <si>
    <t>JRP -CFD</t>
  </si>
  <si>
    <t>Intu Properties -CFD</t>
  </si>
  <si>
    <t>Inchcape -CFD</t>
  </si>
  <si>
    <t>Hummingbird Resources</t>
  </si>
  <si>
    <t>Howden Joinery -CFD</t>
  </si>
  <si>
    <t>HAMMERSON PLC</t>
  </si>
  <si>
    <t>GREENCORE GROUP PLC</t>
  </si>
  <si>
    <t>Domino's Pizza - GBP -CFD</t>
  </si>
  <si>
    <t>Debenhams -CFD</t>
  </si>
  <si>
    <t>DART GROUP PLC</t>
  </si>
  <si>
    <t>Daily Mail &amp; General Trust-Non Voting -CFD</t>
  </si>
  <si>
    <t>Coca-Cola HBC -CFD</t>
  </si>
  <si>
    <t>Cairn Homes -CFD</t>
  </si>
  <si>
    <t>Barclays -CFD</t>
  </si>
  <si>
    <t>BAE Systems -CFD</t>
  </si>
  <si>
    <t>B&amp;M EUROPEAN VALUE RETAIL SA</t>
  </si>
  <si>
    <t>Auto Trader -CFD</t>
  </si>
  <si>
    <t>Ashmore Group -CFD</t>
  </si>
  <si>
    <t>Antofagasta -CFD</t>
  </si>
  <si>
    <t>Anglo American -CFD</t>
  </si>
  <si>
    <t>Allergy Therapeutics</t>
  </si>
  <si>
    <t>Acacia Mining -CFD</t>
  </si>
  <si>
    <t>Abcam -CFD</t>
  </si>
  <si>
    <t>NESTLE SA-REG</t>
  </si>
  <si>
    <t>LafargeHolcim</t>
  </si>
  <si>
    <t>ARYZTA AG</t>
  </si>
  <si>
    <t>Telefonaktiebolaget LM Ericsson</t>
  </si>
  <si>
    <t>JM AB</t>
  </si>
  <si>
    <t>HEXAGON AB-B SHS</t>
  </si>
  <si>
    <t>Getinge</t>
  </si>
  <si>
    <t>Cloetta</t>
  </si>
  <si>
    <t>Kumba Iron Ore -CFD</t>
  </si>
  <si>
    <t>African Phoenix Investments</t>
  </si>
  <si>
    <t>Seadrill</t>
  </si>
  <si>
    <t>Petroleum Geo-Services</t>
  </si>
  <si>
    <t>MARINE HARVEST</t>
  </si>
  <si>
    <t>FRONTLINE LTD</t>
  </si>
  <si>
    <t>KONINKLIJKE PHILIPS NV</t>
  </si>
  <si>
    <t>Hunter Douglas</t>
  </si>
  <si>
    <t>ArcelorMittal</t>
  </si>
  <si>
    <t>Aegon</t>
  </si>
  <si>
    <t>Tadano</t>
  </si>
  <si>
    <t>Sumitomo Mitsui Financial</t>
  </si>
  <si>
    <t>SOFTBANK GROUP CORP</t>
  </si>
  <si>
    <t>Shiseido</t>
  </si>
  <si>
    <t>Shinmaywa Industries</t>
  </si>
  <si>
    <t>Sharp Corp/Japan -CFD</t>
  </si>
  <si>
    <t>Mitsubishi UFJ Financial Group</t>
  </si>
  <si>
    <t>JPN 10Y BOND(OSE) Mar18</t>
  </si>
  <si>
    <t>Japan Display -CFD</t>
  </si>
  <si>
    <t>HURLN 7 1/2 07/24/22</t>
  </si>
  <si>
    <t>Aoyama Zaisan Networks</t>
  </si>
  <si>
    <t>GEDI Gruppo Editoriale</t>
  </si>
  <si>
    <t>Fiat Chrysler Automobiles</t>
  </si>
  <si>
    <t>Banca IFIS</t>
  </si>
  <si>
    <t>Kingspan -CFD</t>
  </si>
  <si>
    <t>Wynn Macau</t>
  </si>
  <si>
    <t>Sands China</t>
  </si>
  <si>
    <t>Fosun</t>
  </si>
  <si>
    <t>Red Fort Partnership - B</t>
  </si>
  <si>
    <t>Alpha Bank AE</t>
  </si>
  <si>
    <t>WIRECARD AG</t>
  </si>
  <si>
    <t>Wacker Chemie</t>
  </si>
  <si>
    <t>Uniper</t>
  </si>
  <si>
    <t>thyssenkrupp</t>
  </si>
  <si>
    <t>Suedzucker</t>
  </si>
  <si>
    <t>SAP</t>
  </si>
  <si>
    <t>Infineon Technologies</t>
  </si>
  <si>
    <t>artnet -CFD</t>
  </si>
  <si>
    <t>Vivendi</t>
  </si>
  <si>
    <t>Vinci</t>
  </si>
  <si>
    <t>Vallourec</t>
  </si>
  <si>
    <t>Valeo</t>
  </si>
  <si>
    <t>TECHNIPFMC PLC</t>
  </si>
  <si>
    <t>Societe BIC</t>
  </si>
  <si>
    <t>Savencia</t>
  </si>
  <si>
    <t>Remy Cointreau</t>
  </si>
  <si>
    <t>Orange</t>
  </si>
  <si>
    <t>JCDecaux</t>
  </si>
  <si>
    <t>Hermes</t>
  </si>
  <si>
    <t>Eurofins Scientific</t>
  </si>
  <si>
    <t>Essilor International Cie Generale d'Optique</t>
  </si>
  <si>
    <t>EDF</t>
  </si>
  <si>
    <t>Edenred</t>
  </si>
  <si>
    <t>BNP Paribas</t>
  </si>
  <si>
    <t>Nokian Renkaat</t>
  </si>
  <si>
    <t>Metso</t>
  </si>
  <si>
    <t>WILLIAM DEMANT HOLDING</t>
  </si>
  <si>
    <t>Turquoise Hill Resources</t>
  </si>
  <si>
    <t>DataWind</t>
  </si>
  <si>
    <t>ONTEX BB Equity</t>
  </si>
  <si>
    <t>Ontex</t>
  </si>
  <si>
    <t>Woolworths -CFD</t>
  </si>
  <si>
    <t>Westgold Resources -WRT</t>
  </si>
  <si>
    <t>Westgold Resources</t>
  </si>
  <si>
    <t>Silver Heritage</t>
  </si>
  <si>
    <t>Metcash -CFD</t>
  </si>
  <si>
    <t>Genworth Mortgage Insurance Australia -CFD</t>
  </si>
  <si>
    <t>Fortescue Metals Group -CFD</t>
  </si>
  <si>
    <t>Commonwealth Bank of Australia -CFD</t>
  </si>
  <si>
    <t>Boral-BLD -CFD</t>
  </si>
  <si>
    <t>OEIMAC####Total</t>
  </si>
  <si>
    <t>OEIMAC-GBP B####Total</t>
  </si>
  <si>
    <t>OEIMAC-GBP B-MAN####Total</t>
  </si>
  <si>
    <t>€/£</t>
  </si>
  <si>
    <t>£/ZAR</t>
  </si>
  <si>
    <t>$/JPY</t>
  </si>
  <si>
    <t>GBPUSD SPOT</t>
  </si>
  <si>
    <t>GBPUSD FWD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</si>
</sst>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3" formatCode="_-* #,##0.00_-;\-* #,##0.00_-;_-* &quot;-&quot;??_-;_-@_-"/>
    <numFmt numFmtId="164" formatCode="_-* #,##0_-;\-* #,##0_-;_-* &quot;-&quot;??_-;_-@_-"/>
    <numFmt numFmtId="165" formatCode="_-* #,##0.0000_-;\-* #,##0.0000_-;_-* &quot;-&quot;??_-;_-@_-"/>
    <numFmt numFmtId="166" formatCode="#,##0;[Red]#,##0"/>
    <numFmt numFmtId="167" formatCode="\+0.00%;[Red]\-0.00%"/>
    <numFmt numFmtId="168" formatCode="#,##0.00&quot; &quot;;[Red]\-#,##0.00&quot; &quot;"/>
    <numFmt numFmtId="169" formatCode="#,##0_ ;[Red]\-#,##0\ "/>
    <numFmt numFmtId="170" formatCode="dd\-mmm\-yyyy"/>
    <numFmt numFmtId="177" formatCode="0.000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rgb="FF002060"/>
      <name val="Arial"/>
      <family val="2"/>
    </font>
    <font>
      <b/>
      <sz val="9"/>
      <color theme="1"/>
      <name val="Arial"/>
      <family val="2"/>
    </font>
    <font>
      <b/>
      <sz val="9"/>
      <color rgb="FF002060"/>
      <name val="Arial"/>
      <family val="2"/>
    </font>
    <font>
      <sz val="9"/>
      <color rgb="FF0000FF"/>
      <name val="Arial"/>
      <family val="2"/>
    </font>
    <font>
      <sz val="9"/>
      <color rgb="FF222222"/>
      <name val="Arial"/>
      <family val="2"/>
    </font>
    <font>
      <b/>
      <sz val="9"/>
      <color rgb="FF0000FF"/>
      <name val="Arial"/>
      <family val="2"/>
    </font>
    <font>
      <i/>
      <sz val="9"/>
      <color theme="1"/>
      <name val="Arial"/>
      <family val="2"/>
    </font>
    <font>
      <i/>
      <sz val="9"/>
      <color rgb="FF0000FF"/>
      <name val="Arial"/>
      <family val="2"/>
    </font>
    <font>
      <b/>
      <i/>
      <sz val="9"/>
      <color theme="1"/>
      <name val="Arial"/>
      <family val="2"/>
    </font>
    <font>
      <b/>
      <i/>
      <sz val="9"/>
      <color rgb="FF00206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35">
    <xf numFmtId="0" fontId="0" fillId="0" borderId="0" xfId="0"/>
    <xf numFmtId="0" fontId="2" fillId="0" borderId="0" xfId="0" applyFont="1"/>
    <xf numFmtId="43" fontId="2" fillId="0" borderId="0" xfId="1" applyFont="1"/>
    <xf numFmtId="164" fontId="2" fillId="0" borderId="0" xfId="1" applyNumberFormat="1" applyFont="1"/>
    <xf numFmtId="165" fontId="2" fillId="0" borderId="0" xfId="1" applyNumberFormat="1" applyFont="1"/>
    <xf numFmtId="0" fontId="4" fillId="0" borderId="0" xfId="0" applyFont="1"/>
    <xf numFmtId="43" fontId="2" fillId="0" borderId="1" xfId="1" applyFont="1" applyBorder="1"/>
    <xf numFmtId="166" fontId="2" fillId="0" borderId="0" xfId="1" applyNumberFormat="1" applyFont="1"/>
    <xf numFmtId="167" fontId="6" fillId="0" borderId="0" xfId="2" applyNumberFormat="1" applyFont="1"/>
    <xf numFmtId="167" fontId="6" fillId="0" borderId="1" xfId="2" applyNumberFormat="1" applyFont="1" applyBorder="1"/>
    <xf numFmtId="168" fontId="3" fillId="0" borderId="0" xfId="1" applyNumberFormat="1" applyFont="1"/>
    <xf numFmtId="168" fontId="5" fillId="0" borderId="1" xfId="1" applyNumberFormat="1" applyFont="1" applyBorder="1"/>
    <xf numFmtId="0" fontId="2" fillId="0" borderId="1" xfId="0" applyFont="1" applyBorder="1"/>
    <xf numFmtId="165" fontId="2" fillId="0" borderId="1" xfId="1" applyNumberFormat="1" applyFont="1" applyBorder="1"/>
    <xf numFmtId="0" fontId="2" fillId="0" borderId="2" xfId="0" applyFont="1" applyBorder="1"/>
    <xf numFmtId="43" fontId="2" fillId="0" borderId="2" xfId="1" applyFont="1" applyBorder="1"/>
    <xf numFmtId="165" fontId="2" fillId="0" borderId="2" xfId="1" applyNumberFormat="1" applyFont="1" applyBorder="1"/>
    <xf numFmtId="167" fontId="6" fillId="0" borderId="2" xfId="2" applyNumberFormat="1" applyFont="1" applyBorder="1"/>
    <xf numFmtId="167" fontId="6" fillId="0" borderId="3" xfId="2" applyNumberFormat="1" applyFont="1" applyBorder="1"/>
    <xf numFmtId="0" fontId="2" fillId="0" borderId="0" xfId="0" applyFont="1" applyBorder="1"/>
    <xf numFmtId="43" fontId="2" fillId="0" borderId="0" xfId="1" applyFont="1" applyBorder="1"/>
    <xf numFmtId="165" fontId="2" fillId="0" borderId="0" xfId="1" applyNumberFormat="1" applyFont="1" applyBorder="1"/>
    <xf numFmtId="168" fontId="6" fillId="0" borderId="0" xfId="1" applyNumberFormat="1" applyFont="1"/>
    <xf numFmtId="168" fontId="6" fillId="0" borderId="1" xfId="1" applyNumberFormat="1" applyFont="1" applyBorder="1"/>
    <xf numFmtId="168" fontId="6" fillId="0" borderId="0" xfId="1" applyNumberFormat="1" applyFont="1" applyBorder="1"/>
    <xf numFmtId="169" fontId="2" fillId="0" borderId="0" xfId="1" applyNumberFormat="1" applyFont="1" applyAlignment="1">
      <alignment horizontal="right"/>
    </xf>
    <xf numFmtId="169" fontId="4" fillId="0" borderId="0" xfId="1" applyNumberFormat="1" applyFont="1" applyAlignment="1">
      <alignment horizontal="right"/>
    </xf>
    <xf numFmtId="169" fontId="2" fillId="0" borderId="1" xfId="1" applyNumberFormat="1" applyFont="1" applyBorder="1" applyAlignment="1">
      <alignment horizontal="right"/>
    </xf>
    <xf numFmtId="169" fontId="2" fillId="0" borderId="0" xfId="1" applyNumberFormat="1" applyFont="1" applyBorder="1" applyAlignment="1">
      <alignment horizontal="right"/>
    </xf>
    <xf numFmtId="43" fontId="4" fillId="0" borderId="0" xfId="1" applyFont="1" applyAlignment="1">
      <alignment horizontal="right"/>
    </xf>
    <xf numFmtId="0" fontId="4" fillId="0" borderId="0" xfId="0" applyFont="1" applyAlignment="1">
      <alignment horizontal="right"/>
    </xf>
    <xf numFmtId="165" fontId="4" fillId="0" borderId="0" xfId="1" applyNumberFormat="1" applyFont="1" applyAlignment="1">
      <alignment horizontal="right"/>
    </xf>
    <xf numFmtId="166" fontId="4" fillId="0" borderId="2" xfId="1" applyNumberFormat="1" applyFont="1" applyBorder="1"/>
    <xf numFmtId="2" fontId="2" fillId="0" borderId="0" xfId="0" applyNumberFormat="1" applyFont="1"/>
    <xf numFmtId="2" fontId="4" fillId="0" borderId="0" xfId="0" applyNumberFormat="1" applyFont="1" applyAlignment="1">
      <alignment horizontal="right"/>
    </xf>
    <xf numFmtId="2" fontId="2" fillId="0" borderId="1" xfId="0" applyNumberFormat="1" applyFont="1" applyBorder="1"/>
    <xf numFmtId="2" fontId="2" fillId="0" borderId="0" xfId="0" applyNumberFormat="1" applyFont="1" applyBorder="1"/>
    <xf numFmtId="166" fontId="4" fillId="0" borderId="0" xfId="1" applyNumberFormat="1" applyFont="1" applyAlignment="1">
      <alignment horizontal="right"/>
    </xf>
    <xf numFmtId="0" fontId="7" fillId="0" borderId="0" xfId="0" applyFont="1"/>
    <xf numFmtId="2" fontId="2" fillId="0" borderId="2" xfId="0" applyNumberFormat="1" applyFont="1" applyBorder="1"/>
    <xf numFmtId="168" fontId="6" fillId="0" borderId="2" xfId="1" applyNumberFormat="1" applyFont="1" applyBorder="1"/>
    <xf numFmtId="169" fontId="2" fillId="0" borderId="2" xfId="1" applyNumberFormat="1" applyFont="1" applyBorder="1" applyAlignment="1">
      <alignment horizontal="right"/>
    </xf>
    <xf numFmtId="168" fontId="5" fillId="0" borderId="2" xfId="1" applyNumberFormat="1" applyFont="1" applyBorder="1"/>
    <xf numFmtId="2" fontId="4" fillId="0" borderId="0" xfId="0" applyNumberFormat="1" applyFont="1"/>
    <xf numFmtId="0" fontId="2" fillId="0" borderId="0" xfId="0" applyFont="1"/>
    <xf numFmtId="0" fontId="4" fillId="0" borderId="1" xfId="0" applyFont="1" applyBorder="1"/>
    <xf numFmtId="0" fontId="2" fillId="0" borderId="2" xfId="0" applyFont="1" applyBorder="1"/>
    <xf numFmtId="0" fontId="4" fillId="0" borderId="0" xfId="0" applyFont="1" applyAlignment="1">
      <alignment horizontal="right"/>
    </xf>
    <xf numFmtId="0" fontId="4" fillId="0" borderId="2" xfId="0" applyFont="1" applyBorder="1"/>
    <xf numFmtId="0" fontId="2" fillId="0" borderId="0" xfId="0" applyFont="1" applyAlignment="1">
      <alignment horizontal="right"/>
    </xf>
    <xf numFmtId="0" fontId="2" fillId="0" borderId="2" xfId="0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168" fontId="3" fillId="0" borderId="1" xfId="1" applyNumberFormat="1" applyFont="1" applyBorder="1"/>
    <xf numFmtId="167" fontId="6" fillId="0" borderId="0" xfId="2" applyNumberFormat="1" applyFont="1" applyBorder="1"/>
    <xf numFmtId="168" fontId="3" fillId="0" borderId="0" xfId="1" applyNumberFormat="1" applyFont="1" applyBorder="1"/>
    <xf numFmtId="0" fontId="2" fillId="0" borderId="4" xfId="0" applyFont="1" applyBorder="1"/>
    <xf numFmtId="0" fontId="4" fillId="0" borderId="4" xfId="0" applyFont="1" applyBorder="1"/>
    <xf numFmtId="43" fontId="2" fillId="0" borderId="4" xfId="1" applyFont="1" applyBorder="1"/>
    <xf numFmtId="2" fontId="2" fillId="0" borderId="4" xfId="0" applyNumberFormat="1" applyFont="1" applyBorder="1"/>
    <xf numFmtId="168" fontId="6" fillId="0" borderId="4" xfId="1" applyNumberFormat="1" applyFont="1" applyBorder="1"/>
    <xf numFmtId="169" fontId="2" fillId="0" borderId="4" xfId="1" applyNumberFormat="1" applyFont="1" applyBorder="1" applyAlignment="1">
      <alignment horizontal="right"/>
    </xf>
    <xf numFmtId="0" fontId="2" fillId="0" borderId="4" xfId="0" applyFont="1" applyBorder="1" applyAlignment="1">
      <alignment horizontal="right"/>
    </xf>
    <xf numFmtId="165" fontId="2" fillId="0" borderId="4" xfId="1" applyNumberFormat="1" applyFont="1" applyBorder="1"/>
    <xf numFmtId="167" fontId="6" fillId="0" borderId="4" xfId="2" applyNumberFormat="1" applyFont="1" applyBorder="1"/>
    <xf numFmtId="166" fontId="4" fillId="0" borderId="4" xfId="1" applyNumberFormat="1" applyFont="1" applyBorder="1"/>
    <xf numFmtId="168" fontId="5" fillId="0" borderId="4" xfId="1" applyNumberFormat="1" applyFont="1" applyBorder="1"/>
    <xf numFmtId="43" fontId="2" fillId="0" borderId="0" xfId="1" applyFont="1" applyAlignment="1">
      <alignment horizontal="right"/>
    </xf>
    <xf numFmtId="2" fontId="2" fillId="0" borderId="0" xfId="0" applyNumberFormat="1" applyFont="1" applyAlignment="1">
      <alignment horizontal="right"/>
    </xf>
    <xf numFmtId="165" fontId="2" fillId="0" borderId="0" xfId="1" applyNumberFormat="1" applyFont="1" applyAlignment="1">
      <alignment horizontal="right"/>
    </xf>
    <xf numFmtId="166" fontId="2" fillId="0" borderId="0" xfId="1" applyNumberFormat="1" applyFont="1" applyAlignment="1">
      <alignment horizontal="right"/>
    </xf>
    <xf numFmtId="43" fontId="2" fillId="0" borderId="2" xfId="1" applyFont="1" applyBorder="1" applyAlignment="1">
      <alignment horizontal="right"/>
    </xf>
    <xf numFmtId="2" fontId="2" fillId="0" borderId="2" xfId="0" applyNumberFormat="1" applyFont="1" applyBorder="1" applyAlignment="1">
      <alignment horizontal="right"/>
    </xf>
    <xf numFmtId="165" fontId="2" fillId="0" borderId="2" xfId="1" applyNumberFormat="1" applyFont="1" applyBorder="1" applyAlignment="1">
      <alignment horizontal="right"/>
    </xf>
    <xf numFmtId="166" fontId="4" fillId="0" borderId="2" xfId="1" applyNumberFormat="1" applyFont="1" applyBorder="1" applyAlignment="1">
      <alignment horizontal="right"/>
    </xf>
    <xf numFmtId="168" fontId="8" fillId="0" borderId="0" xfId="0" applyNumberFormat="1" applyFont="1" applyAlignment="1">
      <alignment horizontal="right"/>
    </xf>
    <xf numFmtId="168" fontId="6" fillId="0" borderId="0" xfId="0" applyNumberFormat="1" applyFont="1" applyAlignment="1">
      <alignment horizontal="right"/>
    </xf>
    <xf numFmtId="168" fontId="6" fillId="0" borderId="2" xfId="0" applyNumberFormat="1" applyFont="1" applyBorder="1" applyAlignment="1">
      <alignment horizontal="right"/>
    </xf>
    <xf numFmtId="167" fontId="8" fillId="0" borderId="0" xfId="1" applyNumberFormat="1" applyFont="1" applyAlignment="1">
      <alignment horizontal="right"/>
    </xf>
    <xf numFmtId="167" fontId="6" fillId="0" borderId="0" xfId="1" applyNumberFormat="1" applyFont="1" applyAlignment="1">
      <alignment horizontal="right"/>
    </xf>
    <xf numFmtId="167" fontId="6" fillId="0" borderId="2" xfId="1" applyNumberFormat="1" applyFont="1" applyBorder="1" applyAlignment="1">
      <alignment horizontal="right"/>
    </xf>
    <xf numFmtId="168" fontId="5" fillId="0" borderId="0" xfId="1" applyNumberFormat="1" applyFont="1" applyAlignment="1">
      <alignment horizontal="right"/>
    </xf>
    <xf numFmtId="168" fontId="3" fillId="0" borderId="0" xfId="1" applyNumberFormat="1" applyFont="1" applyAlignment="1">
      <alignment horizontal="right"/>
    </xf>
    <xf numFmtId="168" fontId="5" fillId="0" borderId="2" xfId="1" applyNumberFormat="1" applyFont="1" applyBorder="1" applyAlignment="1">
      <alignment horizontal="right"/>
    </xf>
    <xf numFmtId="43" fontId="5" fillId="0" borderId="0" xfId="1" applyFont="1" applyAlignment="1">
      <alignment horizontal="right"/>
    </xf>
    <xf numFmtId="43" fontId="3" fillId="0" borderId="0" xfId="1" applyFont="1" applyAlignment="1">
      <alignment horizontal="right"/>
    </xf>
    <xf numFmtId="43" fontId="5" fillId="0" borderId="2" xfId="1" applyFont="1" applyBorder="1" applyAlignment="1">
      <alignment horizontal="right"/>
    </xf>
    <xf numFmtId="0" fontId="4" fillId="2" borderId="0" xfId="0" applyFont="1" applyFill="1" applyBorder="1"/>
    <xf numFmtId="43" fontId="2" fillId="2" borderId="0" xfId="1" applyFont="1" applyFill="1" applyBorder="1"/>
    <xf numFmtId="2" fontId="2" fillId="2" borderId="0" xfId="0" applyNumberFormat="1" applyFont="1" applyFill="1" applyBorder="1"/>
    <xf numFmtId="168" fontId="6" fillId="2" borderId="0" xfId="1" applyNumberFormat="1" applyFont="1" applyFill="1" applyBorder="1"/>
    <xf numFmtId="169" fontId="2" fillId="2" borderId="0" xfId="1" applyNumberFormat="1" applyFont="1" applyFill="1" applyBorder="1" applyAlignment="1">
      <alignment horizontal="right"/>
    </xf>
    <xf numFmtId="0" fontId="2" fillId="2" borderId="0" xfId="0" applyFont="1" applyFill="1" applyBorder="1" applyAlignment="1">
      <alignment horizontal="right"/>
    </xf>
    <xf numFmtId="0" fontId="2" fillId="2" borderId="0" xfId="0" applyFont="1" applyFill="1" applyBorder="1"/>
    <xf numFmtId="165" fontId="2" fillId="2" borderId="0" xfId="1" applyNumberFormat="1" applyFont="1" applyFill="1" applyBorder="1"/>
    <xf numFmtId="167" fontId="6" fillId="2" borderId="3" xfId="2" applyNumberFormat="1" applyFont="1" applyFill="1" applyBorder="1"/>
    <xf numFmtId="166" fontId="4" fillId="2" borderId="4" xfId="1" applyNumberFormat="1" applyFont="1" applyFill="1" applyBorder="1"/>
    <xf numFmtId="167" fontId="6" fillId="2" borderId="4" xfId="2" applyNumberFormat="1" applyFont="1" applyFill="1" applyBorder="1"/>
    <xf numFmtId="168" fontId="5" fillId="2" borderId="4" xfId="1" applyNumberFormat="1" applyFont="1" applyFill="1" applyBorder="1"/>
    <xf numFmtId="0" fontId="2" fillId="2" borderId="0" xfId="0" applyFont="1" applyFill="1"/>
    <xf numFmtId="166" fontId="2" fillId="2" borderId="3" xfId="1" applyNumberFormat="1" applyFont="1" applyFill="1" applyBorder="1"/>
    <xf numFmtId="168" fontId="3" fillId="2" borderId="3" xfId="1" applyNumberFormat="1" applyFont="1" applyFill="1" applyBorder="1"/>
    <xf numFmtId="0" fontId="4" fillId="2" borderId="0" xfId="0" applyFont="1" applyFill="1"/>
    <xf numFmtId="0" fontId="4" fillId="2" borderId="1" xfId="0" applyFont="1" applyFill="1" applyBorder="1"/>
    <xf numFmtId="43" fontId="2" fillId="2" borderId="1" xfId="1" applyFont="1" applyFill="1" applyBorder="1"/>
    <xf numFmtId="2" fontId="2" fillId="2" borderId="1" xfId="0" applyNumberFormat="1" applyFont="1" applyFill="1" applyBorder="1"/>
    <xf numFmtId="168" fontId="6" fillId="2" borderId="1" xfId="1" applyNumberFormat="1" applyFont="1" applyFill="1" applyBorder="1"/>
    <xf numFmtId="169" fontId="2" fillId="2" borderId="1" xfId="1" applyNumberFormat="1" applyFont="1" applyFill="1" applyBorder="1" applyAlignment="1">
      <alignment horizontal="right"/>
    </xf>
    <xf numFmtId="0" fontId="2" fillId="2" borderId="1" xfId="0" applyFont="1" applyFill="1" applyBorder="1" applyAlignment="1">
      <alignment horizontal="right"/>
    </xf>
    <xf numFmtId="0" fontId="2" fillId="2" borderId="1" xfId="0" applyFont="1" applyFill="1" applyBorder="1"/>
    <xf numFmtId="165" fontId="2" fillId="2" borderId="1" xfId="1" applyNumberFormat="1" applyFont="1" applyFill="1" applyBorder="1"/>
    <xf numFmtId="43" fontId="9" fillId="0" borderId="0" xfId="1" applyFont="1"/>
    <xf numFmtId="2" fontId="9" fillId="0" borderId="0" xfId="0" applyNumberFormat="1" applyFont="1"/>
    <xf numFmtId="168" fontId="10" fillId="0" borderId="0" xfId="1" applyNumberFormat="1" applyFont="1"/>
    <xf numFmtId="169" fontId="9" fillId="0" borderId="0" xfId="1" applyNumberFormat="1" applyFont="1" applyAlignment="1">
      <alignment horizontal="right"/>
    </xf>
    <xf numFmtId="0" fontId="9" fillId="0" borderId="0" xfId="0" applyFont="1" applyAlignment="1">
      <alignment horizontal="right"/>
    </xf>
    <xf numFmtId="0" fontId="9" fillId="0" borderId="0" xfId="0" applyFont="1"/>
    <xf numFmtId="165" fontId="9" fillId="0" borderId="0" xfId="1" applyNumberFormat="1" applyFont="1"/>
    <xf numFmtId="167" fontId="10" fillId="0" borderId="0" xfId="2" applyNumberFormat="1" applyFont="1"/>
    <xf numFmtId="0" fontId="4" fillId="2" borderId="3" xfId="0" applyFont="1" applyFill="1" applyBorder="1"/>
    <xf numFmtId="43" fontId="2" fillId="2" borderId="3" xfId="1" applyFont="1" applyFill="1" applyBorder="1"/>
    <xf numFmtId="2" fontId="2" fillId="2" borderId="3" xfId="0" applyNumberFormat="1" applyFont="1" applyFill="1" applyBorder="1"/>
    <xf numFmtId="168" fontId="6" fillId="2" borderId="3" xfId="1" applyNumberFormat="1" applyFont="1" applyFill="1" applyBorder="1"/>
    <xf numFmtId="169" fontId="2" fillId="2" borderId="3" xfId="1" applyNumberFormat="1" applyFont="1" applyFill="1" applyBorder="1" applyAlignment="1">
      <alignment horizontal="right"/>
    </xf>
    <xf numFmtId="0" fontId="2" fillId="2" borderId="3" xfId="0" applyFont="1" applyFill="1" applyBorder="1" applyAlignment="1">
      <alignment horizontal="right"/>
    </xf>
    <xf numFmtId="0" fontId="2" fillId="2" borderId="3" xfId="0" applyFont="1" applyFill="1" applyBorder="1"/>
    <xf numFmtId="165" fontId="2" fillId="2" borderId="3" xfId="1" applyNumberFormat="1" applyFont="1" applyFill="1" applyBorder="1"/>
    <xf numFmtId="170" fontId="4" fillId="0" borderId="0" xfId="0" applyNumberFormat="1" applyFont="1"/>
    <xf numFmtId="170" fontId="4" fillId="0" borderId="0" xfId="0" applyNumberFormat="1" applyFont="1" applyAlignment="1">
      <alignment horizontal="left"/>
    </xf>
    <xf numFmtId="43" fontId="2" fillId="2" borderId="9" xfId="1" applyFont="1" applyFill="1" applyBorder="1"/>
    <xf numFmtId="43" fontId="2" fillId="2" borderId="6" xfId="1" applyFont="1" applyFill="1" applyBorder="1"/>
    <xf numFmtId="166" fontId="2" fillId="2" borderId="0" xfId="1" applyNumberFormat="1" applyFont="1" applyFill="1" applyBorder="1"/>
    <xf numFmtId="167" fontId="6" fillId="2" borderId="7" xfId="2" applyNumberFormat="1" applyFont="1" applyFill="1" applyBorder="1"/>
    <xf numFmtId="43" fontId="2" fillId="2" borderId="8" xfId="1" applyFont="1" applyFill="1" applyBorder="1"/>
    <xf numFmtId="2" fontId="2" fillId="2" borderId="9" xfId="0" applyNumberFormat="1" applyFont="1" applyFill="1" applyBorder="1"/>
    <xf numFmtId="0" fontId="2" fillId="2" borderId="9" xfId="0" applyFont="1" applyFill="1" applyBorder="1"/>
    <xf numFmtId="166" fontId="2" fillId="2" borderId="9" xfId="1" applyNumberFormat="1" applyFont="1" applyFill="1" applyBorder="1"/>
    <xf numFmtId="167" fontId="6" fillId="2" borderId="10" xfId="2" applyNumberFormat="1" applyFont="1" applyFill="1" applyBorder="1"/>
    <xf numFmtId="43" fontId="2" fillId="2" borderId="7" xfId="1" applyFont="1" applyFill="1" applyBorder="1"/>
    <xf numFmtId="0" fontId="2" fillId="2" borderId="10" xfId="0" applyFont="1" applyFill="1" applyBorder="1" applyAlignment="1">
      <alignment horizontal="right"/>
    </xf>
    <xf numFmtId="0" fontId="2" fillId="2" borderId="7" xfId="0" applyFont="1" applyFill="1" applyBorder="1"/>
    <xf numFmtId="165" fontId="2" fillId="2" borderId="10" xfId="1" applyNumberFormat="1" applyFont="1" applyFill="1" applyBorder="1"/>
    <xf numFmtId="167" fontId="6" fillId="2" borderId="5" xfId="2" applyNumberFormat="1" applyFont="1" applyFill="1" applyBorder="1"/>
    <xf numFmtId="43" fontId="4" fillId="2" borderId="1" xfId="1" applyFont="1" applyFill="1" applyBorder="1" applyAlignment="1">
      <alignment horizontal="right"/>
    </xf>
    <xf numFmtId="2" fontId="4" fillId="2" borderId="1" xfId="0" applyNumberFormat="1" applyFont="1" applyFill="1" applyBorder="1" applyAlignment="1">
      <alignment horizontal="right"/>
    </xf>
    <xf numFmtId="169" fontId="4" fillId="2" borderId="1" xfId="1" applyNumberFormat="1" applyFont="1" applyFill="1" applyBorder="1" applyAlignment="1">
      <alignment horizontal="right"/>
    </xf>
    <xf numFmtId="0" fontId="4" fillId="2" borderId="1" xfId="0" applyFont="1" applyFill="1" applyBorder="1" applyAlignment="1">
      <alignment horizontal="right"/>
    </xf>
    <xf numFmtId="165" fontId="4" fillId="2" borderId="1" xfId="1" applyNumberFormat="1" applyFont="1" applyFill="1" applyBorder="1" applyAlignment="1">
      <alignment horizontal="right"/>
    </xf>
    <xf numFmtId="166" fontId="4" fillId="2" borderId="1" xfId="1" applyNumberFormat="1" applyFont="1" applyFill="1" applyBorder="1" applyAlignment="1">
      <alignment horizontal="right"/>
    </xf>
    <xf numFmtId="0" fontId="2" fillId="0" borderId="0" xfId="0" applyFont="1" applyAlignment="1">
      <alignment horizontal="left"/>
    </xf>
    <xf numFmtId="168" fontId="3" fillId="2" borderId="5" xfId="1" applyNumberFormat="1" applyFont="1" applyFill="1" applyBorder="1"/>
    <xf numFmtId="10" fontId="2" fillId="0" borderId="0" xfId="2" applyNumberFormat="1" applyFont="1"/>
    <xf numFmtId="10" fontId="3" fillId="0" borderId="0" xfId="2" applyNumberFormat="1" applyFont="1" applyAlignment="1">
      <alignment horizontal="right"/>
    </xf>
    <xf numFmtId="10" fontId="5" fillId="0" borderId="2" xfId="2" applyNumberFormat="1" applyFont="1" applyBorder="1" applyAlignment="1">
      <alignment horizontal="right"/>
    </xf>
    <xf numFmtId="166" fontId="4" fillId="2" borderId="5" xfId="1" applyNumberFormat="1" applyFont="1" applyFill="1" applyBorder="1" applyAlignment="1">
      <alignment horizontal="right"/>
    </xf>
    <xf numFmtId="164" fontId="2" fillId="0" borderId="0" xfId="1" applyNumberFormat="1" applyFont="1" applyBorder="1"/>
    <xf numFmtId="164" fontId="4" fillId="2" borderId="1" xfId="1" applyNumberFormat="1" applyFont="1" applyFill="1" applyBorder="1" applyAlignment="1">
      <alignment horizontal="right"/>
    </xf>
    <xf numFmtId="168" fontId="3" fillId="0" borderId="5" xfId="1" applyNumberFormat="1" applyFont="1" applyBorder="1"/>
    <xf numFmtId="168" fontId="5" fillId="0" borderId="0" xfId="1" applyNumberFormat="1" applyFont="1"/>
    <xf numFmtId="168" fontId="3" fillId="0" borderId="7" xfId="1" applyNumberFormat="1" applyFont="1" applyBorder="1"/>
    <xf numFmtId="168" fontId="5" fillId="0" borderId="7" xfId="1" applyNumberFormat="1" applyFont="1" applyBorder="1" applyAlignment="1">
      <alignment horizontal="right"/>
    </xf>
    <xf numFmtId="168" fontId="3" fillId="0" borderId="7" xfId="1" applyNumberFormat="1" applyFont="1" applyBorder="1" applyAlignment="1">
      <alignment horizontal="right"/>
    </xf>
    <xf numFmtId="168" fontId="5" fillId="0" borderId="12" xfId="1" applyNumberFormat="1" applyFont="1" applyBorder="1" applyAlignment="1">
      <alignment horizontal="right"/>
    </xf>
    <xf numFmtId="168" fontId="5" fillId="0" borderId="12" xfId="1" applyNumberFormat="1" applyFont="1" applyBorder="1"/>
    <xf numFmtId="168" fontId="5" fillId="0" borderId="5" xfId="1" applyNumberFormat="1" applyFont="1" applyBorder="1"/>
    <xf numFmtId="168" fontId="5" fillId="2" borderId="12" xfId="1" applyNumberFormat="1" applyFont="1" applyFill="1" applyBorder="1"/>
    <xf numFmtId="168" fontId="3" fillId="2" borderId="13" xfId="1" applyNumberFormat="1" applyFont="1" applyFill="1" applyBorder="1"/>
    <xf numFmtId="167" fontId="6" fillId="0" borderId="0" xfId="1" applyNumberFormat="1" applyFont="1" applyBorder="1" applyAlignment="1">
      <alignment horizontal="right"/>
    </xf>
    <xf numFmtId="168" fontId="6" fillId="2" borderId="4" xfId="1" applyNumberFormat="1" applyFont="1" applyFill="1" applyBorder="1"/>
    <xf numFmtId="168" fontId="8" fillId="3" borderId="0" xfId="0" applyNumberFormat="1" applyFont="1" applyFill="1" applyAlignment="1">
      <alignment horizontal="right"/>
    </xf>
    <xf numFmtId="164" fontId="2" fillId="3" borderId="0" xfId="1" applyNumberFormat="1" applyFont="1" applyFill="1" applyBorder="1"/>
    <xf numFmtId="168" fontId="6" fillId="3" borderId="0" xfId="0" applyNumberFormat="1" applyFont="1" applyFill="1" applyAlignment="1">
      <alignment horizontal="right"/>
    </xf>
    <xf numFmtId="165" fontId="2" fillId="3" borderId="0" xfId="1" applyNumberFormat="1" applyFont="1" applyFill="1" applyBorder="1"/>
    <xf numFmtId="168" fontId="6" fillId="3" borderId="2" xfId="0" applyNumberFormat="1" applyFont="1" applyFill="1" applyBorder="1" applyAlignment="1">
      <alignment horizontal="right"/>
    </xf>
    <xf numFmtId="43" fontId="2" fillId="3" borderId="2" xfId="1" applyFont="1" applyFill="1" applyBorder="1" applyAlignment="1">
      <alignment horizontal="right"/>
    </xf>
    <xf numFmtId="168" fontId="6" fillId="3" borderId="0" xfId="1" applyNumberFormat="1" applyFont="1" applyFill="1"/>
    <xf numFmtId="168" fontId="6" fillId="3" borderId="1" xfId="1" applyNumberFormat="1" applyFont="1" applyFill="1" applyBorder="1"/>
    <xf numFmtId="168" fontId="6" fillId="3" borderId="0" xfId="1" applyNumberFormat="1" applyFont="1" applyFill="1" applyBorder="1"/>
    <xf numFmtId="15" fontId="2" fillId="0" borderId="0" xfId="0" applyNumberFormat="1" applyFont="1"/>
    <xf numFmtId="43" fontId="2" fillId="0" borderId="0" xfId="0" applyNumberFormat="1" applyFont="1"/>
    <xf numFmtId="165" fontId="2" fillId="3" borderId="2" xfId="1" applyNumberFormat="1" applyFont="1" applyFill="1" applyBorder="1" applyAlignment="1">
      <alignment horizontal="right"/>
    </xf>
    <xf numFmtId="0" fontId="2" fillId="0" borderId="9" xfId="0" applyFont="1" applyBorder="1"/>
    <xf numFmtId="2" fontId="2" fillId="3" borderId="0" xfId="0" applyNumberFormat="1" applyFont="1" applyFill="1" applyBorder="1"/>
    <xf numFmtId="0" fontId="2" fillId="3" borderId="0" xfId="0" applyFont="1" applyFill="1" applyBorder="1"/>
    <xf numFmtId="43" fontId="2" fillId="3" borderId="4" xfId="1" applyFont="1" applyFill="1" applyBorder="1" applyAlignment="1">
      <alignment horizontal="right"/>
    </xf>
    <xf numFmtId="43" fontId="2" fillId="3" borderId="0" xfId="1" applyFont="1" applyFill="1" applyAlignment="1">
      <alignment horizontal="right"/>
    </xf>
    <xf numFmtId="43" fontId="2" fillId="3" borderId="0" xfId="1" applyFont="1" applyFill="1"/>
    <xf numFmtId="43" fontId="4" fillId="3" borderId="0" xfId="1" applyFont="1" applyFill="1" applyAlignment="1">
      <alignment horizontal="right"/>
    </xf>
    <xf numFmtId="43" fontId="2" fillId="3" borderId="1" xfId="1" applyFont="1" applyFill="1" applyBorder="1"/>
    <xf numFmtId="43" fontId="2" fillId="3" borderId="0" xfId="1" applyFont="1" applyFill="1" applyBorder="1"/>
    <xf numFmtId="43" fontId="2" fillId="2" borderId="4" xfId="1" applyFont="1" applyFill="1" applyBorder="1"/>
    <xf numFmtId="0" fontId="2" fillId="2" borderId="4" xfId="0" applyFont="1" applyFill="1" applyBorder="1"/>
    <xf numFmtId="164" fontId="2" fillId="2" borderId="4" xfId="1" applyNumberFormat="1" applyFont="1" applyFill="1" applyBorder="1"/>
    <xf numFmtId="165" fontId="2" fillId="2" borderId="4" xfId="1" applyNumberFormat="1" applyFont="1" applyFill="1" applyBorder="1"/>
    <xf numFmtId="164" fontId="2" fillId="2" borderId="3" xfId="1" applyNumberFormat="1" applyFont="1" applyFill="1" applyBorder="1"/>
    <xf numFmtId="167" fontId="6" fillId="3" borderId="0" xfId="1" applyNumberFormat="1" applyFont="1" applyFill="1" applyBorder="1" applyAlignment="1">
      <alignment horizontal="right"/>
    </xf>
    <xf numFmtId="167" fontId="8" fillId="3" borderId="4" xfId="1" applyNumberFormat="1" applyFont="1" applyFill="1" applyBorder="1" applyAlignment="1">
      <alignment horizontal="right"/>
    </xf>
    <xf numFmtId="0" fontId="2" fillId="0" borderId="6" xfId="0" applyFont="1" applyBorder="1"/>
    <xf numFmtId="2" fontId="4" fillId="2" borderId="11" xfId="0" applyNumberFormat="1" applyFont="1" applyFill="1" applyBorder="1"/>
    <xf numFmtId="0" fontId="4" fillId="2" borderId="4" xfId="0" applyFont="1" applyFill="1" applyBorder="1"/>
    <xf numFmtId="10" fontId="5" fillId="2" borderId="4" xfId="2" applyNumberFormat="1" applyFont="1" applyFill="1" applyBorder="1" applyAlignment="1">
      <alignment horizontal="right"/>
    </xf>
    <xf numFmtId="2" fontId="4" fillId="2" borderId="14" xfId="0" applyNumberFormat="1" applyFont="1" applyFill="1" applyBorder="1"/>
    <xf numFmtId="10" fontId="5" fillId="2" borderId="3" xfId="2" applyNumberFormat="1" applyFont="1" applyFill="1" applyBorder="1" applyAlignment="1">
      <alignment horizontal="right"/>
    </xf>
    <xf numFmtId="164" fontId="3" fillId="0" borderId="0" xfId="1" applyNumberFormat="1" applyFont="1" applyAlignment="1">
      <alignment horizontal="right"/>
    </xf>
    <xf numFmtId="164" fontId="6" fillId="0" borderId="0" xfId="1" applyNumberFormat="1" applyFont="1" applyBorder="1" applyAlignment="1">
      <alignment horizontal="right"/>
    </xf>
    <xf numFmtId="164" fontId="4" fillId="2" borderId="5" xfId="1" applyNumberFormat="1" applyFont="1" applyFill="1" applyBorder="1" applyAlignment="1">
      <alignment horizontal="right"/>
    </xf>
    <xf numFmtId="164" fontId="6" fillId="3" borderId="0" xfId="1" applyNumberFormat="1" applyFont="1" applyFill="1" applyBorder="1" applyAlignment="1">
      <alignment horizontal="right"/>
    </xf>
    <xf numFmtId="164" fontId="6" fillId="2" borderId="12" xfId="1" applyNumberFormat="1" applyFont="1" applyFill="1" applyBorder="1"/>
    <xf numFmtId="164" fontId="6" fillId="2" borderId="13" xfId="1" applyNumberFormat="1" applyFont="1" applyFill="1" applyBorder="1"/>
    <xf numFmtId="166" fontId="11" fillId="0" borderId="0" xfId="1" applyNumberFormat="1" applyFont="1"/>
    <xf numFmtId="168" fontId="12" fillId="0" borderId="0" xfId="1" applyNumberFormat="1" applyFont="1"/>
    <xf numFmtId="168" fontId="12" fillId="0" borderId="7" xfId="1" applyNumberFormat="1" applyFont="1" applyBorder="1"/>
    <xf numFmtId="10" fontId="4" fillId="0" borderId="0" xfId="2" applyNumberFormat="1" applyFont="1"/>
    <xf numFmtId="167" fontId="8" fillId="0" borderId="0" xfId="1" applyNumberFormat="1" applyFont="1" applyBorder="1" applyAlignment="1">
      <alignment horizontal="right"/>
    </xf>
    <xf numFmtId="168" fontId="8" fillId="2" borderId="4" xfId="1" applyNumberFormat="1" applyFont="1" applyFill="1" applyBorder="1"/>
    <xf numFmtId="164" fontId="3" fillId="2" borderId="4" xfId="1" applyNumberFormat="1" applyFont="1" applyFill="1" applyBorder="1" applyAlignment="1">
      <alignment horizontal="right"/>
    </xf>
    <xf numFmtId="164" fontId="3" fillId="0" borderId="4" xfId="1" applyNumberFormat="1" applyFont="1" applyBorder="1" applyAlignment="1">
      <alignment horizontal="right"/>
    </xf>
    <xf numFmtId="164" fontId="6" fillId="3" borderId="12" xfId="1" applyNumberFormat="1" applyFont="1" applyFill="1" applyBorder="1" applyAlignment="1">
      <alignment horizontal="right"/>
    </xf>
    <xf numFmtId="164" fontId="3" fillId="2" borderId="3" xfId="1" applyNumberFormat="1" applyFont="1" applyFill="1" applyBorder="1" applyAlignment="1">
      <alignment horizontal="right"/>
    </xf>
    <xf numFmtId="10" fontId="6" fillId="2" borderId="3" xfId="2" applyNumberFormat="1" applyFont="1" applyFill="1" applyBorder="1"/>
    <xf numFmtId="43" fontId="4" fillId="2" borderId="11" xfId="1" applyFont="1" applyFill="1" applyBorder="1" applyAlignment="1">
      <alignment horizontal="center"/>
    </xf>
    <xf numFmtId="43" fontId="4" fillId="2" borderId="4" xfId="1" applyFont="1" applyFill="1" applyBorder="1" applyAlignment="1">
      <alignment horizontal="center"/>
    </xf>
    <xf numFmtId="43" fontId="4" fillId="2" borderId="5" xfId="1" applyFont="1" applyFill="1" applyBorder="1" applyAlignment="1">
      <alignment horizontal="center"/>
    </xf>
    <xf numFmtId="43" fontId="4" fillId="2" borderId="12" xfId="1" applyFont="1" applyFill="1" applyBorder="1" applyAlignment="1">
      <alignment horizontal="center"/>
    </xf>
    <xf numFmtId="169" fontId="4" fillId="2" borderId="11" xfId="1" applyNumberFormat="1" applyFont="1" applyFill="1" applyBorder="1" applyAlignment="1">
      <alignment horizontal="center"/>
    </xf>
    <xf numFmtId="169" fontId="4" fillId="2" borderId="12" xfId="1" applyNumberFormat="1" applyFont="1" applyFill="1" applyBorder="1" applyAlignment="1">
      <alignment horizontal="center"/>
    </xf>
    <xf numFmtId="166" fontId="4" fillId="2" borderId="11" xfId="1" applyNumberFormat="1" applyFont="1" applyFill="1" applyBorder="1" applyAlignment="1">
      <alignment horizontal="center"/>
    </xf>
    <xf numFmtId="166" fontId="4" fillId="2" borderId="12" xfId="1" applyNumberFormat="1" applyFont="1" applyFill="1" applyBorder="1" applyAlignment="1">
      <alignment horizontal="center"/>
    </xf>
    <xf numFmtId="43" fontId="4" fillId="2" borderId="1" xfId="1" applyFont="1" applyFill="1" applyBorder="1" applyAlignment="1">
      <alignment horizontal="center"/>
    </xf>
    <xf numFmtId="166" fontId="4" fillId="0" borderId="0" xfId="1" applyNumberFormat="1" applyFont="1"/>
    <xf numFmtId="168" fontId="5" fillId="0" borderId="0" xfId="1" applyNumberFormat="1" applyFont="1" applyBorder="1"/>
    <xf numFmtId="168" fontId="5" fillId="0" borderId="7" xfId="1" applyNumberFormat="1" applyFont="1" applyBorder="1"/>
    <xf numFmtId="165" fontId="2" fillId="0" borderId="0" xfId="0" applyNumberFormat="1" applyFont="1" applyBorder="1"/>
    <xf numFmtId="177" fontId="2" fillId="0" borderId="0" xfId="1" applyNumberFormat="1" applyFont="1" applyBorder="1"/>
    <xf numFmtId="177" fontId="2" fillId="0" borderId="0" xfId="0" applyNumberFormat="1" applyFont="1" applyBorder="1"/>
  </cellXfs>
  <cellStyles count="4">
    <cellStyle name="Comma" xfId="1" builtinId="3"/>
    <cellStyle name="Comma 2" xfId="3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>
        <v>490</v>
        <stp/>
        <stp>##V3_BDHV12</stp>
        <stp>HEXAB SS Equity</stp>
        <stp>PX_CLOSE_1D</stp>
        <stp>27/02/2018</stp>
        <stp>27/02/2018</stp>
        <stp>[Crispin Spreadsheet.xlsx]Portfolio!R134C25</stp>
        <tr r="Y134" s="2"/>
      </tp>
      <tp>
        <v>490</v>
        <stp/>
        <stp>##V3_BDHV12</stp>
        <stp>HEXAB SS Equity</stp>
        <stp>PX_CLOSE_1D</stp>
        <stp>27/02/2018</stp>
        <stp>27/02/2018</stp>
        <stp>[Crispin Spreadsheet.xlsx]Portfolio!R300C25</stp>
        <tr r="Y300" s="2"/>
      </tp>
      <tp>
        <v>17.34</v>
        <stp/>
        <stp>##V3_BDPV12</stp>
        <stp>656 HK Equity</stp>
        <stp>PX_YEST_CLOSE</stp>
        <stp>[Crispin Spreadsheet.xlsx]Portfolio!R82C5</stp>
        <tr r="E82" s="2"/>
      </tp>
      <tp t="s">
        <v>JPY</v>
        <stp/>
        <stp>##V3_BDPV12</stp>
        <stp>6740 JT Equity</stp>
        <stp>CRNCY</stp>
        <stp>[Crispin Spreadsheet.xlsx]Portfolio!R100C3</stp>
        <tr r="C100" s="2"/>
      </tp>
      <tp t="s">
        <v>JPY</v>
        <stp/>
        <stp>##V3_BDPV12</stp>
        <stp>6395 JT Equity</stp>
        <stp>CRNCY</stp>
        <stp>[Crispin Spreadsheet.xlsx]Portfolio!R110C3</stp>
        <tr r="C110" s="2"/>
      </tp>
      <tp>
        <v>1</v>
        <stp/>
        <stp>##V3_BDPV12</stp>
        <stp>EURHKD Curncy</stp>
        <stp>QUOTE_FACTOR</stp>
        <stp>[Crispin Spreadsheet.xlsx]Portfolio!R83C11</stp>
        <tr r="K83" s="2"/>
      </tp>
      <tp>
        <v>1</v>
        <stp/>
        <stp>##V3_BDPV12</stp>
        <stp>EURHKD Curncy</stp>
        <stp>QUOTE_FACTOR</stp>
        <stp>[Crispin Spreadsheet.xlsx]Portfolio!R82C11</stp>
        <tr r="K82" s="2"/>
      </tp>
      <tp>
        <v>1</v>
        <stp/>
        <stp>##V3_BDPV12</stp>
        <stp>EURHKD Curncy</stp>
        <stp>QUOTE_FACTOR</stp>
        <stp>[Crispin Spreadsheet.xlsx]Portfolio!R84C11</stp>
        <tr r="K84" s="2"/>
      </tp>
      <tp>
        <v>1</v>
        <stp/>
        <stp>##V3_BDPV12</stp>
        <stp>EURJPY Curncy</stp>
        <stp>QUOTE_FACTOR</stp>
        <stp>[Crispin Spreadsheet.xlsx]Portfolio!R97C11</stp>
        <tr r="K97" s="2"/>
      </tp>
      <tp>
        <v>1</v>
        <stp/>
        <stp>##V3_BDPV12</stp>
        <stp>EURDKK Curncy</stp>
        <stp>QUOTE_FACTOR</stp>
        <stp>[Crispin Spreadsheet.xlsx]Portfolio!R36C11</stp>
        <tr r="K36" s="2"/>
      </tp>
      <tp>
        <v>1</v>
        <stp/>
        <stp>##V3_BDPV12</stp>
        <stp>EURDKK Curncy</stp>
        <stp>QUOTE_FACTOR</stp>
        <stp>[Crispin Spreadsheet.xlsx]Portfolio!R37C11</stp>
        <tr r="K37" s="2"/>
      </tp>
      <tp>
        <v>1</v>
        <stp/>
        <stp>##V3_BDPV12</stp>
        <stp>EURGBP Curncy</stp>
        <stp>QUOTE_FACTOR</stp>
        <stp>[Crispin Spreadsheet.xlsx]Portfolio!R33C11</stp>
        <tr r="K33" s="2"/>
      </tp>
      <tp>
        <v>1</v>
        <stp/>
        <stp>##V3_BDPV12</stp>
        <stp>EURAUD Curncy</stp>
        <stp>QUOTE_FACTOR</stp>
        <stp>[Crispin Spreadsheet.xlsx]Portfolio!R19C11</stp>
        <tr r="K19" s="2"/>
      </tp>
      <tp>
        <v>1</v>
        <stp/>
        <stp>##V3_BDPV12</stp>
        <stp>EURAUD Curncy</stp>
        <stp>QUOTE_FACTOR</stp>
        <stp>[Crispin Spreadsheet.xlsx]Portfolio!R18C11</stp>
        <tr r="K18" s="2"/>
      </tp>
      <tp>
        <v>1</v>
        <stp/>
        <stp>##V3_BDPV12</stp>
        <stp>EURAUD Curncy</stp>
        <stp>QUOTE_FACTOR</stp>
        <stp>[Crispin Spreadsheet.xlsx]Portfolio!R13C11</stp>
        <tr r="K13" s="2"/>
      </tp>
      <tp>
        <v>1</v>
        <stp/>
        <stp>##V3_BDPV12</stp>
        <stp>EURAUD Curncy</stp>
        <stp>QUOTE_FACTOR</stp>
        <stp>[Crispin Spreadsheet.xlsx]Portfolio!R12C11</stp>
        <tr r="K12" s="2"/>
      </tp>
      <tp>
        <v>1</v>
        <stp/>
        <stp>##V3_BDPV12</stp>
        <stp>EURAUD Curncy</stp>
        <stp>QUOTE_FACTOR</stp>
        <stp>[Crispin Spreadsheet.xlsx]Portfolio!R11C11</stp>
        <tr r="K11" s="2"/>
      </tp>
      <tp>
        <v>1</v>
        <stp/>
        <stp>##V3_BDPV12</stp>
        <stp>EURAUD Curncy</stp>
        <stp>QUOTE_FACTOR</stp>
        <stp>[Crispin Spreadsheet.xlsx]Portfolio!R10C11</stp>
        <tr r="K10" s="2"/>
      </tp>
      <tp>
        <v>1</v>
        <stp/>
        <stp>##V3_BDPV12</stp>
        <stp>EURAUD Curncy</stp>
        <stp>QUOTE_FACTOR</stp>
        <stp>[Crispin Spreadsheet.xlsx]Portfolio!R17C11</stp>
        <tr r="K17" s="2"/>
      </tp>
      <tp>
        <v>1</v>
        <stp/>
        <stp>##V3_BDPV12</stp>
        <stp>EURAUD Curncy</stp>
        <stp>QUOTE_FACTOR</stp>
        <stp>[Crispin Spreadsheet.xlsx]Portfolio!R16C11</stp>
        <tr r="K16" s="2"/>
      </tp>
      <tp>
        <v>1</v>
        <stp/>
        <stp>##V3_BDPV12</stp>
        <stp>EURAUD Curncy</stp>
        <stp>QUOTE_FACTOR</stp>
        <stp>[Crispin Spreadsheet.xlsx]Portfolio!R15C11</stp>
        <tr r="K15" s="2"/>
      </tp>
      <tp>
        <v>1</v>
        <stp/>
        <stp>##V3_BDPV12</stp>
        <stp>EURAUD Curncy</stp>
        <stp>QUOTE_FACTOR</stp>
        <stp>[Crispin Spreadsheet.xlsx]Portfolio!R14C11</stp>
        <tr r="K14" s="2"/>
      </tp>
      <tp>
        <v>1</v>
        <stp/>
        <stp>##V3_BDPV12</stp>
        <stp>EURCAD Curncy</stp>
        <stp>QUOTE_FACTOR</stp>
        <stp>[Crispin Spreadsheet.xlsx]Portfolio!R30C11</stp>
        <tr r="K30" s="2"/>
      </tp>
      <tp>
        <v>1</v>
        <stp/>
        <stp>##V3_BDPV12</stp>
        <stp>EURCAD Curncy</stp>
        <stp>QUOTE_FACTOR</stp>
        <stp>[Crispin Spreadsheet.xlsx]Portfolio!R29C11</stp>
        <tr r="K29" s="2"/>
      </tp>
      <tp>
        <v>1</v>
        <stp/>
        <stp>##V3_BDPV12</stp>
        <stp>EURBRL Curncy</stp>
        <stp>QUOTE_FACTOR</stp>
        <stp>[Crispin Spreadsheet.xlsx]Portfolio!R26C11</stp>
        <tr r="K26" s="2"/>
      </tp>
      <tp>
        <v>1</v>
        <stp/>
        <stp>##V3_BDPV12</stp>
        <stp>EURUSD Curncy</stp>
        <stp>QUOTE_FACTOR</stp>
        <stp>[Crispin Spreadsheet.xlsx]Portfolio!R99C11</stp>
        <tr r="K99" s="2"/>
      </tp>
      <tp>
        <v>1</v>
        <stp/>
        <stp>##V3_BDPV12</stp>
        <stp>EURUSD Curncy</stp>
        <stp>QUOTE_FACTOR</stp>
        <stp>[Crispin Spreadsheet.xlsx]Portfolio!R98C11</stp>
        <tr r="K98" s="2"/>
      </tp>
      <tp>
        <v>1</v>
        <stp/>
        <stp>##V3_BDPV12</stp>
        <stp>EURUSD Curncy</stp>
        <stp>QUOTE_FACTOR</stp>
        <stp>[Crispin Spreadsheet.xlsx]Portfolio!R89C11</stp>
        <tr r="K89" s="2"/>
      </tp>
      <tp>
        <v>1</v>
        <stp/>
        <stp>##V3_BDPV12</stp>
        <stp>EURUSD Curncy</stp>
        <stp>QUOTE_FACTOR</stp>
        <stp>[Crispin Spreadsheet.xlsx]Portfolio!R79C11</stp>
        <tr r="K79" s="2"/>
      </tp>
      <tp>
        <v>9.5570000000000004</v>
        <stp/>
        <stp>##V3_BDPV12</stp>
        <stp>EURHKD Curncy</stp>
        <stp>LAST_PRICE</stp>
        <stp>[Crispin Spreadsheet.xlsx]Portfolio!R84C12</stp>
        <tr r="L84" s="2"/>
      </tp>
      <tp>
        <v>9.5570000000000004</v>
        <stp/>
        <stp>##V3_BDPV12</stp>
        <stp>EURHKD Curncy</stp>
        <stp>LAST_PRICE</stp>
        <stp>[Crispin Spreadsheet.xlsx]Portfolio!R82C12</stp>
        <tr r="L82" s="2"/>
      </tp>
      <tp>
        <v>9.5570000000000004</v>
        <stp/>
        <stp>##V3_BDPV12</stp>
        <stp>EURHKD Curncy</stp>
        <stp>LAST_PRICE</stp>
        <stp>[Crispin Spreadsheet.xlsx]Portfolio!R83C12</stp>
        <tr r="L83" s="2"/>
      </tp>
      <tp>
        <v>7.4462000000000002</v>
        <stp/>
        <stp>##V3_BDPV12</stp>
        <stp>EURDKK Curncy</stp>
        <stp>LAST_PRICE</stp>
        <stp>[Crispin Spreadsheet.xlsx]Portfolio!R36C12</stp>
        <tr r="L36" s="2"/>
      </tp>
      <tp>
        <v>7.4462000000000002</v>
        <stp/>
        <stp>##V3_BDPV12</stp>
        <stp>EURDKK Curncy</stp>
        <stp>LAST_PRICE</stp>
        <stp>[Crispin Spreadsheet.xlsx]Portfolio!R37C12</stp>
        <tr r="L37" s="2"/>
      </tp>
      <tp t="s">
        <v>JPY</v>
        <stp/>
        <stp>##V3_BDPV12</stp>
        <stp>4911 JT Equity</stp>
        <stp>CRNCY</stp>
        <stp>[Crispin Spreadsheet.xlsx]Portfolio!R106C3</stp>
        <tr r="C106" s="2"/>
      </tp>
      <tp t="s">
        <v>JPY</v>
        <stp/>
        <stp>##V3_BDPV12</stp>
        <stp>6753 JT Equity</stp>
        <stp>CRNCY</stp>
        <stp>[Crispin Spreadsheet.xlsx]Portfolio!R104C3</stp>
        <tr r="C104" s="2"/>
      </tp>
      <tp t="s">
        <v>JPY</v>
        <stp/>
        <stp>##V3_BDPV12</stp>
        <stp>7224 JT Equity</stp>
        <stp>CRNCY</stp>
        <stp>[Crispin Spreadsheet.xlsx]Portfolio!R105C3</stp>
        <tr r="C105" s="2"/>
      </tp>
      <tp t="s">
        <v>JPY</v>
        <stp/>
        <stp>##V3_BDPV12</stp>
        <stp>9684 JT Equity</stp>
        <stp>CRNCY</stp>
        <stp>[Crispin Spreadsheet.xlsx]Portfolio!R108C3</stp>
        <tr r="C108" s="2"/>
      </tp>
      <tp t="s">
        <v>JPY</v>
        <stp/>
        <stp>##V3_BDPV12</stp>
        <stp>8316 JT Equity</stp>
        <stp>CRNCY</stp>
        <stp>[Crispin Spreadsheet.xlsx]Portfolio!R109C3</stp>
        <tr r="C109" s="2"/>
      </tp>
      <tp t="s">
        <v>HKD</v>
        <stp/>
        <stp>##V3_BDPV12</stp>
        <stp>656 HK Equity</stp>
        <stp>CRNCY</stp>
        <stp>[Crispin Spreadsheet.xlsx]Portfolio!R82C3</stp>
        <tr r="C82" s="2"/>
      </tp>
      <tp t="s">
        <v>JPY</v>
        <stp/>
        <stp>##V3_BDPV12</stp>
        <stp>9984 JT Equity</stp>
        <stp>CRNCY</stp>
        <stp>[Crispin Spreadsheet.xlsx]Portfolio!R107C3</stp>
        <tr r="C107" s="2"/>
      </tp>
      <tp>
        <v>35.5</v>
        <stp/>
        <stp>##V3_BDHV12</stp>
        <stp>SLCE3 BS Equity</stp>
        <stp>PX_CLOSE_1D</stp>
        <stp>27/02/2018</stp>
        <stp>27/02/2018</stp>
        <stp>[Crispin Spreadsheet.xlsx]Portfolio!R319C25</stp>
        <tr r="Y319" s="2"/>
      </tp>
      <tp t="s">
        <v>JPY</v>
        <stp/>
        <stp>##V3_BDPV12</stp>
        <stp>8591 JT Equity</stp>
        <stp>CRNCY</stp>
        <stp>[Crispin Spreadsheet.xlsx]Portfolio!R315C3</stp>
        <tr r="C315" s="2"/>
      </tp>
      <tp>
        <v>-0.51590069999999999</v>
        <stp/>
        <stp>##V3_BDPV12</stp>
        <stp>SX5E Index</stp>
        <stp>CHG_PCT_1D</stp>
        <stp>[Crispin Spreadsheet.xlsx]Portfolio!R2C16</stp>
        <tr r="P2" s="2"/>
      </tp>
      <tp>
        <v>104.35</v>
        <stp/>
        <stp>##V3_BDHV12</stp>
        <stp>GETIB SS Equity</stp>
        <stp>PX_CLOSE_1D</stp>
        <stp>27/02/2018</stp>
        <stp>27/02/2018</stp>
        <stp>[Crispin Spreadsheet.xlsx]Portfolio!R133C25</stp>
        <tr r="Y133" s="2"/>
      </tp>
      <tp t="s">
        <v>JPY</v>
        <stp/>
        <stp>##V3_BDPV12</stp>
        <stp>8591 JT Equity</stp>
        <stp>CRNCY</stp>
        <stp>[Crispin Spreadsheet.xlsx]Portfolio!R103C3</stp>
        <tr r="C103" s="2"/>
      </tp>
      <tp t="s">
        <v>JPY</v>
        <stp/>
        <stp>##V3_BDPV12</stp>
        <stp>9684 JT Equity</stp>
        <stp>CRNCY</stp>
        <stp>[Crispin Spreadsheet.xlsx]Portfolio!R322C3</stp>
        <tr r="C322" s="2"/>
      </tp>
      <tp>
        <v>120.1</v>
        <stp/>
        <stp>##V3_BDHV12</stp>
        <stp>AMBUB DC Equity</stp>
        <stp>PX_CLOSE_1D</stp>
        <stp>27/02/2018</stp>
        <stp>27/02/2018</stp>
        <stp>[Crispin Spreadsheet.xlsx]Portfolio!R286C25</stp>
        <tr r="Y286" s="2"/>
      </tp>
      <tp>
        <v>0.88556000000000001</v>
        <stp/>
        <stp>##V3_BDPV12</stp>
        <stp>EURGBP Curncy</stp>
        <stp>LAST_PRICE</stp>
        <stp>[Crispin Spreadsheet.xlsx]Portfolio!R33C12</stp>
        <tr r="L33" s="2"/>
      </tp>
      <tp t="s">
        <v>JPY</v>
        <stp/>
        <stp>##V3_BDPV12</stp>
        <stp>8306 JT Equity</stp>
        <stp>CRNCY</stp>
        <stp>[Crispin Spreadsheet.xlsx]Portfolio!R102C3</stp>
        <tr r="C102" s="2"/>
      </tp>
      <tp>
        <v>1.56406</v>
        <stp/>
        <stp>##V3_BDPV12</stp>
        <stp>EURCAD Curncy</stp>
        <stp>LAST_PRICE</stp>
        <stp>[Crispin Spreadsheet.xlsx]Portfolio!R29C12</stp>
        <tr r="L29" s="2"/>
      </tp>
      <tp>
        <v>1.56406</v>
        <stp/>
        <stp>##V3_BDPV12</stp>
        <stp>EURCAD Curncy</stp>
        <stp>LAST_PRICE</stp>
        <stp>[Crispin Spreadsheet.xlsx]Portfolio!R30C12</stp>
        <tr r="L30" s="2"/>
      </tp>
      <tp t="s">
        <v>JPY</v>
        <stp/>
        <stp>##V3_BDPV12</stp>
        <stp>9984 JT Equity</stp>
        <stp>CRNCY</stp>
        <stp>[Crispin Spreadsheet.xlsx]Portfolio!R320C3</stp>
        <tr r="C320" s="2"/>
      </tp>
      <tp>
        <v>199.1</v>
        <stp/>
        <stp>##V3_BDHV12</stp>
        <stp>AKERBP NO Equity</stp>
        <stp>PX_CLOSE_1D</stp>
        <stp>27/02/2018</stp>
        <stp>27/02/2018</stp>
        <stp>[Crispin Spreadsheet.xlsx]Portfolio!R285C25</stp>
        <tr r="Y285" s="2"/>
      </tp>
      <tp>
        <v>199.1</v>
        <stp/>
        <stp>##V3_BDHV12</stp>
        <stp>AKERBP NO Equity</stp>
        <stp>PX_CLOSE_1D</stp>
        <stp>27/02/2018</stp>
        <stp>27/02/2018</stp>
        <stp>[Crispin Spreadsheet.xlsx]Portfolio!R119C25</stp>
        <tr r="Y119" s="2"/>
      </tp>
      <tp>
        <v>3770</v>
        <stp/>
        <stp>##V3_BDPV12</stp>
        <stp>6753 JT Equity</stp>
        <stp>PX_YEST_CLOSE</stp>
        <stp>[Crispin Spreadsheet.xlsx]Portfolio!R104C5</stp>
        <tr r="E104" s="2"/>
      </tp>
      <tp>
        <v>946</v>
        <stp/>
        <stp>##V3_BDPV12</stp>
        <stp>7224 JT Equity</stp>
        <stp>PX_YEST_CLOSE</stp>
        <stp>[Crispin Spreadsheet.xlsx]Portfolio!R105C5</stp>
        <tr r="E105" s="2"/>
      </tp>
      <tp>
        <v>6580</v>
        <stp/>
        <stp>##V3_BDPV12</stp>
        <stp>4911 JT Equity</stp>
        <stp>PX_YEST_CLOSE</stp>
        <stp>[Crispin Spreadsheet.xlsx]Portfolio!R106C5</stp>
        <tr r="E106" s="2"/>
      </tp>
      <tp>
        <v>44.5</v>
        <stp/>
        <stp>##V3_BDPV12</stp>
        <stp>1928 HK Equity</stp>
        <stp>PX_YEST_CLOSE</stp>
        <stp>[Crispin Spreadsheet.xlsx]Portfolio!R83C5</stp>
        <tr r="E83" s="2"/>
      </tp>
      <tp>
        <v>34.590000000000003</v>
        <stp/>
        <stp>##V3_BDHV12</stp>
        <stp>FWONK US Equity</stp>
        <stp>PX_CLOSE_1D</stp>
        <stp>27/02/2018</stp>
        <stp>27/02/2018</stp>
        <stp>[Crispin Spreadsheet.xlsx]Portfolio!R308C25</stp>
        <tr r="Y308" s="2"/>
      </tp>
      <tp>
        <v>34.590000000000003</v>
        <stp/>
        <stp>##V3_BDHV12</stp>
        <stp>FWONK US Equity</stp>
        <stp>PX_CLOSE_1D</stp>
        <stp>27/02/2018</stp>
        <stp>27/02/2018</stp>
        <stp>[Crispin Spreadsheet.xlsx]Portfolio!R236C25</stp>
        <tr r="Y236" s="2"/>
      </tp>
      <tp>
        <v>56.64</v>
        <stp/>
        <stp>##V3_BDHV12</stp>
        <stp>ERICB SS Equity</stp>
        <stp>PX_CLOSE_1D</stp>
        <stp>27/02/2018</stp>
        <stp>27/02/2018</stp>
        <stp>[Crispin Spreadsheet.xlsx]Portfolio!R136C25</stp>
        <tr r="Y136" s="2"/>
      </tp>
      <tp>
        <v>4580</v>
        <stp/>
        <stp>##V3_BDPV12</stp>
        <stp>9684 JT Equity</stp>
        <stp>LAST_PRICE</stp>
        <stp>[Crispin Spreadsheet.xlsx]Portfolio!R322C6</stp>
        <tr r="F322" s="2"/>
      </tp>
      <tp t="s">
        <v>EUR</v>
        <stp/>
        <stp>##V3_BDPV12</stp>
        <stp>UN01 GY Equity</stp>
        <stp>CRNCY</stp>
        <stp>[Crispin Spreadsheet.xlsx]Portfolio!R71C3</stp>
        <tr r="C71" s="2"/>
      </tp>
      <tp>
        <v>933</v>
        <stp/>
        <stp>##V3_BDPV12</stp>
        <stp>7224 JT Equity</stp>
        <stp>LAST_PRICE</stp>
        <stp>[Crispin Spreadsheet.xlsx]Portfolio!R105C6</stp>
        <tr r="F105" s="2"/>
      </tp>
      <tp>
        <v>233</v>
        <stp/>
        <stp>##V3_BDPV12</stp>
        <stp>6740 JT Equity</stp>
        <stp>LAST_PRICE</stp>
        <stp>[Crispin Spreadsheet.xlsx]Portfolio!R100C6</stp>
        <tr r="F100" s="2"/>
      </tp>
      <tp>
        <v>4630</v>
        <stp/>
        <stp>##V3_BDPV12</stp>
        <stp>9684 JT Equity</stp>
        <stp>PX_YEST_CLOSE</stp>
        <stp>[Crispin Spreadsheet.xlsx]Portfolio!R108C5</stp>
        <tr r="E108" s="2"/>
      </tp>
      <tp>
        <v>4775</v>
        <stp/>
        <stp>##V3_BDPV12</stp>
        <stp>8316 JT Equity</stp>
        <stp>PX_YEST_CLOSE</stp>
        <stp>[Crispin Spreadsheet.xlsx]Portfolio!R109C5</stp>
        <tr r="E109" s="2"/>
      </tp>
      <tp>
        <v>1910</v>
        <stp/>
        <stp>##V3_BDPV12</stp>
        <stp>8591 JT Equity</stp>
        <stp>LAST_PRICE</stp>
        <stp>[Crispin Spreadsheet.xlsx]Portfolio!R103C6</stp>
        <tr r="F103" s="2"/>
      </tp>
      <tp>
        <v>32.799999999999997</v>
        <stp/>
        <stp>##V3_BDHV12</stp>
        <stp>BDRILL NO Equity</stp>
        <stp>PX_CLOSE_1D</stp>
        <stp>27/02/2018</stp>
        <stp>27/02/2018</stp>
        <stp>[Crispin Spreadsheet.xlsx]Portfolio!R291C25</stp>
        <tr r="Y291" s="2"/>
      </tp>
      <tp>
        <v>32.799999999999997</v>
        <stp/>
        <stp>##V3_BDHV12</stp>
        <stp>BDRILL NO Equity</stp>
        <stp>PX_CLOSE_1D</stp>
        <stp>27/02/2018</stp>
        <stp>27/02/2018</stp>
        <stp>[Crispin Spreadsheet.xlsx]Portfolio!R120C25</stp>
        <tr r="Y120" s="2"/>
      </tp>
      <tp t="s">
        <v>BRL</v>
        <stp/>
        <stp>##V3_BDPV12</stp>
        <stp>SLCE3 BS Equity</stp>
        <stp>CRNCY</stp>
        <stp>[Crispin Spreadsheet.xlsx]Portfolio!R26C3</stp>
        <tr r="C26" s="2"/>
      </tp>
      <tp t="s">
        <v>EUR</v>
        <stp/>
        <stp>##V3_BDPV12</stp>
        <stp>ZIL2 GY Equity</stp>
        <stp>CRNCY</stp>
        <stp>[Crispin Spreadsheet.xlsx]Portfolio!R64C3</stp>
        <tr r="C64" s="2"/>
      </tp>
      <tp>
        <v>232</v>
        <stp/>
        <stp>##V3_BDPV12</stp>
        <stp>6740 JT Equity</stp>
        <stp>PX_YEST_CLOSE</stp>
        <stp>[Crispin Spreadsheet.xlsx]Portfolio!R100C5</stp>
        <tr r="E100" s="2"/>
      </tp>
      <tp>
        <v>1728</v>
        <stp/>
        <stp>##V3_BDPV12</stp>
        <stp>6395 JT Equity</stp>
        <stp>PX_YEST_CLOSE</stp>
        <stp>[Crispin Spreadsheet.xlsx]Portfolio!R110C5</stp>
        <tr r="E110" s="2"/>
      </tp>
      <tp>
        <v>762.3</v>
        <stp/>
        <stp>##V3_BDPV12</stp>
        <stp>8306 JT Equity</stp>
        <stp>LAST_PRICE</stp>
        <stp>[Crispin Spreadsheet.xlsx]Portfolio!R102C6</stp>
        <tr r="F102" s="2"/>
      </tp>
      <tp>
        <v>1910</v>
        <stp/>
        <stp>##V3_BDPV12</stp>
        <stp>8591 JT Equity</stp>
        <stp>LAST_PRICE</stp>
        <stp>[Crispin Spreadsheet.xlsx]Portfolio!R315C6</stp>
        <tr r="F315" s="2"/>
      </tp>
      <tp>
        <v>1697</v>
        <stp/>
        <stp>##V3_BDPV12</stp>
        <stp>8929 JT Equity</stp>
        <stp>PX_YEST_CLOSE</stp>
        <stp>[Crispin Spreadsheet.xlsx]Portfolio!R97C5</stp>
        <tr r="E97" s="2"/>
      </tp>
      <tp>
        <v>1692</v>
        <stp/>
        <stp>##V3_BDPV12</stp>
        <stp>6395 JT Equity</stp>
        <stp>LAST_PRICE</stp>
        <stp>[Crispin Spreadsheet.xlsx]Portfolio!R110C6</stp>
        <tr r="F110" s="2"/>
      </tp>
      <tp>
        <v>3750</v>
        <stp/>
        <stp>##V3_BDPV12</stp>
        <stp>6753 JT Equity</stp>
        <stp>LAST_PRICE</stp>
        <stp>[Crispin Spreadsheet.xlsx]Portfolio!R104C6</stp>
        <tr r="F104" s="2"/>
      </tp>
      <tp>
        <v>27.2</v>
        <stp/>
        <stp>##V3_BDPV12</stp>
        <stp>1128 HK Equity</stp>
        <stp>PX_YEST_CLOSE</stp>
        <stp>[Crispin Spreadsheet.xlsx]Portfolio!R84C5</stp>
        <tr r="E84" s="2"/>
      </tp>
      <tp>
        <v>779.2</v>
        <stp/>
        <stp>##V3_BDPV12</stp>
        <stp>8306 JT Equity</stp>
        <stp>PX_YEST_CLOSE</stp>
        <stp>[Crispin Spreadsheet.xlsx]Portfolio!R102C5</stp>
        <tr r="E102" s="2"/>
      </tp>
      <tp>
        <v>4630</v>
        <stp/>
        <stp>##V3_BDPV12</stp>
        <stp>9684 JT Equity</stp>
        <stp>PX_YEST_CLOSE</stp>
        <stp>[Crispin Spreadsheet.xlsx]Portfolio!R322C5</stp>
        <tr r="E322" s="2"/>
      </tp>
      <tp>
        <v>1964</v>
        <stp/>
        <stp>##V3_BDPV12</stp>
        <stp>8591 JT Equity</stp>
        <stp>PX_YEST_CLOSE</stp>
        <stp>[Crispin Spreadsheet.xlsx]Portfolio!R103C5</stp>
        <tr r="E103" s="2"/>
      </tp>
      <tp t="s">
        <v>HKD</v>
        <stp/>
        <stp>##V3_BDPV12</stp>
        <stp>1928 HK Equity</stp>
        <stp>CRNCY</stp>
        <stp>[Crispin Spreadsheet.xlsx]Portfolio!R83C3</stp>
        <tr r="C83" s="2"/>
      </tp>
      <tp>
        <v>1.5659000000000001</v>
        <stp/>
        <stp>##V3_BDPV12</stp>
        <stp>EURAUD Curncy</stp>
        <stp>LAST_PRICE</stp>
        <stp>[Crispin Spreadsheet.xlsx]Portfolio!R17C12</stp>
        <tr r="L17" s="2"/>
      </tp>
      <tp>
        <v>1.5659000000000001</v>
        <stp/>
        <stp>##V3_BDPV12</stp>
        <stp>EURAUD Curncy</stp>
        <stp>LAST_PRICE</stp>
        <stp>[Crispin Spreadsheet.xlsx]Portfolio!R16C12</stp>
        <tr r="L16" s="2"/>
      </tp>
      <tp>
        <v>1.5659000000000001</v>
        <stp/>
        <stp>##V3_BDPV12</stp>
        <stp>EURAUD Curncy</stp>
        <stp>LAST_PRICE</stp>
        <stp>[Crispin Spreadsheet.xlsx]Portfolio!R15C12</stp>
        <tr r="L15" s="2"/>
      </tp>
      <tp>
        <v>1.5659000000000001</v>
        <stp/>
        <stp>##V3_BDPV12</stp>
        <stp>EURAUD Curncy</stp>
        <stp>LAST_PRICE</stp>
        <stp>[Crispin Spreadsheet.xlsx]Portfolio!R14C12</stp>
        <tr r="L14" s="2"/>
      </tp>
      <tp>
        <v>1.5659000000000001</v>
        <stp/>
        <stp>##V3_BDPV12</stp>
        <stp>EURAUD Curncy</stp>
        <stp>LAST_PRICE</stp>
        <stp>[Crispin Spreadsheet.xlsx]Portfolio!R13C12</stp>
        <tr r="L13" s="2"/>
      </tp>
      <tp>
        <v>1.5659000000000001</v>
        <stp/>
        <stp>##V3_BDPV12</stp>
        <stp>EURAUD Curncy</stp>
        <stp>LAST_PRICE</stp>
        <stp>[Crispin Spreadsheet.xlsx]Portfolio!R12C12</stp>
        <tr r="L12" s="2"/>
      </tp>
      <tp>
        <v>1.5659000000000001</v>
        <stp/>
        <stp>##V3_BDPV12</stp>
        <stp>EURAUD Curncy</stp>
        <stp>LAST_PRICE</stp>
        <stp>[Crispin Spreadsheet.xlsx]Portfolio!R11C12</stp>
        <tr r="L11" s="2"/>
      </tp>
      <tp>
        <v>1.5659000000000001</v>
        <stp/>
        <stp>##V3_BDPV12</stp>
        <stp>EURAUD Curncy</stp>
        <stp>LAST_PRICE</stp>
        <stp>[Crispin Spreadsheet.xlsx]Portfolio!R10C12</stp>
        <tr r="L10" s="2"/>
      </tp>
      <tp>
        <v>1.5659000000000001</v>
        <stp/>
        <stp>##V3_BDPV12</stp>
        <stp>EURAUD Curncy</stp>
        <stp>LAST_PRICE</stp>
        <stp>[Crispin Spreadsheet.xlsx]Portfolio!R19C12</stp>
        <tr r="L19" s="2"/>
      </tp>
      <tp>
        <v>1.5659000000000001</v>
        <stp/>
        <stp>##V3_BDPV12</stp>
        <stp>EURAUD Curncy</stp>
        <stp>LAST_PRICE</stp>
        <stp>[Crispin Spreadsheet.xlsx]Portfolio!R18C12</stp>
        <tr r="L18" s="2"/>
      </tp>
      <tp>
        <v>6.9900000000000004E-2</v>
        <stp/>
        <stp>##V3_BDHV12</stp>
        <stp>NADLQ US Equity</stp>
        <stp>PX_CLOSE_1D</stp>
        <stp>27/02/2018</stp>
        <stp>27/02/2018</stp>
        <stp>[Crispin Spreadsheet.xlsx]Portfolio!R242C25</stp>
        <tr r="Y242" s="2"/>
      </tp>
      <tp>
        <v>6461</v>
        <stp/>
        <stp>##V3_BDPV12</stp>
        <stp>4911 JT Equity</stp>
        <stp>LAST_PRICE</stp>
        <stp>[Crispin Spreadsheet.xlsx]Portfolio!R106C6</stp>
        <tr r="F106" s="2"/>
      </tp>
      <tp>
        <v>25.28</v>
        <stp/>
        <stp>##V3_BDPV12</stp>
        <stp>UN01 GY Equity</stp>
        <stp>PX_YEST_CLOSE</stp>
        <stp>[Crispin Spreadsheet.xlsx]Portfolio!R71C5</stp>
        <tr r="E71" s="2"/>
      </tp>
      <tp>
        <v>9113</v>
        <stp/>
        <stp>##V3_BDPV12</stp>
        <stp>9984 JT Equity</stp>
        <stp>PX_YEST_CLOSE</stp>
        <stp>[Crispin Spreadsheet.xlsx]Portfolio!R320C5</stp>
        <tr r="E320" s="2"/>
      </tp>
      <tp>
        <v>4580</v>
        <stp/>
        <stp>##V3_BDPV12</stp>
        <stp>9684 JT Equity</stp>
        <stp>LAST_PRICE</stp>
        <stp>[Crispin Spreadsheet.xlsx]Portfolio!R108C6</stp>
        <tr r="F108" s="2"/>
      </tp>
      <tp>
        <v>8895</v>
        <stp/>
        <stp>##V3_BDPV12</stp>
        <stp>9984 JT Equity</stp>
        <stp>LAST_PRICE</stp>
        <stp>[Crispin Spreadsheet.xlsx]Portfolio!R107C6</stp>
        <tr r="F107" s="2"/>
      </tp>
      <tp>
        <v>1.2211000000000001</v>
        <stp/>
        <stp>##V3_BDPV12</stp>
        <stp>EURUSD Curncy</stp>
        <stp>LAST_PRICE</stp>
        <stp>[Crispin Spreadsheet.xlsx]Portfolio!R79C12</stp>
        <tr r="L79" s="2"/>
      </tp>
      <tp>
        <v>1.2211000000000001</v>
        <stp/>
        <stp>##V3_BDPV12</stp>
        <stp>EURUSD Curncy</stp>
        <stp>LAST_PRICE</stp>
        <stp>[Crispin Spreadsheet.xlsx]Portfolio!R89C12</stp>
        <tr r="L89" s="2"/>
      </tp>
      <tp>
        <v>1.2211000000000001</v>
        <stp/>
        <stp>##V3_BDPV12</stp>
        <stp>EURUSD Curncy</stp>
        <stp>LAST_PRICE</stp>
        <stp>[Crispin Spreadsheet.xlsx]Portfolio!R99C12</stp>
        <tr r="L99" s="2"/>
      </tp>
      <tp>
        <v>1.2211000000000001</v>
        <stp/>
        <stp>##V3_BDPV12</stp>
        <stp>EURUSD Curncy</stp>
        <stp>LAST_PRICE</stp>
        <stp>[Crispin Spreadsheet.xlsx]Portfolio!R98C12</stp>
        <tr r="L98" s="2"/>
      </tp>
      <tp>
        <v>9113</v>
        <stp/>
        <stp>##V3_BDPV12</stp>
        <stp>9984 JT Equity</stp>
        <stp>PX_YEST_CLOSE</stp>
        <stp>[Crispin Spreadsheet.xlsx]Portfolio!R107C5</stp>
        <tr r="E107" s="2"/>
      </tp>
      <tp>
        <v>8895</v>
        <stp/>
        <stp>##V3_BDPV12</stp>
        <stp>9984 JT Equity</stp>
        <stp>LAST_PRICE</stp>
        <stp>[Crispin Spreadsheet.xlsx]Portfolio!R320C6</stp>
        <tr r="F320" s="2"/>
      </tp>
      <tp t="s">
        <v>#N/A N/A</v>
        <stp/>
        <stp>##V3_BDHV12</stp>
        <stp>REDFTPB GU Equity</stp>
        <stp>PX_CLOSE_1D</stp>
        <stp>27/02/2018</stp>
        <stp>27/02/2018</stp>
        <stp>[Crispin Spreadsheet.xlsx]Portfolio!R79C25</stp>
        <tr r="Y79" s="2"/>
      </tp>
      <tp t="s">
        <v>JPY</v>
        <stp/>
        <stp>##V3_BDPV12</stp>
        <stp>8929 JT Equity</stp>
        <stp>CRNCY</stp>
        <stp>[Crispin Spreadsheet.xlsx]Portfolio!R97C3</stp>
        <tr r="C97" s="2"/>
      </tp>
      <tp>
        <v>16.61</v>
        <stp/>
        <stp>##V3_BDPV12</stp>
        <stp>ZIL2 GY Equity</stp>
        <stp>PX_YEST_CLOSE</stp>
        <stp>[Crispin Spreadsheet.xlsx]Portfolio!R64C5</stp>
        <tr r="E64" s="2"/>
      </tp>
      <tp>
        <v>34.979999999999997</v>
        <stp/>
        <stp>##V3_BDPV12</stp>
        <stp>SLCE3 BS Equity</stp>
        <stp>PX_YEST_CLOSE</stp>
        <stp>[Crispin Spreadsheet.xlsx]Portfolio!R26C5</stp>
        <tr r="E26" s="2"/>
      </tp>
      <tp>
        <v>3.9605000000000001</v>
        <stp/>
        <stp>##V3_BDPV12</stp>
        <stp>EURBRL Curncy</stp>
        <stp>LAST_PRICE</stp>
        <stp>[Crispin Spreadsheet.xlsx]Portfolio!R26C12</stp>
        <tr r="L26" s="2"/>
      </tp>
      <tp t="s">
        <v>HKD</v>
        <stp/>
        <stp>##V3_BDPV12</stp>
        <stp>1128 HK Equity</stp>
        <stp>CRNCY</stp>
        <stp>[Crispin Spreadsheet.xlsx]Portfolio!R84C3</stp>
        <tr r="C84" s="2"/>
      </tp>
      <tp>
        <v>130.19999999999999</v>
        <stp/>
        <stp>##V3_BDPV12</stp>
        <stp>EURJPY Curncy</stp>
        <stp>LAST_PRICE</stp>
        <stp>[Crispin Spreadsheet.xlsx]Portfolio!R97C12</stp>
        <tr r="L97" s="2"/>
      </tp>
      <tp>
        <v>1964</v>
        <stp/>
        <stp>##V3_BDPV12</stp>
        <stp>8591 JT Equity</stp>
        <stp>PX_YEST_CLOSE</stp>
        <stp>[Crispin Spreadsheet.xlsx]Portfolio!R315C5</stp>
        <tr r="E315" s="2"/>
      </tp>
      <tp>
        <v>4686</v>
        <stp/>
        <stp>##V3_BDPV12</stp>
        <stp>8316 JT Equity</stp>
        <stp>LAST_PRICE</stp>
        <stp>[Crispin Spreadsheet.xlsx]Portfolio!R109C6</stp>
        <tr r="F109" s="2"/>
      </tp>
      <tp>
        <v>198.5</v>
        <stp/>
        <stp>##V3_BDPV12</stp>
        <stp>AKERBP NO Equity</stp>
        <stp>PX_YEST_CLOSE</stp>
        <stp>[Crispin Spreadsheet.xlsx]Portfolio!R119C5</stp>
        <tr r="E119" s="2"/>
      </tp>
    </main>
    <main first="bloomberg.rtd">
      <tp>
        <v>0.05</v>
        <stp/>
        <stp>##V3_BDPV12</stp>
        <stp>NADLQ US Equity</stp>
        <stp>LAST_PRICE</stp>
        <stp>[Crispin Spreadsheet.xlsx]Portfolio!R242C6</stp>
        <tr r="F242" s="2"/>
      </tp>
      <tp>
        <v>1.2211000000000001</v>
        <stp/>
        <stp>##V3_BDPV12</stp>
        <stp>EURUSD Curncy</stp>
        <stp>LAST_PRICE</stp>
        <stp>[Crispin Spreadsheet.xlsx]Portfolio!R3C16</stp>
        <tr r="P3" s="2"/>
      </tp>
      <tp>
        <v>33.65</v>
        <stp/>
        <stp>##V3_BDPV12</stp>
        <stp>FWONK US Equity</stp>
        <stp>LAST_PRICE</stp>
        <stp>[Crispin Spreadsheet.xlsx]Portfolio!R308C6</stp>
        <tr r="F308" s="2"/>
      </tp>
      <tp>
        <v>4.4729999999999999</v>
        <stp/>
        <stp>##V3_BDPV12</stp>
        <stp>VK FP Equity</stp>
        <stp>LAST_PRICE</stp>
        <stp>[Crispin Spreadsheet.xlsx]Portfolio!R58C6</stp>
        <tr r="F58" s="2"/>
      </tp>
      <tp t="s">
        <v>EUR</v>
        <stp/>
        <stp>##V3_BDPV12</stp>
        <stp>VK FP Equity</stp>
        <stp>CRNCY</stp>
        <stp>[Crispin Spreadsheet.xlsx]Portfolio!R58C3</stp>
        <tr r="C58" s="2"/>
      </tp>
      <tp>
        <v>81.319999999999993</v>
        <stp/>
        <stp>##V3_BDPV12</stp>
        <stp>DG FP Equity</stp>
        <stp>LAST_PRICE</stp>
        <stp>[Crispin Spreadsheet.xlsx]Portfolio!R59C6</stp>
        <tr r="F59" s="2"/>
      </tp>
      <tp>
        <v>0.13500000000000001</v>
        <stp/>
        <stp>##V3_BDPV12</stp>
        <stp>DW CN Equity</stp>
        <stp>LAST_PRICE</stp>
        <stp>[Crispin Spreadsheet.xlsx]Portfolio!R29C6</stp>
        <tr r="F29" s="2"/>
      </tp>
      <tp t="s">
        <v>EUR</v>
        <stp/>
        <stp>##V3_BDPV12</stp>
        <stp>IF IM Equity</stp>
        <stp>CRNCY</stp>
        <stp>[Crispin Spreadsheet.xlsx]Portfolio!R92C3</stp>
        <tr r="C92" s="2"/>
      </tp>
      <tp>
        <v>28.93</v>
        <stp/>
        <stp>##V3_BDPV12</stp>
        <stp>EDEN FP Equity</stp>
        <stp>LAST_PRICE</stp>
        <stp>[Crispin Spreadsheet.xlsx]Portfolio!R45C6</stp>
        <tr r="F45" s="2"/>
      </tp>
      <tp t="s">
        <v>GBP</v>
        <stp/>
        <stp>##V3_BDPV12</stp>
        <stp>G H8 Comdty</stp>
        <stp>CRNCY</stp>
        <stp>[Crispin Spreadsheet.xlsx]Portfolio!R267C3</stp>
        <tr r="C267" s="2"/>
      </tp>
      <tp t="s">
        <v>USD</v>
        <stp/>
        <stp>##V3_BDPV12</stp>
        <stp>K US Equity</stp>
        <stp>CRNCY</stp>
        <stp>[Crispin Spreadsheet.xlsx]Portfolio!R231C3</stp>
        <tr r="C231" s="2"/>
      </tp>
      <tp>
        <v>9050</v>
        <stp/>
        <stp>##V3_BDHV12</stp>
        <stp>9984 JT Equity</stp>
        <stp>PX_CLOSE_1D</stp>
        <stp>27/02/2018</stp>
        <stp>27/02/2018</stp>
        <stp>[Crispin Spreadsheet.xlsx]Portfolio!R107C25</stp>
        <tr r="Y107" s="2"/>
      </tp>
      <tp>
        <v>9050</v>
        <stp/>
        <stp>##V3_BDHV12</stp>
        <stp>9984 JT Equity</stp>
        <stp>PX_CLOSE_1D</stp>
        <stp>27/02/2018</stp>
        <stp>27/02/2018</stp>
        <stp>[Crispin Spreadsheet.xlsx]Portfolio!R320C25</stp>
        <tr r="Y320" s="2"/>
      </tp>
      <tp>
        <v>6384</v>
        <stp/>
        <stp>##V3_BDHV12</stp>
        <stp>4911 JT Equity</stp>
        <stp>PX_CLOSE_1D</stp>
        <stp>27/02/2018</stp>
        <stp>27/02/2018</stp>
        <stp>[Crispin Spreadsheet.xlsx]Portfolio!R106C25</stp>
        <tr r="Y106" s="2"/>
      </tp>
      <tp>
        <v>37.770000000000003</v>
        <stp/>
        <stp>##V3_BDPV12</stp>
        <stp>NRE1V FH Equity</stp>
        <stp>LAST_PRICE</stp>
        <stp>[Crispin Spreadsheet.xlsx]Portfolio!R41C6</stp>
        <tr r="F41" s="2"/>
      </tp>
      <tp>
        <v>197.6</v>
        <stp/>
        <stp>##V3_BDPV12</stp>
        <stp>AKERBP NO Equity</stp>
        <stp>LAST_PRICE</stp>
        <stp>[Crispin Spreadsheet.xlsx]Portfolio!R119C6</stp>
        <tr r="F119" s="2"/>
      </tp>
      <tp t="s">
        <v>EUR</v>
        <stp/>
        <stp>##V3_BDPV12</stp>
        <stp>BB FP Equity</stp>
        <stp>CRNCY</stp>
        <stp>[Crispin Spreadsheet.xlsx]Portfolio!R55C3</stp>
        <tr r="C55" s="2"/>
      </tp>
      <tp>
        <v>0.59199999999999997</v>
        <stp/>
        <stp>##V3_BDPV12</stp>
        <stp>GEDI IM Equity</stp>
        <stp>LAST_PRICE</stp>
        <stp>[Crispin Spreadsheet.xlsx]Portfolio!R94C6</stp>
        <tr r="F94" s="2"/>
      </tp>
      <tp>
        <v>82.68</v>
        <stp/>
        <stp>##V3_BDPV12</stp>
        <stp>DG FP Equity</stp>
        <stp>PX_YEST_CLOSE</stp>
        <stp>[Crispin Spreadsheet.xlsx]Portfolio!R59C5</stp>
        <tr r="E59" s="2"/>
      </tp>
      <tp>
        <v>107.55</v>
        <stp/>
        <stp>##V3_BDPV12</stp>
        <stp>EI FP Equity</stp>
        <stp>PX_YEST_CLOSE</stp>
        <stp>[Crispin Spreadsheet.xlsx]Portfolio!R47C5</stp>
        <tr r="E47" s="2"/>
      </tp>
      <tp>
        <v>35.26</v>
        <stp/>
        <stp>##V3_BDPV12</stp>
        <stp>IF IM Equity</stp>
        <stp>LAST_PRICE</stp>
        <stp>[Crispin Spreadsheet.xlsx]Portfolio!R92C6</stp>
        <tr r="F92" s="2"/>
      </tp>
      <tp>
        <v>1941.5</v>
        <stp/>
        <stp>##V3_BDHV12</stp>
        <stp>8591 JT Equity</stp>
        <stp>PX_CLOSE_1D</stp>
        <stp>27/02/2018</stp>
        <stp>27/02/2018</stp>
        <stp>[Crispin Spreadsheet.xlsx]Portfolio!R103C25</stp>
        <tr r="Y103" s="2"/>
      </tp>
      <tp>
        <v>1941.5</v>
        <stp/>
        <stp>##V3_BDHV12</stp>
        <stp>8591 JT Equity</stp>
        <stp>PX_CLOSE_1D</stp>
        <stp>27/02/2018</stp>
        <stp>27/02/2018</stp>
        <stp>[Crispin Spreadsheet.xlsx]Portfolio!R315C25</stp>
        <tr r="Y315" s="2"/>
      </tp>
      <tp t="s">
        <v>#N/A N/A</v>
        <stp/>
        <stp>##V3_BDHV12</stp>
        <stp>HURLN 7.5 07/24/22 Corp</stp>
        <stp>PX_CLOSE_1D</stp>
        <stp>27/02/2018</stp>
        <stp>27/02/2018</stp>
        <stp>[Crispin Spreadsheet.xlsx]Portfolio!R99C25</stp>
        <tr r="Y99" s="2"/>
      </tp>
      <tp>
        <v>4.4939999999999998</v>
        <stp/>
        <stp>##V3_BDPV12</stp>
        <stp>VK FP Equity</stp>
        <stp>PX_YEST_CLOSE</stp>
        <stp>[Crispin Spreadsheet.xlsx]Portfolio!R58C5</stp>
        <tr r="E58" s="2"/>
      </tp>
      <tp t="s">
        <v>NOK</v>
        <stp/>
        <stp>##V3_BDPV12</stp>
        <stp>BDRILL NO Equity</stp>
        <stp>CRNCY</stp>
        <stp>[Crispin Spreadsheet.xlsx]Portfolio!R291C3</stp>
        <tr r="C291" s="2"/>
      </tp>
      <tp>
        <v>197.6</v>
        <stp/>
        <stp>##V3_BDPV12</stp>
        <stp>AKERBP NO Equity</stp>
        <stp>LAST_PRICE</stp>
        <stp>[Crispin Spreadsheet.xlsx]Portfolio!R285C6</stp>
        <tr r="F285" s="2"/>
      </tp>
      <tp t="s">
        <v>GBP</v>
        <stp/>
        <stp>##V3_BDPV12</stp>
        <stp>G H8 Comdty</stp>
        <stp>CRNCY</stp>
        <stp>[Crispin Spreadsheet.xlsx]Portfolio!R179C3</stp>
        <tr r="C179" s="2"/>
      </tp>
      <tp>
        <v>223</v>
        <stp/>
        <stp>##V3_BDHV12</stp>
        <stp>6740 JT Equity</stp>
        <stp>PX_CLOSE_1D</stp>
        <stp>27/02/2018</stp>
        <stp>27/02/2018</stp>
        <stp>[Crispin Spreadsheet.xlsx]Portfolio!R100C25</stp>
        <tr r="Y100" s="2"/>
      </tp>
      <tp>
        <v>3730</v>
        <stp/>
        <stp>##V3_BDHV12</stp>
        <stp>6753 JT Equity</stp>
        <stp>PX_CLOSE_1D</stp>
        <stp>27/02/2018</stp>
        <stp>27/02/2018</stp>
        <stp>[Crispin Spreadsheet.xlsx]Portfolio!R104C25</stp>
        <tr r="Y104" s="2"/>
      </tp>
      <tp t="s">
        <v>NOK</v>
        <stp/>
        <stp>##V3_BDPV12</stp>
        <stp>BDRILL NO Equity</stp>
        <stp>CRNCY</stp>
        <stp>[Crispin Spreadsheet.xlsx]Portfolio!R120C3</stp>
        <tr r="C120" s="2"/>
      </tp>
      <tp t="s">
        <v>GBP</v>
        <stp/>
        <stp>##V3_BDPV12</stp>
        <stp>G M8 Comdty</stp>
        <stp>CRNCY</stp>
        <stp>[Crispin Spreadsheet.xlsx]Portfolio!R268C3</stp>
        <tr r="C268" s="2"/>
      </tp>
      <tp>
        <v>4580</v>
        <stp/>
        <stp>##V3_BDHV12</stp>
        <stp>9684 JT Equity</stp>
        <stp>PX_CLOSE_1D</stp>
        <stp>27/02/2018</stp>
        <stp>27/02/2018</stp>
        <stp>[Crispin Spreadsheet.xlsx]Portfolio!R108C25</stp>
        <tr r="Y108" s="2"/>
      </tp>
      <tp>
        <v>4580</v>
        <stp/>
        <stp>##V3_BDHV12</stp>
        <stp>9684 JT Equity</stp>
        <stp>PX_CLOSE_1D</stp>
        <stp>27/02/2018</stp>
        <stp>27/02/2018</stp>
        <stp>[Crispin Spreadsheet.xlsx]Portfolio!R322C25</stp>
        <tr r="Y322" s="2"/>
      </tp>
      <tp>
        <v>198.5</v>
        <stp/>
        <stp>##V3_BDPV12</stp>
        <stp>AKERBP NO Equity</stp>
        <stp>PX_YEST_CLOSE</stp>
        <stp>[Crispin Spreadsheet.xlsx]Portfolio!R285C5</stp>
        <tr r="E285" s="2"/>
      </tp>
      <tp>
        <v>107.85</v>
        <stp/>
        <stp>##V3_BDPV12</stp>
        <stp>EI FP Equity</stp>
        <stp>LAST_PRICE</stp>
        <stp>[Crispin Spreadsheet.xlsx]Portfolio!R47C6</stp>
        <tr r="F47" s="2"/>
      </tp>
      <tp>
        <v>53.46</v>
        <stp/>
        <stp>##V3_BDPV12</stp>
        <stp>FR FP Equity</stp>
        <stp>LAST_PRICE</stp>
        <stp>[Crispin Spreadsheet.xlsx]Portfolio!R57C6</stp>
        <tr r="F57" s="2"/>
      </tp>
      <tp>
        <v>35.46</v>
        <stp/>
        <stp>##V3_BDPV12</stp>
        <stp>IF IM Equity</stp>
        <stp>PX_YEST_CLOSE</stp>
        <stp>[Crispin Spreadsheet.xlsx]Portfolio!R92C5</stp>
        <tr r="E92" s="2"/>
      </tp>
      <tp t="s">
        <v>EUR</v>
        <stp/>
        <stp>##V3_BDPV12</stp>
        <stp>DG FP Equity</stp>
        <stp>CRNCY</stp>
        <stp>[Crispin Spreadsheet.xlsx]Portfolio!R59C3</stp>
        <tr r="C59" s="2"/>
      </tp>
      <tp t="s">
        <v>EUR</v>
        <stp/>
        <stp>##V3_BDPV12</stp>
        <stp>EI FP Equity</stp>
        <stp>CRNCY</stp>
        <stp>[Crispin Spreadsheet.xlsx]Portfolio!R47C3</stp>
        <tr r="C47" s="2"/>
      </tp>
      <tp>
        <v>86.3</v>
        <stp/>
        <stp>##V3_BDPV12</stp>
        <stp>BB FP Equity</stp>
        <stp>PX_YEST_CLOSE</stp>
        <stp>[Crispin Spreadsheet.xlsx]Portfolio!R55C5</stp>
        <tr r="E55" s="2"/>
      </tp>
      <tp>
        <v>1716</v>
        <stp/>
        <stp>##V3_BDHV12</stp>
        <stp>6395 JT Equity</stp>
        <stp>PX_CLOSE_1D</stp>
        <stp>27/02/2018</stp>
        <stp>27/02/2018</stp>
        <stp>[Crispin Spreadsheet.xlsx]Portfolio!R110C25</stp>
        <tr r="Y110" s="2"/>
      </tp>
      <tp>
        <v>769.6</v>
        <stp/>
        <stp>##V3_BDHV12</stp>
        <stp>8306 JT Equity</stp>
        <stp>PX_CLOSE_1D</stp>
        <stp>27/02/2018</stp>
        <stp>27/02/2018</stp>
        <stp>[Crispin Spreadsheet.xlsx]Portfolio!R102C25</stp>
        <tr r="Y102" s="2"/>
      </tp>
      <tp>
        <v>4721</v>
        <stp/>
        <stp>##V3_BDHV12</stp>
        <stp>8316 JT Equity</stp>
        <stp>PX_CLOSE_1D</stp>
        <stp>27/02/2018</stp>
        <stp>27/02/2018</stp>
        <stp>[Crispin Spreadsheet.xlsx]Portfolio!R109C25</stp>
        <tr r="Y109" s="2"/>
      </tp>
      <tp>
        <v>86.15</v>
        <stp/>
        <stp>##V3_BDPV12</stp>
        <stp>BB FP Equity</stp>
        <stp>LAST_PRICE</stp>
        <stp>[Crispin Spreadsheet.xlsx]Portfolio!R55C6</stp>
        <tr r="F55" s="2"/>
      </tp>
      <tp>
        <v>55.76</v>
        <stp/>
        <stp>##V3_BDPV12</stp>
        <stp>ERICB SS Equity</stp>
        <stp>LAST_PRICE</stp>
        <stp>[Crispin Spreadsheet.xlsx]Portfolio!R136C6</stp>
        <tr r="F136" s="2"/>
      </tp>
      <tp>
        <v>33.65</v>
        <stp/>
        <stp>##V3_BDPV12</stp>
        <stp>FWONK US Equity</stp>
        <stp>LAST_PRICE</stp>
        <stp>[Crispin Spreadsheet.xlsx]Portfolio!R236C6</stp>
        <tr r="F236" s="2"/>
      </tp>
      <tp>
        <v>948</v>
        <stp/>
        <stp>##V3_BDHV12</stp>
        <stp>7224 JT Equity</stp>
        <stp>PX_CLOSE_1D</stp>
        <stp>27/02/2018</stp>
        <stp>27/02/2018</stp>
        <stp>[Crispin Spreadsheet.xlsx]Portfolio!R105C25</stp>
        <tr r="Y105" s="2"/>
      </tp>
      <tp>
        <v>24.93</v>
        <stp/>
        <stp>##V3_BDPV12</stp>
        <stp>UN01 GY Equity</stp>
        <stp>LAST_PRICE</stp>
        <stp>[Crispin Spreadsheet.xlsx]Portfolio!R71C6</stp>
        <tr r="F71" s="2"/>
      </tp>
      <tp>
        <v>1.6</v>
        <stp/>
        <stp>##V3_BDPV12</stp>
        <stp>WGX AU Equity</stp>
        <stp>LAST_PRICE</stp>
        <stp>[Crispin Spreadsheet.xlsx]Portfolio!R17C6</stp>
        <tr r="F17" s="2"/>
      </tp>
      <tp>
        <v>219.2</v>
        <stp/>
        <stp>##V3_BDPV12</stp>
        <stp>WDH DC Equity</stp>
        <stp>LAST_PRICE</stp>
        <stp>[Crispin Spreadsheet.xlsx]Portfolio!R37C6</stp>
        <tr r="F37" s="2"/>
      </tp>
      <tp>
        <v>23.98</v>
        <stp/>
        <stp>##V3_BDPV12</stp>
        <stp>FTI FP Equity</stp>
        <stp>LAST_PRICE</stp>
        <stp>[Crispin Spreadsheet.xlsx]Portfolio!R56C6</stp>
        <tr r="F56" s="2"/>
      </tp>
      <tp>
        <v>10.705</v>
        <stp/>
        <stp>##V3_BDPV12</stp>
        <stp>EDF FP Equity</stp>
        <stp>LAST_PRICE</stp>
        <stp>[Crispin Spreadsheet.xlsx]Portfolio!R46C6</stp>
        <tr r="F46" s="2"/>
      </tp>
      <tp>
        <v>22.95</v>
        <stp/>
        <stp>##V3_BDPV12</stp>
        <stp>SDF GY Equity</stp>
        <stp>LAST_PRICE</stp>
        <stp>[Crispin Spreadsheet.xlsx]Portfolio!R66C6</stp>
        <tr r="F66" s="2"/>
      </tp>
      <tp>
        <v>8.5999999999999993E-2</v>
        <stp/>
        <stp>##V3_BDPV12</stp>
        <stp>SVH AU Equity</stp>
        <stp>LAST_PRICE</stp>
        <stp>[Crispin Spreadsheet.xlsx]Portfolio!R16C6</stp>
        <tr r="F16" s="2"/>
      </tp>
      <tp>
        <v>67.13</v>
        <stp/>
        <stp>##V3_BDPV12</stp>
        <stp>K US Equity</stp>
        <stp>PX_YEST_CLOSE</stp>
        <stp>[Crispin Spreadsheet.xlsx]Portfolio!R231C5</stp>
        <tr r="E231" s="2"/>
      </tp>
      <tp>
        <v>121.62</v>
        <stp/>
        <stp>##V3_BDPV12</stp>
        <stp>G H8 Comdty</stp>
        <stp>PX_YEST_CLOSE</stp>
        <stp>[Crispin Spreadsheet.xlsx]Portfolio!R267C5</stp>
        <tr r="E267" s="2"/>
      </tp>
      <tp>
        <v>3.24</v>
        <stp/>
        <stp>##V3_BDPV12</stp>
        <stp>MTS AU Equity</stp>
        <stp>LAST_PRICE</stp>
        <stp>[Crispin Spreadsheet.xlsx]Portfolio!R15C6</stp>
        <tr r="F15" s="2"/>
      </tp>
      <tp>
        <v>22.4</v>
        <stp/>
        <stp>##V3_BDPV12</stp>
        <stp>IFX GY Equity</stp>
        <stp>LAST_PRICE</stp>
        <stp>[Crispin Spreadsheet.xlsx]Portfolio!R65C6</stp>
        <tr r="F65" s="2"/>
      </tp>
      <tp>
        <v>65.37</v>
        <stp/>
        <stp>##V3_BDPV12</stp>
        <stp>BNP FP Equity</stp>
        <stp>LAST_PRICE</stp>
        <stp>[Crispin Spreadsheet.xlsx]Portfolio!R44C6</stp>
        <tr r="F44" s="2"/>
      </tp>
      <tp>
        <v>2.52</v>
        <stp/>
        <stp>##V3_BDPV12</stp>
        <stp>GMA AU Equity</stp>
        <stp>LAST_PRICE</stp>
        <stp>[Crispin Spreadsheet.xlsx]Portfolio!R14C6</stp>
        <tr r="F14" s="2"/>
      </tp>
      <tp>
        <v>13.13</v>
        <stp/>
        <stp>##V3_BDPV12</stp>
        <stp>SESG FP Equity</stp>
        <stp>LAST_PRICE</stp>
        <stp>[Crispin Spreadsheet.xlsx]Portfolio!R54C6</stp>
        <tr r="F54" s="2"/>
      </tp>
      <tp>
        <v>118.1</v>
        <stp/>
        <stp>##V3_BDPV12</stp>
        <stp>AMBUB DC Equity</stp>
        <stp>LAST_PRICE</stp>
        <stp>[Crispin Spreadsheet.xlsx]Portfolio!R286C6</stp>
        <tr r="F286" s="2"/>
      </tp>
      <tp t="s">
        <v>USD</v>
        <stp/>
        <stp>##V3_BDPV12</stp>
        <stp>REDFTPB GU Equity</stp>
        <stp>CRNCY</stp>
        <stp>[Crispin Spreadsheet.xlsx]Portfolio!R79C3</stp>
        <tr r="C79" s="2"/>
      </tp>
      <tp>
        <v>26.37</v>
        <stp/>
        <stp>##V3_BDPV12</stp>
        <stp>METSO FH Equity</stp>
        <stp>LAST_PRICE</stp>
        <stp>[Crispin Spreadsheet.xlsx]Portfolio!R40C6</stp>
        <tr r="F40" s="2"/>
      </tp>
      <tp>
        <v>17.571999999999999</v>
        <stp/>
        <stp>##V3_BDPV12</stp>
        <stp>FCA IM Equity</stp>
        <stp>LAST_PRICE</stp>
        <stp>[Crispin Spreadsheet.xlsx]Portfolio!R93C6</stp>
        <tr r="F93" s="2"/>
      </tp>
      <tp>
        <v>5.04</v>
        <stp/>
        <stp>##V3_BDPV12</stp>
        <stp>FMG AU Equity</stp>
        <stp>LAST_PRICE</stp>
        <stp>[Crispin Spreadsheet.xlsx]Portfolio!R13C6</stp>
        <tr r="F13" s="2"/>
      </tp>
      <tp>
        <v>3.72</v>
        <stp/>
        <stp>##V3_BDPV12</stp>
        <stp>ART GY Equity</stp>
        <stp>LAST_PRICE</stp>
        <stp>[Crispin Spreadsheet.xlsx]Portfolio!R63C6</stp>
        <tr r="F63" s="2"/>
      </tp>
      <tp>
        <v>82.8</v>
        <stp/>
        <stp>##V3_BDPV12</stp>
        <stp>SAVE FP Equity</stp>
        <stp>LAST_PRICE</stp>
        <stp>[Crispin Spreadsheet.xlsx]Portfolio!R53C6</stp>
        <tr r="F53" s="2"/>
      </tp>
      <tp>
        <v>98.72</v>
        <stp/>
        <stp>##V3_BDPV12</stp>
        <stp>WDI GY Equity</stp>
        <stp>LAST_PRICE</stp>
        <stp>[Crispin Spreadsheet.xlsx]Portfolio!R73C6</stp>
        <tr r="F73" s="2"/>
      </tp>
      <tp>
        <v>34</v>
        <stp/>
        <stp>##V3_BDPV12</stp>
        <stp>BDRILL NO Equity</stp>
        <stp>LAST_PRICE</stp>
        <stp>[Crispin Spreadsheet.xlsx]Portfolio!R120C6</stp>
        <tr r="F120" s="2"/>
      </tp>
      <tp t="s">
        <v>NOK</v>
        <stp/>
        <stp>##V3_BDPV12</stp>
        <stp>AKERBP NO Equity</stp>
        <stp>CRNCY</stp>
        <stp>[Crispin Spreadsheet.xlsx]Portfolio!R119C3</stp>
        <tr r="C119" s="2"/>
      </tp>
      <tp t="s">
        <v>EUR</v>
        <stp/>
        <stp>##V3_BDPV12</stp>
        <stp>FR FP Equity</stp>
        <stp>CRNCY</stp>
        <stp>[Crispin Spreadsheet.xlsx]Portfolio!R57C3</stp>
        <tr r="C57" s="2"/>
      </tp>
      <tp>
        <v>87.48</v>
        <stp/>
        <stp>##V3_BDPV12</stp>
        <stp>ABI BB Equity</stp>
        <stp>LAST_PRICE</stp>
        <stp>[Crispin Spreadsheet.xlsx]Portfolio!R22C6</stp>
        <tr r="F22" s="2"/>
      </tp>
      <tp>
        <v>111.9</v>
        <stp/>
        <stp>##V3_BDPV12</stp>
        <stp>RCO FP Equity</stp>
        <stp>LAST_PRICE</stp>
        <stp>[Crispin Spreadsheet.xlsx]Portfolio!R52C6</stp>
        <tr r="F52" s="2"/>
      </tp>
      <tp>
        <v>140.05000000000001</v>
        <stp/>
        <stp>##V3_BDPV12</stp>
        <stp>WCH GY Equity</stp>
        <stp>LAST_PRICE</stp>
        <stp>[Crispin Spreadsheet.xlsx]Portfolio!R72C6</stp>
        <tr r="F72" s="2"/>
      </tp>
      <tp>
        <v>34</v>
        <stp/>
        <stp>##V3_BDPV12</stp>
        <stp>BDRILL NO Equity</stp>
        <stp>LAST_PRICE</stp>
        <stp>[Crispin Spreadsheet.xlsx]Portfolio!R291C6</stp>
        <tr r="F291" s="2"/>
      </tp>
      <tp>
        <v>1683</v>
        <stp/>
        <stp>##V3_BDHV12</stp>
        <stp>8929 JT Equity</stp>
        <stp>PX_CLOSE_1D</stp>
        <stp>27/02/2018</stp>
        <stp>27/02/2018</stp>
        <stp>[Crispin Spreadsheet.xlsx]Portfolio!R97C25</stp>
        <tr r="Y97" s="2"/>
      </tp>
      <tp>
        <v>17.260000000000002</v>
        <stp/>
        <stp>##V3_BDPV12</stp>
        <stp>656 HK Equity</stp>
        <stp>LAST_PRICE</stp>
        <stp>[Crispin Spreadsheet.xlsx]Portfolio!R82C6</stp>
        <tr r="F82" s="2"/>
      </tp>
      <tp>
        <v>13.94</v>
        <stp/>
        <stp>##V3_BDPV12</stp>
        <stp>ORA FP Equity</stp>
        <stp>LAST_PRICE</stp>
        <stp>[Crispin Spreadsheet.xlsx]Portfolio!R51C6</stp>
        <tr r="F51" s="2"/>
      </tp>
      <tp>
        <v>76.39</v>
        <stp/>
        <stp>##V3_BDPV12</stp>
        <stp>CBA AU Equity</stp>
        <stp>LAST_PRICE</stp>
        <stp>[Crispin Spreadsheet.xlsx]Portfolio!R11C6</stp>
        <tr r="F11" s="2"/>
      </tp>
      <tp>
        <v>7.81</v>
        <stp/>
        <stp>##V3_BDPV12</stp>
        <stp>BLD AU Equity</stp>
        <stp>LAST_PRICE</stp>
        <stp>[Crispin Spreadsheet.xlsx]Portfolio!R10C6</stp>
        <tr r="F10" s="2"/>
      </tp>
      <tp>
        <v>31.96</v>
        <stp/>
        <stp>##V3_BDPV12</stp>
        <stp>DEC FP Equity</stp>
        <stp>LAST_PRICE</stp>
        <stp>[Crispin Spreadsheet.xlsx]Portfolio!R50C6</stp>
        <tr r="F50" s="2"/>
      </tp>
      <tp>
        <v>3.79</v>
        <stp/>
        <stp>##V3_BDPV12</stp>
        <stp>TRQ CN Equity</stp>
        <stp>LAST_PRICE</stp>
        <stp>[Crispin Spreadsheet.xlsx]Portfolio!R30C6</stp>
        <tr r="F30" s="2"/>
      </tp>
      <tp>
        <v>0.13500000000000001</v>
        <stp/>
        <stp>##V3_BDPV12</stp>
        <stp>DW CN Equity</stp>
        <stp>PX_YEST_CLOSE</stp>
        <stp>[Crispin Spreadsheet.xlsx]Portfolio!R29C5</stp>
        <tr r="E29" s="2"/>
      </tp>
      <tp>
        <v>21.25</v>
        <stp/>
        <stp>##V3_BDPV12</stp>
        <stp>VIV FP Equity</stp>
        <stp>LAST_PRICE</stp>
        <stp>[Crispin Spreadsheet.xlsx]Portfolio!R60C6</stp>
        <tr r="F60" s="2"/>
      </tp>
      <tp>
        <v>22.32</v>
        <stp/>
        <stp>##V3_BDPV12</stp>
        <stp>TKA GY Equity</stp>
        <stp>LAST_PRICE</stp>
        <stp>[Crispin Spreadsheet.xlsx]Portfolio!R70C6</stp>
        <tr r="F70" s="2"/>
      </tp>
      <tp>
        <v>104.6</v>
        <stp/>
        <stp>##V3_BDPV12</stp>
        <stp>GETIB SS Equity</stp>
        <stp>LAST_PRICE</stp>
        <stp>[Crispin Spreadsheet.xlsx]Portfolio!R133C6</stp>
        <tr r="F133" s="2"/>
      </tp>
      <tp>
        <v>486.7</v>
        <stp/>
        <stp>##V3_BDPV12</stp>
        <stp>HEXAB SS Equity</stp>
        <stp>LAST_PRICE</stp>
        <stp>[Crispin Spreadsheet.xlsx]Portfolio!R300C6</stp>
        <tr r="F300" s="2"/>
      </tp>
      <tp t="s">
        <v>NOK</v>
        <stp/>
        <stp>##V3_BDPV12</stp>
        <stp>AKERBP NO Equity</stp>
        <stp>CRNCY</stp>
        <stp>[Crispin Spreadsheet.xlsx]Portfolio!R285C3</stp>
        <tr r="C285" s="2"/>
      </tp>
      <tp>
        <v>17.03</v>
        <stp/>
        <stp>##V3_BDPV12</stp>
        <stp>ZIL2 GY Equity</stp>
        <stp>LAST_PRICE</stp>
        <stp>[Crispin Spreadsheet.xlsx]Portfolio!R64C6</stp>
        <tr r="F64" s="2"/>
      </tp>
      <tp>
        <v>63.76</v>
        <stp/>
        <stp>##V3_BDPV12</stp>
        <stp>REDFTPB GU Equity</stp>
        <stp>PX_YEST_CLOSE</stp>
        <stp>[Crispin Spreadsheet.xlsx]Portfolio!R79C5</stp>
        <tr r="E79" s="2"/>
      </tp>
      <tp>
        <v>0.22</v>
        <stp/>
        <stp>##V3_BDPV12</stp>
        <stp>WGXO AU Equity</stp>
        <stp>LAST_PRICE</stp>
        <stp>[Crispin Spreadsheet.xlsx]Portfolio!R18C6</stp>
        <tr r="F18" s="2"/>
      </tp>
      <tp>
        <v>34.83</v>
        <stp/>
        <stp>##V3_BDPV12</stp>
        <stp>SLCE3 BS Equity</stp>
        <stp>LAST_PRICE</stp>
        <stp>[Crispin Spreadsheet.xlsx]Portfolio!R319C6</stp>
        <tr r="F319" s="2"/>
      </tp>
      <tp>
        <v>23.78</v>
        <stp/>
        <stp>##V3_BDPV12</stp>
        <stp>ONTEX BB Equity</stp>
        <stp>LAST_PRICE</stp>
        <stp>[Crispin Spreadsheet.xlsx]Portfolio!R23C6</stp>
        <tr r="F23" s="2"/>
      </tp>
      <tp>
        <v>54.52</v>
        <stp/>
        <stp>##V3_BDPV12</stp>
        <stp>FR FP Equity</stp>
        <stp>PX_YEST_CLOSE</stp>
        <stp>[Crispin Spreadsheet.xlsx]Portfolio!R57C5</stp>
        <tr r="E57" s="2"/>
      </tp>
      <tp>
        <v>486.7</v>
        <stp/>
        <stp>##V3_BDPV12</stp>
        <stp>HEXAB SS Equity</stp>
        <stp>LAST_PRICE</stp>
        <stp>[Crispin Spreadsheet.xlsx]Portfolio!R134C6</stp>
        <tr r="F134" s="2"/>
      </tp>
      <tp>
        <v>34.83</v>
        <stp/>
        <stp>##V3_BDPV12</stp>
        <stp>SLCE3 BS Equity</stp>
        <stp>LAST_PRICE</stp>
        <stp>[Crispin Spreadsheet.xlsx]Portfolio!R26C6</stp>
        <tr r="F26" s="2"/>
      </tp>
      <tp>
        <v>1.9610000000000001</v>
        <stp/>
        <stp>##V3_BDPV12</stp>
        <stp>ALPHA GA Equity</stp>
        <stp>LAST_PRICE</stp>
        <stp>[Crispin Spreadsheet.xlsx]Portfolio!R76C6</stp>
        <tr r="F76" s="2"/>
      </tp>
      <tp>
        <v>44.85</v>
        <stp/>
        <stp>##V3_BDHV12</stp>
        <stp>1928 HK Equity</stp>
        <stp>PX_CLOSE_1D</stp>
        <stp>27/02/2018</stp>
        <stp>27/02/2018</stp>
        <stp>[Crispin Spreadsheet.xlsx]Portfolio!R83C25</stp>
        <tr r="Y83" s="2"/>
      </tp>
      <tp>
        <v>27</v>
        <stp/>
        <stp>##V3_BDHV12</stp>
        <stp>1128 HK Equity</stp>
        <stp>PX_CLOSE_1D</stp>
        <stp>27/02/2018</stp>
        <stp>27/02/2018</stp>
        <stp>[Crispin Spreadsheet.xlsx]Portfolio!R84C25</stp>
        <tr r="Y84" s="2"/>
      </tp>
      <tp>
        <v>118.1</v>
        <stp/>
        <stp>##V3_BDPV12</stp>
        <stp>AMBUB DC Equity</stp>
        <stp>LAST_PRICE</stp>
        <stp>[Crispin Spreadsheet.xlsx]Portfolio!R36C6</stp>
        <tr r="F36" s="2"/>
      </tp>
      <tp t="s">
        <v>CAD</v>
        <stp/>
        <stp>##V3_BDPV12</stp>
        <stp>DW CN Equity</stp>
        <stp>CRNCY</stp>
        <stp>[Crispin Spreadsheet.xlsx]Portfolio!R29C3</stp>
        <tr r="C29" s="2"/>
      </tp>
      <tp>
        <v>32.799999999999997</v>
        <stp/>
        <stp>##V3_BDPV12</stp>
        <stp>BDRILL NO Equity</stp>
        <stp>PX_YEST_CLOSE</stp>
        <stp>[Crispin Spreadsheet.xlsx]Portfolio!R120C5</stp>
        <tr r="E120" s="2"/>
      </tp>
      <tp>
        <v>442.1</v>
        <stp/>
        <stp>##V3_BDPV12</stp>
        <stp>RMS FP Equity</stp>
        <stp>LAST_PRICE</stp>
        <stp>[Crispin Spreadsheet.xlsx]Portfolio!R49C6</stp>
        <tr r="F49" s="2"/>
      </tp>
      <tp>
        <v>14.76</v>
        <stp/>
        <stp>##V3_BDPV12</stp>
        <stp>SZU GY Equity</stp>
        <stp>LAST_PRICE</stp>
        <stp>[Crispin Spreadsheet.xlsx]Portfolio!R69C6</stp>
        <tr r="F69" s="2"/>
      </tp>
      <tp>
        <v>27.61</v>
        <stp/>
        <stp>##V3_BDPV12</stp>
        <stp>WOW AU Equity</stp>
        <stp>LAST_PRICE</stp>
        <stp>[Crispin Spreadsheet.xlsx]Portfolio!R19C6</stp>
        <tr r="F19" s="2"/>
      </tp>
      <tp>
        <v>120.63</v>
        <stp/>
        <stp>##V3_BDPV12</stp>
        <stp>G M8 Comdty</stp>
        <stp>PX_YEST_CLOSE</stp>
        <stp>[Crispin Spreadsheet.xlsx]Portfolio!R268C5</stp>
        <tr r="E268" s="2"/>
      </tp>
      <tp>
        <v>463.6</v>
        <stp/>
        <stp>##V3_BDPV12</stp>
        <stp>ERF FP Equity</stp>
        <stp>LAST_PRICE</stp>
        <stp>[Crispin Spreadsheet.xlsx]Portfolio!R48C6</stp>
        <tr r="F48" s="2"/>
      </tp>
      <tp>
        <v>34.799999999999997</v>
        <stp/>
        <stp>##V3_BDPV12</stp>
        <stp>KSP ID Equity</stp>
        <stp>LAST_PRICE</stp>
        <stp>[Crispin Spreadsheet.xlsx]Portfolio!R88C6</stp>
        <tr r="F88" s="2"/>
      </tp>
      <tp>
        <v>32.799999999999997</v>
        <stp/>
        <stp>##V3_BDPV12</stp>
        <stp>BDRILL NO Equity</stp>
        <stp>PX_YEST_CLOSE</stp>
        <stp>[Crispin Spreadsheet.xlsx]Portfolio!R291C5</stp>
        <tr r="E291" s="2"/>
      </tp>
      <tp>
        <v>86.2</v>
        <stp/>
        <stp>##V3_BDPV12</stp>
        <stp>SAP GY Equity</stp>
        <stp>LAST_PRICE</stp>
        <stp>[Crispin Spreadsheet.xlsx]Portfolio!R68C6</stp>
        <tr r="F68" s="2"/>
      </tp>
      <tp>
        <v>121.62</v>
        <stp/>
        <stp>##V3_BDPV12</stp>
        <stp>G H8 Comdty</stp>
        <stp>PX_YEST_CLOSE</stp>
        <stp>[Crispin Spreadsheet.xlsx]Portfolio!R179C5</stp>
        <tr r="E179" s="2"/>
      </tp>
      <tp>
        <v>0.88556000000000001</v>
        <stp/>
        <stp>##V3_BDPV12</stp>
        <stp>EURGBp Curncy</stp>
        <stp>LAST_PRICE</stp>
        <stp>[Crispin Spreadsheet.xlsx]Portfolio!R178C12</stp>
        <tr r="L178" s="2"/>
      </tp>
      <tp>
        <v>0.88556000000000001</v>
        <stp/>
        <stp>##V3_BDPV12</stp>
        <stp>EURGBp Curncy</stp>
        <stp>LAST_PRICE</stp>
        <stp>[Crispin Spreadsheet.xlsx]Portfolio!R177C12</stp>
        <tr r="L177" s="2"/>
      </tp>
      <tp>
        <v>0.88556000000000001</v>
        <stp/>
        <stp>##V3_BDPV12</stp>
        <stp>EURGBp Curncy</stp>
        <stp>LAST_PRICE</stp>
        <stp>[Crispin Spreadsheet.xlsx]Portfolio!R176C12</stp>
        <tr r="L176" s="2"/>
      </tp>
      <tp>
        <v>0.88556000000000001</v>
        <stp/>
        <stp>##V3_BDPV12</stp>
        <stp>EURGBp Curncy</stp>
        <stp>LAST_PRICE</stp>
        <stp>[Crispin Spreadsheet.xlsx]Portfolio!R173C12</stp>
        <tr r="L173" s="2"/>
      </tp>
      <tp>
        <v>0.88556000000000001</v>
        <stp/>
        <stp>##V3_BDPV12</stp>
        <stp>EURGBp Curncy</stp>
        <stp>LAST_PRICE</stp>
        <stp>[Crispin Spreadsheet.xlsx]Portfolio!R172C12</stp>
        <tr r="L172" s="2"/>
      </tp>
      <tp>
        <v>0.88556000000000001</v>
        <stp/>
        <stp>##V3_BDPV12</stp>
        <stp>EURGBp Curncy</stp>
        <stp>LAST_PRICE</stp>
        <stp>[Crispin Spreadsheet.xlsx]Portfolio!R171C12</stp>
        <tr r="L171" s="2"/>
      </tp>
      <tp>
        <v>0.88556000000000001</v>
        <stp/>
        <stp>##V3_BDPV12</stp>
        <stp>EURGBp Curncy</stp>
        <stp>LAST_PRICE</stp>
        <stp>[Crispin Spreadsheet.xlsx]Portfolio!R168C12</stp>
        <tr r="L168" s="2"/>
      </tp>
      <tp>
        <v>0.88556000000000001</v>
        <stp/>
        <stp>##V3_BDPV12</stp>
        <stp>EURGBp Curncy</stp>
        <stp>LAST_PRICE</stp>
        <stp>[Crispin Spreadsheet.xlsx]Portfolio!R167C12</stp>
        <tr r="L167" s="2"/>
      </tp>
      <tp>
        <v>0.88556000000000001</v>
        <stp/>
        <stp>##V3_BDPV12</stp>
        <stp>EURGBp Curncy</stp>
        <stp>LAST_PRICE</stp>
        <stp>[Crispin Spreadsheet.xlsx]Portfolio!R165C12</stp>
        <tr r="L165" s="2"/>
      </tp>
      <tp>
        <v>0.88556000000000001</v>
        <stp/>
        <stp>##V3_BDPV12</stp>
        <stp>EURGBp Curncy</stp>
        <stp>LAST_PRICE</stp>
        <stp>[Crispin Spreadsheet.xlsx]Portfolio!R164C12</stp>
        <tr r="L164" s="2"/>
      </tp>
      <tp>
        <v>0.88556000000000001</v>
        <stp/>
        <stp>##V3_BDPV12</stp>
        <stp>EURGBp Curncy</stp>
        <stp>LAST_PRICE</stp>
        <stp>[Crispin Spreadsheet.xlsx]Portfolio!R163C12</stp>
        <tr r="L163" s="2"/>
      </tp>
      <tp>
        <v>0.88556000000000001</v>
        <stp/>
        <stp>##V3_BDPV12</stp>
        <stp>EURGBp Curncy</stp>
        <stp>LAST_PRICE</stp>
        <stp>[Crispin Spreadsheet.xlsx]Portfolio!R162C12</stp>
        <tr r="L162" s="2"/>
      </tp>
      <tp>
        <v>0.88556000000000001</v>
        <stp/>
        <stp>##V3_BDPV12</stp>
        <stp>EURGBp Curncy</stp>
        <stp>LAST_PRICE</stp>
        <stp>[Crispin Spreadsheet.xlsx]Portfolio!R161C12</stp>
        <tr r="L161" s="2"/>
      </tp>
      <tp>
        <v>0.88556000000000001</v>
        <stp/>
        <stp>##V3_BDPV12</stp>
        <stp>EURGBp Curncy</stp>
        <stp>LAST_PRICE</stp>
        <stp>[Crispin Spreadsheet.xlsx]Portfolio!R160C12</stp>
        <tr r="L160" s="2"/>
      </tp>
      <tp>
        <v>0.88556000000000001</v>
        <stp/>
        <stp>##V3_BDPV12</stp>
        <stp>EURGBp Curncy</stp>
        <stp>LAST_PRICE</stp>
        <stp>[Crispin Spreadsheet.xlsx]Portfolio!R159C12</stp>
        <tr r="L159" s="2"/>
      </tp>
      <tp>
        <v>0.88556000000000001</v>
        <stp/>
        <stp>##V3_BDPV12</stp>
        <stp>EURGBp Curncy</stp>
        <stp>LAST_PRICE</stp>
        <stp>[Crispin Spreadsheet.xlsx]Portfolio!R155C12</stp>
        <tr r="L155" s="2"/>
      </tp>
      <tp>
        <v>0.88556000000000001</v>
        <stp/>
        <stp>##V3_BDPV12</stp>
        <stp>EURGBp Curncy</stp>
        <stp>LAST_PRICE</stp>
        <stp>[Crispin Spreadsheet.xlsx]Portfolio!R154C12</stp>
        <tr r="L154" s="2"/>
      </tp>
      <tp>
        <v>0.88556000000000001</v>
        <stp/>
        <stp>##V3_BDPV12</stp>
        <stp>EURGBp Curncy</stp>
        <stp>LAST_PRICE</stp>
        <stp>[Crispin Spreadsheet.xlsx]Portfolio!R153C12</stp>
        <tr r="L153" s="2"/>
      </tp>
      <tp>
        <v>0.88556000000000001</v>
        <stp/>
        <stp>##V3_BDPV12</stp>
        <stp>EURGBp Curncy</stp>
        <stp>LAST_PRICE</stp>
        <stp>[Crispin Spreadsheet.xlsx]Portfolio!R152C12</stp>
        <tr r="L152" s="2"/>
      </tp>
      <tp>
        <v>0.88556000000000001</v>
        <stp/>
        <stp>##V3_BDPV12</stp>
        <stp>EURGBp Curncy</stp>
        <stp>LAST_PRICE</stp>
        <stp>[Crispin Spreadsheet.xlsx]Portfolio!R151C12</stp>
        <tr r="L151" s="2"/>
      </tp>
      <tp>
        <v>0.88556000000000001</v>
        <stp/>
        <stp>##V3_BDPV12</stp>
        <stp>EURGBp Curncy</stp>
        <stp>LAST_PRICE</stp>
        <stp>[Crispin Spreadsheet.xlsx]Portfolio!R150C12</stp>
        <tr r="L150" s="2"/>
      </tp>
      <tp>
        <v>0.88556000000000001</v>
        <stp/>
        <stp>##V3_BDPV12</stp>
        <stp>EURGBp Curncy</stp>
        <stp>LAST_PRICE</stp>
        <stp>[Crispin Spreadsheet.xlsx]Portfolio!R149C12</stp>
        <tr r="L149" s="2"/>
      </tp>
      <tp>
        <v>0.88556000000000001</v>
        <stp/>
        <stp>##V3_BDPV12</stp>
        <stp>EURGBp Curncy</stp>
        <stp>LAST_PRICE</stp>
        <stp>[Crispin Spreadsheet.xlsx]Portfolio!R148C12</stp>
        <tr r="L148" s="2"/>
      </tp>
      <tp>
        <v>0.88556000000000001</v>
        <stp/>
        <stp>##V3_BDPV12</stp>
        <stp>EURGBp Curncy</stp>
        <stp>LAST_PRICE</stp>
        <stp>[Crispin Spreadsheet.xlsx]Portfolio!R147C12</stp>
        <tr r="L147" s="2"/>
      </tp>
      <tp>
        <v>0.88556000000000001</v>
        <stp/>
        <stp>##V3_BDPV12</stp>
        <stp>EURGBp Curncy</stp>
        <stp>LAST_PRICE</stp>
        <stp>[Crispin Spreadsheet.xlsx]Portfolio!R146C12</stp>
        <tr r="L146" s="2"/>
      </tp>
      <tp>
        <v>0.88556000000000001</v>
        <stp/>
        <stp>##V3_BDPV12</stp>
        <stp>EURGBp Curncy</stp>
        <stp>LAST_PRICE</stp>
        <stp>[Crispin Spreadsheet.xlsx]Portfolio!R145C12</stp>
        <tr r="L145" s="2"/>
      </tp>
      <tp>
        <v>0.88556000000000001</v>
        <stp/>
        <stp>##V3_BDPV12</stp>
        <stp>EURGBp Curncy</stp>
        <stp>LAST_PRICE</stp>
        <stp>[Crispin Spreadsheet.xlsx]Portfolio!R199C12</stp>
        <tr r="L199" s="2"/>
      </tp>
      <tp>
        <v>0.88556000000000001</v>
        <stp/>
        <stp>##V3_BDPV12</stp>
        <stp>EURGBp Curncy</stp>
        <stp>LAST_PRICE</stp>
        <stp>[Crispin Spreadsheet.xlsx]Portfolio!R198C12</stp>
        <tr r="L198" s="2"/>
      </tp>
      <tp>
        <v>0.88556000000000001</v>
        <stp/>
        <stp>##V3_BDPV12</stp>
        <stp>EURGBp Curncy</stp>
        <stp>LAST_PRICE</stp>
        <stp>[Crispin Spreadsheet.xlsx]Portfolio!R193C12</stp>
        <tr r="L193" s="2"/>
      </tp>
      <tp>
        <v>0.88556000000000001</v>
        <stp/>
        <stp>##V3_BDPV12</stp>
        <stp>EURGBp Curncy</stp>
        <stp>LAST_PRICE</stp>
        <stp>[Crispin Spreadsheet.xlsx]Portfolio!R191C12</stp>
        <tr r="L191" s="2"/>
      </tp>
      <tp>
        <v>0.88556000000000001</v>
        <stp/>
        <stp>##V3_BDPV12</stp>
        <stp>EURGBp Curncy</stp>
        <stp>LAST_PRICE</stp>
        <stp>[Crispin Spreadsheet.xlsx]Portfolio!R189C12</stp>
        <tr r="L189" s="2"/>
      </tp>
      <tp>
        <v>0.88556000000000001</v>
        <stp/>
        <stp>##V3_BDPV12</stp>
        <stp>EURGBp Curncy</stp>
        <stp>LAST_PRICE</stp>
        <stp>[Crispin Spreadsheet.xlsx]Portfolio!R187C12</stp>
        <tr r="L187" s="2"/>
      </tp>
      <tp>
        <v>0.88556000000000001</v>
        <stp/>
        <stp>##V3_BDPV12</stp>
        <stp>EURGBp Curncy</stp>
        <stp>LAST_PRICE</stp>
        <stp>[Crispin Spreadsheet.xlsx]Portfolio!R186C12</stp>
        <tr r="L186" s="2"/>
      </tp>
      <tp>
        <v>0.88556000000000001</v>
        <stp/>
        <stp>##V3_BDPV12</stp>
        <stp>EURGBp Curncy</stp>
        <stp>LAST_PRICE</stp>
        <stp>[Crispin Spreadsheet.xlsx]Portfolio!R182C12</stp>
        <tr r="L182" s="2"/>
      </tp>
      <tp>
        <v>0.88556000000000001</v>
        <stp/>
        <stp>##V3_BDPV12</stp>
        <stp>EURGBp Curncy</stp>
        <stp>LAST_PRICE</stp>
        <stp>[Crispin Spreadsheet.xlsx]Portfolio!R181C12</stp>
        <tr r="L181" s="2"/>
      </tp>
      <tp>
        <v>0.88556000000000001</v>
        <stp/>
        <stp>##V3_BDPV12</stp>
        <stp>EURGBp Curncy</stp>
        <stp>LAST_PRICE</stp>
        <stp>[Crispin Spreadsheet.xlsx]Portfolio!R180C12</stp>
        <tr r="L180" s="2"/>
      </tp>
      <tp>
        <v>0.88556000000000001</v>
        <stp/>
        <stp>##V3_BDPV12</stp>
        <stp>EURGBp Curncy</stp>
        <stp>LAST_PRICE</stp>
        <stp>[Crispin Spreadsheet.xlsx]Portfolio!R301C12</stp>
        <tr r="L301" s="2"/>
      </tp>
      <tp>
        <v>0.88556000000000001</v>
        <stp/>
        <stp>##V3_BDPV12</stp>
        <stp>EURGBp Curncy</stp>
        <stp>LAST_PRICE</stp>
        <stp>[Crispin Spreadsheet.xlsx]Portfolio!R207C12</stp>
        <tr r="L207" s="2"/>
      </tp>
      <tp>
        <v>0.88556000000000001</v>
        <stp/>
        <stp>##V3_BDPV12</stp>
        <stp>EURGBp Curncy</stp>
        <stp>LAST_PRICE</stp>
        <stp>[Crispin Spreadsheet.xlsx]Portfolio!R206C12</stp>
        <tr r="L206" s="2"/>
      </tp>
      <tp>
        <v>0.88556000000000001</v>
        <stp/>
        <stp>##V3_BDPV12</stp>
        <stp>EURGBp Curncy</stp>
        <stp>LAST_PRICE</stp>
        <stp>[Crispin Spreadsheet.xlsx]Portfolio!R205C12</stp>
        <tr r="L205" s="2"/>
      </tp>
      <tp>
        <v>0.88556000000000001</v>
        <stp/>
        <stp>##V3_BDPV12</stp>
        <stp>EURGBp Curncy</stp>
        <stp>LAST_PRICE</stp>
        <stp>[Crispin Spreadsheet.xlsx]Portfolio!R204C12</stp>
        <tr r="L204" s="2"/>
      </tp>
      <tp>
        <v>0.88556000000000001</v>
        <stp/>
        <stp>##V3_BDPV12</stp>
        <stp>EURGBp Curncy</stp>
        <stp>LAST_PRICE</stp>
        <stp>[Crispin Spreadsheet.xlsx]Portfolio!R203C12</stp>
        <tr r="L203" s="2"/>
      </tp>
      <tp>
        <v>0.88556000000000001</v>
        <stp/>
        <stp>##V3_BDPV12</stp>
        <stp>EURGBp Curncy</stp>
        <stp>LAST_PRICE</stp>
        <stp>[Crispin Spreadsheet.xlsx]Portfolio!R202C12</stp>
        <tr r="L202" s="2"/>
      </tp>
      <tp>
        <v>0.88556000000000001</v>
        <stp/>
        <stp>##V3_BDPV12</stp>
        <stp>EURGBp Curncy</stp>
        <stp>LAST_PRICE</stp>
        <stp>[Crispin Spreadsheet.xlsx]Portfolio!R200C12</stp>
        <tr r="L200" s="2"/>
      </tp>
      <tp>
        <v>0.88556000000000001</v>
        <stp/>
        <stp>##V3_BDPV12</stp>
        <stp>EURGBp Curncy</stp>
        <stp>LAST_PRICE</stp>
        <stp>[Crispin Spreadsheet.xlsx]Portfolio!R294C12</stp>
        <tr r="L294" s="2"/>
      </tp>
      <tp>
        <v>0.88556000000000001</v>
        <stp/>
        <stp>##V3_BDPV12</stp>
        <stp>EURGBp Curncy</stp>
        <stp>LAST_PRICE</stp>
        <stp>[Crispin Spreadsheet.xlsx]Portfolio!R290C12</stp>
        <tr r="L290" s="2"/>
      </tp>
      <tp t="s">
        <v>JPY</v>
        <stp/>
        <stp>##V3_BDPV12</stp>
        <stp>JBH8 Comdty</stp>
        <stp>CRNCY</stp>
        <stp>[Crispin Spreadsheet.xlsx]Portfolio!R101C3</stp>
        <tr r="C101" s="2"/>
      </tp>
      <tp>
        <v>171.45</v>
        <stp/>
        <stp>##V3_BDHV12</stp>
        <stp>ITV LN Equity</stp>
        <stp>PX_CLOSE_1D</stp>
        <stp>27/02/2018</stp>
        <stp>27/02/2018</stp>
        <stp>[Crispin Spreadsheet.xlsx]Portfolio!R301C25</stp>
        <tr r="Y301" s="2"/>
      </tp>
      <tp>
        <v>171.45</v>
        <stp/>
        <stp>##V3_BDHV12</stp>
        <stp>ITV LN Equity</stp>
        <stp>PX_CLOSE_1D</stp>
        <stp>27/02/2018</stp>
        <stp>27/02/2018</stp>
        <stp>[Crispin Spreadsheet.xlsx]Portfolio!R173C25</stp>
        <tr r="Y173" s="2"/>
      </tp>
      <tp>
        <v>66.98</v>
        <stp/>
        <stp>##V3_BDHV12</stp>
        <stp>QCOM US Equity</stp>
        <stp>PX_CLOSE_1D</stp>
        <stp>27/02/2018</stp>
        <stp>27/02/2018</stp>
        <stp>[Crispin Spreadsheet.xlsx]Portfolio!R244C25</stp>
        <tr r="Y244" s="2"/>
      </tp>
      <tp>
        <v>76.52</v>
        <stp/>
        <stp>##V3_BDHV12</stp>
        <stp>NESN SW Equity</stp>
        <stp>PX_CLOSE_1D</stp>
        <stp>27/02/2018</stp>
        <stp>27/02/2018</stp>
        <stp>[Crispin Spreadsheet.xlsx]Portfolio!R141C25</stp>
        <tr r="Y141" s="2"/>
      </tp>
      <tp>
        <v>76.52</v>
        <stp/>
        <stp>##V3_BDHV12</stp>
        <stp>NESN SW Equity</stp>
        <stp>PX_CLOSE_1D</stp>
        <stp>27/02/2018</stp>
        <stp>27/02/2018</stp>
        <stp>[Crispin Spreadsheet.xlsx]Portfolio!R312C25</stp>
        <tr r="Y312" s="2"/>
      </tp>
      <tp>
        <v>35.25</v>
        <stp/>
        <stp>##V3_BDHV12</stp>
        <stp>HUM LN Equity</stp>
        <stp>PX_CLOSE_1D</stp>
        <stp>27/02/2018</stp>
        <stp>27/02/2018</stp>
        <stp>[Crispin Spreadsheet.xlsx]Portfolio!R168C25</stp>
        <tr r="Y168" s="2"/>
      </tp>
      <tp>
        <v>28.55</v>
        <stp/>
        <stp>##V3_BDHV12</stp>
        <stp>MT NA Equity</stp>
        <stp>PX_CLOSE_1D</stp>
        <stp>27/02/2018</stp>
        <stp>27/02/2018</stp>
        <stp>[Crispin Spreadsheet.xlsx]Portfolio!R114C25</stp>
        <tr r="Y114" s="2"/>
      </tp>
      <tp>
        <v>14.3924</v>
        <stp/>
        <stp>##V3_BDPV12</stp>
        <stp>EURZAr Curncy</stp>
        <stp>LAST_PRICE</stp>
        <stp>[Crispin Spreadsheet.xlsx]Portfolio!R128C12</stp>
        <tr r="L128" s="2"/>
      </tp>
      <tp>
        <v>14.3924</v>
        <stp/>
        <stp>##V3_BDPV12</stp>
        <stp>EURZAr Curncy</stp>
        <stp>LAST_PRICE</stp>
        <stp>[Crispin Spreadsheet.xlsx]Portfolio!R129C12</stp>
        <tr r="L129" s="2"/>
      </tp>
      <tp>
        <v>13.6</v>
        <stp/>
        <stp>##V3_BDHV12</stp>
        <stp>RDC US Equity</stp>
        <stp>PX_CLOSE_1D</stp>
        <stp>27/02/2018</stp>
        <stp>27/02/2018</stp>
        <stp>[Crispin Spreadsheet.xlsx]Portfolio!R245C25</stp>
        <tr r="Y245" s="2"/>
      </tp>
      <tp>
        <v>13.6</v>
        <stp/>
        <stp>##V3_BDHV12</stp>
        <stp>RDC US Equity</stp>
        <stp>PX_CLOSE_1D</stp>
        <stp>27/02/2018</stp>
        <stp>27/02/2018</stp>
        <stp>[Crispin Spreadsheet.xlsx]Portfolio!R316C25</stp>
        <tr r="Y316" s="2"/>
      </tp>
      <tp>
        <v>9.67</v>
        <stp/>
        <stp>##V3_BDHV12</stp>
        <stp>RIG US Equity</stp>
        <stp>PX_CLOSE_1D</stp>
        <stp>27/02/2018</stp>
        <stp>27/02/2018</stp>
        <stp>[Crispin Spreadsheet.xlsx]Portfolio!R328C25</stp>
        <tr r="Y328" s="2"/>
      </tp>
      <tp>
        <v>9.67</v>
        <stp/>
        <stp>##V3_BDHV12</stp>
        <stp>RIG US Equity</stp>
        <stp>PX_CLOSE_1D</stp>
        <stp>27/02/2018</stp>
        <stp>27/02/2018</stp>
        <stp>[Crispin Spreadsheet.xlsx]Portfolio!R252C25</stp>
        <tr r="Y252" s="2"/>
      </tp>
      <tp>
        <v>72.64</v>
        <stp/>
        <stp>##V3_BDHV12</stp>
        <stp>LAMR US Equity</stp>
        <stp>PX_CLOSE_1D</stp>
        <stp>27/02/2018</stp>
        <stp>27/02/2018</stp>
        <stp>[Crispin Spreadsheet.xlsx]Portfolio!R307C25</stp>
        <tr r="Y307" s="2"/>
      </tp>
      <tp>
        <v>72.64</v>
        <stp/>
        <stp>##V3_BDHV12</stp>
        <stp>LAMR US Equity</stp>
        <stp>PX_CLOSE_1D</stp>
        <stp>27/02/2018</stp>
        <stp>27/02/2018</stp>
        <stp>[Crispin Spreadsheet.xlsx]Portfolio!R234C25</stp>
        <tr r="Y234" s="2"/>
      </tp>
      <tp>
        <v>123.24</v>
        <stp/>
        <stp>##V3_BDHV12</stp>
        <stp>SAFM US Equity</stp>
        <stp>PX_CLOSE_1D</stp>
        <stp>27/02/2018</stp>
        <stp>27/02/2018</stp>
        <stp>[Crispin Spreadsheet.xlsx]Portfolio!R246C25</stp>
        <tr r="Y246" s="2"/>
      </tp>
      <tp>
        <v>123.24</v>
        <stp/>
        <stp>##V3_BDHV12</stp>
        <stp>SAFM US Equity</stp>
        <stp>PX_CLOSE_1D</stp>
        <stp>27/02/2018</stp>
        <stp>27/02/2018</stp>
        <stp>[Crispin Spreadsheet.xlsx]Portfolio!R317C25</stp>
        <tr r="Y317" s="2"/>
      </tp>
      <tp>
        <v>318.23</v>
        <stp/>
        <stp>##V3_BDHV12</stp>
        <stp>CACC US Equity</stp>
        <stp>PX_CLOSE_1D</stp>
        <stp>27/02/2018</stp>
        <stp>27/02/2018</stp>
        <stp>[Crispin Spreadsheet.xlsx]Portfolio!R221C25</stp>
        <tr r="Y221" s="2"/>
      </tp>
      <tp>
        <v>318.23</v>
        <stp/>
        <stp>##V3_BDHV12</stp>
        <stp>CACC US Equity</stp>
        <stp>PX_CLOSE_1D</stp>
        <stp>27/02/2018</stp>
        <stp>27/02/2018</stp>
        <stp>[Crispin Spreadsheet.xlsx]Portfolio!R293C25</stp>
        <tr r="Y293" s="2"/>
      </tp>
      <tp>
        <v>178.97</v>
        <stp/>
        <stp>##V3_BDHV12</stp>
        <stp>AAPL US Equity</stp>
        <stp>PX_CLOSE_1D</stp>
        <stp>27/02/2018</stp>
        <stp>27/02/2018</stp>
        <stp>[Crispin Spreadsheet.xlsx]Portfolio!R213C25</stp>
        <tr r="Y213" s="2"/>
      </tp>
      <tp>
        <v>35.880000000000003</v>
        <stp/>
        <stp>##V3_BDHV12</stp>
        <stp>IF IM Equity</stp>
        <stp>PX_CLOSE_1D</stp>
        <stp>27/02/2018</stp>
        <stp>27/02/2018</stp>
        <stp>[Crispin Spreadsheet.xlsx]Portfolio!R92C25</stp>
        <tr r="Y92" s="2"/>
      </tp>
      <tp>
        <v>86.35</v>
        <stp/>
        <stp>##V3_BDHV12</stp>
        <stp>BB FP Equity</stp>
        <stp>PX_CLOSE_1D</stp>
        <stp>27/02/2018</stp>
        <stp>27/02/2018</stp>
        <stp>[Crispin Spreadsheet.xlsx]Portfolio!R55C25</stp>
        <tr r="Y55" s="2"/>
      </tp>
      <tp>
        <v>82.64</v>
        <stp/>
        <stp>##V3_BDHV12</stp>
        <stp>DG FP Equity</stp>
        <stp>PX_CLOSE_1D</stp>
        <stp>27/02/2018</stp>
        <stp>27/02/2018</stp>
        <stp>[Crispin Spreadsheet.xlsx]Portfolio!R59C25</stp>
        <tr r="Y59" s="2"/>
      </tp>
      <tp>
        <v>110.95</v>
        <stp/>
        <stp>##V3_BDHV12</stp>
        <stp>EI FP Equity</stp>
        <stp>PX_CLOSE_1D</stp>
        <stp>27/02/2018</stp>
        <stp>27/02/2018</stp>
        <stp>[Crispin Spreadsheet.xlsx]Portfolio!R47C25</stp>
        <tr r="Y47" s="2"/>
      </tp>
      <tp>
        <v>54.24</v>
        <stp/>
        <stp>##V3_BDHV12</stp>
        <stp>FR FP Equity</stp>
        <stp>PX_CLOSE_1D</stp>
        <stp>27/02/2018</stp>
        <stp>27/02/2018</stp>
        <stp>[Crispin Spreadsheet.xlsx]Portfolio!R57C25</stp>
        <tr r="Y57" s="2"/>
      </tp>
      <tp>
        <v>4.5570000000000004</v>
        <stp/>
        <stp>##V3_BDHV12</stp>
        <stp>VK FP Equity</stp>
        <stp>PX_CLOSE_1D</stp>
        <stp>27/02/2018</stp>
        <stp>27/02/2018</stp>
        <stp>[Crispin Spreadsheet.xlsx]Portfolio!R58C25</stp>
        <tr r="Y58" s="2"/>
      </tp>
      <tp>
        <v>0.16</v>
        <stp/>
        <stp>##V3_BDHV12</stp>
        <stp>DW CN Equity</stp>
        <stp>PX_CLOSE_1D</stp>
        <stp>27/02/2018</stp>
        <stp>27/02/2018</stp>
        <stp>[Crispin Spreadsheet.xlsx]Portfolio!R29C25</stp>
        <tr r="Y29" s="2"/>
      </tp>
      <tp>
        <v>69.2</v>
        <stp/>
        <stp>##V3_BDHV12</stp>
        <stp>HDG NA Equity</stp>
        <stp>PX_CLOSE_1D</stp>
        <stp>27/02/2018</stp>
        <stp>27/02/2018</stp>
        <stp>[Crispin Spreadsheet.xlsx]Portfolio!R115C25</stp>
        <tr r="Y115" s="2"/>
      </tp>
      <tp>
        <v>127.02</v>
        <stp/>
        <stp>##V3_BDHV12</stp>
        <stp>SJM US Equity</stp>
        <stp>PX_CLOSE_1D</stp>
        <stp>27/02/2018</stp>
        <stp>27/02/2018</stp>
        <stp>[Crispin Spreadsheet.xlsx]Portfolio!R230C25</stp>
        <tr r="Y230" s="2"/>
      </tp>
      <tp>
        <v>127.02</v>
        <stp/>
        <stp>##V3_BDHV12</stp>
        <stp>SJM US Equity</stp>
        <stp>PX_CLOSE_1D</stp>
        <stp>27/02/2018</stp>
        <stp>27/02/2018</stp>
        <stp>[Crispin Spreadsheet.xlsx]Portfolio!R303C25</stp>
        <tr r="Y303" s="2"/>
      </tp>
      <tp>
        <v>526.79999999999995</v>
        <stp/>
        <stp>##V3_BDHV12</stp>
        <stp>JUP LN Equity</stp>
        <stp>PX_CLOSE_1D</stp>
        <stp>27/02/2018</stp>
        <stp>27/02/2018</stp>
        <stp>[Crispin Spreadsheet.xlsx]Portfolio!R177C25</stp>
        <tr r="Y177" s="2"/>
      </tp>
      <tp>
        <v>408.2</v>
        <stp/>
        <stp>##V3_BDHV12</stp>
        <stp>UHR SW Equity</stp>
        <stp>PX_CLOSE_1D</stp>
        <stp>27/02/2018</stp>
        <stp>27/02/2018</stp>
        <stp>[Crispin Spreadsheet.xlsx]Portfolio!R323C25</stp>
        <tr r="Y323" s="2"/>
      </tp>
      <tp>
        <v>408.2</v>
        <stp/>
        <stp>##V3_BDHV12</stp>
        <stp>UHR SW Equity</stp>
        <stp>PX_CLOSE_1D</stp>
        <stp>27/02/2018</stp>
        <stp>27/02/2018</stp>
        <stp>[Crispin Spreadsheet.xlsx]Portfolio!R142C25</stp>
        <tr r="Y142" s="2"/>
      </tp>
      <tp>
        <v>294.16000000000003</v>
        <stp/>
        <stp>##V3_BDHV12</stp>
        <stp>NFLX US Equity</stp>
        <stp>PX_CLOSE_1D</stp>
        <stp>27/02/2018</stp>
        <stp>27/02/2018</stp>
        <stp>[Crispin Spreadsheet.xlsx]Portfolio!R240C25</stp>
        <tr r="Y240" s="2"/>
      </tp>
      <tp>
        <v>52.22</v>
        <stp/>
        <stp>##V3_BDHV12</stp>
        <stp>TUP US Equity</stp>
        <stp>PX_CLOSE_1D</stp>
        <stp>27/02/2018</stp>
        <stp>27/02/2018</stp>
        <stp>[Crispin Spreadsheet.xlsx]Portfolio!R254C25</stp>
        <tr r="Y254" s="2"/>
      </tp>
      <tp>
        <v>295.16000000000003</v>
        <stp/>
        <stp>##V3_BDHV12</stp>
        <stp>TDG US Equity</stp>
        <stp>PX_CLOSE_1D</stp>
        <stp>27/02/2018</stp>
        <stp>27/02/2018</stp>
        <stp>[Crispin Spreadsheet.xlsx]Portfolio!R251C25</stp>
        <tr r="Y251" s="2"/>
      </tp>
      <tp>
        <v>295.16000000000003</v>
        <stp/>
        <stp>##V3_BDHV12</stp>
        <stp>TDG US Equity</stp>
        <stp>PX_CLOSE_1D</stp>
        <stp>27/02/2018</stp>
        <stp>27/02/2018</stp>
        <stp>[Crispin Spreadsheet.xlsx]Portfolio!R327C25</stp>
        <tr r="Y327" s="2"/>
      </tp>
      <tp>
        <v>64.12</v>
        <stp/>
        <stp>##V3_BDHV12</stp>
        <stp>GGAL US Equity</stp>
        <stp>PX_CLOSE_1D</stp>
        <stp>27/02/2018</stp>
        <stp>27/02/2018</stp>
        <stp>[Crispin Spreadsheet.xlsx]Portfolio!R228C25</stp>
        <tr r="Y228" s="2"/>
      </tp>
      <tp>
        <v>180.63</v>
        <stp/>
        <stp>##V3_BDHV12</stp>
        <stp>URI US Equity</stp>
        <stp>PX_CLOSE_1D</stp>
        <stp>27/02/2018</stp>
        <stp>27/02/2018</stp>
        <stp>[Crispin Spreadsheet.xlsx]Portfolio!R255C25</stp>
        <tr r="Y255" s="2"/>
      </tp>
      <tp>
        <v>180.63</v>
        <stp/>
        <stp>##V3_BDHV12</stp>
        <stp>URI US Equity</stp>
        <stp>PX_CLOSE_1D</stp>
        <stp>27/02/2018</stp>
        <stp>27/02/2018</stp>
        <stp>[Crispin Spreadsheet.xlsx]Portfolio!R329C25</stp>
        <tr r="Y329" s="2"/>
      </tp>
      <tp>
        <v>24.73</v>
        <stp/>
        <stp>##V3_BDHV12</stp>
        <stp>FTI FP Equity</stp>
        <stp>PX_CLOSE_1D</stp>
        <stp>27/02/2018</stp>
        <stp>27/02/2018</stp>
        <stp>[Crispin Spreadsheet.xlsx]Portfolio!R325C25</stp>
        <tr r="Y325" s="2"/>
      </tp>
      <tp t="s">
        <v>USD</v>
        <stp/>
        <stp>##V3_BDPV12</stp>
        <stp>GCJ8 Comdty</stp>
        <stp>CRNCY</stp>
        <stp>[Crispin Spreadsheet.xlsx]Portfolio!R265C3</stp>
        <tr r="C265" s="2"/>
      </tp>
      <tp>
        <v>557</v>
        <stp/>
        <stp>##V3_BDHV12</stp>
        <stp>LRE LN Equity</stp>
        <stp>PX_CLOSE_1D</stp>
        <stp>27/02/2018</stp>
        <stp>27/02/2018</stp>
        <stp>[Crispin Spreadsheet.xlsx]Portfolio!R178C25</stp>
        <tr r="Y178" s="2"/>
      </tp>
      <tp>
        <v>14.1</v>
        <stp/>
        <stp>##V3_BDHV12</stp>
        <stp>CDZI US Equity</stp>
        <stp>PX_CLOSE_1D</stp>
        <stp>27/02/2018</stp>
        <stp>27/02/2018</stp>
        <stp>[Crispin Spreadsheet.xlsx]Portfolio!R217C25</stp>
        <tr r="Y217" s="2"/>
      </tp>
      <tp>
        <v>14.98</v>
        <stp/>
        <stp>##V3_BDHV12</stp>
        <stp>SZU GY Equity</stp>
        <stp>PX_CLOSE_1D</stp>
        <stp>27/02/2018</stp>
        <stp>27/02/2018</stp>
        <stp>[Crispin Spreadsheet.xlsx]Portfolio!R69C25</stp>
        <tr r="Y69" s="2"/>
      </tp>
      <tp>
        <v>110.3</v>
        <stp/>
        <stp>##V3_BDHV12</stp>
        <stp>RCO FP Equity</stp>
        <stp>PX_CLOSE_1D</stp>
        <stp>27/02/2018</stp>
        <stp>27/02/2018</stp>
        <stp>[Crispin Spreadsheet.xlsx]Portfolio!R52C25</stp>
        <tr r="Y52" s="2"/>
      </tp>
      <tp>
        <v>84.85</v>
        <stp/>
        <stp>##V3_BDHV12</stp>
        <stp>SAP GY Equity</stp>
        <stp>PX_CLOSE_1D</stp>
        <stp>27/02/2018</stp>
        <stp>27/02/2018</stp>
        <stp>[Crispin Spreadsheet.xlsx]Portfolio!R68C25</stp>
        <tr r="Y68" s="2"/>
      </tp>
      <tp>
        <v>22.46</v>
        <stp/>
        <stp>##V3_BDHV12</stp>
        <stp>SDF GY Equity</stp>
        <stp>PX_CLOSE_1D</stp>
        <stp>27/02/2018</stp>
        <stp>27/02/2018</stp>
        <stp>[Crispin Spreadsheet.xlsx]Portfolio!R66C25</stp>
        <tr r="Y66" s="2"/>
      </tp>
      <tp>
        <v>446.3</v>
        <stp/>
        <stp>##V3_BDHV12</stp>
        <stp>RMS FP Equity</stp>
        <stp>PX_CLOSE_1D</stp>
        <stp>27/02/2018</stp>
        <stp>27/02/2018</stp>
        <stp>[Crispin Spreadsheet.xlsx]Portfolio!R49C25</stp>
        <tr r="Y49" s="2"/>
      </tp>
      <tp>
        <v>1.51</v>
        <stp/>
        <stp>##V3_BDHV12</stp>
        <stp>WGX AU Equity</stp>
        <stp>PX_CLOSE_1D</stp>
        <stp>27/02/2018</stp>
        <stp>27/02/2018</stp>
        <stp>[Crispin Spreadsheet.xlsx]Portfolio!R17C25</stp>
        <tr r="Y17" s="2"/>
      </tp>
      <tp>
        <v>27.48</v>
        <stp/>
        <stp>##V3_BDHV12</stp>
        <stp>WOW AU Equity</stp>
        <stp>PX_CLOSE_1D</stp>
        <stp>27/02/2018</stp>
        <stp>27/02/2018</stp>
        <stp>[Crispin Spreadsheet.xlsx]Portfolio!R19C25</stp>
        <tr r="Y19" s="2"/>
      </tp>
      <tp>
        <v>3.63</v>
        <stp/>
        <stp>##V3_BDHV12</stp>
        <stp>TRQ CN Equity</stp>
        <stp>PX_CLOSE_1D</stp>
        <stp>27/02/2018</stp>
        <stp>27/02/2018</stp>
        <stp>[Crispin Spreadsheet.xlsx]Portfolio!R30C25</stp>
        <tr r="Y30" s="2"/>
      </tp>
      <tp>
        <v>21.05</v>
        <stp/>
        <stp>##V3_BDHV12</stp>
        <stp>VIV FP Equity</stp>
        <stp>PX_CLOSE_1D</stp>
        <stp>27/02/2018</stp>
        <stp>27/02/2018</stp>
        <stp>[Crispin Spreadsheet.xlsx]Portfolio!R60C25</stp>
        <tr r="Y60" s="2"/>
      </tp>
      <tp>
        <v>139.05000000000001</v>
        <stp/>
        <stp>##V3_BDHV12</stp>
        <stp>WCH GY Equity</stp>
        <stp>PX_CLOSE_1D</stp>
        <stp>27/02/2018</stp>
        <stp>27/02/2018</stp>
        <stp>[Crispin Spreadsheet.xlsx]Portfolio!R72C25</stp>
        <tr r="Y72" s="2"/>
      </tp>
      <tp>
        <v>99.34</v>
        <stp/>
        <stp>##V3_BDHV12</stp>
        <stp>WDI GY Equity</stp>
        <stp>PX_CLOSE_1D</stp>
        <stp>27/02/2018</stp>
        <stp>27/02/2018</stp>
        <stp>[Crispin Spreadsheet.xlsx]Portfolio!R73C25</stp>
        <tr r="Y73" s="2"/>
      </tp>
      <tp>
        <v>8.4000000000000005E-2</v>
        <stp/>
        <stp>##V3_BDHV12</stp>
        <stp>SVH AU Equity</stp>
        <stp>PX_CLOSE_1D</stp>
        <stp>27/02/2018</stp>
        <stp>27/02/2018</stp>
        <stp>[Crispin Spreadsheet.xlsx]Portfolio!R16C25</stp>
        <tr r="Y16" s="2"/>
      </tp>
      <tp>
        <v>219</v>
        <stp/>
        <stp>##V3_BDHV12</stp>
        <stp>WDH DC Equity</stp>
        <stp>PX_CLOSE_1D</stp>
        <stp>27/02/2018</stp>
        <stp>27/02/2018</stp>
        <stp>[Crispin Spreadsheet.xlsx]Portfolio!R37C25</stp>
        <tr r="Y37" s="2"/>
      </tp>
      <tp>
        <v>22.48</v>
        <stp/>
        <stp>##V3_BDHV12</stp>
        <stp>TKA GY Equity</stp>
        <stp>PX_CLOSE_1D</stp>
        <stp>27/02/2018</stp>
        <stp>27/02/2018</stp>
        <stp>[Crispin Spreadsheet.xlsx]Portfolio!R70C25</stp>
        <tr r="Y70" s="2"/>
      </tp>
      <tp>
        <v>64.87</v>
        <stp/>
        <stp>##V3_BDHV12</stp>
        <stp>BNP FP Equity</stp>
        <stp>PX_CLOSE_1D</stp>
        <stp>27/02/2018</stp>
        <stp>27/02/2018</stp>
        <stp>[Crispin Spreadsheet.xlsx]Portfolio!R44C25</stp>
        <tr r="Y44" s="2"/>
      </tp>
      <tp>
        <v>3.46</v>
        <stp/>
        <stp>##V3_BDHV12</stp>
        <stp>ART GY Equity</stp>
        <stp>PX_CLOSE_1D</stp>
        <stp>27/02/2018</stp>
        <stp>27/02/2018</stp>
        <stp>[Crispin Spreadsheet.xlsx]Portfolio!R63C25</stp>
        <tr r="Y63" s="2"/>
      </tp>
      <tp>
        <v>2.52</v>
        <stp/>
        <stp>##V3_BDHV12</stp>
        <stp>GMA AU Equity</stp>
        <stp>PX_CLOSE_1D</stp>
        <stp>27/02/2018</stp>
        <stp>27/02/2018</stp>
        <stp>[Crispin Spreadsheet.xlsx]Portfolio!R14C25</stp>
        <tr r="Y14" s="2"/>
      </tp>
      <tp>
        <v>5.21</v>
        <stp/>
        <stp>##V3_BDHV12</stp>
        <stp>FMG AU Equity</stp>
        <stp>PX_CLOSE_1D</stp>
        <stp>27/02/2018</stp>
        <stp>27/02/2018</stp>
        <stp>[Crispin Spreadsheet.xlsx]Portfolio!R13C25</stp>
        <tr r="Y13" s="2"/>
      </tp>
      <tp>
        <v>24.73</v>
        <stp/>
        <stp>##V3_BDHV12</stp>
        <stp>FTI FP Equity</stp>
        <stp>PX_CLOSE_1D</stp>
        <stp>27/02/2018</stp>
        <stp>27/02/2018</stp>
        <stp>[Crispin Spreadsheet.xlsx]Portfolio!R56C25</stp>
        <tr r="Y56" s="2"/>
      </tp>
      <tp>
        <v>76.599999999999994</v>
        <stp/>
        <stp>##V3_BDHV12</stp>
        <stp>CBA AU Equity</stp>
        <stp>PX_CLOSE_1D</stp>
        <stp>27/02/2018</stp>
        <stp>27/02/2018</stp>
        <stp>[Crispin Spreadsheet.xlsx]Portfolio!R11C25</stp>
        <tr r="Y11" s="2"/>
      </tp>
      <tp>
        <v>31.84</v>
        <stp/>
        <stp>##V3_BDHV12</stp>
        <stp>DEC FP Equity</stp>
        <stp>PX_CLOSE_1D</stp>
        <stp>27/02/2018</stp>
        <stp>27/02/2018</stp>
        <stp>[Crispin Spreadsheet.xlsx]Portfolio!R50C25</stp>
        <tr r="Y50" s="2"/>
      </tp>
      <tp>
        <v>35.479999999999997</v>
        <stp/>
        <stp>##V3_BDHV12</stp>
        <stp>KSP ID Equity</stp>
        <stp>PX_CLOSE_1D</stp>
        <stp>27/02/2018</stp>
        <stp>27/02/2018</stp>
        <stp>[Crispin Spreadsheet.xlsx]Portfolio!R88C25</stp>
        <tr r="Y88" s="2"/>
      </tp>
      <tp>
        <v>475.6</v>
        <stp/>
        <stp>##V3_BDHV12</stp>
        <stp>ERF FP Equity</stp>
        <stp>PX_CLOSE_1D</stp>
        <stp>27/02/2018</stp>
        <stp>27/02/2018</stp>
        <stp>[Crispin Spreadsheet.xlsx]Portfolio!R48C25</stp>
        <tr r="Y48" s="2"/>
      </tp>
      <tp>
        <v>87.89</v>
        <stp/>
        <stp>##V3_BDHV12</stp>
        <stp>ABI BB Equity</stp>
        <stp>PX_CLOSE_1D</stp>
        <stp>27/02/2018</stp>
        <stp>27/02/2018</stp>
        <stp>[Crispin Spreadsheet.xlsx]Portfolio!R22C25</stp>
        <tr r="Y22" s="2"/>
      </tp>
      <tp>
        <v>10.654999999999999</v>
        <stp/>
        <stp>##V3_BDHV12</stp>
        <stp>EDF FP Equity</stp>
        <stp>PX_CLOSE_1D</stp>
        <stp>27/02/2018</stp>
        <stp>27/02/2018</stp>
        <stp>[Crispin Spreadsheet.xlsx]Portfolio!R46C25</stp>
        <tr r="Y46" s="2"/>
      </tp>
      <tp>
        <v>7.74</v>
        <stp/>
        <stp>##V3_BDHV12</stp>
        <stp>BLD AU Equity</stp>
        <stp>PX_CLOSE_1D</stp>
        <stp>27/02/2018</stp>
        <stp>27/02/2018</stp>
        <stp>[Crispin Spreadsheet.xlsx]Portfolio!R10C25</stp>
        <tr r="Y10" s="2"/>
      </tp>
      <tp>
        <v>3.25</v>
        <stp/>
        <stp>##V3_BDHV12</stp>
        <stp>MTS AU Equity</stp>
        <stp>PX_CLOSE_1D</stp>
        <stp>27/02/2018</stp>
        <stp>27/02/2018</stp>
        <stp>[Crispin Spreadsheet.xlsx]Portfolio!R15C25</stp>
        <tr r="Y15" s="2"/>
      </tp>
      <tp>
        <v>22.29</v>
        <stp/>
        <stp>##V3_BDHV12</stp>
        <stp>IFX GY Equity</stp>
        <stp>PX_CLOSE_1D</stp>
        <stp>27/02/2018</stp>
        <stp>27/02/2018</stp>
        <stp>[Crispin Spreadsheet.xlsx]Portfolio!R65C25</stp>
        <tr r="Y65" s="2"/>
      </tp>
      <tp>
        <v>17.524000000000001</v>
        <stp/>
        <stp>##V3_BDHV12</stp>
        <stp>FCA IM Equity</stp>
        <stp>PX_CLOSE_1D</stp>
        <stp>27/02/2018</stp>
        <stp>27/02/2018</stp>
        <stp>[Crispin Spreadsheet.xlsx]Portfolio!R93C25</stp>
        <tr r="Y93" s="2"/>
      </tp>
      <tp>
        <v>14.04</v>
        <stp/>
        <stp>##V3_BDHV12</stp>
        <stp>ORA FP Equity</stp>
        <stp>PX_CLOSE_1D</stp>
        <stp>27/02/2018</stp>
        <stp>27/02/2018</stp>
        <stp>[Crispin Spreadsheet.xlsx]Portfolio!R51C25</stp>
        <tr r="Y51" s="2"/>
      </tp>
      <tp>
        <v>87.89</v>
        <stp/>
        <stp>##V3_BDHV12</stp>
        <stp>ABI BB Equity</stp>
        <stp>PX_CLOSE_1D</stp>
        <stp>27/02/2018</stp>
        <stp>27/02/2018</stp>
        <stp>[Crispin Spreadsheet.xlsx]Portfolio!R287C25</stp>
        <tr r="Y287" s="2"/>
      </tp>
      <tp>
        <v>154.85</v>
        <stp/>
        <stp>##V3_BDHV12</stp>
        <stp>MHG NO Equity</stp>
        <stp>PX_CLOSE_1D</stp>
        <stp>27/02/2018</stp>
        <stp>27/02/2018</stp>
        <stp>[Crispin Spreadsheet.xlsx]Portfolio!R309C25</stp>
        <tr r="Y309" s="2"/>
      </tp>
      <tp>
        <v>154.85</v>
        <stp/>
        <stp>##V3_BDHV12</stp>
        <stp>MHG NO Equity</stp>
        <stp>PX_CLOSE_1D</stp>
        <stp>27/02/2018</stp>
        <stp>27/02/2018</stp>
        <stp>[Crispin Spreadsheet.xlsx]Portfolio!R122C25</stp>
        <tr r="Y122" s="2"/>
      </tp>
      <tp>
        <v>17.64</v>
        <stp/>
        <stp>##V3_BDHV12</stp>
        <stp>656 HK Equity</stp>
        <stp>PX_CLOSE_1D</stp>
        <stp>27/02/2018</stp>
        <stp>27/02/2018</stp>
        <stp>[Crispin Spreadsheet.xlsx]Portfolio!R82C25</stp>
        <tr r="Y82" s="2"/>
      </tp>
      <tp>
        <v>174</v>
        <stp/>
        <stp>##V3_BDHV12</stp>
        <stp>OBD LN Equity</stp>
        <stp>PX_CLOSE_1D</stp>
        <stp>27/02/2018</stp>
        <stp>27/02/2018</stp>
        <stp>[Crispin Spreadsheet.xlsx]Portfolio!R182C25</stp>
        <tr r="Y182" s="2"/>
      </tp>
      <tp>
        <v>10.654999999999999</v>
        <stp/>
        <stp>##V3_BDHV12</stp>
        <stp>EDF FP Equity</stp>
        <stp>PX_CLOSE_1D</stp>
        <stp>27/02/2018</stp>
        <stp>27/02/2018</stp>
        <stp>[Crispin Spreadsheet.xlsx]Portfolio!R295C25</stp>
        <tr r="Y295" s="2"/>
      </tp>
      <tp t="s">
        <v>JPY</v>
        <stp/>
        <stp>##V3_BDPV12</stp>
        <stp>JBH8 Comdty</stp>
        <stp>CRNCY</stp>
        <stp>[Crispin Spreadsheet.xlsx]Portfolio!R266C3</stp>
        <tr r="C266" s="2"/>
      </tp>
      <tp t="s">
        <v>USD</v>
        <stp/>
        <stp>##V3_BDPV12</stp>
        <stp>GCJ8 Comdty</stp>
        <stp>CRNCY</stp>
        <stp>[Crispin Spreadsheet.xlsx]Portfolio!R227C3</stp>
        <tr r="C227" s="2"/>
      </tp>
      <tp>
        <v>2.9699999999999998</v>
        <stp/>
        <stp>##V3_BDHV12</stp>
        <stp>WFT US Equity</stp>
        <stp>PX_CLOSE_1D</stp>
        <stp>27/02/2018</stp>
        <stp>27/02/2018</stp>
        <stp>[Crispin Spreadsheet.xlsx]Portfolio!R259C25</stp>
        <tr r="Y259" s="2"/>
      </tp>
      <tp>
        <v>2.9699999999999998</v>
        <stp/>
        <stp>##V3_BDHV12</stp>
        <stp>WFT US Equity</stp>
        <stp>PX_CLOSE_1D</stp>
        <stp>27/02/2018</stp>
        <stp>27/02/2018</stp>
        <stp>[Crispin Spreadsheet.xlsx]Portfolio!R333C25</stp>
        <tr r="Y333" s="2"/>
      </tp>
      <tp>
        <v>93.12</v>
        <stp/>
        <stp>##V3_BDHV12</stp>
        <stp>WMT US Equity</stp>
        <stp>PX_CLOSE_1D</stp>
        <stp>27/02/2018</stp>
        <stp>27/02/2018</stp>
        <stp>[Crispin Spreadsheet.xlsx]Portfolio!R332C25</stp>
        <tr r="Y332" s="2"/>
      </tp>
      <tp>
        <v>93.12</v>
        <stp/>
        <stp>##V3_BDHV12</stp>
        <stp>WMT US Equity</stp>
        <stp>PX_CLOSE_1D</stp>
        <stp>27/02/2018</stp>
        <stp>27/02/2018</stp>
        <stp>[Crispin Spreadsheet.xlsx]Portfolio!R258C25</stp>
        <tr r="Y258" s="2"/>
      </tp>
      <tp>
        <v>3.2500000000000001E-2</v>
        <stp/>
        <stp>##V3_BDHV12</stp>
        <stp>TSTR LN Equity</stp>
        <stp>PX_CLOSE_1D</stp>
        <stp>27/02/2018</stp>
        <stp>27/02/2018</stp>
        <stp>[Crispin Spreadsheet.xlsx]Portfolio!R203C25</stp>
        <tr r="Y203" s="2"/>
      </tp>
      <tp>
        <v>31.94</v>
        <stp/>
        <stp>##V3_BDHV12</stp>
        <stp>CLAB SS Equity</stp>
        <stp>PX_CLOSE_1D</stp>
        <stp>27/02/2018</stp>
        <stp>27/02/2018</stp>
        <stp>[Crispin Spreadsheet.xlsx]Portfolio!R132C25</stp>
        <tr r="Y132" s="2"/>
      </tp>
      <tp>
        <v>406.2</v>
        <stp/>
        <stp>##V3_BDHV12</stp>
        <stp>ASHM LN Equity</stp>
        <stp>PX_CLOSE_1D</stp>
        <stp>27/02/2018</stp>
        <stp>27/02/2018</stp>
        <stp>[Crispin Spreadsheet.xlsx]Portfolio!R150C25</stp>
        <tr r="Y150" s="2"/>
      </tp>
      <tp>
        <v>714</v>
        <stp/>
        <stp>##V3_BDHV12</stp>
        <stp>PSON LN Equity</stp>
        <stp>PX_CLOSE_1D</stp>
        <stp>27/02/2018</stp>
        <stp>27/02/2018</stp>
        <stp>[Crispin Spreadsheet.xlsx]Portfolio!R186C25</stp>
        <tr r="Y186" s="2"/>
      </tp>
      <tp>
        <v>28.65</v>
        <stp/>
        <stp>##V3_BDHV12</stp>
        <stp>EDEN FP Equity</stp>
        <stp>PX_CLOSE_1D</stp>
        <stp>27/02/2018</stp>
        <stp>27/02/2018</stp>
        <stp>[Crispin Spreadsheet.xlsx]Portfolio!R45C25</stp>
        <tr r="Y45" s="2"/>
      </tp>
      <tp>
        <v>99.19</v>
        <stp/>
        <stp>##V3_BDHV12</stp>
        <stp>XPO US Equity</stp>
        <stp>PX_CLOSE_1D</stp>
        <stp>27/02/2018</stp>
        <stp>27/02/2018</stp>
        <stp>[Crispin Spreadsheet.xlsx]Portfolio!R260C25</stp>
        <tr r="Y260" s="2"/>
      </tp>
      <tp>
        <v>99.19</v>
        <stp/>
        <stp>##V3_BDHV12</stp>
        <stp>XPO US Equity</stp>
        <stp>PX_CLOSE_1D</stp>
        <stp>27/02/2018</stp>
        <stp>27/02/2018</stp>
        <stp>[Crispin Spreadsheet.xlsx]Portfolio!R336C25</stp>
        <tr r="Y336" s="2"/>
      </tp>
      <tp>
        <v>25.5</v>
        <stp/>
        <stp>##V3_BDHV12</stp>
        <stp>AGY LN Equity</stp>
        <stp>PX_CLOSE_1D</stp>
        <stp>27/02/2018</stp>
        <stp>27/02/2018</stp>
        <stp>[Crispin Spreadsheet.xlsx]Portfolio!R147C25</stp>
        <tr r="Y147" s="2"/>
      </tp>
      <tp>
        <v>1269</v>
        <stp/>
        <stp>##V3_BDHV12</stp>
        <stp>ABC LN Equity</stp>
        <stp>PX_CLOSE_1D</stp>
        <stp>27/02/2018</stp>
        <stp>27/02/2018</stp>
        <stp>[Crispin Spreadsheet.xlsx]Portfolio!R145C25</stp>
        <tr r="Y145" s="2"/>
      </tp>
      <tp>
        <v>144</v>
        <stp/>
        <stp>##V3_BDHV12</stp>
        <stp>ACA LN Equity</stp>
        <stp>PX_CLOSE_1D</stp>
        <stp>27/02/2018</stp>
        <stp>27/02/2018</stp>
        <stp>[Crispin Spreadsheet.xlsx]Portfolio!R146C25</stp>
        <tr r="Y146" s="2"/>
      </tp>
      <tp>
        <v>1843.6</v>
        <stp/>
        <stp>##V3_BDHV12</stp>
        <stp>AAL LN Equity</stp>
        <stp>PX_CLOSE_1D</stp>
        <stp>27/02/2018</stp>
        <stp>27/02/2018</stp>
        <stp>[Crispin Spreadsheet.xlsx]Portfolio!R148C25</stp>
        <tr r="Y148" s="2"/>
      </tp>
      <tp>
        <v>112.629</v>
        <stp/>
        <stp>##V3_BDPV12</stp>
        <stp>HURLN 7.5 07/24/22 Corp</stp>
        <stp>LAST_PRICE</stp>
        <stp>[Crispin Spreadsheet.xlsx]Portfolio!R99C6</stp>
        <tr r="F99" s="2"/>
      </tp>
      <tp>
        <v>0.58699999999999997</v>
        <stp/>
        <stp>##V3_BDHV12</stp>
        <stp>GEDI IM Equity</stp>
        <stp>PX_CLOSE_1D</stp>
        <stp>27/02/2018</stp>
        <stp>27/02/2018</stp>
        <stp>[Crispin Spreadsheet.xlsx]Portfolio!R94C25</stp>
        <tr r="Y94" s="2"/>
      </tp>
      <tp>
        <v>1.5678099999999999</v>
        <stp/>
        <stp>##V3_BDPV12</stp>
        <stp>EURAUD Curncy</stp>
        <stp>PX_YEST_CLOSE</stp>
        <stp>[Crispin Spreadsheet.xlsx]Portfolio!R272C29</stp>
        <tr r="AC272" s="2"/>
      </tp>
      <tp>
        <v>5.6079999999999997</v>
        <stp/>
        <stp>##V3_BDHV12</stp>
        <stp>AGN NA Equity</stp>
        <stp>PX_CLOSE_1D</stp>
        <stp>27/02/2018</stp>
        <stp>27/02/2018</stp>
        <stp>[Crispin Spreadsheet.xlsx]Portfolio!R113C25</stp>
        <tr r="Y113" s="2"/>
      </tp>
      <tp>
        <v>2472</v>
        <stp/>
        <stp>##V3_BDHV12</stp>
        <stp>CCH LN Equity</stp>
        <stp>PX_CLOSE_1D</stp>
        <stp>27/02/2018</stp>
        <stp>27/02/2018</stp>
        <stp>[Crispin Spreadsheet.xlsx]Portfolio!R159C25</stp>
        <tr r="Y159" s="2"/>
      </tp>
      <tp>
        <v>1.75</v>
        <stp/>
        <stp>##V3_BDHV12</stp>
        <stp>CRN LN Equity</stp>
        <stp>PX_CLOSE_1D</stp>
        <stp>27/02/2018</stp>
        <stp>27/02/2018</stp>
        <stp>[Crispin Spreadsheet.xlsx]Portfolio!R157C25</stp>
        <tr r="Y157" s="2"/>
      </tp>
      <tp>
        <v>421</v>
        <stp/>
        <stp>##V3_BDHV12</stp>
        <stp>BME LN Equity</stp>
        <stp>PX_CLOSE_1D</stp>
        <stp>27/02/2018</stp>
        <stp>27/02/2018</stp>
        <stp>[Crispin Spreadsheet.xlsx]Portfolio!R152C25</stp>
        <tr r="Y152" s="2"/>
      </tp>
      <tp>
        <v>3862</v>
        <stp/>
        <stp>##V3_BDHV12</stp>
        <stp>BKG LN Equity</stp>
        <stp>PX_CLOSE_1D</stp>
        <stp>27/02/2018</stp>
        <stp>27/02/2018</stp>
        <stp>[Crispin Spreadsheet.xlsx]Portfolio!R155C25</stp>
        <tr r="Y155" s="2"/>
      </tp>
      <tp>
        <v>3862</v>
        <stp/>
        <stp>##V3_BDHV12</stp>
        <stp>BKG LN Equity</stp>
        <stp>PX_CLOSE_1D</stp>
        <stp>27/02/2018</stp>
        <stp>27/02/2018</stp>
        <stp>[Crispin Spreadsheet.xlsx]Portfolio!R290C25</stp>
        <tr r="Y290" s="2"/>
      </tp>
      <tp>
        <v>577.6</v>
        <stp/>
        <stp>##V3_BDHV12</stp>
        <stp>BA/ LN Equity</stp>
        <stp>PX_CLOSE_1D</stp>
        <stp>27/02/2018</stp>
        <stp>27/02/2018</stp>
        <stp>[Crispin Spreadsheet.xlsx]Portfolio!R153C25</stp>
        <tr r="Y153" s="2"/>
      </tp>
      <tp>
        <v>17.09</v>
        <stp/>
        <stp>##V3_BDHV12</stp>
        <stp>SNAP US Equity</stp>
        <stp>PX_CLOSE_1D</stp>
        <stp>27/02/2018</stp>
        <stp>27/02/2018</stp>
        <stp>[Crispin Spreadsheet.xlsx]Portfolio!R247C25</stp>
        <tr r="Y247" s="2"/>
      </tp>
      <tp>
        <v>461.1</v>
        <stp/>
        <stp>##V3_BDHV12</stp>
        <stp>HWDN LN Equity</stp>
        <stp>PX_CLOSE_1D</stp>
        <stp>27/02/2018</stp>
        <stp>27/02/2018</stp>
        <stp>[Crispin Spreadsheet.xlsx]Portfolio!R167C25</stp>
        <tr r="Y167" s="2"/>
      </tp>
      <tp>
        <v>28.08</v>
        <stp/>
        <stp>##V3_BDHV12</stp>
        <stp>UNVR US Equity</stp>
        <stp>PX_CLOSE_1D</stp>
        <stp>27/02/2018</stp>
        <stp>27/02/2018</stp>
        <stp>[Crispin Spreadsheet.xlsx]Portfolio!R256C25</stp>
        <tr r="Y256" s="2"/>
      </tp>
      <tp>
        <v>1.2248000000000001</v>
        <stp/>
        <stp>##V3_BDPV12</stp>
        <stp>EURUSD Curncy</stp>
        <stp>PX_YEST_CLOSE</stp>
        <stp>[Crispin Spreadsheet.xlsx]Portfolio!R316C29</stp>
        <tr r="AC316" s="2"/>
      </tp>
      <tp>
        <v>1.2248000000000001</v>
        <stp/>
        <stp>##V3_BDPV12</stp>
        <stp>EURUSD Curncy</stp>
        <stp>PX_YEST_CLOSE</stp>
        <stp>[Crispin Spreadsheet.xlsx]Portfolio!R317C29</stp>
        <tr r="AC317" s="2"/>
      </tp>
      <tp>
        <v>1.2248000000000001</v>
        <stp/>
        <stp>##V3_BDPV12</stp>
        <stp>EURUSD Curncy</stp>
        <stp>PX_YEST_CLOSE</stp>
        <stp>[Crispin Spreadsheet.xlsx]Portfolio!R310C29</stp>
        <tr r="AC310" s="2"/>
      </tp>
      <tp>
        <v>1.2248000000000001</v>
        <stp/>
        <stp>##V3_BDPV12</stp>
        <stp>EURUSD Curncy</stp>
        <stp>PX_YEST_CLOSE</stp>
        <stp>[Crispin Spreadsheet.xlsx]Portfolio!R311C29</stp>
        <tr r="AC311" s="2"/>
      </tp>
      <tp>
        <v>1.2248000000000001</v>
        <stp/>
        <stp>##V3_BDPV12</stp>
        <stp>EURUSD Curncy</stp>
        <stp>PX_YEST_CLOSE</stp>
        <stp>[Crispin Spreadsheet.xlsx]Portfolio!R313C29</stp>
        <tr r="AC313" s="2"/>
      </tp>
      <tp>
        <v>1.2248000000000001</v>
        <stp/>
        <stp>##V3_BDPV12</stp>
        <stp>EURUSD Curncy</stp>
        <stp>PX_YEST_CLOSE</stp>
        <stp>[Crispin Spreadsheet.xlsx]Portfolio!R306C29</stp>
        <tr r="AC306" s="2"/>
      </tp>
      <tp>
        <v>1.2248000000000001</v>
        <stp/>
        <stp>##V3_BDPV12</stp>
        <stp>EURUSD Curncy</stp>
        <stp>PX_YEST_CLOSE</stp>
        <stp>[Crispin Spreadsheet.xlsx]Portfolio!R307C29</stp>
        <tr r="AC307" s="2"/>
      </tp>
      <tp>
        <v>1.2248000000000001</v>
        <stp/>
        <stp>##V3_BDPV12</stp>
        <stp>EURUSD Curncy</stp>
        <stp>PX_YEST_CLOSE</stp>
        <stp>[Crispin Spreadsheet.xlsx]Portfolio!R303C29</stp>
        <tr r="AC303" s="2"/>
      </tp>
      <tp>
        <v>1.2248000000000001</v>
        <stp/>
        <stp>##V3_BDPV12</stp>
        <stp>EURUSD Curncy</stp>
        <stp>PX_YEST_CLOSE</stp>
        <stp>[Crispin Spreadsheet.xlsx]Portfolio!R308C29</stp>
        <tr r="AC308" s="2"/>
      </tp>
      <tp>
        <v>1.2248000000000001</v>
        <stp/>
        <stp>##V3_BDPV12</stp>
        <stp>EURUSD Curncy</stp>
        <stp>PX_YEST_CLOSE</stp>
        <stp>[Crispin Spreadsheet.xlsx]Portfolio!R336C29</stp>
        <tr r="AC336" s="2"/>
      </tp>
      <tp>
        <v>1.2248000000000001</v>
        <stp/>
        <stp>##V3_BDPV12</stp>
        <stp>EURUSD Curncy</stp>
        <stp>PX_YEST_CLOSE</stp>
        <stp>[Crispin Spreadsheet.xlsx]Portfolio!R330C29</stp>
        <tr r="AC330" s="2"/>
      </tp>
      <tp>
        <v>1.2248000000000001</v>
        <stp/>
        <stp>##V3_BDPV12</stp>
        <stp>EURUSD Curncy</stp>
        <stp>PX_YEST_CLOSE</stp>
        <stp>[Crispin Spreadsheet.xlsx]Portfolio!R331C29</stp>
        <tr r="AC331" s="2"/>
      </tp>
      <tp>
        <v>1.2248000000000001</v>
        <stp/>
        <stp>##V3_BDPV12</stp>
        <stp>EURUSD Curncy</stp>
        <stp>PX_YEST_CLOSE</stp>
        <stp>[Crispin Spreadsheet.xlsx]Portfolio!R332C29</stp>
        <tr r="AC332" s="2"/>
      </tp>
      <tp>
        <v>1.2248000000000001</v>
        <stp/>
        <stp>##V3_BDPV12</stp>
        <stp>EURUSD Curncy</stp>
        <stp>PX_YEST_CLOSE</stp>
        <stp>[Crispin Spreadsheet.xlsx]Portfolio!R333C29</stp>
        <tr r="AC333" s="2"/>
      </tp>
      <tp>
        <v>1.2248000000000001</v>
        <stp/>
        <stp>##V3_BDPV12</stp>
        <stp>EURUSD Curncy</stp>
        <stp>PX_YEST_CLOSE</stp>
        <stp>[Crispin Spreadsheet.xlsx]Portfolio!R324C29</stp>
        <tr r="AC324" s="2"/>
      </tp>
      <tp>
        <v>1.2248000000000001</v>
        <stp/>
        <stp>##V3_BDPV12</stp>
        <stp>EURUSD Curncy</stp>
        <stp>PX_YEST_CLOSE</stp>
        <stp>[Crispin Spreadsheet.xlsx]Portfolio!R326C29</stp>
        <tr r="AC326" s="2"/>
      </tp>
      <tp>
        <v>1.2248000000000001</v>
        <stp/>
        <stp>##V3_BDPV12</stp>
        <stp>EURUSD Curncy</stp>
        <stp>PX_YEST_CLOSE</stp>
        <stp>[Crispin Spreadsheet.xlsx]Portfolio!R327C29</stp>
        <tr r="AC327" s="2"/>
      </tp>
      <tp>
        <v>1.2248000000000001</v>
        <stp/>
        <stp>##V3_BDPV12</stp>
        <stp>EURUSD Curncy</stp>
        <stp>PX_YEST_CLOSE</stp>
        <stp>[Crispin Spreadsheet.xlsx]Portfolio!R321C29</stp>
        <tr r="AC321" s="2"/>
      </tp>
      <tp>
        <v>1.2248000000000001</v>
        <stp/>
        <stp>##V3_BDPV12</stp>
        <stp>EURUSD Curncy</stp>
        <stp>PX_YEST_CLOSE</stp>
        <stp>[Crispin Spreadsheet.xlsx]Portfolio!R328C29</stp>
        <tr r="AC328" s="2"/>
      </tp>
      <tp>
        <v>1.2248000000000001</v>
        <stp/>
        <stp>##V3_BDPV12</stp>
        <stp>EURUSD Curncy</stp>
        <stp>PX_YEST_CLOSE</stp>
        <stp>[Crispin Spreadsheet.xlsx]Portfolio!R329C29</stp>
        <tr r="AC329" s="2"/>
      </tp>
      <tp>
        <v>1.2248000000000001</v>
        <stp/>
        <stp>##V3_BDPV12</stp>
        <stp>EURUSD Curncy</stp>
        <stp>PX_YEST_CLOSE</stp>
        <stp>[Crispin Spreadsheet.xlsx]Portfolio!R292C29</stp>
        <tr r="AC292" s="2"/>
      </tp>
      <tp>
        <v>1.2248000000000001</v>
        <stp/>
        <stp>##V3_BDPV12</stp>
        <stp>EURUSD Curncy</stp>
        <stp>PX_YEST_CLOSE</stp>
        <stp>[Crispin Spreadsheet.xlsx]Portfolio!R293C29</stp>
        <tr r="AC293" s="2"/>
      </tp>
      <tp>
        <v>1.2248000000000001</v>
        <stp/>
        <stp>##V3_BDPV12</stp>
        <stp>EURUSD Curncy</stp>
        <stp>PX_YEST_CLOSE</stp>
        <stp>[Crispin Spreadsheet.xlsx]Portfolio!R298C29</stp>
        <tr r="AC298" s="2"/>
      </tp>
      <tp>
        <v>1.2248000000000001</v>
        <stp/>
        <stp>##V3_BDPV12</stp>
        <stp>EURUSD Curncy</stp>
        <stp>PX_YEST_CLOSE</stp>
        <stp>[Crispin Spreadsheet.xlsx]Portfolio!R299C29</stp>
        <tr r="AC299" s="2"/>
      </tp>
      <tp>
        <v>1.2248000000000001</v>
        <stp/>
        <stp>##V3_BDPV12</stp>
        <stp>EURUSD Curncy</stp>
        <stp>PX_YEST_CLOSE</stp>
        <stp>[Crispin Spreadsheet.xlsx]Portfolio!R280C29</stp>
        <tr r="AC280" s="2"/>
      </tp>
      <tp>
        <v>1.2248000000000001</v>
        <stp/>
        <stp>##V3_BDPV12</stp>
        <stp>EURUSD Curncy</stp>
        <stp>PX_YEST_CLOSE</stp>
        <stp>[Crispin Spreadsheet.xlsx]Portfolio!R289C29</stp>
        <tr r="AC289" s="2"/>
      </tp>
      <tp>
        <v>1.2248000000000001</v>
        <stp/>
        <stp>##V3_BDPV12</stp>
        <stp>EURUSD Curncy</stp>
        <stp>PX_YEST_CLOSE</stp>
        <stp>[Crispin Spreadsheet.xlsx]Portfolio!R214C29</stp>
        <tr r="AC214" s="2"/>
      </tp>
      <tp>
        <v>1.2248000000000001</v>
        <stp/>
        <stp>##V3_BDPV12</stp>
        <stp>EURUSD Curncy</stp>
        <stp>PX_YEST_CLOSE</stp>
        <stp>[Crispin Spreadsheet.xlsx]Portfolio!R215C29</stp>
        <tr r="AC215" s="2"/>
      </tp>
      <tp>
        <v>1.2248000000000001</v>
        <stp/>
        <stp>##V3_BDPV12</stp>
        <stp>EURUSD Curncy</stp>
        <stp>PX_YEST_CLOSE</stp>
        <stp>[Crispin Spreadsheet.xlsx]Portfolio!R216C29</stp>
        <tr r="AC216" s="2"/>
      </tp>
      <tp>
        <v>1.2248000000000001</v>
        <stp/>
        <stp>##V3_BDPV12</stp>
        <stp>EURUSD Curncy</stp>
        <stp>PX_YEST_CLOSE</stp>
        <stp>[Crispin Spreadsheet.xlsx]Portfolio!R217C29</stp>
        <tr r="AC217" s="2"/>
      </tp>
      <tp>
        <v>1.2248000000000001</v>
        <stp/>
        <stp>##V3_BDPV12</stp>
        <stp>EURUSD Curncy</stp>
        <stp>PX_YEST_CLOSE</stp>
        <stp>[Crispin Spreadsheet.xlsx]Portfolio!R210C29</stp>
        <tr r="AC210" s="2"/>
      </tp>
      <tp>
        <v>1.2248000000000001</v>
        <stp/>
        <stp>##V3_BDPV12</stp>
        <stp>EURUSD Curncy</stp>
        <stp>PX_YEST_CLOSE</stp>
        <stp>[Crispin Spreadsheet.xlsx]Portfolio!R211C29</stp>
        <tr r="AC211" s="2"/>
      </tp>
      <tp>
        <v>1.2248000000000001</v>
        <stp/>
        <stp>##V3_BDPV12</stp>
        <stp>EURUSD Curncy</stp>
        <stp>PX_YEST_CLOSE</stp>
        <stp>[Crispin Spreadsheet.xlsx]Portfolio!R212C29</stp>
        <tr r="AC212" s="2"/>
      </tp>
      <tp>
        <v>1.2248000000000001</v>
        <stp/>
        <stp>##V3_BDPV12</stp>
        <stp>EURUSD Curncy</stp>
        <stp>PX_YEST_CLOSE</stp>
        <stp>[Crispin Spreadsheet.xlsx]Portfolio!R213C29</stp>
        <tr r="AC213" s="2"/>
      </tp>
      <tp>
        <v>1.2248000000000001</v>
        <stp/>
        <stp>##V3_BDPV12</stp>
        <stp>EURUSD Curncy</stp>
        <stp>PX_YEST_CLOSE</stp>
        <stp>[Crispin Spreadsheet.xlsx]Portfolio!R218C29</stp>
        <tr r="AC218" s="2"/>
      </tp>
      <tp>
        <v>1.2248000000000001</v>
        <stp/>
        <stp>##V3_BDPV12</stp>
        <stp>EURUSD Curncy</stp>
        <stp>PX_YEST_CLOSE</stp>
        <stp>[Crispin Spreadsheet.xlsx]Portfolio!R219C29</stp>
        <tr r="AC219" s="2"/>
      </tp>
      <tp>
        <v>1.2248000000000001</v>
        <stp/>
        <stp>##V3_BDPV12</stp>
        <stp>EURUSD Curncy</stp>
        <stp>PX_YEST_CLOSE</stp>
        <stp>[Crispin Spreadsheet.xlsx]Portfolio!R201C29</stp>
        <tr r="AC201" s="2"/>
      </tp>
      <tp>
        <v>1.2248000000000001</v>
        <stp/>
        <stp>##V3_BDPV12</stp>
        <stp>EURUSD Curncy</stp>
        <stp>PX_YEST_CLOSE</stp>
        <stp>[Crispin Spreadsheet.xlsx]Portfolio!R234C29</stp>
        <tr r="AC234" s="2"/>
      </tp>
      <tp>
        <v>1.2248000000000001</v>
        <stp/>
        <stp>##V3_BDPV12</stp>
        <stp>EURUSD Curncy</stp>
        <stp>PX_YEST_CLOSE</stp>
        <stp>[Crispin Spreadsheet.xlsx]Portfolio!R235C29</stp>
        <tr r="AC235" s="2"/>
      </tp>
      <tp>
        <v>1.2248000000000001</v>
        <stp/>
        <stp>##V3_BDPV12</stp>
        <stp>EURUSD Curncy</stp>
        <stp>PX_YEST_CLOSE</stp>
        <stp>[Crispin Spreadsheet.xlsx]Portfolio!R236C29</stp>
        <tr r="AC236" s="2"/>
      </tp>
      <tp>
        <v>1.2248000000000001</v>
        <stp/>
        <stp>##V3_BDPV12</stp>
        <stp>EURUSD Curncy</stp>
        <stp>PX_YEST_CLOSE</stp>
        <stp>[Crispin Spreadsheet.xlsx]Portfolio!R237C29</stp>
        <tr r="AC237" s="2"/>
      </tp>
      <tp>
        <v>1.2248000000000001</v>
        <stp/>
        <stp>##V3_BDPV12</stp>
        <stp>EURUSD Curncy</stp>
        <stp>PX_YEST_CLOSE</stp>
        <stp>[Crispin Spreadsheet.xlsx]Portfolio!R230C29</stp>
        <tr r="AC230" s="2"/>
      </tp>
      <tp>
        <v>1.2248000000000001</v>
        <stp/>
        <stp>##V3_BDPV12</stp>
        <stp>EURUSD Curncy</stp>
        <stp>PX_YEST_CLOSE</stp>
        <stp>[Crispin Spreadsheet.xlsx]Portfolio!R231C29</stp>
        <tr r="AC231" s="2"/>
      </tp>
      <tp>
        <v>1.2248000000000001</v>
        <stp/>
        <stp>##V3_BDPV12</stp>
        <stp>EURUSD Curncy</stp>
        <stp>PX_YEST_CLOSE</stp>
        <stp>[Crispin Spreadsheet.xlsx]Portfolio!R232C29</stp>
        <tr r="AC232" s="2"/>
      </tp>
      <tp>
        <v>1.2248000000000001</v>
        <stp/>
        <stp>##V3_BDPV12</stp>
        <stp>EURUSD Curncy</stp>
        <stp>PX_YEST_CLOSE</stp>
        <stp>[Crispin Spreadsheet.xlsx]Portfolio!R233C29</stp>
        <tr r="AC233" s="2"/>
      </tp>
      <tp>
        <v>1.2248000000000001</v>
        <stp/>
        <stp>##V3_BDPV12</stp>
        <stp>EURUSD Curncy</stp>
        <stp>PX_YEST_CLOSE</stp>
        <stp>[Crispin Spreadsheet.xlsx]Portfolio!R238C29</stp>
        <tr r="AC238" s="2"/>
      </tp>
      <tp>
        <v>1.2248000000000001</v>
        <stp/>
        <stp>##V3_BDPV12</stp>
        <stp>EURUSD Curncy</stp>
        <stp>PX_YEST_CLOSE</stp>
        <stp>[Crispin Spreadsheet.xlsx]Portfolio!R239C29</stp>
        <tr r="AC239" s="2"/>
      </tp>
      <tp>
        <v>1.2248000000000001</v>
        <stp/>
        <stp>##V3_BDPV12</stp>
        <stp>EURUSD Curncy</stp>
        <stp>PX_YEST_CLOSE</stp>
        <stp>[Crispin Spreadsheet.xlsx]Portfolio!R224C29</stp>
        <tr r="AC224" s="2"/>
      </tp>
      <tp>
        <v>1.2248000000000001</v>
        <stp/>
        <stp>##V3_BDPV12</stp>
        <stp>EURUSD Curncy</stp>
        <stp>PX_YEST_CLOSE</stp>
        <stp>[Crispin Spreadsheet.xlsx]Portfolio!R225C29</stp>
        <tr r="AC225" s="2"/>
      </tp>
      <tp>
        <v>1.2248000000000001</v>
        <stp/>
        <stp>##V3_BDPV12</stp>
        <stp>EURUSD Curncy</stp>
        <stp>PX_YEST_CLOSE</stp>
        <stp>[Crispin Spreadsheet.xlsx]Portfolio!R226C29</stp>
        <tr r="AC226" s="2"/>
      </tp>
      <tp>
        <v>1.2248000000000001</v>
        <stp/>
        <stp>##V3_BDPV12</stp>
        <stp>EURUSD Curncy</stp>
        <stp>PX_YEST_CLOSE</stp>
        <stp>[Crispin Spreadsheet.xlsx]Portfolio!R227C29</stp>
        <tr r="AC227" s="2"/>
      </tp>
      <tp>
        <v>1.2248000000000001</v>
        <stp/>
        <stp>##V3_BDPV12</stp>
        <stp>EURUSD Curncy</stp>
        <stp>PX_YEST_CLOSE</stp>
        <stp>[Crispin Spreadsheet.xlsx]Portfolio!R220C29</stp>
        <tr r="AC220" s="2"/>
      </tp>
      <tp>
        <v>1.2248000000000001</v>
        <stp/>
        <stp>##V3_BDPV12</stp>
        <stp>EURUSD Curncy</stp>
        <stp>PX_YEST_CLOSE</stp>
        <stp>[Crispin Spreadsheet.xlsx]Portfolio!R221C29</stp>
        <tr r="AC221" s="2"/>
      </tp>
      <tp>
        <v>1.2248000000000001</v>
        <stp/>
        <stp>##V3_BDPV12</stp>
        <stp>EURUSD Curncy</stp>
        <stp>PX_YEST_CLOSE</stp>
        <stp>[Crispin Spreadsheet.xlsx]Portfolio!R222C29</stp>
        <tr r="AC222" s="2"/>
      </tp>
      <tp>
        <v>1.2248000000000001</v>
        <stp/>
        <stp>##V3_BDPV12</stp>
        <stp>EURUSD Curncy</stp>
        <stp>PX_YEST_CLOSE</stp>
        <stp>[Crispin Spreadsheet.xlsx]Portfolio!R223C29</stp>
        <tr r="AC223" s="2"/>
      </tp>
      <tp>
        <v>1.2248000000000001</v>
        <stp/>
        <stp>##V3_BDPV12</stp>
        <stp>EURUSD Curncy</stp>
        <stp>PX_YEST_CLOSE</stp>
        <stp>[Crispin Spreadsheet.xlsx]Portfolio!R228C29</stp>
        <tr r="AC228" s="2"/>
      </tp>
      <tp>
        <v>1.2248000000000001</v>
        <stp/>
        <stp>##V3_BDPV12</stp>
        <stp>EURUSD Curncy</stp>
        <stp>PX_YEST_CLOSE</stp>
        <stp>[Crispin Spreadsheet.xlsx]Portfolio!R229C29</stp>
        <tr r="AC229" s="2"/>
      </tp>
      <tp>
        <v>1.2248000000000001</v>
        <stp/>
        <stp>##V3_BDPV12</stp>
        <stp>EURUSD Curncy</stp>
        <stp>PX_YEST_CLOSE</stp>
        <stp>[Crispin Spreadsheet.xlsx]Portfolio!R254C29</stp>
        <tr r="AC254" s="2"/>
      </tp>
      <tp>
        <v>1.2248000000000001</v>
        <stp/>
        <stp>##V3_BDPV12</stp>
        <stp>EURUSD Curncy</stp>
        <stp>PX_YEST_CLOSE</stp>
        <stp>[Crispin Spreadsheet.xlsx]Portfolio!R255C29</stp>
        <tr r="AC255" s="2"/>
      </tp>
      <tp>
        <v>1.2248000000000001</v>
        <stp/>
        <stp>##V3_BDPV12</stp>
        <stp>EURUSD Curncy</stp>
        <stp>PX_YEST_CLOSE</stp>
        <stp>[Crispin Spreadsheet.xlsx]Portfolio!R256C29</stp>
        <tr r="AC256" s="2"/>
      </tp>
      <tp>
        <v>1.2248000000000001</v>
        <stp/>
        <stp>##V3_BDPV12</stp>
        <stp>EURUSD Curncy</stp>
        <stp>PX_YEST_CLOSE</stp>
        <stp>[Crispin Spreadsheet.xlsx]Portfolio!R257C29</stp>
        <tr r="AC257" s="2"/>
      </tp>
      <tp>
        <v>1.2248000000000001</v>
        <stp/>
        <stp>##V3_BDPV12</stp>
        <stp>EURUSD Curncy</stp>
        <stp>PX_YEST_CLOSE</stp>
        <stp>[Crispin Spreadsheet.xlsx]Portfolio!R250C29</stp>
        <tr r="AC250" s="2"/>
      </tp>
      <tp>
        <v>1.2248000000000001</v>
        <stp/>
        <stp>##V3_BDPV12</stp>
        <stp>EURUSD Curncy</stp>
        <stp>PX_YEST_CLOSE</stp>
        <stp>[Crispin Spreadsheet.xlsx]Portfolio!R251C29</stp>
        <tr r="AC251" s="2"/>
      </tp>
      <tp>
        <v>1.2248000000000001</v>
        <stp/>
        <stp>##V3_BDPV12</stp>
        <stp>EURUSD Curncy</stp>
        <stp>PX_YEST_CLOSE</stp>
        <stp>[Crispin Spreadsheet.xlsx]Portfolio!R252C29</stp>
        <tr r="AC252" s="2"/>
      </tp>
      <tp>
        <v>1.2248000000000001</v>
        <stp/>
        <stp>##V3_BDPV12</stp>
        <stp>EURUSD Curncy</stp>
        <stp>PX_YEST_CLOSE</stp>
        <stp>[Crispin Spreadsheet.xlsx]Portfolio!R253C29</stp>
        <tr r="AC253" s="2"/>
      </tp>
      <tp>
        <v>1.2248000000000001</v>
        <stp/>
        <stp>##V3_BDPV12</stp>
        <stp>EURUSD Curncy</stp>
        <stp>PX_YEST_CLOSE</stp>
        <stp>[Crispin Spreadsheet.xlsx]Portfolio!R258C29</stp>
        <tr r="AC258" s="2"/>
      </tp>
      <tp>
        <v>1.2248000000000001</v>
        <stp/>
        <stp>##V3_BDPV12</stp>
        <stp>EURUSD Curncy</stp>
        <stp>PX_YEST_CLOSE</stp>
        <stp>[Crispin Spreadsheet.xlsx]Portfolio!R259C29</stp>
        <tr r="AC259" s="2"/>
      </tp>
      <tp>
        <v>1.2248000000000001</v>
        <stp/>
        <stp>##V3_BDPV12</stp>
        <stp>EURUSD Curncy</stp>
        <stp>PX_YEST_CLOSE</stp>
        <stp>[Crispin Spreadsheet.xlsx]Portfolio!R244C29</stp>
        <tr r="AC244" s="2"/>
      </tp>
      <tp>
        <v>1.2248000000000001</v>
        <stp/>
        <stp>##V3_BDPV12</stp>
        <stp>EURUSD Curncy</stp>
        <stp>PX_YEST_CLOSE</stp>
        <stp>[Crispin Spreadsheet.xlsx]Portfolio!R245C29</stp>
        <tr r="AC245" s="2"/>
      </tp>
      <tp>
        <v>1.2248000000000001</v>
        <stp/>
        <stp>##V3_BDPV12</stp>
        <stp>EURUSD Curncy</stp>
        <stp>PX_YEST_CLOSE</stp>
        <stp>[Crispin Spreadsheet.xlsx]Portfolio!R246C29</stp>
        <tr r="AC246" s="2"/>
      </tp>
      <tp>
        <v>1.2248000000000001</v>
        <stp/>
        <stp>##V3_BDPV12</stp>
        <stp>EURUSD Curncy</stp>
        <stp>PX_YEST_CLOSE</stp>
        <stp>[Crispin Spreadsheet.xlsx]Portfolio!R247C29</stp>
        <tr r="AC247" s="2"/>
      </tp>
      <tp>
        <v>1.2248000000000001</v>
        <stp/>
        <stp>##V3_BDPV12</stp>
        <stp>EURUSD Curncy</stp>
        <stp>PX_YEST_CLOSE</stp>
        <stp>[Crispin Spreadsheet.xlsx]Portfolio!R240C29</stp>
        <tr r="AC240" s="2"/>
      </tp>
      <tp>
        <v>1.2248000000000001</v>
        <stp/>
        <stp>##V3_BDPV12</stp>
        <stp>EURUSD Curncy</stp>
        <stp>PX_YEST_CLOSE</stp>
        <stp>[Crispin Spreadsheet.xlsx]Portfolio!R241C29</stp>
        <tr r="AC241" s="2"/>
      </tp>
      <tp>
        <v>1.2248000000000001</v>
        <stp/>
        <stp>##V3_BDPV12</stp>
        <stp>EURUSD Curncy</stp>
        <stp>PX_YEST_CLOSE</stp>
        <stp>[Crispin Spreadsheet.xlsx]Portfolio!R242C29</stp>
        <tr r="AC242" s="2"/>
      </tp>
      <tp>
        <v>1.2248000000000001</v>
        <stp/>
        <stp>##V3_BDPV12</stp>
        <stp>EURUSD Curncy</stp>
        <stp>PX_YEST_CLOSE</stp>
        <stp>[Crispin Spreadsheet.xlsx]Portfolio!R243C29</stp>
        <tr r="AC243" s="2"/>
      </tp>
      <tp>
        <v>1.2248000000000001</v>
        <stp/>
        <stp>##V3_BDPV12</stp>
        <stp>EURUSD Curncy</stp>
        <stp>PX_YEST_CLOSE</stp>
        <stp>[Crispin Spreadsheet.xlsx]Portfolio!R248C29</stp>
        <tr r="AC248" s="2"/>
      </tp>
      <tp>
        <v>1.2248000000000001</v>
        <stp/>
        <stp>##V3_BDPV12</stp>
        <stp>EURUSD Curncy</stp>
        <stp>PX_YEST_CLOSE</stp>
        <stp>[Crispin Spreadsheet.xlsx]Portfolio!R249C29</stp>
        <tr r="AC249" s="2"/>
      </tp>
      <tp>
        <v>1.2248000000000001</v>
        <stp/>
        <stp>##V3_BDPV12</stp>
        <stp>EURUSD Curncy</stp>
        <stp>PX_YEST_CLOSE</stp>
        <stp>[Crispin Spreadsheet.xlsx]Portfolio!R274C29</stp>
        <tr r="AC274" s="2"/>
      </tp>
      <tp>
        <v>1.2248000000000001</v>
        <stp/>
        <stp>##V3_BDPV12</stp>
        <stp>EURUSD Curncy</stp>
        <stp>PX_YEST_CLOSE</stp>
        <stp>[Crispin Spreadsheet.xlsx]Portfolio!R275C29</stp>
        <tr r="AC275" s="2"/>
      </tp>
      <tp>
        <v>1.2248000000000001</v>
        <stp/>
        <stp>##V3_BDPV12</stp>
        <stp>EURUSD Curncy</stp>
        <stp>PX_YEST_CLOSE</stp>
        <stp>[Crispin Spreadsheet.xlsx]Portfolio!R277C29</stp>
        <tr r="AC277" s="2"/>
      </tp>
      <tp>
        <v>1.2248000000000001</v>
        <stp/>
        <stp>##V3_BDPV12</stp>
        <stp>EURUSD Curncy</stp>
        <stp>PX_YEST_CLOSE</stp>
        <stp>[Crispin Spreadsheet.xlsx]Portfolio!R278C29</stp>
        <tr r="AC278" s="2"/>
      </tp>
      <tp>
        <v>1.2248000000000001</v>
        <stp/>
        <stp>##V3_BDPV12</stp>
        <stp>EURUSD Curncy</stp>
        <stp>PX_YEST_CLOSE</stp>
        <stp>[Crispin Spreadsheet.xlsx]Portfolio!R279C29</stp>
        <tr r="AC279" s="2"/>
      </tp>
      <tp>
        <v>1.2248000000000001</v>
        <stp/>
        <stp>##V3_BDPV12</stp>
        <stp>EURUSD Curncy</stp>
        <stp>PX_YEST_CLOSE</stp>
        <stp>[Crispin Spreadsheet.xlsx]Portfolio!R265C29</stp>
        <tr r="AC265" s="2"/>
      </tp>
      <tp>
        <v>1.2248000000000001</v>
        <stp/>
        <stp>##V3_BDPV12</stp>
        <stp>EURUSD Curncy</stp>
        <stp>PX_YEST_CLOSE</stp>
        <stp>[Crispin Spreadsheet.xlsx]Portfolio!R260C29</stp>
        <tr r="AC260" s="2"/>
      </tp>
      <tp>
        <v>178.7</v>
        <stp/>
        <stp>##V3_BDHV12</stp>
        <stp>EMG LN Equity</stp>
        <stp>PX_CLOSE_1D</stp>
        <stp>27/02/2018</stp>
        <stp>27/02/2018</stp>
        <stp>[Crispin Spreadsheet.xlsx]Portfolio!R181C25</stp>
        <tr r="Y181" s="2"/>
      </tp>
      <tp>
        <v>9.3699999999999992</v>
        <stp/>
        <stp>##V3_BDHV12</stp>
        <stp>GOGO US Equity</stp>
        <stp>PX_CLOSE_1D</stp>
        <stp>27/02/2018</stp>
        <stp>27/02/2018</stp>
        <stp>[Crispin Spreadsheet.xlsx]Portfolio!R226C25</stp>
        <tr r="Y226" s="2"/>
      </tp>
      <tp>
        <v>20.64</v>
        <stp/>
        <stp>##V3_BDHV12</stp>
        <stp>COTY US Equity</stp>
        <stp>PX_CLOSE_1D</stp>
        <stp>27/02/2018</stp>
        <stp>27/02/2018</stp>
        <stp>[Crispin Spreadsheet.xlsx]Portfolio!R220C25</stp>
        <tr r="Y220" s="2"/>
      </tp>
      <tp>
        <v>0.71819999999999995</v>
        <stp/>
        <stp>##V3_BDPV12</stp>
        <stp>USDGBP Curncy</stp>
        <stp>PX_YEST_CLOSE</stp>
        <stp>[Crispin Spreadsheet.xlsx]Portfolio!R343C29</stp>
        <tr r="AC343" s="2"/>
      </tp>
      <tp>
        <v>0.71819999999999995</v>
        <stp/>
        <stp>##V3_BDPV12</stp>
        <stp>USDGBP Curncy</stp>
        <stp>PX_YEST_CLOSE</stp>
        <stp>[Crispin Spreadsheet.xlsx]Portfolio!R348C29</stp>
        <tr r="AC348" s="2"/>
      </tp>
      <tp>
        <v>3.9746000000000001</v>
        <stp/>
        <stp>##V3_BDPV12</stp>
        <stp>EURBRL Curncy</stp>
        <stp>PX_YEST_CLOSE</stp>
        <stp>[Crispin Spreadsheet.xlsx]Portfolio!R319C29</stp>
        <tr r="AC319" s="2"/>
      </tp>
      <tp>
        <v>327.5</v>
        <stp/>
        <stp>##V3_BDHV12</stp>
        <stp>DOM LN Equity</stp>
        <stp>PX_CLOSE_1D</stp>
        <stp>27/02/2018</stp>
        <stp>27/02/2018</stp>
        <stp>[Crispin Spreadsheet.xlsx]Portfolio!R163C25</stp>
        <tr r="Y163" s="2"/>
      </tp>
      <tp>
        <v>29</v>
        <stp/>
        <stp>##V3_BDHV12</stp>
        <stp>DEB LN Equity</stp>
        <stp>PX_CLOSE_1D</stp>
        <stp>27/02/2018</stp>
        <stp>27/02/2018</stp>
        <stp>[Crispin Spreadsheet.xlsx]Portfolio!R162C25</stp>
        <tr r="Y162" s="2"/>
      </tp>
      <tp>
        <v>814</v>
        <stp/>
        <stp>##V3_BDHV12</stp>
        <stp>DTG LN Equity</stp>
        <stp>PX_CLOSE_1D</stp>
        <stp>27/02/2018</stp>
        <stp>27/02/2018</stp>
        <stp>[Crispin Spreadsheet.xlsx]Portfolio!R294C25</stp>
        <tr r="Y294" s="2"/>
      </tp>
      <tp>
        <v>814</v>
        <stp/>
        <stp>##V3_BDHV12</stp>
        <stp>DTG LN Equity</stp>
        <stp>PX_CLOSE_1D</stp>
        <stp>27/02/2018</stp>
        <stp>27/02/2018</stp>
        <stp>[Crispin Spreadsheet.xlsx]Portfolio!R161C25</stp>
        <tr r="Y161" s="2"/>
      </tp>
      <tp>
        <v>32.74</v>
        <stp/>
        <stp>##V3_BDHV12</stp>
        <stp>FRO NO Equity</stp>
        <stp>PX_CLOSE_1D</stp>
        <stp>27/02/2018</stp>
        <stp>27/02/2018</stp>
        <stp>[Crispin Spreadsheet.xlsx]Portfolio!R121C25</stp>
        <tr r="Y121" s="2"/>
      </tp>
      <tp>
        <v>32.74</v>
        <stp/>
        <stp>##V3_BDHV12</stp>
        <stp>FRO NO Equity</stp>
        <stp>PX_CLOSE_1D</stp>
        <stp>27/02/2018</stp>
        <stp>27/02/2018</stp>
        <stp>[Crispin Spreadsheet.xlsx]Portfolio!R297C25</stp>
        <tr r="Y297" s="2"/>
      </tp>
      <tp>
        <v>38.35</v>
        <stp/>
        <stp>##V3_BDHV12</stp>
        <stp>NRE1V FH Equity</stp>
        <stp>PX_CLOSE_1D</stp>
        <stp>27/02/2018</stp>
        <stp>27/02/2018</stp>
        <stp>[Crispin Spreadsheet.xlsx]Portfolio!R41C25</stp>
        <tr r="Y41" s="2"/>
      </tp>
      <tp>
        <v>144.4</v>
        <stp/>
        <stp>##V3_BDHV12</stp>
        <stp>JUST LN Equity</stp>
        <stp>PX_CLOSE_1D</stp>
        <stp>27/02/2018</stp>
        <stp>27/02/2018</stp>
        <stp>[Crispin Spreadsheet.xlsx]Portfolio!R176C25</stp>
        <tr r="Y176" s="2"/>
      </tp>
      <tp>
        <v>366</v>
        <stp/>
        <stp>##V3_BDHV12</stp>
        <stp>AUTO LN Equity</stp>
        <stp>PX_CLOSE_1D</stp>
        <stp>27/02/2018</stp>
        <stp>27/02/2018</stp>
        <stp>[Crispin Spreadsheet.xlsx]Portfolio!R151C25</stp>
        <tr r="Y151" s="2"/>
      </tp>
      <tp>
        <v>33.79</v>
        <stp/>
        <stp>##V3_BDHV12</stp>
        <stp>NLSN US Equity</stp>
        <stp>PX_CLOSE_1D</stp>
        <stp>27/02/2018</stp>
        <stp>27/02/2018</stp>
        <stp>[Crispin Spreadsheet.xlsx]Portfolio!R313C25</stp>
        <tr r="Y313" s="2"/>
      </tp>
      <tp>
        <v>65.900000000000006</v>
        <stp/>
        <stp>##V3_BDHV12</stp>
        <stp>TUNG LN Equity</stp>
        <stp>PX_CLOSE_1D</stp>
        <stp>27/02/2018</stp>
        <stp>27/02/2018</stp>
        <stp>[Crispin Spreadsheet.xlsx]Portfolio!R205C25</stp>
        <tr r="Y205" s="2"/>
      </tp>
      <tp>
        <v>33.79</v>
        <stp/>
        <stp>##V3_BDHV12</stp>
        <stp>NLSN US Equity</stp>
        <stp>PX_CLOSE_1D</stp>
        <stp>27/02/2018</stp>
        <stp>27/02/2018</stp>
        <stp>[Crispin Spreadsheet.xlsx]Portfolio!R241C25</stp>
        <tr r="Y241" s="2"/>
      </tp>
      <tp>
        <v>181.8</v>
        <stp/>
        <stp>##V3_BDHV12</stp>
        <stp>GNC LN Equity</stp>
        <stp>PX_CLOSE_1D</stp>
        <stp>27/02/2018</stp>
        <stp>27/02/2018</stp>
        <stp>[Crispin Spreadsheet.xlsx]Portfolio!R164C25</stp>
        <tr r="Y164" s="2"/>
      </tp>
      <tp>
        <v>131.52000000000001</v>
        <stp/>
        <stp>##V3_BDPV12</stp>
        <stp>EURJPY Curncy</stp>
        <stp>PX_YEST_CLOSE</stp>
        <stp>[Crispin Spreadsheet.xlsx]Portfolio!R110C29</stp>
        <tr r="AC110" s="2"/>
      </tp>
      <tp>
        <v>131.52000000000001</v>
        <stp/>
        <stp>##V3_BDPV12</stp>
        <stp>EURJPY Curncy</stp>
        <stp>PX_YEST_CLOSE</stp>
        <stp>[Crispin Spreadsheet.xlsx]Portfolio!R109C29</stp>
        <tr r="AC109" s="2"/>
      </tp>
      <tp>
        <v>131.52000000000001</v>
        <stp/>
        <stp>##V3_BDPV12</stp>
        <stp>EURJPY Curncy</stp>
        <stp>PX_YEST_CLOSE</stp>
        <stp>[Crispin Spreadsheet.xlsx]Portfolio!R108C29</stp>
        <tr r="AC108" s="2"/>
      </tp>
      <tp>
        <v>131.52000000000001</v>
        <stp/>
        <stp>##V3_BDPV12</stp>
        <stp>EURJPY Curncy</stp>
        <stp>PX_YEST_CLOSE</stp>
        <stp>[Crispin Spreadsheet.xlsx]Portfolio!R103C29</stp>
        <tr r="AC103" s="2"/>
      </tp>
      <tp>
        <v>131.52000000000001</v>
        <stp/>
        <stp>##V3_BDPV12</stp>
        <stp>EURJPY Curncy</stp>
        <stp>PX_YEST_CLOSE</stp>
        <stp>[Crispin Spreadsheet.xlsx]Portfolio!R102C29</stp>
        <tr r="AC102" s="2"/>
      </tp>
      <tp>
        <v>131.52000000000001</v>
        <stp/>
        <stp>##V3_BDPV12</stp>
        <stp>EURJPY Curncy</stp>
        <stp>PX_YEST_CLOSE</stp>
        <stp>[Crispin Spreadsheet.xlsx]Portfolio!R101C29</stp>
        <tr r="AC101" s="2"/>
      </tp>
      <tp>
        <v>131.52000000000001</v>
        <stp/>
        <stp>##V3_BDPV12</stp>
        <stp>EURJPY Curncy</stp>
        <stp>PX_YEST_CLOSE</stp>
        <stp>[Crispin Spreadsheet.xlsx]Portfolio!R100C29</stp>
        <tr r="AC100" s="2"/>
      </tp>
      <tp>
        <v>131.52000000000001</v>
        <stp/>
        <stp>##V3_BDPV12</stp>
        <stp>EURJPY Curncy</stp>
        <stp>PX_YEST_CLOSE</stp>
        <stp>[Crispin Spreadsheet.xlsx]Portfolio!R107C29</stp>
        <tr r="AC107" s="2"/>
      </tp>
      <tp>
        <v>131.52000000000001</v>
        <stp/>
        <stp>##V3_BDPV12</stp>
        <stp>EURJPY Curncy</stp>
        <stp>PX_YEST_CLOSE</stp>
        <stp>[Crispin Spreadsheet.xlsx]Portfolio!R106C29</stp>
        <tr r="AC106" s="2"/>
      </tp>
      <tp>
        <v>131.52000000000001</v>
        <stp/>
        <stp>##V3_BDPV12</stp>
        <stp>EURJPY Curncy</stp>
        <stp>PX_YEST_CLOSE</stp>
        <stp>[Crispin Spreadsheet.xlsx]Portfolio!R105C29</stp>
        <tr r="AC105" s="2"/>
      </tp>
      <tp>
        <v>131.52000000000001</v>
        <stp/>
        <stp>##V3_BDPV12</stp>
        <stp>EURJPY Curncy</stp>
        <stp>PX_YEST_CLOSE</stp>
        <stp>[Crispin Spreadsheet.xlsx]Portfolio!R104C29</stp>
        <tr r="AC104" s="2"/>
      </tp>
      <tp>
        <v>131.52000000000001</v>
        <stp/>
        <stp>##V3_BDPV12</stp>
        <stp>EURJPY Curncy</stp>
        <stp>PX_YEST_CLOSE</stp>
        <stp>[Crispin Spreadsheet.xlsx]Portfolio!R266C29</stp>
        <tr r="AC266" s="2"/>
      </tp>
      <tp>
        <v>131.52000000000001</v>
        <stp/>
        <stp>##V3_BDPV12</stp>
        <stp>EURJPY Curncy</stp>
        <stp>PX_YEST_CLOSE</stp>
        <stp>[Crispin Spreadsheet.xlsx]Portfolio!R315C29</stp>
        <tr r="AC315" s="2"/>
      </tp>
      <tp>
        <v>131.52000000000001</v>
        <stp/>
        <stp>##V3_BDPV12</stp>
        <stp>EURJPY Curncy</stp>
        <stp>PX_YEST_CLOSE</stp>
        <stp>[Crispin Spreadsheet.xlsx]Portfolio!R322C29</stp>
        <tr r="AC322" s="2"/>
      </tp>
      <tp>
        <v>131.52000000000001</v>
        <stp/>
        <stp>##V3_BDPV12</stp>
        <stp>EURJPY Curncy</stp>
        <stp>PX_YEST_CLOSE</stp>
        <stp>[Crispin Spreadsheet.xlsx]Portfolio!R320C29</stp>
        <tr r="AC320" s="2"/>
      </tp>
      <tp>
        <v>44.25</v>
        <stp/>
        <stp>##V3_BDHV12</stp>
        <stp>CRUS US Equity</stp>
        <stp>PX_CLOSE_1D</stp>
        <stp>27/02/2018</stp>
        <stp>27/02/2018</stp>
        <stp>[Crispin Spreadsheet.xlsx]Portfolio!R219C25</stp>
        <tr r="Y219" s="2"/>
      </tp>
      <tp>
        <v>44.25</v>
        <stp/>
        <stp>##V3_BDHV12</stp>
        <stp>CRUS US Equity</stp>
        <stp>PX_CLOSE_1D</stp>
        <stp>27/02/2018</stp>
        <stp>27/02/2018</stp>
        <stp>[Crispin Spreadsheet.xlsx]Portfolio!R292C25</stp>
        <tr r="Y292" s="2"/>
      </tp>
      <tp>
        <v>9.6254000000000008</v>
        <stp/>
        <stp>##V3_BDPV12</stp>
        <stp>EURNOK Curncy</stp>
        <stp>PX_YEST_CLOSE</stp>
        <stp>[Crispin Spreadsheet.xlsx]Portfolio!R297C29</stp>
        <tr r="AC297" s="2"/>
      </tp>
      <tp>
        <v>9.6254000000000008</v>
        <stp/>
        <stp>##V3_BDPV12</stp>
        <stp>EURNOK Curncy</stp>
        <stp>PX_YEST_CLOSE</stp>
        <stp>[Crispin Spreadsheet.xlsx]Portfolio!R291C29</stp>
        <tr r="AC291" s="2"/>
      </tp>
      <tp>
        <v>9.6254000000000008</v>
        <stp/>
        <stp>##V3_BDPV12</stp>
        <stp>EURNOK Curncy</stp>
        <stp>PX_YEST_CLOSE</stp>
        <stp>[Crispin Spreadsheet.xlsx]Portfolio!R285C29</stp>
        <tr r="AC285" s="2"/>
      </tp>
      <tp>
        <v>9.6254000000000008</v>
        <stp/>
        <stp>##V3_BDPV12</stp>
        <stp>EURNOK Curncy</stp>
        <stp>PX_YEST_CLOSE</stp>
        <stp>[Crispin Spreadsheet.xlsx]Portfolio!R314C29</stp>
        <tr r="AC314" s="2"/>
      </tp>
      <tp>
        <v>9.6254000000000008</v>
        <stp/>
        <stp>##V3_BDPV12</stp>
        <stp>EURNOK Curncy</stp>
        <stp>PX_YEST_CLOSE</stp>
        <stp>[Crispin Spreadsheet.xlsx]Portfolio!R309C29</stp>
        <tr r="AC309" s="2"/>
      </tp>
      <tp>
        <v>9.6254000000000008</v>
        <stp/>
        <stp>##V3_BDPV12</stp>
        <stp>EURNOK Curncy</stp>
        <stp>PX_YEST_CLOSE</stp>
        <stp>[Crispin Spreadsheet.xlsx]Portfolio!R119C29</stp>
        <tr r="AC119" s="2"/>
      </tp>
      <tp>
        <v>9.6254000000000008</v>
        <stp/>
        <stp>##V3_BDPV12</stp>
        <stp>EURNOK Curncy</stp>
        <stp>PX_YEST_CLOSE</stp>
        <stp>[Crispin Spreadsheet.xlsx]Portfolio!R125C29</stp>
        <tr r="AC125" s="2"/>
      </tp>
      <tp>
        <v>9.6254000000000008</v>
        <stp/>
        <stp>##V3_BDPV12</stp>
        <stp>EURNOK Curncy</stp>
        <stp>PX_YEST_CLOSE</stp>
        <stp>[Crispin Spreadsheet.xlsx]Portfolio!R124C29</stp>
        <tr r="AC124" s="2"/>
      </tp>
      <tp>
        <v>9.6254000000000008</v>
        <stp/>
        <stp>##V3_BDPV12</stp>
        <stp>EURNOK Curncy</stp>
        <stp>PX_YEST_CLOSE</stp>
        <stp>[Crispin Spreadsheet.xlsx]Portfolio!R123C29</stp>
        <tr r="AC123" s="2"/>
      </tp>
      <tp>
        <v>9.6254000000000008</v>
        <stp/>
        <stp>##V3_BDPV12</stp>
        <stp>EURNOK Curncy</stp>
        <stp>PX_YEST_CLOSE</stp>
        <stp>[Crispin Spreadsheet.xlsx]Portfolio!R122C29</stp>
        <tr r="AC122" s="2"/>
      </tp>
      <tp>
        <v>9.6254000000000008</v>
        <stp/>
        <stp>##V3_BDPV12</stp>
        <stp>EURNOK Curncy</stp>
        <stp>PX_YEST_CLOSE</stp>
        <stp>[Crispin Spreadsheet.xlsx]Portfolio!R121C29</stp>
        <tr r="AC121" s="2"/>
      </tp>
      <tp>
        <v>9.6254000000000008</v>
        <stp/>
        <stp>##V3_BDPV12</stp>
        <stp>EURNOK Curncy</stp>
        <stp>PX_YEST_CLOSE</stp>
        <stp>[Crispin Spreadsheet.xlsx]Portfolio!R120C29</stp>
        <tr r="AC120" s="2"/>
      </tp>
      <tp>
        <v>1318.6000000000001</v>
        <stp/>
        <stp>##V3_BDPV12</stp>
        <stp>GCJ8 Comdty</stp>
        <stp>PX_YEST_CLOSE</stp>
        <stp>[Crispin Spreadsheet.xlsx]Portfolio!R265C5</stp>
        <tr r="E265" s="2"/>
      </tp>
      <tp>
        <v>357.42</v>
        <stp/>
        <stp>##V3_BDHV12</stp>
        <stp>TSLA US Equity</stp>
        <stp>PX_CLOSE_1D</stp>
        <stp>27/02/2018</stp>
        <stp>27/02/2018</stp>
        <stp>[Crispin Spreadsheet.xlsx]Portfolio!R250C25</stp>
        <tr r="Y250" s="2"/>
      </tp>
      <tp>
        <v>357.42</v>
        <stp/>
        <stp>##V3_BDHV12</stp>
        <stp>TSLA US Equity</stp>
        <stp>PX_CLOSE_1D</stp>
        <stp>27/02/2018</stp>
        <stp>27/02/2018</stp>
        <stp>[Crispin Spreadsheet.xlsx]Portfolio!R326C25</stp>
        <tr r="Y326" s="2"/>
      </tp>
      <tp>
        <v>71.78</v>
        <stp/>
        <stp>##V3_BDHV12</stp>
        <stp>VSAT US Equity</stp>
        <stp>PX_CLOSE_1D</stp>
        <stp>27/02/2018</stp>
        <stp>27/02/2018</stp>
        <stp>[Crispin Spreadsheet.xlsx]Portfolio!R331C25</stp>
        <tr r="Y331" s="2"/>
      </tp>
      <tp>
        <v>71.78</v>
        <stp/>
        <stp>##V3_BDHV12</stp>
        <stp>VSAT US Equity</stp>
        <stp>PX_CLOSE_1D</stp>
        <stp>27/02/2018</stp>
        <stp>27/02/2018</stp>
        <stp>[Crispin Spreadsheet.xlsx]Portfolio!R257C25</stp>
        <tr r="Y257" s="2"/>
      </tp>
      <tp>
        <v>31.78</v>
        <stp/>
        <stp>##V3_BDHV12</stp>
        <stp>PHIA NA Equity</stp>
        <stp>PX_CLOSE_1D</stp>
        <stp>27/02/2018</stp>
        <stp>27/02/2018</stp>
        <stp>[Crispin Spreadsheet.xlsx]Portfolio!R116C25</stp>
        <tr r="Y116" s="2"/>
      </tp>
      <tp>
        <v>31.78</v>
        <stp/>
        <stp>##V3_BDHV12</stp>
        <stp>PHIA NA Equity</stp>
        <stp>PX_CLOSE_1D</stp>
        <stp>27/02/2018</stp>
        <stp>27/02/2018</stp>
        <stp>[Crispin Spreadsheet.xlsx]Portfolio!R305C25</stp>
        <tr r="Y305" s="2"/>
      </tp>
      <tp>
        <v>55</v>
        <stp/>
        <stp>##V3_BDHV12</stp>
        <stp>AAL US Equity</stp>
        <stp>PX_CLOSE_1D</stp>
        <stp>27/02/2018</stp>
        <stp>27/02/2018</stp>
        <stp>[Crispin Spreadsheet.xlsx]Portfolio!R211C25</stp>
        <tr r="Y211" s="2"/>
      </tp>
      <tp>
        <v>22.46</v>
        <stp/>
        <stp>##V3_BDHV12</stp>
        <stp>SDF GY Equity</stp>
        <stp>PX_CLOSE_1D</stp>
        <stp>27/02/2018</stp>
        <stp>27/02/2018</stp>
        <stp>[Crispin Spreadsheet.xlsx]Portfolio!R304C25</stp>
        <tr r="Y304" s="2"/>
      </tp>
      <tp>
        <v>27.5</v>
        <stp/>
        <stp>##V3_BDPV12</stp>
        <stp>1128 HK Equity</stp>
        <stp>LAST_PRICE</stp>
        <stp>[Crispin Spreadsheet.xlsx]Portfolio!R84C6</stp>
        <tr r="F84" s="2"/>
      </tp>
      <tp>
        <v>24.6</v>
        <stp/>
        <stp>##V3_BDHV12</stp>
        <stp>ONTEX BB Equity</stp>
        <stp>PX_CLOSE_1D</stp>
        <stp>27/02/2018</stp>
        <stp>27/02/2018</stp>
        <stp>[Crispin Spreadsheet.xlsx]Portfolio!R23C25</stp>
        <tr r="Y23" s="2"/>
      </tp>
      <tp>
        <v>94.69</v>
        <stp/>
        <stp>##V3_BDHV12</stp>
        <stp>SPLK US Equity</stp>
        <stp>PX_CLOSE_1D</stp>
        <stp>27/02/2018</stp>
        <stp>27/02/2018</stp>
        <stp>[Crispin Spreadsheet.xlsx]Portfolio!R249C25</stp>
        <tr r="Y249" s="2"/>
      </tp>
      <tp>
        <v>94.69</v>
        <stp/>
        <stp>##V3_BDHV12</stp>
        <stp>SPLK US Equity</stp>
        <stp>PX_CLOSE_1D</stp>
        <stp>27/02/2018</stp>
        <stp>27/02/2018</stp>
        <stp>[Crispin Spreadsheet.xlsx]Portfolio!R321C25</stp>
        <tr r="Y321" s="2"/>
      </tp>
      <tp>
        <v>1318.6000000000001</v>
        <stp/>
        <stp>##V3_BDPV12</stp>
        <stp>GCJ8 Comdty</stp>
        <stp>PX_YEST_CLOSE</stp>
        <stp>[Crispin Spreadsheet.xlsx]Portfolio!R227C5</stp>
        <tr r="E227" s="2"/>
      </tp>
      <tp>
        <v>150.93</v>
        <stp/>
        <stp>##V3_BDPV12</stp>
        <stp>JBH8 Comdty</stp>
        <stp>PX_YEST_CLOSE</stp>
        <stp>[Crispin Spreadsheet.xlsx]Portfolio!R266C5</stp>
        <tr r="E266" s="2"/>
      </tp>
      <tp>
        <v>24.12</v>
        <stp/>
        <stp>##V3_BDHV12</stp>
        <stp>BFR US Equity</stp>
        <stp>PX_CLOSE_1D</stp>
        <stp>27/02/2018</stp>
        <stp>27/02/2018</stp>
        <stp>[Crispin Spreadsheet.xlsx]Portfolio!R216C25</stp>
        <tr r="Y216" s="2"/>
      </tp>
      <tp>
        <v>47.63</v>
        <stp/>
        <stp>##V3_BDHV12</stp>
        <stp>BID US Equity</stp>
        <stp>PX_CLOSE_1D</stp>
        <stp>27/02/2018</stp>
        <stp>27/02/2018</stp>
        <stp>[Crispin Spreadsheet.xlsx]Portfolio!R248C25</stp>
        <tr r="Y248" s="2"/>
      </tp>
      <tp>
        <v>113.89</v>
        <stp/>
        <stp>##V3_BDHV12</stp>
        <stp>BMA US Equity</stp>
        <stp>PX_CLOSE_1D</stp>
        <stp>27/02/2018</stp>
        <stp>27/02/2018</stp>
        <stp>[Crispin Spreadsheet.xlsx]Portfolio!R215C25</stp>
        <tr r="Y215" s="2"/>
      </tp>
      <tp>
        <v>120.1</v>
        <stp/>
        <stp>##V3_BDHV12</stp>
        <stp>AMBUB DC Equity</stp>
        <stp>PX_CLOSE_1D</stp>
        <stp>27/02/2018</stp>
        <stp>27/02/2018</stp>
        <stp>[Crispin Spreadsheet.xlsx]Portfolio!R36C25</stp>
        <tr r="Y36" s="2"/>
      </tp>
      <tp>
        <v>46.31</v>
        <stp/>
        <stp>##V3_BDHV12</stp>
        <stp>CAR US Equity</stp>
        <stp>PX_CLOSE_1D</stp>
        <stp>27/02/2018</stp>
        <stp>27/02/2018</stp>
        <stp>[Crispin Spreadsheet.xlsx]Portfolio!R214C25</stp>
        <tr r="Y214" s="2"/>
      </tp>
      <tp>
        <v>163.69</v>
        <stp/>
        <stp>##V3_BDHV12</stp>
        <stp>CAT US Equity</stp>
        <stp>PX_CLOSE_1D</stp>
        <stp>27/02/2018</stp>
        <stp>27/02/2018</stp>
        <stp>[Crispin Spreadsheet.xlsx]Portfolio!R218C25</stp>
        <tr r="Y218" s="2"/>
      </tp>
      <tp>
        <v>46.31</v>
        <stp/>
        <stp>##V3_BDHV12</stp>
        <stp>CAR US Equity</stp>
        <stp>PX_CLOSE_1D</stp>
        <stp>27/02/2018</stp>
        <stp>27/02/2018</stp>
        <stp>[Crispin Spreadsheet.xlsx]Portfolio!R289C25</stp>
        <tr r="Y289" s="2"/>
      </tp>
      <tp>
        <v>1.9790000000000001</v>
        <stp/>
        <stp>##V3_BDHV12</stp>
        <stp>ALPHA GA Equity</stp>
        <stp>PX_CLOSE_1D</stp>
        <stp>27/02/2018</stp>
        <stp>27/02/2018</stp>
        <stp>[Crispin Spreadsheet.xlsx]Portfolio!R76C25</stp>
        <tr r="Y76" s="2"/>
      </tp>
      <tp>
        <v>35.5</v>
        <stp/>
        <stp>##V3_BDHV12</stp>
        <stp>SLCE3 BS Equity</stp>
        <stp>PX_CLOSE_1D</stp>
        <stp>27/02/2018</stp>
        <stp>27/02/2018</stp>
        <stp>[Crispin Spreadsheet.xlsx]Portfolio!R26C25</stp>
        <tr r="Y26" s="2"/>
      </tp>
      <tp>
        <v>12.51</v>
        <stp/>
        <stp>##V3_BDHV12</stp>
        <stp>SESG FP Equity</stp>
        <stp>PX_CLOSE_1D</stp>
        <stp>27/02/2018</stp>
        <stp>27/02/2018</stp>
        <stp>[Crispin Spreadsheet.xlsx]Portfolio!R318C25</stp>
        <tr r="Y318" s="2"/>
      </tp>
      <tp>
        <v>91.2</v>
        <stp/>
        <stp>##V3_BDHV12</stp>
        <stp>LOOK LN Equity</stp>
        <stp>PX_CLOSE_1D</stp>
        <stp>27/02/2018</stp>
        <stp>27/02/2018</stp>
        <stp>[Crispin Spreadsheet.xlsx]Portfolio!R180C25</stp>
        <tr r="Y180" s="2"/>
      </tp>
      <tp>
        <v>7.4459999999999997</v>
        <stp/>
        <stp>##V3_BDPV12</stp>
        <stp>EURDKK Curncy</stp>
        <stp>PX_YEST_CLOSE</stp>
        <stp>[Crispin Spreadsheet.xlsx]Portfolio!R286C29</stp>
        <tr r="AC286" s="2"/>
      </tp>
      <tp>
        <v>7.4459999999999997</v>
        <stp/>
        <stp>##V3_BDPV12</stp>
        <stp>EURDKK Curncy</stp>
        <stp>PX_YEST_CLOSE</stp>
        <stp>[Crispin Spreadsheet.xlsx]Portfolio!R334C29</stp>
        <tr r="AC334" s="2"/>
      </tp>
      <tp>
        <v>54.69</v>
        <stp/>
        <stp>##V3_BDHV12</stp>
        <stp>DAL US Equity</stp>
        <stp>PX_CLOSE_1D</stp>
        <stp>27/02/2018</stp>
        <stp>27/02/2018</stp>
        <stp>[Crispin Spreadsheet.xlsx]Portfolio!R222C25</stp>
        <tr r="Y222" s="2"/>
      </tp>
      <tp>
        <v>912</v>
        <stp/>
        <stp>##V3_BDHV12</stp>
        <stp>ANTO LN Equity</stp>
        <stp>PX_CLOSE_1D</stp>
        <stp>27/02/2018</stp>
        <stp>27/02/2018</stp>
        <stp>[Crispin Spreadsheet.xlsx]Portfolio!R149C25</stp>
        <tr r="Y149" s="2"/>
      </tp>
      <tp>
        <v>212</v>
        <stp/>
        <stp>##V3_BDHV12</stp>
        <stp>INTU LN Equity</stp>
        <stp>PX_CLOSE_1D</stp>
        <stp>27/02/2018</stp>
        <stp>27/02/2018</stp>
        <stp>[Crispin Spreadsheet.xlsx]Portfolio!R172C25</stp>
        <tr r="Y172" s="2"/>
      </tp>
      <tp>
        <v>700</v>
        <stp/>
        <stp>##V3_BDHV12</stp>
        <stp>INCH LN Equity</stp>
        <stp>PX_CLOSE_1D</stp>
        <stp>27/02/2018</stp>
        <stp>27/02/2018</stp>
        <stp>[Crispin Spreadsheet.xlsx]Portfolio!R171C25</stp>
        <tr r="Y171" s="2"/>
      </tp>
      <tp>
        <v>150.93</v>
        <stp/>
        <stp>##V3_BDPV12</stp>
        <stp>JBH8 Comdty</stp>
        <stp>PX_YEST_CLOSE</stp>
        <stp>[Crispin Spreadsheet.xlsx]Portfolio!R101C5</stp>
        <tr r="E101" s="2"/>
      </tp>
      <tp>
        <v>99.34</v>
        <stp/>
        <stp>##V3_BDHV12</stp>
        <stp>WDI GY Equity</stp>
        <stp>PX_CLOSE_1D</stp>
        <stp>27/02/2018</stp>
        <stp>27/02/2018</stp>
        <stp>[Crispin Spreadsheet.xlsx]Portfolio!R335C25</stp>
        <tr r="Y335" s="2"/>
      </tp>
      <tp>
        <v>465.8</v>
        <stp/>
        <stp>##V3_BDHV12</stp>
        <stp>HMSO LN Equity</stp>
        <stp>PX_CLOSE_1D</stp>
        <stp>27/02/2018</stp>
        <stp>27/02/2018</stp>
        <stp>[Crispin Spreadsheet.xlsx]Portfolio!R165C25</stp>
        <tr r="Y165" s="2"/>
      </tp>
      <tp>
        <v>23.96</v>
        <stp/>
        <stp>##V3_BDHV12</stp>
        <stp>ARYN SW Equity</stp>
        <stp>PX_CLOSE_1D</stp>
        <stp>27/02/2018</stp>
        <stp>27/02/2018</stp>
        <stp>[Crispin Spreadsheet.xlsx]Portfolio!R288C25</stp>
        <tr r="Y288" s="2"/>
      </tp>
      <tp>
        <v>23.96</v>
        <stp/>
        <stp>##V3_BDHV12</stp>
        <stp>ARYN SW Equity</stp>
        <stp>PX_CLOSE_1D</stp>
        <stp>27/02/2018</stp>
        <stp>27/02/2018</stp>
        <stp>[Crispin Spreadsheet.xlsx]Portfolio!R139C25</stp>
        <tr r="Y139" s="2"/>
      </tp>
      <tp>
        <v>62.4</v>
        <stp/>
        <stp>##V3_BDHV12</stp>
        <stp>NODL NO Equity</stp>
        <stp>PX_CLOSE_1D</stp>
        <stp>27/02/2018</stp>
        <stp>27/02/2018</stp>
        <stp>[Crispin Spreadsheet.xlsx]Portfolio!R314C25</stp>
        <tr r="Y314" s="2"/>
      </tp>
      <tp>
        <v>660.5</v>
        <stp/>
        <stp>##V3_BDHV12</stp>
        <stp>DMGT LN Equity</stp>
        <stp>PX_CLOSE_1D</stp>
        <stp>27/02/2018</stp>
        <stp>27/02/2018</stp>
        <stp>[Crispin Spreadsheet.xlsx]Portfolio!R160C25</stp>
        <tr r="Y160" s="2"/>
      </tp>
      <tp>
        <v>62.4</v>
        <stp/>
        <stp>##V3_BDHV12</stp>
        <stp>NODL NO Equity</stp>
        <stp>PX_CLOSE_1D</stp>
        <stp>27/02/2018</stp>
        <stp>27/02/2018</stp>
        <stp>[Crispin Spreadsheet.xlsx]Portfolio!R123C25</stp>
        <tr r="Y123" s="2"/>
      </tp>
      <tp>
        <v>219</v>
        <stp/>
        <stp>##V3_BDHV12</stp>
        <stp>WDH DC Equity</stp>
        <stp>PX_CLOSE_1D</stp>
        <stp>27/02/2018</stp>
        <stp>27/02/2018</stp>
        <stp>[Crispin Spreadsheet.xlsx]Portfolio!R334C25</stp>
        <tr r="Y334" s="2"/>
      </tp>
      <tp>
        <v>44.15</v>
        <stp/>
        <stp>##V3_BDPV12</stp>
        <stp>1928 HK Equity</stp>
        <stp>LAST_PRICE</stp>
        <stp>[Crispin Spreadsheet.xlsx]Portfolio!R83C6</stp>
        <tr r="F83" s="2"/>
      </tp>
      <tp>
        <v>82.33</v>
        <stp/>
        <stp>##V3_BDHV12</stp>
        <stp>LULU US Equity</stp>
        <stp>PX_CLOSE_1D</stp>
        <stp>27/02/2018</stp>
        <stp>27/02/2018</stp>
        <stp>[Crispin Spreadsheet.xlsx]Portfolio!R237C25</stp>
        <tr r="Y237" s="2"/>
      </tp>
      <tp>
        <v>16.86</v>
        <stp/>
        <stp>##V3_BDHV12</stp>
        <stp>ZIL2 GY Equity</stp>
        <stp>PX_CLOSE_1D</stp>
        <stp>27/02/2018</stp>
        <stp>27/02/2018</stp>
        <stp>[Crispin Spreadsheet.xlsx]Portfolio!R64C25</stp>
        <tr r="Y64" s="2"/>
      </tp>
      <tp>
        <v>1.15005</v>
        <stp/>
        <stp>##V3_BDPV12</stp>
        <stp>EURCHF Curncy</stp>
        <stp>PX_YEST_CLOSE</stp>
        <stp>[Crispin Spreadsheet.xlsx]Portfolio!R312C29</stp>
        <tr r="AC312" s="2"/>
      </tp>
      <tp>
        <v>1.15005</v>
        <stp/>
        <stp>##V3_BDPV12</stp>
        <stp>EURCHF Curncy</stp>
        <stp>PX_YEST_CLOSE</stp>
        <stp>[Crispin Spreadsheet.xlsx]Portfolio!R323C29</stp>
        <tr r="AC323" s="2"/>
      </tp>
      <tp>
        <v>1.15005</v>
        <stp/>
        <stp>##V3_BDPV12</stp>
        <stp>EURCHF Curncy</stp>
        <stp>PX_YEST_CLOSE</stp>
        <stp>[Crispin Spreadsheet.xlsx]Portfolio!R288C29</stp>
        <tr r="AC288" s="2"/>
      </tp>
      <tp>
        <v>1.15005</v>
        <stp/>
        <stp>##V3_BDPV12</stp>
        <stp>EURCHF Curncy</stp>
        <stp>PX_YEST_CLOSE</stp>
        <stp>[Crispin Spreadsheet.xlsx]Portfolio!R139C29</stp>
        <tr r="AC139" s="2"/>
      </tp>
      <tp>
        <v>1.15005</v>
        <stp/>
        <stp>##V3_BDPV12</stp>
        <stp>EURCHF Curncy</stp>
        <stp>PX_YEST_CLOSE</stp>
        <stp>[Crispin Spreadsheet.xlsx]Portfolio!R142C29</stp>
        <tr r="AC142" s="2"/>
      </tp>
      <tp>
        <v>1.15005</v>
        <stp/>
        <stp>##V3_BDPV12</stp>
        <stp>EURCHF Curncy</stp>
        <stp>PX_YEST_CLOSE</stp>
        <stp>[Crispin Spreadsheet.xlsx]Portfolio!R140C29</stp>
        <tr r="AC140" s="2"/>
      </tp>
      <tp>
        <v>1.15005</v>
        <stp/>
        <stp>##V3_BDPV12</stp>
        <stp>EURCHF Curncy</stp>
        <stp>PX_YEST_CLOSE</stp>
        <stp>[Crispin Spreadsheet.xlsx]Portfolio!R141C29</stp>
        <tr r="AC141" s="2"/>
      </tp>
      <tp>
        <v>65</v>
        <stp/>
        <stp>##V3_BDHV12</stp>
        <stp>AXL SJ Equity</stp>
        <stp>PX_CLOSE_1D</stp>
        <stp>27/02/2018</stp>
        <stp>27/02/2018</stp>
        <stp>[Crispin Spreadsheet.xlsx]Portfolio!R128C25</stp>
        <tr r="Y128" s="2"/>
      </tp>
      <tp>
        <v>21.89</v>
        <stp/>
        <stp>##V3_BDHV12</stp>
        <stp>GGP US Equity</stp>
        <stp>PX_CLOSE_1D</stp>
        <stp>27/02/2018</stp>
        <stp>27/02/2018</stp>
        <stp>[Crispin Spreadsheet.xlsx]Portfolio!R225C25</stp>
        <tr r="Y225" s="2"/>
      </tp>
      <tp>
        <v>21.89</v>
        <stp/>
        <stp>##V3_BDHV12</stp>
        <stp>GGP US Equity</stp>
        <stp>PX_CLOSE_1D</stp>
        <stp>27/02/2018</stp>
        <stp>27/02/2018</stp>
        <stp>[Crispin Spreadsheet.xlsx]Portfolio!R298C25</stp>
        <tr r="Y298" s="2"/>
      </tp>
      <tp>
        <v>25.23</v>
        <stp/>
        <stp>##V3_BDHV12</stp>
        <stp>UN01 GY Equity</stp>
        <stp>PX_CLOSE_1D</stp>
        <stp>27/02/2018</stp>
        <stp>27/02/2018</stp>
        <stp>[Crispin Spreadsheet.xlsx]Portfolio!R71C25</stp>
        <tr r="Y71" s="2"/>
      </tp>
      <tp>
        <v>121.12</v>
        <stp/>
        <stp>##V3_BDHV12</stp>
        <stp>G M8 Comdty</stp>
        <stp>PX_CLOSE_1D</stp>
        <stp>27/02/2018</stp>
        <stp>27/02/2018</stp>
        <stp>[Crispin Spreadsheet.xlsx]Portfolio!R268C25</stp>
        <tr r="Y268" s="2"/>
      </tp>
      <tp>
        <v>20.02</v>
        <stp/>
        <stp>##V3_BDHV12</stp>
        <stp>HTZ US Equity</stp>
        <stp>PX_CLOSE_1D</stp>
        <stp>27/02/2018</stp>
        <stp>27/02/2018</stp>
        <stp>[Crispin Spreadsheet.xlsx]Portfolio!R299C25</stp>
        <tr r="Y299" s="2"/>
      </tp>
      <tp>
        <v>20.02</v>
        <stp/>
        <stp>##V3_BDHV12</stp>
        <stp>HTZ US Equity</stp>
        <stp>PX_CLOSE_1D</stp>
        <stp>27/02/2018</stp>
        <stp>27/02/2018</stp>
        <stp>[Crispin Spreadsheet.xlsx]Portfolio!R229C25</stp>
        <tr r="Y229" s="2"/>
      </tp>
      <tp>
        <v>16.86</v>
        <stp/>
        <stp>##V3_BDHV12</stp>
        <stp>ZIL2 GY Equity</stp>
        <stp>PX_CLOSE_1D</stp>
        <stp>27/02/2018</stp>
        <stp>27/02/2018</stp>
        <stp>[Crispin Spreadsheet.xlsx]Portfolio!R296C25</stp>
        <tr r="Y296" s="2"/>
      </tp>
      <tp>
        <v>26.75</v>
        <stp/>
        <stp>##V3_BDHV12</stp>
        <stp>PDG LN Equity</stp>
        <stp>PX_CLOSE_1D</stp>
        <stp>27/02/2018</stp>
        <stp>27/02/2018</stp>
        <stp>[Crispin Spreadsheet.xlsx]Portfolio!R187C25</stp>
        <tr r="Y187" s="2"/>
      </tp>
      <tp>
        <v>208.5</v>
        <stp/>
        <stp>##V3_BDHV12</stp>
        <stp>BARC LN Equity</stp>
        <stp>PX_CLOSE_1D</stp>
        <stp>27/02/2018</stp>
        <stp>27/02/2018</stp>
        <stp>[Crispin Spreadsheet.xlsx]Portfolio!R154C25</stp>
        <tr r="Y154" s="2"/>
      </tp>
      <tp>
        <v>102.7</v>
        <stp/>
        <stp>##V3_BDHV12</stp>
        <stp>TALK LN Equity</stp>
        <stp>PX_CLOSE_1D</stp>
        <stp>27/02/2018</stp>
        <stp>27/02/2018</stp>
        <stp>[Crispin Spreadsheet.xlsx]Portfolio!R200C25</stp>
        <tr r="Y200" s="2"/>
      </tp>
      <tp>
        <v>0.2</v>
        <stp/>
        <stp>##V3_BDHV12</stp>
        <stp>WGXO AU Equity</stp>
        <stp>PX_CLOSE_1D</stp>
        <stp>27/02/2018</stp>
        <stp>27/02/2018</stp>
        <stp>[Crispin Spreadsheet.xlsx]Portfolio!R18C25</stp>
        <tr r="Y18" s="2"/>
      </tp>
      <tp>
        <v>10.065200000000001</v>
        <stp/>
        <stp>##V3_BDPV12</stp>
        <stp>EURSEK Curncy</stp>
        <stp>PX_YEST_CLOSE</stp>
        <stp>[Crispin Spreadsheet.xlsx]Portfolio!R302C29</stp>
        <tr r="AC302" s="2"/>
      </tp>
      <tp>
        <v>10.065200000000001</v>
        <stp/>
        <stp>##V3_BDPV12</stp>
        <stp>EURSEK Curncy</stp>
        <stp>PX_YEST_CLOSE</stp>
        <stp>[Crispin Spreadsheet.xlsx]Portfolio!R300C29</stp>
        <tr r="AC300" s="2"/>
      </tp>
      <tp>
        <v>10.065200000000001</v>
        <stp/>
        <stp>##V3_BDPV12</stp>
        <stp>EURSEK Curncy</stp>
        <stp>PX_YEST_CLOSE</stp>
        <stp>[Crispin Spreadsheet.xlsx]Portfolio!R132C29</stp>
        <tr r="AC132" s="2"/>
      </tp>
      <tp>
        <v>10.065200000000001</v>
        <stp/>
        <stp>##V3_BDPV12</stp>
        <stp>EURSEK Curncy</stp>
        <stp>PX_YEST_CLOSE</stp>
        <stp>[Crispin Spreadsheet.xlsx]Portfolio!R133C29</stp>
        <tr r="AC133" s="2"/>
      </tp>
      <tp>
        <v>10.065200000000001</v>
        <stp/>
        <stp>##V3_BDPV12</stp>
        <stp>EURSEK Curncy</stp>
        <stp>PX_YEST_CLOSE</stp>
        <stp>[Crispin Spreadsheet.xlsx]Portfolio!R136C29</stp>
        <tr r="AC136" s="2"/>
      </tp>
      <tp>
        <v>10.065200000000001</v>
        <stp/>
        <stp>##V3_BDPV12</stp>
        <stp>EURSEK Curncy</stp>
        <stp>PX_YEST_CLOSE</stp>
        <stp>[Crispin Spreadsheet.xlsx]Portfolio!R134C29</stp>
        <tr r="AC134" s="2"/>
      </tp>
      <tp>
        <v>10.065200000000001</v>
        <stp/>
        <stp>##V3_BDPV12</stp>
        <stp>EURSEK Curncy</stp>
        <stp>PX_YEST_CLOSE</stp>
        <stp>[Crispin Spreadsheet.xlsx]Portfolio!R135C29</stp>
        <tr r="AC135" s="2"/>
      </tp>
      <tp>
        <v>14.75</v>
        <stp/>
        <stp>##V3_BDHV12</stp>
        <stp>SLP LN Equity</stp>
        <stp>PX_CLOSE_1D</stp>
        <stp>27/02/2018</stp>
        <stp>27/02/2018</stp>
        <stp>[Crispin Spreadsheet.xlsx]Portfolio!R199C25</stp>
        <tr r="Y199" s="2"/>
      </tp>
      <tp>
        <v>1105</v>
        <stp/>
        <stp>##V3_BDHV12</stp>
        <stp>SKY LN Equity</stp>
        <stp>PX_CLOSE_1D</stp>
        <stp>27/02/2018</stp>
        <stp>27/02/2018</stp>
        <stp>[Crispin Spreadsheet.xlsx]Portfolio!R198C25</stp>
        <tr r="Y198" s="2"/>
      </tp>
      <tp>
        <v>55.86</v>
        <stp/>
        <stp>##V3_BDHV12</stp>
        <stp>LHN SW Equity</stp>
        <stp>PX_CLOSE_1D</stp>
        <stp>27/02/2018</stp>
        <stp>27/02/2018</stp>
        <stp>[Crispin Spreadsheet.xlsx]Portfolio!R140C25</stp>
        <tr r="Y140" s="2"/>
      </tp>
      <tp>
        <v>26.45</v>
        <stp/>
        <stp>##V3_BDHV12</stp>
        <stp>METSO FH Equity</stp>
        <stp>PX_CLOSE_1D</stp>
        <stp>27/02/2018</stp>
        <stp>27/02/2018</stp>
        <stp>[Crispin Spreadsheet.xlsx]Portfolio!R40C25</stp>
        <tr r="Y40" s="2"/>
      </tp>
      <tp>
        <v>24</v>
        <stp/>
        <stp>##V3_BDHV12</stp>
        <stp>PGS NO Equity</stp>
        <stp>PX_CLOSE_1D</stp>
        <stp>27/02/2018</stp>
        <stp>27/02/2018</stp>
        <stp>[Crispin Spreadsheet.xlsx]Portfolio!R124C25</stp>
        <tr r="Y124" s="2"/>
      </tp>
      <tp>
        <v>5980</v>
        <stp/>
        <stp>##V3_BDHV12</stp>
        <stp>RB/ LN Equity</stp>
        <stp>PX_CLOSE_1D</stp>
        <stp>27/02/2018</stp>
        <stp>27/02/2018</stp>
        <stp>[Crispin Spreadsheet.xlsx]Portfolio!R191C25</stp>
        <tr r="Y191" s="2"/>
      </tp>
      <tp>
        <v>3.61</v>
        <stp/>
        <stp>##V3_BDHV12</stp>
        <stp>KGC US Equity</stp>
        <stp>PX_CLOSE_1D</stp>
        <stp>27/02/2018</stp>
        <stp>27/02/2018</stp>
        <stp>[Crispin Spreadsheet.xlsx]Portfolio!R232C25</stp>
        <tr r="Y232" s="2"/>
      </tp>
      <tp>
        <v>69.739999999999995</v>
        <stp/>
        <stp>##V3_BDHV12</stp>
        <stp>KHC US Equity</stp>
        <stp>PX_CLOSE_1D</stp>
        <stp>27/02/2018</stp>
        <stp>27/02/2018</stp>
        <stp>[Crispin Spreadsheet.xlsx]Portfolio!R233C25</stp>
        <tr r="Y233" s="2"/>
      </tp>
      <tp>
        <v>69.739999999999995</v>
        <stp/>
        <stp>##V3_BDHV12</stp>
        <stp>KHC US Equity</stp>
        <stp>PX_CLOSE_1D</stp>
        <stp>27/02/2018</stp>
        <stp>27/02/2018</stp>
        <stp>[Crispin Spreadsheet.xlsx]Portfolio!R306C25</stp>
        <tr r="Y306" s="2"/>
      </tp>
      <tp>
        <v>6090</v>
        <stp/>
        <stp>##V3_BDHV12</stp>
        <stp>RRS LN Equity</stp>
        <stp>PX_CLOSE_1D</stp>
        <stp>27/02/2018</stp>
        <stp>27/02/2018</stp>
        <stp>[Crispin Spreadsheet.xlsx]Portfolio!R189C25</stp>
        <tr r="Y189" s="2"/>
      </tp>
      <tp>
        <v>849.8</v>
        <stp/>
        <stp>##V3_BDHV12</stp>
        <stp>RR/ LN Equity</stp>
        <stp>PX_CLOSE_1D</stp>
        <stp>27/02/2018</stp>
        <stp>27/02/2018</stp>
        <stp>[Crispin Spreadsheet.xlsx]Portfolio!R193C25</stp>
        <tr r="Y193" s="2"/>
      </tp>
      <tp>
        <v>1730</v>
        <stp/>
        <stp>##V3_BDPV12</stp>
        <stp>8929 JT Equity</stp>
        <stp>LAST_PRICE</stp>
        <stp>[Crispin Spreadsheet.xlsx]Portfolio!R97C6</stp>
        <tr r="F97" s="2"/>
      </tp>
      <tp>
        <v>73.95</v>
        <stp/>
        <stp>##V3_BDHV12</stp>
        <stp>LVS US Equity</stp>
        <stp>PX_CLOSE_1D</stp>
        <stp>27/02/2018</stp>
        <stp>27/02/2018</stp>
        <stp>[Crispin Spreadsheet.xlsx]Portfolio!R235C25</stp>
        <tr r="Y235" s="2"/>
      </tp>
      <tp>
        <v>188.75</v>
        <stp/>
        <stp>##V3_BDHV12</stp>
        <stp>JM SS Equity</stp>
        <stp>PX_CLOSE_1D</stp>
        <stp>27/02/2018</stp>
        <stp>27/02/2018</stp>
        <stp>[Crispin Spreadsheet.xlsx]Portfolio!R302C25</stp>
        <tr r="Y302" s="2"/>
      </tp>
      <tp>
        <v>188.75</v>
        <stp/>
        <stp>##V3_BDHV12</stp>
        <stp>JM SS Equity</stp>
        <stp>PX_CLOSE_1D</stp>
        <stp>27/02/2018</stp>
        <stp>27/02/2018</stp>
        <stp>[Crispin Spreadsheet.xlsx]Portfolio!R135C25</stp>
        <tr r="Y135" s="2"/>
      </tp>
      <tp>
        <v>2.14</v>
        <stp/>
        <stp>##V3_BDHV12</stp>
        <stp>SDRL NO Equity</stp>
        <stp>PX_CLOSE_1D</stp>
        <stp>27/02/2018</stp>
        <stp>27/02/2018</stp>
        <stp>[Crispin Spreadsheet.xlsx]Portfolio!R125C25</stp>
        <tr r="Y125" s="2"/>
      </tp>
      <tp>
        <v>0.87961999999999996</v>
        <stp/>
        <stp>##V3_BDPV12</stp>
        <stp>EURGBp Curncy</stp>
        <stp>PX_YEST_CLOSE</stp>
        <stp>[Crispin Spreadsheet.xlsx]Portfolio!R193C29</stp>
        <tr r="AC193" s="2"/>
      </tp>
      <tp>
        <v>0.87961999999999996</v>
        <stp/>
        <stp>##V3_BDPV12</stp>
        <stp>EURGBp Curncy</stp>
        <stp>PX_YEST_CLOSE</stp>
        <stp>[Crispin Spreadsheet.xlsx]Portfolio!R191C29</stp>
        <tr r="AC191" s="2"/>
      </tp>
      <tp>
        <v>0.87961999999999996</v>
        <stp/>
        <stp>##V3_BDPV12</stp>
        <stp>EURGBp Curncy</stp>
        <stp>PX_YEST_CLOSE</stp>
        <stp>[Crispin Spreadsheet.xlsx]Portfolio!R198C29</stp>
        <tr r="AC198" s="2"/>
      </tp>
      <tp>
        <v>0.87961999999999996</v>
        <stp/>
        <stp>##V3_BDPV12</stp>
        <stp>EURGBp Curncy</stp>
        <stp>PX_YEST_CLOSE</stp>
        <stp>[Crispin Spreadsheet.xlsx]Portfolio!R199C29</stp>
        <tr r="AC199" s="2"/>
      </tp>
      <tp>
        <v>0.87961999999999996</v>
        <stp/>
        <stp>##V3_BDPV12</stp>
        <stp>EURGBp Curncy</stp>
        <stp>PX_YEST_CLOSE</stp>
        <stp>[Crispin Spreadsheet.xlsx]Portfolio!R186C29</stp>
        <tr r="AC186" s="2"/>
      </tp>
      <tp>
        <v>0.87961999999999996</v>
        <stp/>
        <stp>##V3_BDPV12</stp>
        <stp>EURGBp Curncy</stp>
        <stp>PX_YEST_CLOSE</stp>
        <stp>[Crispin Spreadsheet.xlsx]Portfolio!R187C29</stp>
        <tr r="AC187" s="2"/>
      </tp>
      <tp>
        <v>0.87961999999999996</v>
        <stp/>
        <stp>##V3_BDPV12</stp>
        <stp>EURGBp Curncy</stp>
        <stp>PX_YEST_CLOSE</stp>
        <stp>[Crispin Spreadsheet.xlsx]Portfolio!R182C29</stp>
        <tr r="AC182" s="2"/>
      </tp>
      <tp>
        <v>0.87961999999999996</v>
        <stp/>
        <stp>##V3_BDPV12</stp>
        <stp>EURGBp Curncy</stp>
        <stp>PX_YEST_CLOSE</stp>
        <stp>[Crispin Spreadsheet.xlsx]Portfolio!R180C29</stp>
        <tr r="AC180" s="2"/>
      </tp>
      <tp>
        <v>0.87961999999999996</v>
        <stp/>
        <stp>##V3_BDPV12</stp>
        <stp>EURGBp Curncy</stp>
        <stp>PX_YEST_CLOSE</stp>
        <stp>[Crispin Spreadsheet.xlsx]Portfolio!R181C29</stp>
        <tr r="AC181" s="2"/>
      </tp>
      <tp>
        <v>0.87961999999999996</v>
        <stp/>
        <stp>##V3_BDPV12</stp>
        <stp>EURGBp Curncy</stp>
        <stp>PX_YEST_CLOSE</stp>
        <stp>[Crispin Spreadsheet.xlsx]Portfolio!R189C29</stp>
        <tr r="AC189" s="2"/>
      </tp>
      <tp>
        <v>0.87961999999999996</v>
        <stp/>
        <stp>##V3_BDPV12</stp>
        <stp>EURGBp Curncy</stp>
        <stp>PX_YEST_CLOSE</stp>
        <stp>[Crispin Spreadsheet.xlsx]Portfolio!R154C29</stp>
        <tr r="AC154" s="2"/>
      </tp>
      <tp>
        <v>0.87961999999999996</v>
        <stp/>
        <stp>##V3_BDPV12</stp>
        <stp>EURGBp Curncy</stp>
        <stp>PX_YEST_CLOSE</stp>
        <stp>[Crispin Spreadsheet.xlsx]Portfolio!R155C29</stp>
        <tr r="AC155" s="2"/>
      </tp>
      <tp>
        <v>0.87961999999999996</v>
        <stp/>
        <stp>##V3_BDPV12</stp>
        <stp>EURGBp Curncy</stp>
        <stp>PX_YEST_CLOSE</stp>
        <stp>[Crispin Spreadsheet.xlsx]Portfolio!R152C29</stp>
        <tr r="AC152" s="2"/>
      </tp>
      <tp>
        <v>0.87961999999999996</v>
        <stp/>
        <stp>##V3_BDPV12</stp>
        <stp>EURGBp Curncy</stp>
        <stp>PX_YEST_CLOSE</stp>
        <stp>[Crispin Spreadsheet.xlsx]Portfolio!R153C29</stp>
        <tr r="AC153" s="2"/>
      </tp>
      <tp>
        <v>0.87961999999999996</v>
        <stp/>
        <stp>##V3_BDPV12</stp>
        <stp>EURGBp Curncy</stp>
        <stp>PX_YEST_CLOSE</stp>
        <stp>[Crispin Spreadsheet.xlsx]Portfolio!R150C29</stp>
        <tr r="AC150" s="2"/>
      </tp>
      <tp>
        <v>0.87961999999999996</v>
        <stp/>
        <stp>##V3_BDPV12</stp>
        <stp>EURGBp Curncy</stp>
        <stp>PX_YEST_CLOSE</stp>
        <stp>[Crispin Spreadsheet.xlsx]Portfolio!R151C29</stp>
        <tr r="AC151" s="2"/>
      </tp>
      <tp>
        <v>0.87961999999999996</v>
        <stp/>
        <stp>##V3_BDPV12</stp>
        <stp>EURGBp Curncy</stp>
        <stp>PX_YEST_CLOSE</stp>
        <stp>[Crispin Spreadsheet.xlsx]Portfolio!R159C29</stp>
        <tr r="AC159" s="2"/>
      </tp>
      <tp>
        <v>0.87961999999999996</v>
        <stp/>
        <stp>##V3_BDPV12</stp>
        <stp>EURGBp Curncy</stp>
        <stp>PX_YEST_CLOSE</stp>
        <stp>[Crispin Spreadsheet.xlsx]Portfolio!R146C29</stp>
        <tr r="AC146" s="2"/>
      </tp>
      <tp>
        <v>0.87961999999999996</v>
        <stp/>
        <stp>##V3_BDPV12</stp>
        <stp>EURGBp Curncy</stp>
        <stp>PX_YEST_CLOSE</stp>
        <stp>[Crispin Spreadsheet.xlsx]Portfolio!R147C29</stp>
        <tr r="AC147" s="2"/>
      </tp>
      <tp>
        <v>0.87961999999999996</v>
        <stp/>
        <stp>##V3_BDPV12</stp>
        <stp>EURGBp Curncy</stp>
        <stp>PX_YEST_CLOSE</stp>
        <stp>[Crispin Spreadsheet.xlsx]Portfolio!R145C29</stp>
        <tr r="AC145" s="2"/>
      </tp>
      <tp>
        <v>0.87961999999999996</v>
        <stp/>
        <stp>##V3_BDPV12</stp>
        <stp>EURGBp Curncy</stp>
        <stp>PX_YEST_CLOSE</stp>
        <stp>[Crispin Spreadsheet.xlsx]Portfolio!R148C29</stp>
        <tr r="AC148" s="2"/>
      </tp>
      <tp>
        <v>0.87961999999999996</v>
        <stp/>
        <stp>##V3_BDPV12</stp>
        <stp>EURGBp Curncy</stp>
        <stp>PX_YEST_CLOSE</stp>
        <stp>[Crispin Spreadsheet.xlsx]Portfolio!R149C29</stp>
        <tr r="AC149" s="2"/>
      </tp>
      <tp>
        <v>0.87961999999999996</v>
        <stp/>
        <stp>##V3_BDPV12</stp>
        <stp>EURGBp Curncy</stp>
        <stp>PX_YEST_CLOSE</stp>
        <stp>[Crispin Spreadsheet.xlsx]Portfolio!R176C29</stp>
        <tr r="AC176" s="2"/>
      </tp>
      <tp>
        <v>0.87961999999999996</v>
        <stp/>
        <stp>##V3_BDPV12</stp>
        <stp>EURGBp Curncy</stp>
        <stp>PX_YEST_CLOSE</stp>
        <stp>[Crispin Spreadsheet.xlsx]Portfolio!R177C29</stp>
        <tr r="AC177" s="2"/>
      </tp>
      <tp>
        <v>0.87961999999999996</v>
        <stp/>
        <stp>##V3_BDPV12</stp>
        <stp>EURGBp Curncy</stp>
        <stp>PX_YEST_CLOSE</stp>
        <stp>[Crispin Spreadsheet.xlsx]Portfolio!R172C29</stp>
        <tr r="AC172" s="2"/>
      </tp>
      <tp>
        <v>0.87961999999999996</v>
        <stp/>
        <stp>##V3_BDPV12</stp>
        <stp>EURGBp Curncy</stp>
        <stp>PX_YEST_CLOSE</stp>
        <stp>[Crispin Spreadsheet.xlsx]Portfolio!R173C29</stp>
        <tr r="AC173" s="2"/>
      </tp>
      <tp>
        <v>0.87961999999999996</v>
        <stp/>
        <stp>##V3_BDPV12</stp>
        <stp>EURGBp Curncy</stp>
        <stp>PX_YEST_CLOSE</stp>
        <stp>[Crispin Spreadsheet.xlsx]Portfolio!R171C29</stp>
        <tr r="AC171" s="2"/>
      </tp>
      <tp>
        <v>0.87961999999999996</v>
        <stp/>
        <stp>##V3_BDPV12</stp>
        <stp>EURGBp Curncy</stp>
        <stp>PX_YEST_CLOSE</stp>
        <stp>[Crispin Spreadsheet.xlsx]Portfolio!R178C29</stp>
        <tr r="AC178" s="2"/>
      </tp>
      <tp>
        <v>0.87961999999999996</v>
        <stp/>
        <stp>##V3_BDPV12</stp>
        <stp>EURGBp Curncy</stp>
        <stp>PX_YEST_CLOSE</stp>
        <stp>[Crispin Spreadsheet.xlsx]Portfolio!R167C29</stp>
        <tr r="AC167" s="2"/>
      </tp>
      <tp>
        <v>0.87961999999999996</v>
        <stp/>
        <stp>##V3_BDPV12</stp>
        <stp>EURGBp Curncy</stp>
        <stp>PX_YEST_CLOSE</stp>
        <stp>[Crispin Spreadsheet.xlsx]Portfolio!R164C29</stp>
        <tr r="AC164" s="2"/>
      </tp>
      <tp>
        <v>0.87961999999999996</v>
        <stp/>
        <stp>##V3_BDPV12</stp>
        <stp>EURGBp Curncy</stp>
        <stp>PX_YEST_CLOSE</stp>
        <stp>[Crispin Spreadsheet.xlsx]Portfolio!R165C29</stp>
        <tr r="AC165" s="2"/>
      </tp>
      <tp>
        <v>0.87961999999999996</v>
        <stp/>
        <stp>##V3_BDPV12</stp>
        <stp>EURGBp Curncy</stp>
        <stp>PX_YEST_CLOSE</stp>
        <stp>[Crispin Spreadsheet.xlsx]Portfolio!R162C29</stp>
        <tr r="AC162" s="2"/>
      </tp>
      <tp>
        <v>0.87961999999999996</v>
        <stp/>
        <stp>##V3_BDPV12</stp>
        <stp>EURGBp Curncy</stp>
        <stp>PX_YEST_CLOSE</stp>
        <stp>[Crispin Spreadsheet.xlsx]Portfolio!R163C29</stp>
        <tr r="AC163" s="2"/>
      </tp>
      <tp>
        <v>0.87961999999999996</v>
        <stp/>
        <stp>##V3_BDPV12</stp>
        <stp>EURGBp Curncy</stp>
        <stp>PX_YEST_CLOSE</stp>
        <stp>[Crispin Spreadsheet.xlsx]Portfolio!R160C29</stp>
        <tr r="AC160" s="2"/>
      </tp>
      <tp>
        <v>0.87961999999999996</v>
        <stp/>
        <stp>##V3_BDPV12</stp>
        <stp>EURGBp Curncy</stp>
        <stp>PX_YEST_CLOSE</stp>
        <stp>[Crispin Spreadsheet.xlsx]Portfolio!R161C29</stp>
        <tr r="AC161" s="2"/>
      </tp>
      <tp>
        <v>0.87961999999999996</v>
        <stp/>
        <stp>##V3_BDPV12</stp>
        <stp>EURGBp Curncy</stp>
        <stp>PX_YEST_CLOSE</stp>
        <stp>[Crispin Spreadsheet.xlsx]Portfolio!R168C29</stp>
        <tr r="AC168" s="2"/>
      </tp>
      <tp>
        <v>0.87961999999999996</v>
        <stp/>
        <stp>##V3_BDPV12</stp>
        <stp>EURGBp Curncy</stp>
        <stp>PX_YEST_CLOSE</stp>
        <stp>[Crispin Spreadsheet.xlsx]Portfolio!R301C29</stp>
        <tr r="AC301" s="2"/>
      </tp>
      <tp>
        <v>0.87961999999999996</v>
        <stp/>
        <stp>##V3_BDPV12</stp>
        <stp>EURGBp Curncy</stp>
        <stp>PX_YEST_CLOSE</stp>
        <stp>[Crispin Spreadsheet.xlsx]Portfolio!R294C29</stp>
        <tr r="AC294" s="2"/>
      </tp>
      <tp>
        <v>0.87961999999999996</v>
        <stp/>
        <stp>##V3_BDPV12</stp>
        <stp>EURGBp Curncy</stp>
        <stp>PX_YEST_CLOSE</stp>
        <stp>[Crispin Spreadsheet.xlsx]Portfolio!R290C29</stp>
        <tr r="AC290" s="2"/>
      </tp>
      <tp>
        <v>0.87961999999999996</v>
        <stp/>
        <stp>##V3_BDPV12</stp>
        <stp>EURGBp Curncy</stp>
        <stp>PX_YEST_CLOSE</stp>
        <stp>[Crispin Spreadsheet.xlsx]Portfolio!R206C29</stp>
        <tr r="AC206" s="2"/>
      </tp>
      <tp>
        <v>0.87961999999999996</v>
        <stp/>
        <stp>##V3_BDPV12</stp>
        <stp>EURGBp Curncy</stp>
        <stp>PX_YEST_CLOSE</stp>
        <stp>[Crispin Spreadsheet.xlsx]Portfolio!R207C29</stp>
        <tr r="AC207" s="2"/>
      </tp>
      <tp>
        <v>0.87961999999999996</v>
        <stp/>
        <stp>##V3_BDPV12</stp>
        <stp>EURGBp Curncy</stp>
        <stp>PX_YEST_CLOSE</stp>
        <stp>[Crispin Spreadsheet.xlsx]Portfolio!R204C29</stp>
        <tr r="AC204" s="2"/>
      </tp>
      <tp>
        <v>0.87961999999999996</v>
        <stp/>
        <stp>##V3_BDPV12</stp>
        <stp>EURGBp Curncy</stp>
        <stp>PX_YEST_CLOSE</stp>
        <stp>[Crispin Spreadsheet.xlsx]Portfolio!R205C29</stp>
        <tr r="AC205" s="2"/>
      </tp>
      <tp>
        <v>0.87961999999999996</v>
        <stp/>
        <stp>##V3_BDPV12</stp>
        <stp>EURGBp Curncy</stp>
        <stp>PX_YEST_CLOSE</stp>
        <stp>[Crispin Spreadsheet.xlsx]Portfolio!R202C29</stp>
        <tr r="AC202" s="2"/>
      </tp>
      <tp>
        <v>0.87961999999999996</v>
        <stp/>
        <stp>##V3_BDPV12</stp>
        <stp>EURGBp Curncy</stp>
        <stp>PX_YEST_CLOSE</stp>
        <stp>[Crispin Spreadsheet.xlsx]Portfolio!R203C29</stp>
        <tr r="AC203" s="2"/>
      </tp>
      <tp>
        <v>0.87961999999999996</v>
        <stp/>
        <stp>##V3_BDPV12</stp>
        <stp>EURGBp Curncy</stp>
        <stp>PX_YEST_CLOSE</stp>
        <stp>[Crispin Spreadsheet.xlsx]Portfolio!R200C29</stp>
        <tr r="AC200" s="2"/>
      </tp>
      <tp>
        <v>0.87961999999999996</v>
        <stp/>
        <stp>##V3_BDPV12</stp>
        <stp>EURGBP Curncy</stp>
        <stp>PX_YEST_CLOSE</stp>
        <stp>[Crispin Spreadsheet.xlsx]Portfolio!R196C29</stp>
        <tr r="AC196" s="2"/>
      </tp>
      <tp>
        <v>0.87961999999999996</v>
        <stp/>
        <stp>##V3_BDPV12</stp>
        <stp>EURGBP Curncy</stp>
        <stp>PX_YEST_CLOSE</stp>
        <stp>[Crispin Spreadsheet.xlsx]Portfolio!R197C29</stp>
        <tr r="AC197" s="2"/>
      </tp>
      <tp>
        <v>0.87961999999999996</v>
        <stp/>
        <stp>##V3_BDPV12</stp>
        <stp>EURGBP Curncy</stp>
        <stp>PX_YEST_CLOSE</stp>
        <stp>[Crispin Spreadsheet.xlsx]Portfolio!R194C29</stp>
        <tr r="AC194" s="2"/>
      </tp>
      <tp>
        <v>0.87961999999999996</v>
        <stp/>
        <stp>##V3_BDPV12</stp>
        <stp>EURGBP Curncy</stp>
        <stp>PX_YEST_CLOSE</stp>
        <stp>[Crispin Spreadsheet.xlsx]Portfolio!R195C29</stp>
        <tr r="AC195" s="2"/>
      </tp>
      <tp>
        <v>0.87961999999999996</v>
        <stp/>
        <stp>##V3_BDPV12</stp>
        <stp>EURGBP Curncy</stp>
        <stp>PX_YEST_CLOSE</stp>
        <stp>[Crispin Spreadsheet.xlsx]Portfolio!R192C29</stp>
        <tr r="AC192" s="2"/>
      </tp>
      <tp>
        <v>0.87961999999999996</v>
        <stp/>
        <stp>##V3_BDPV12</stp>
        <stp>EURGBP Curncy</stp>
        <stp>PX_YEST_CLOSE</stp>
        <stp>[Crispin Spreadsheet.xlsx]Portfolio!R190C29</stp>
        <tr r="AC190" s="2"/>
      </tp>
      <tp>
        <v>0.87961999999999996</v>
        <stp/>
        <stp>##V3_BDPV12</stp>
        <stp>EURGBP Curncy</stp>
        <stp>PX_YEST_CLOSE</stp>
        <stp>[Crispin Spreadsheet.xlsx]Portfolio!R184C29</stp>
        <tr r="AC184" s="2"/>
      </tp>
      <tp>
        <v>0.87961999999999996</v>
        <stp/>
        <stp>##V3_BDPV12</stp>
        <stp>EURGBP Curncy</stp>
        <stp>PX_YEST_CLOSE</stp>
        <stp>[Crispin Spreadsheet.xlsx]Portfolio!R185C29</stp>
        <tr r="AC185" s="2"/>
      </tp>
      <tp>
        <v>0.87961999999999996</v>
        <stp/>
        <stp>##V3_BDPV12</stp>
        <stp>EURGBP Curncy</stp>
        <stp>PX_YEST_CLOSE</stp>
        <stp>[Crispin Spreadsheet.xlsx]Portfolio!R183C29</stp>
        <tr r="AC183" s="2"/>
      </tp>
      <tp>
        <v>0.87961999999999996</v>
        <stp/>
        <stp>##V3_BDPV12</stp>
        <stp>EURGBP Curncy</stp>
        <stp>PX_YEST_CLOSE</stp>
        <stp>[Crispin Spreadsheet.xlsx]Portfolio!R188C29</stp>
        <tr r="AC188" s="2"/>
      </tp>
      <tp>
        <v>0.87961999999999996</v>
        <stp/>
        <stp>##V3_BDPV12</stp>
        <stp>EURGBP Curncy</stp>
        <stp>PX_YEST_CLOSE</stp>
        <stp>[Crispin Spreadsheet.xlsx]Portfolio!R156C29</stp>
        <tr r="AC156" s="2"/>
      </tp>
      <tp>
        <v>0.87961999999999996</v>
        <stp/>
        <stp>##V3_BDPV12</stp>
        <stp>EURGBP Curncy</stp>
        <stp>PX_YEST_CLOSE</stp>
        <stp>[Crispin Spreadsheet.xlsx]Portfolio!R158C29</stp>
        <tr r="AC158" s="2"/>
      </tp>
      <tp>
        <v>0.87961999999999996</v>
        <stp/>
        <stp>##V3_BDPV12</stp>
        <stp>EURGBP Curncy</stp>
        <stp>PX_YEST_CLOSE</stp>
        <stp>[Crispin Spreadsheet.xlsx]Portfolio!R174C29</stp>
        <tr r="AC174" s="2"/>
      </tp>
      <tp>
        <v>0.87961999999999996</v>
        <stp/>
        <stp>##V3_BDPV12</stp>
        <stp>EURGBP Curncy</stp>
        <stp>PX_YEST_CLOSE</stp>
        <stp>[Crispin Spreadsheet.xlsx]Portfolio!R175C29</stp>
        <tr r="AC175" s="2"/>
      </tp>
      <tp>
        <v>0.87961999999999996</v>
        <stp/>
        <stp>##V3_BDPV12</stp>
        <stp>EURGBP Curncy</stp>
        <stp>PX_YEST_CLOSE</stp>
        <stp>[Crispin Spreadsheet.xlsx]Portfolio!R170C29</stp>
        <tr r="AC170" s="2"/>
      </tp>
      <tp>
        <v>0.87961999999999996</v>
        <stp/>
        <stp>##V3_BDPV12</stp>
        <stp>EURGBP Curncy</stp>
        <stp>PX_YEST_CLOSE</stp>
        <stp>[Crispin Spreadsheet.xlsx]Portfolio!R179C29</stp>
        <tr r="AC179" s="2"/>
      </tp>
      <tp>
        <v>0.87961999999999996</v>
        <stp/>
        <stp>##V3_BDPV12</stp>
        <stp>EURGBP Curncy</stp>
        <stp>PX_YEST_CLOSE</stp>
        <stp>[Crispin Spreadsheet.xlsx]Portfolio!R166C29</stp>
        <tr r="AC166" s="2"/>
      </tp>
      <tp>
        <v>0.87961999999999996</v>
        <stp/>
        <stp>##V3_BDPV12</stp>
        <stp>EURGBP Curncy</stp>
        <stp>PX_YEST_CLOSE</stp>
        <stp>[Crispin Spreadsheet.xlsx]Portfolio!R169C29</stp>
        <tr r="AC169" s="2"/>
      </tp>
      <tp>
        <v>0.87961999999999996</v>
        <stp/>
        <stp>##V3_BDPV12</stp>
        <stp>EURGBP Curncy</stp>
        <stp>PX_YEST_CLOSE</stp>
        <stp>[Crispin Spreadsheet.xlsx]Portfolio!R276C29</stp>
        <tr r="AC276" s="2"/>
      </tp>
      <tp>
        <v>0.87961999999999996</v>
        <stp/>
        <stp>##V3_BDPV12</stp>
        <stp>EURGBP Curncy</stp>
        <stp>PX_YEST_CLOSE</stp>
        <stp>[Crispin Spreadsheet.xlsx]Portfolio!R273C29</stp>
        <tr r="AC273" s="2"/>
      </tp>
      <tp>
        <v>0.87961999999999996</v>
        <stp/>
        <stp>##V3_BDPV12</stp>
        <stp>EURGBP Curncy</stp>
        <stp>PX_YEST_CLOSE</stp>
        <stp>[Crispin Spreadsheet.xlsx]Portfolio!R271C29</stp>
        <tr r="AC271" s="2"/>
      </tp>
      <tp>
        <v>0.87961999999999996</v>
        <stp/>
        <stp>##V3_BDPV12</stp>
        <stp>EURGBP Curncy</stp>
        <stp>PX_YEST_CLOSE</stp>
        <stp>[Crispin Spreadsheet.xlsx]Portfolio!R267C29</stp>
        <tr r="AC267" s="2"/>
      </tp>
      <tp>
        <v>0.87961999999999996</v>
        <stp/>
        <stp>##V3_BDPV12</stp>
        <stp>EURGBP Curncy</stp>
        <stp>PX_YEST_CLOSE</stp>
        <stp>[Crispin Spreadsheet.xlsx]Portfolio!R268C29</stp>
        <tr r="AC268" s="2"/>
      </tp>
      <tp>
        <v>122.1</v>
        <stp/>
        <stp>##V3_BDHV12</stp>
        <stp>G H8 Comdty</stp>
        <stp>PX_CLOSE_1D</stp>
        <stp>27/02/2018</stp>
        <stp>27/02/2018</stp>
        <stp>[Crispin Spreadsheet.xlsx]Portfolio!R267C25</stp>
        <tr r="Y267" s="2"/>
      </tp>
      <tp>
        <v>150.97</v>
        <stp/>
        <stp>##V3_BDHV12</stp>
        <stp>JBH8 Comdty</stp>
        <stp>PX_CLOSE_1D</stp>
        <stp>27/02/2018</stp>
        <stp>27/02/2018</stp>
        <stp>[Crispin Spreadsheet.xlsx]Portfolio!R266C25</stp>
        <tr r="Y266" s="2"/>
      </tp>
      <tp>
        <v>122.1</v>
        <stp/>
        <stp>##V3_BDHV12</stp>
        <stp>G H8 Comdty</stp>
        <stp>PX_CLOSE_1D</stp>
        <stp>27/02/2018</stp>
        <stp>27/02/2018</stp>
        <stp>[Crispin Spreadsheet.xlsx]Portfolio!R179C25</stp>
        <tr r="Y179" s="2"/>
      </tp>
      <tp>
        <v>150.97</v>
        <stp/>
        <stp>##V3_BDHV12</stp>
        <stp>JBH8 Comdty</stp>
        <stp>PX_CLOSE_1D</stp>
        <stp>27/02/2018</stp>
        <stp>27/02/2018</stp>
        <stp>[Crispin Spreadsheet.xlsx]Portfolio!R101C25</stp>
        <tr r="Y101" s="2"/>
      </tp>
      <tp>
        <v>189</v>
        <stp/>
        <stp>##V3_BDHV12</stp>
        <stp>TLW LN Equity</stp>
        <stp>PX_CLOSE_1D</stp>
        <stp>27/02/2018</stp>
        <stp>27/02/2018</stp>
        <stp>[Crispin Spreadsheet.xlsx]Portfolio!R204C25</stp>
        <tr r="Y204" s="2"/>
      </tp>
      <tp>
        <v>35989</v>
        <stp/>
        <stp>##V3_BDHV12</stp>
        <stp>KIO SJ Equity</stp>
        <stp>PX_CLOSE_1D</stp>
        <stp>27/02/2018</stp>
        <stp>27/02/2018</stp>
        <stp>[Crispin Spreadsheet.xlsx]Portfolio!R129C25</stp>
        <tr r="Y129" s="2"/>
      </tp>
      <tp>
        <v>22.65</v>
        <stp/>
        <stp>##V3_BDHV12</stp>
        <stp>TCS LI Equity</stp>
        <stp>PX_CLOSE_1D</stp>
        <stp>27/02/2018</stp>
        <stp>27/02/2018</stp>
        <stp>[Crispin Spreadsheet.xlsx]Portfolio!R324C25</stp>
        <tr r="Y324" s="2"/>
      </tp>
      <tp>
        <v>22.65</v>
        <stp/>
        <stp>##V3_BDHV12</stp>
        <stp>TCS LI Equity</stp>
        <stp>PX_CLOSE_1D</stp>
        <stp>27/02/2018</stp>
        <stp>27/02/2018</stp>
        <stp>[Crispin Spreadsheet.xlsx]Portfolio!R201C25</stp>
        <tr r="Y201" s="2"/>
      </tp>
      <tp>
        <v>1435.5</v>
        <stp/>
        <stp>##V3_BDHV12</stp>
        <stp>TPK LN Equity</stp>
        <stp>PX_CLOSE_1D</stp>
        <stp>27/02/2018</stp>
        <stp>27/02/2018</stp>
        <stp>[Crispin Spreadsheet.xlsx]Portfolio!R202C25</stp>
        <tr r="Y202" s="2"/>
      </tp>
      <tp>
        <v>122.9</v>
        <stp/>
        <stp>##V3_BDHV12</stp>
        <stp>MON US Equity</stp>
        <stp>PX_CLOSE_1D</stp>
        <stp>27/02/2018</stp>
        <stp>27/02/2018</stp>
        <stp>[Crispin Spreadsheet.xlsx]Portfolio!R310C25</stp>
        <tr r="Y310" s="2"/>
      </tp>
      <tp>
        <v>122.9</v>
        <stp/>
        <stp>##V3_BDHV12</stp>
        <stp>MON US Equity</stp>
        <stp>PX_CLOSE_1D</stp>
        <stp>27/02/2018</stp>
        <stp>27/02/2018</stp>
        <stp>[Crispin Spreadsheet.xlsx]Portfolio!R238C25</stp>
        <tr r="Y238" s="2"/>
      </tp>
      <tp>
        <v>14.3337</v>
        <stp/>
        <stp>##V3_BDPV12</stp>
        <stp>EURZAr Curncy</stp>
        <stp>PX_YEST_CLOSE</stp>
        <stp>[Crispin Spreadsheet.xlsx]Portfolio!R129C29</stp>
        <tr r="AC129" s="2"/>
      </tp>
      <tp>
        <v>14.3337</v>
        <stp/>
        <stp>##V3_BDPV12</stp>
        <stp>EURZAr Curncy</stp>
        <stp>PX_YEST_CLOSE</stp>
        <stp>[Crispin Spreadsheet.xlsx]Portfolio!R128C29</stp>
        <tr r="AC128" s="2"/>
      </tp>
      <tp>
        <v>84.6</v>
        <stp/>
        <stp>##V3_BDHV12</stp>
        <stp>SAVE FP Equity</stp>
        <stp>PX_CLOSE_1D</stp>
        <stp>27/02/2018</stp>
        <stp>27/02/2018</stp>
        <stp>[Crispin Spreadsheet.xlsx]Portfolio!R53C25</stp>
        <tr r="Y53" s="2"/>
      </tp>
      <tp>
        <v>12.51</v>
        <stp/>
        <stp>##V3_BDHV12</stp>
        <stp>SESG FP Equity</stp>
        <stp>PX_CLOSE_1D</stp>
        <stp>27/02/2018</stp>
        <stp>27/02/2018</stp>
        <stp>[Crispin Spreadsheet.xlsx]Portfolio!R54C25</stp>
        <tr r="Y54" s="2"/>
      </tp>
      <tp>
        <v>68.95</v>
        <stp/>
        <stp>##V3_BDHV12</stp>
        <stp>K US Equity</stp>
        <stp>PX_CLOSE_1D</stp>
        <stp>27/02/2018</stp>
        <stp>27/02/2018</stp>
        <stp>[Crispin Spreadsheet.xlsx]Portfolio!R231C25</stp>
        <tr r="Y231" s="2"/>
      </tp>
      <tp>
        <v>39.01</v>
        <stp/>
        <stp>##V3_BDHV12</stp>
        <stp>NAV US Equity</stp>
        <stp>PX_CLOSE_1D</stp>
        <stp>27/02/2018</stp>
        <stp>27/02/2018</stp>
        <stp>[Crispin Spreadsheet.xlsx]Portfolio!R311C25</stp>
        <tr r="Y311" s="2"/>
      </tp>
      <tp>
        <v>39.01</v>
        <stp/>
        <stp>##V3_BDHV12</stp>
        <stp>NAV US Equity</stp>
        <stp>PX_CLOSE_1D</stp>
        <stp>27/02/2018</stp>
        <stp>27/02/2018</stp>
        <stp>[Crispin Spreadsheet.xlsx]Portfolio!R239C25</stp>
        <tr r="Y239" s="2"/>
      </tp>
      <tp>
        <v>1381.5</v>
        <stp/>
        <stp>##V3_BDHV12</stp>
        <stp>WPP LN Equity</stp>
        <stp>PX_CLOSE_1D</stp>
        <stp>27/02/2018</stp>
        <stp>27/02/2018</stp>
        <stp>[Crispin Spreadsheet.xlsx]Portfolio!R207C25</stp>
        <tr r="Y207" s="2"/>
      </tp>
      <tp>
        <v>1332.8</v>
        <stp/>
        <stp>##V3_BDHV12</stp>
        <stp>GCJ8 Comdty</stp>
        <stp>PX_CLOSE_1D</stp>
        <stp>27/02/2018</stp>
        <stp>27/02/2018</stp>
        <stp>[Crispin Spreadsheet.xlsx]Portfolio!R265C25</stp>
        <tr r="Y265" s="2"/>
      </tp>
      <tp>
        <v>1332.8</v>
        <stp/>
        <stp>##V3_BDHV12</stp>
        <stp>GCJ8 Comdty</stp>
        <stp>PX_CLOSE_1D</stp>
        <stp>27/02/2018</stp>
        <stp>27/02/2018</stp>
        <stp>[Crispin Spreadsheet.xlsx]Portfolio!R227C25</stp>
        <tr r="Y227" s="2"/>
      </tp>
      <tp>
        <v>205.55</v>
        <stp/>
        <stp>##V3_BDHV12</stp>
        <stp>VOD LN Equity</stp>
        <stp>PX_CLOSE_1D</stp>
        <stp>27/02/2018</stp>
        <stp>27/02/2018</stp>
        <stp>[Crispin Spreadsheet.xlsx]Portfolio!R206C25</stp>
        <tr r="Y206" s="2"/>
      </tp>
      <tp>
        <v>1321</v>
        <stp/>
        <stp>##V3_BDPV12</stp>
        <stp>GCJ8 Comdty</stp>
        <stp>LAST_PRICE</stp>
        <stp>[Crispin Spreadsheet.xlsx]Portfolio!R227C6</stp>
        <tr r="F227" s="2"/>
      </tp>
      <tp>
        <v>0.88556000000000001</v>
        <stp/>
        <stp>##V3_BDPV12</stp>
        <stp>EURGBP Curncy</stp>
        <stp>LAST_PRICE</stp>
        <stp>[Crispin Spreadsheet.xlsx]Portfolio!R179C12</stp>
        <tr r="L179" s="2"/>
      </tp>
      <tp>
        <v>0.88556000000000001</v>
        <stp/>
        <stp>##V3_BDPV12</stp>
        <stp>EURGBP Curncy</stp>
        <stp>LAST_PRICE</stp>
        <stp>[Crispin Spreadsheet.xlsx]Portfolio!R175C12</stp>
        <tr r="L175" s="2"/>
      </tp>
      <tp>
        <v>0.88556000000000001</v>
        <stp/>
        <stp>##V3_BDPV12</stp>
        <stp>EURGBP Curncy</stp>
        <stp>LAST_PRICE</stp>
        <stp>[Crispin Spreadsheet.xlsx]Portfolio!R174C12</stp>
        <tr r="L174" s="2"/>
      </tp>
      <tp>
        <v>0.88556000000000001</v>
        <stp/>
        <stp>##V3_BDPV12</stp>
        <stp>EURGBP Curncy</stp>
        <stp>LAST_PRICE</stp>
        <stp>[Crispin Spreadsheet.xlsx]Portfolio!R170C12</stp>
        <tr r="L170" s="2"/>
      </tp>
      <tp>
        <v>0.88556000000000001</v>
        <stp/>
        <stp>##V3_BDPV12</stp>
        <stp>EURGBP Curncy</stp>
        <stp>LAST_PRICE</stp>
        <stp>[Crispin Spreadsheet.xlsx]Portfolio!R169C12</stp>
        <tr r="L169" s="2"/>
      </tp>
      <tp>
        <v>0.88556000000000001</v>
        <stp/>
        <stp>##V3_BDPV12</stp>
        <stp>EURGBP Curncy</stp>
        <stp>LAST_PRICE</stp>
        <stp>[Crispin Spreadsheet.xlsx]Portfolio!R166C12</stp>
        <tr r="L166" s="2"/>
      </tp>
      <tp>
        <v>0.88556000000000001</v>
        <stp/>
        <stp>##V3_BDPV12</stp>
        <stp>EURGBP Curncy</stp>
        <stp>LAST_PRICE</stp>
        <stp>[Crispin Spreadsheet.xlsx]Portfolio!R158C12</stp>
        <tr r="L158" s="2"/>
      </tp>
      <tp>
        <v>0.88556000000000001</v>
        <stp/>
        <stp>##V3_BDPV12</stp>
        <stp>EURGBP Curncy</stp>
        <stp>LAST_PRICE</stp>
        <stp>[Crispin Spreadsheet.xlsx]Portfolio!R156C12</stp>
        <tr r="L156" s="2"/>
      </tp>
      <tp>
        <v>0.88556000000000001</v>
        <stp/>
        <stp>##V3_BDPV12</stp>
        <stp>EURGBP Curncy</stp>
        <stp>LAST_PRICE</stp>
        <stp>[Crispin Spreadsheet.xlsx]Portfolio!R197C12</stp>
        <tr r="L197" s="2"/>
      </tp>
      <tp>
        <v>0.88556000000000001</v>
        <stp/>
        <stp>##V3_BDPV12</stp>
        <stp>EURGBP Curncy</stp>
        <stp>LAST_PRICE</stp>
        <stp>[Crispin Spreadsheet.xlsx]Portfolio!R196C12</stp>
        <tr r="L196" s="2"/>
      </tp>
      <tp>
        <v>0.88556000000000001</v>
        <stp/>
        <stp>##V3_BDPV12</stp>
        <stp>EURGBP Curncy</stp>
        <stp>LAST_PRICE</stp>
        <stp>[Crispin Spreadsheet.xlsx]Portfolio!R195C12</stp>
        <tr r="L195" s="2"/>
      </tp>
      <tp>
        <v>0.88556000000000001</v>
        <stp/>
        <stp>##V3_BDPV12</stp>
        <stp>EURGBP Curncy</stp>
        <stp>LAST_PRICE</stp>
        <stp>[Crispin Spreadsheet.xlsx]Portfolio!R194C12</stp>
        <tr r="L194" s="2"/>
      </tp>
      <tp>
        <v>0.88556000000000001</v>
        <stp/>
        <stp>##V3_BDPV12</stp>
        <stp>EURGBP Curncy</stp>
        <stp>LAST_PRICE</stp>
        <stp>[Crispin Spreadsheet.xlsx]Portfolio!R192C12</stp>
        <tr r="L192" s="2"/>
      </tp>
      <tp>
        <v>0.88556000000000001</v>
        <stp/>
        <stp>##V3_BDPV12</stp>
        <stp>EURGBP Curncy</stp>
        <stp>LAST_PRICE</stp>
        <stp>[Crispin Spreadsheet.xlsx]Portfolio!R190C12</stp>
        <tr r="L190" s="2"/>
      </tp>
      <tp>
        <v>0.88556000000000001</v>
        <stp/>
        <stp>##V3_BDPV12</stp>
        <stp>EURGBP Curncy</stp>
        <stp>LAST_PRICE</stp>
        <stp>[Crispin Spreadsheet.xlsx]Portfolio!R188C12</stp>
        <tr r="L188" s="2"/>
      </tp>
      <tp>
        <v>0.88556000000000001</v>
        <stp/>
        <stp>##V3_BDPV12</stp>
        <stp>EURGBP Curncy</stp>
        <stp>LAST_PRICE</stp>
        <stp>[Crispin Spreadsheet.xlsx]Portfolio!R185C12</stp>
        <tr r="L185" s="2"/>
      </tp>
      <tp>
        <v>0.88556000000000001</v>
        <stp/>
        <stp>##V3_BDPV12</stp>
        <stp>EURGBP Curncy</stp>
        <stp>LAST_PRICE</stp>
        <stp>[Crispin Spreadsheet.xlsx]Portfolio!R184C12</stp>
        <tr r="L184" s="2"/>
      </tp>
      <tp>
        <v>0.88556000000000001</v>
        <stp/>
        <stp>##V3_BDPV12</stp>
        <stp>EURGBP Curncy</stp>
        <stp>LAST_PRICE</stp>
        <stp>[Crispin Spreadsheet.xlsx]Portfolio!R183C12</stp>
        <tr r="L183" s="2"/>
      </tp>
      <tp t="s">
        <v>SEK</v>
        <stp/>
        <stp>##V3_BDPV12</stp>
        <stp>HEXAB SS Equity</stp>
        <stp>CRNCY</stp>
        <stp>[Crispin Spreadsheet.xlsx]Portfolio!R300C3</stp>
        <tr r="C300" s="2"/>
      </tp>
      <tp>
        <v>0.88556000000000001</v>
        <stp/>
        <stp>##V3_BDPV12</stp>
        <stp>EURGBP Curncy</stp>
        <stp>LAST_PRICE</stp>
        <stp>[Crispin Spreadsheet.xlsx]Portfolio!R276C12</stp>
        <tr r="L276" s="2"/>
      </tp>
      <tp>
        <v>0.88556000000000001</v>
        <stp/>
        <stp>##V3_BDPV12</stp>
        <stp>EURGBP Curncy</stp>
        <stp>LAST_PRICE</stp>
        <stp>[Crispin Spreadsheet.xlsx]Portfolio!R273C12</stp>
        <tr r="L273" s="2"/>
      </tp>
      <tp>
        <v>0.88556000000000001</v>
        <stp/>
        <stp>##V3_BDPV12</stp>
        <stp>EURGBP Curncy</stp>
        <stp>LAST_PRICE</stp>
        <stp>[Crispin Spreadsheet.xlsx]Portfolio!R271C12</stp>
        <tr r="L271" s="2"/>
      </tp>
      <tp>
        <v>0.88556000000000001</v>
        <stp/>
        <stp>##V3_BDPV12</stp>
        <stp>EURGBP Curncy</stp>
        <stp>LAST_PRICE</stp>
        <stp>[Crispin Spreadsheet.xlsx]Portfolio!R268C12</stp>
        <tr r="L268" s="2"/>
      </tp>
      <tp>
        <v>0.88556000000000001</v>
        <stp/>
        <stp>##V3_BDPV12</stp>
        <stp>EURGBP Curncy</stp>
        <stp>LAST_PRICE</stp>
        <stp>[Crispin Spreadsheet.xlsx]Portfolio!R267C12</stp>
        <tr r="L267" s="2"/>
      </tp>
      <tp t="s">
        <v>EUR</v>
        <stp/>
        <stp>##V3_BDPV12</stp>
        <stp>SZU GY Equity</stp>
        <stp>CRNCY</stp>
        <stp>[Crispin Spreadsheet.xlsx]Portfolio!R69C3</stp>
        <tr r="C69" s="2"/>
      </tp>
      <tp>
        <v>28.56</v>
        <stp/>
        <stp>##V3_BDPV12</stp>
        <stp>EDEN FP Equity</stp>
        <stp>PX_YEST_CLOSE</stp>
        <stp>[Crispin Spreadsheet.xlsx]Portfolio!R45C5</stp>
        <tr r="E45" s="2"/>
      </tp>
      <tp t="s">
        <v>BRL</v>
        <stp/>
        <stp>##V3_BDPV12</stp>
        <stp>SLCE3 BS Equity</stp>
        <stp>CRNCY</stp>
        <stp>[Crispin Spreadsheet.xlsx]Portfolio!R319C3</stp>
        <tr r="C319" s="2"/>
      </tp>
      <tp>
        <v>2.1</v>
        <stp/>
        <stp>##V3_BDPV12</stp>
        <stp>SDRL NO Equity</stp>
        <stp>LAST_PRICE</stp>
        <stp>[Crispin Spreadsheet.xlsx]Portfolio!R125C6</stp>
        <tr r="F125" s="2"/>
      </tp>
      <tp t="s">
        <v>EUR</v>
        <stp/>
        <stp>##V3_BDPV12</stp>
        <stp>SDF GY Equity</stp>
        <stp>CRNCY</stp>
        <stp>[Crispin Spreadsheet.xlsx]Portfolio!R304C3</stp>
        <tr r="C304" s="2"/>
      </tp>
      <tp t="s">
        <v>USD</v>
        <stp/>
        <stp>##V3_BDPV12</stp>
        <stp>VSAT US Equity</stp>
        <stp>CRNCY</stp>
        <stp>[Crispin Spreadsheet.xlsx]Portfolio!R331C3</stp>
        <tr r="C331" s="2"/>
      </tp>
      <tp t="s">
        <v>USD</v>
        <stp/>
        <stp>##V3_BDPV12</stp>
        <stp>CAR US Equity</stp>
        <stp>CRNCY</stp>
        <stp>[Crispin Spreadsheet.xlsx]Portfolio!R214C3</stp>
        <tr r="C214" s="2"/>
      </tp>
      <tp t="s">
        <v>DKK</v>
        <stp/>
        <stp>##V3_BDPV12</stp>
        <stp>WDH DC Equity</stp>
        <stp>CRNCY</stp>
        <stp>[Crispin Spreadsheet.xlsx]Portfolio!R334C3</stp>
        <tr r="C334" s="2"/>
      </tp>
      <tp t="s">
        <v>NOK</v>
        <stp/>
        <stp>##V3_BDPV12</stp>
        <stp>PGS NO Equity</stp>
        <stp>CRNCY</stp>
        <stp>[Crispin Spreadsheet.xlsx]Portfolio!R124C3</stp>
        <tr r="C124" s="2"/>
      </tp>
      <tp t="s">
        <v>GBp</v>
        <stp/>
        <stp>##V3_BDPV12</stp>
        <stp>TLW LN Equity</stp>
        <stp>CRNCY</stp>
        <stp>[Crispin Spreadsheet.xlsx]Portfolio!R204C3</stp>
        <tr r="C204" s="2"/>
      </tp>
      <tp t="s">
        <v>USD</v>
        <stp/>
        <stp>##V3_BDPV12</stp>
        <stp>TCS LI Equity</stp>
        <stp>CRNCY</stp>
        <stp>[Crispin Spreadsheet.xlsx]Portfolio!R324C3</stp>
        <tr r="C324" s="2"/>
      </tp>
      <tp t="s">
        <v>USD</v>
        <stp/>
        <stp>##V3_BDPV12</stp>
        <stp>TUP US Equity</stp>
        <stp>CRNCY</stp>
        <stp>[Crispin Spreadsheet.xlsx]Portfolio!R254C3</stp>
        <tr r="C254" s="2"/>
      </tp>
      <tp>
        <v>314.61</v>
        <stp/>
        <stp>##V3_BDPV12</stp>
        <stp>CACC US Equity</stp>
        <stp>PX_YEST_CLOSE</stp>
        <stp>[Crispin Spreadsheet.xlsx]Portfolio!R221C5</stp>
        <tr r="E221" s="2"/>
      </tp>
      <tp>
        <v>178.39</v>
        <stp/>
        <stp>##V3_BDPV12</stp>
        <stp>AAPL US Equity</stp>
        <stp>PX_YEST_CLOSE</stp>
        <stp>[Crispin Spreadsheet.xlsx]Portfolio!R213C5</stp>
        <tr r="E213" s="2"/>
      </tp>
      <tp t="s">
        <v>GBp</v>
        <stp/>
        <stp>##V3_BDPV12</stp>
        <stp>TSTR LN Equity</stp>
        <stp>CRNCY</stp>
        <stp>[Crispin Spreadsheet.xlsx]Portfolio!R203C3</stp>
        <tr r="C203" s="2"/>
      </tp>
      <tp t="s">
        <v>GBp</v>
        <stp/>
        <stp>##V3_BDPV12</stp>
        <stp>DTG LN Equity</stp>
        <stp>CRNCY</stp>
        <stp>[Crispin Spreadsheet.xlsx]Portfolio!R294C3</stp>
        <tr r="C294" s="2"/>
      </tp>
      <tp t="s">
        <v>GBp</v>
        <stp/>
        <stp>##V3_BDPV12</stp>
        <stp>GNC LN Equity</stp>
        <stp>CRNCY</stp>
        <stp>[Crispin Spreadsheet.xlsx]Portfolio!R164C3</stp>
        <tr r="C164" s="2"/>
      </tp>
      <tp>
        <v>67.459999999999994</v>
        <stp/>
        <stp>##V3_BDPV12</stp>
        <stp>KHC US Equity</stp>
        <stp>LAST_PRICE</stp>
        <stp>[Crispin Spreadsheet.xlsx]Portfolio!R233C6</stp>
        <tr r="F233" s="2"/>
      </tp>
      <tp>
        <v>839.6</v>
        <stp/>
        <stp>##V3_BDPV12</stp>
        <stp>RR/ LN Equity</stp>
        <stp>LAST_PRICE</stp>
        <stp>[Crispin Spreadsheet.xlsx]Portfolio!R193C6</stp>
        <tr r="F193" s="2"/>
      </tp>
      <tp>
        <v>65.52</v>
        <stp/>
        <stp>##V3_BDPV12</stp>
        <stp>BNP FP Equity</stp>
        <stp>PX_YEST_CLOSE</stp>
        <stp>[Crispin Spreadsheet.xlsx]Portfolio!R44C5</stp>
        <tr r="E44" s="2"/>
      </tp>
      <tp>
        <v>33.840000000000003</v>
        <stp/>
        <stp>##V3_BDPV12</stp>
        <stp>FWONK US Equity</stp>
        <stp>PX_YEST_CLOSE</stp>
        <stp>[Crispin Spreadsheet.xlsx]Portfolio!R236C5</stp>
        <tr r="E236" s="2"/>
      </tp>
      <tp t="s">
        <v>EUR</v>
        <stp/>
        <stp>##V3_BDPV12</stp>
        <stp>IFX GY Equity</stp>
        <stp>CRNCY</stp>
        <stp>[Crispin Spreadsheet.xlsx]Portfolio!R65C3</stp>
        <tr r="C65" s="2"/>
      </tp>
      <tp t="s">
        <v>EUR</v>
        <stp/>
        <stp>##V3_BDPV12</stp>
        <stp>SESG FP Equity</stp>
        <stp>CRNCY</stp>
        <stp>[Crispin Spreadsheet.xlsx]Portfolio!R54C3</stp>
        <tr r="C54" s="2"/>
      </tp>
      <tp>
        <v>44.21</v>
        <stp/>
        <stp>##V3_BDPV12</stp>
        <stp>CRUS US Equity</stp>
        <stp>LAST_PRICE</stp>
        <stp>[Crispin Spreadsheet.xlsx]Portfolio!R219C6</stp>
        <tr r="F219" s="2"/>
      </tp>
      <tp t="s">
        <v>EUR</v>
        <stp/>
        <stp>##V3_BDPV12</stp>
        <stp>PHIA NA Equity</stp>
        <stp>CRNCY</stp>
        <stp>[Crispin Spreadsheet.xlsx]Portfolio!R116C3</stp>
        <tr r="C116" s="2"/>
      </tp>
      <tp t="s">
        <v>USD</v>
        <stp/>
        <stp>##V3_BDPV12</stp>
        <stp>BMA US Equity</stp>
        <stp>CRNCY</stp>
        <stp>[Crispin Spreadsheet.xlsx]Portfolio!R215C3</stp>
        <tr r="C215" s="2"/>
      </tp>
      <tp t="s">
        <v>EUR</v>
        <stp/>
        <stp>##V3_BDPV12</stp>
        <stp>WDI GY Equity</stp>
        <stp>CRNCY</stp>
        <stp>[Crispin Spreadsheet.xlsx]Portfolio!R335C3</stp>
        <tr r="C335" s="2"/>
      </tp>
      <tp t="s">
        <v>USD</v>
        <stp/>
        <stp>##V3_BDPV12</stp>
        <stp>GGP US Equity</stp>
        <stp>CRNCY</stp>
        <stp>[Crispin Spreadsheet.xlsx]Portfolio!R225C3</stp>
        <tr r="C225" s="2"/>
      </tp>
      <tp t="s">
        <v>NOK</v>
        <stp/>
        <stp>##V3_BDPV12</stp>
        <stp>SDRL NO Equity</stp>
        <stp>CRNCY</stp>
        <stp>[Crispin Spreadsheet.xlsx]Portfolio!R125C3</stp>
        <tr r="C125" s="2"/>
      </tp>
      <tp t="s">
        <v>USD</v>
        <stp/>
        <stp>##V3_BDPV12</stp>
        <stp>LVS US Equity</stp>
        <stp>CRNCY</stp>
        <stp>[Crispin Spreadsheet.xlsx]Portfolio!R235C3</stp>
        <tr r="C235" s="2"/>
      </tp>
      <tp t="s">
        <v>EUR</v>
        <stp/>
        <stp>##V3_BDPV12</stp>
        <stp>HDG NA Equity</stp>
        <stp>CRNCY</stp>
        <stp>[Crispin Spreadsheet.xlsx]Portfolio!R115C3</stp>
        <tr r="C115" s="2"/>
      </tp>
      <tp t="s">
        <v>USD</v>
        <stp/>
        <stp>##V3_BDPV12</stp>
        <stp>RDC US Equity</stp>
        <stp>CRNCY</stp>
        <stp>[Crispin Spreadsheet.xlsx]Portfolio!R245C3</stp>
        <tr r="C245" s="2"/>
      </tp>
      <tp t="s">
        <v>USD</v>
        <stp/>
        <stp>##V3_BDPV12</stp>
        <stp>URI US Equity</stp>
        <stp>CRNCY</stp>
        <stp>[Crispin Spreadsheet.xlsx]Portfolio!R255C3</stp>
        <tr r="C255" s="2"/>
      </tp>
      <tp t="s">
        <v>EUR</v>
        <stp/>
        <stp>##V3_BDPV12</stp>
        <stp>FTI FP Equity</stp>
        <stp>CRNCY</stp>
        <stp>[Crispin Spreadsheet.xlsx]Portfolio!R325C3</stp>
        <tr r="C325" s="2"/>
      </tp>
      <tp>
        <v>19.850000000000001</v>
        <stp/>
        <stp>##V3_BDPV12</stp>
        <stp>COTY US Equity</stp>
        <stp>PX_YEST_CLOSE</stp>
        <stp>[Crispin Spreadsheet.xlsx]Portfolio!R220C5</stp>
        <tr r="E220" s="2"/>
      </tp>
      <tp t="s">
        <v>EUR</v>
        <stp/>
        <stp>##V3_BDPV12</stp>
        <stp>EDF FP Equity</stp>
        <stp>CRNCY</stp>
        <stp>[Crispin Spreadsheet.xlsx]Portfolio!R295C3</stp>
        <tr r="C295" s="2"/>
      </tp>
      <tp t="s">
        <v>GBp</v>
        <stp/>
        <stp>##V3_BDPV12</stp>
        <stp>ABC LN Equity</stp>
        <stp>CRNCY</stp>
        <stp>[Crispin Spreadsheet.xlsx]Portfolio!R145C3</stp>
        <tr r="C145" s="2"/>
      </tp>
      <tp t="s">
        <v>GBp</v>
        <stp/>
        <stp>##V3_BDPV12</stp>
        <stp>PSON LN Equity</stp>
        <stp>CRNCY</stp>
        <stp>[Crispin Spreadsheet.xlsx]Portfolio!R186C3</stp>
        <tr r="C186" s="2"/>
      </tp>
      <tp t="s">
        <v>GBp</v>
        <stp/>
        <stp>##V3_BDPV12</stp>
        <stp>BKG LN Equity</stp>
        <stp>CRNCY</stp>
        <stp>[Crispin Spreadsheet.xlsx]Portfolio!R155C3</stp>
        <tr r="C155" s="2"/>
      </tp>
      <tp>
        <v>181.8</v>
        <stp/>
        <stp>##V3_BDPV12</stp>
        <stp>TLW LN Equity</stp>
        <stp>LAST_PRICE</stp>
        <stp>[Crispin Spreadsheet.xlsx]Portfolio!R204C6</stp>
        <tr r="F204" s="2"/>
      </tp>
      <tp>
        <v>203.75</v>
        <stp/>
        <stp>##V3_BDPV12</stp>
        <stp>VOD LN Equity</stp>
        <stp>LAST_PRICE</stp>
        <stp>[Crispin Spreadsheet.xlsx]Portfolio!R206C6</stp>
        <tr r="F206" s="2"/>
      </tp>
      <tp>
        <v>72.944999999999993</v>
        <stp/>
        <stp>##V3_BDPV12</stp>
        <stp>LVS US Equity</stp>
        <stp>LAST_PRICE</stp>
        <stp>[Crispin Spreadsheet.xlsx]Portfolio!R235C6</stp>
        <tr r="F235" s="2"/>
      </tp>
      <tp>
        <v>23.2</v>
        <stp/>
        <stp>##V3_BDPV12</stp>
        <stp>TCS LI Equity</stp>
        <stp>LAST_PRICE</stp>
        <stp>[Crispin Spreadsheet.xlsx]Portfolio!R324C6</stp>
        <tr r="F324" s="2"/>
      </tp>
      <tp>
        <v>7.8263999999999996</v>
        <stp/>
        <stp>##V3_BDPV12</stp>
        <stp>USDHKD Curncy</stp>
        <stp>LAST_PRICE</stp>
        <stp>[Crispin Spreadsheet.xlsx]Portfolio!R346C6</stp>
        <tr r="F346" s="2"/>
      </tp>
      <tp>
        <v>3.5649999999999999</v>
        <stp/>
        <stp>##V3_BDPV12</stp>
        <stp>KGC US Equity</stp>
        <stp>LAST_PRICE</stp>
        <stp>[Crispin Spreadsheet.xlsx]Portfolio!R232C6</stp>
        <tr r="F232" s="2"/>
      </tp>
      <tp>
        <v>1394</v>
        <stp/>
        <stp>##V3_BDPV12</stp>
        <stp>WPP LN Equity</stp>
        <stp>LAST_PRICE</stp>
        <stp>[Crispin Spreadsheet.xlsx]Portfolio!R207C6</stp>
        <tr r="F207" s="2"/>
      </tp>
      <tp>
        <v>3.7</v>
        <stp/>
        <stp>##V3_BDPV12</stp>
        <stp>ART GY Equity</stp>
        <stp>PX_YEST_CLOSE</stp>
        <stp>[Crispin Spreadsheet.xlsx]Portfolio!R63C5</stp>
        <tr r="E63" s="2"/>
      </tp>
      <tp>
        <v>1321</v>
        <stp/>
        <stp>##V3_BDPV12</stp>
        <stp>GCJ8 Comdty</stp>
        <stp>LAST_PRICE</stp>
        <stp>[Crispin Spreadsheet.xlsx]Portfolio!R265C6</stp>
        <tr r="F265" s="2"/>
      </tp>
      <tp>
        <v>122.11</v>
        <stp/>
        <stp>##V3_BDPV12</stp>
        <stp>G H8 Comdty</stp>
        <stp>LAST_PRICE</stp>
        <stp>[Crispin Spreadsheet.xlsx]Portfolio!R267C6</stp>
        <tr r="F267" s="2"/>
      </tp>
      <tp>
        <v>38.21</v>
        <stp/>
        <stp>##V3_BDPV12</stp>
        <stp>NRE1V FH Equity</stp>
        <stp>PX_YEST_CLOSE</stp>
        <stp>[Crispin Spreadsheet.xlsx]Portfolio!R41C5</stp>
        <tr r="E41" s="2"/>
      </tp>
      <tp t="s">
        <v>AUD</v>
        <stp/>
        <stp>##V3_BDPV12</stp>
        <stp>WOW AU Equity</stp>
        <stp>CRNCY</stp>
        <stp>[Crispin Spreadsheet.xlsx]Portfolio!R19C3</stp>
        <tr r="C19" s="2"/>
      </tp>
      <tp>
        <v>102.6</v>
        <stp/>
        <stp>##V3_BDPV12</stp>
        <stp>TALK LN Equity</stp>
        <stp>LAST_PRICE</stp>
        <stp>[Crispin Spreadsheet.xlsx]Portfolio!R200C6</stp>
        <tr r="F200" s="2"/>
      </tp>
      <tp t="s">
        <v>EUR</v>
        <stp/>
        <stp>##V3_BDPV12</stp>
        <stp>PHIA NA Equity</stp>
        <stp>CRNCY</stp>
        <stp>[Crispin Spreadsheet.xlsx]Portfolio!R305C3</stp>
        <tr r="C305" s="2"/>
      </tp>
      <tp t="s">
        <v>USD</v>
        <stp/>
        <stp>##V3_BDPV12</stp>
        <stp>BFR US Equity</stp>
        <stp>CRNCY</stp>
        <stp>[Crispin Spreadsheet.xlsx]Portfolio!R216C3</stp>
        <tr r="C216" s="2"/>
      </tp>
      <tp t="s">
        <v>USD</v>
        <stp/>
        <stp>##V3_BDPV12</stp>
        <stp>KHC US Equity</stp>
        <stp>CRNCY</stp>
        <stp>[Crispin Spreadsheet.xlsx]Portfolio!R306C3</stp>
        <tr r="C306" s="2"/>
      </tp>
      <tp t="s">
        <v>GBp</v>
        <stp/>
        <stp>##V3_BDPV12</stp>
        <stp>VOD LN Equity</stp>
        <stp>CRNCY</stp>
        <stp>[Crispin Spreadsheet.xlsx]Portfolio!R206C3</stp>
        <tr r="C206" s="2"/>
      </tp>
      <tp t="s">
        <v>USD</v>
        <stp/>
        <stp>##V3_BDPV12</stp>
        <stp>QCOM US Equity</stp>
        <stp>CRNCY</stp>
        <stp>[Crispin Spreadsheet.xlsx]Portfolio!R244C3</stp>
        <tr r="C244" s="2"/>
      </tp>
      <tp t="s">
        <v>USD</v>
        <stp/>
        <stp>##V3_BDPV12</stp>
        <stp>SAFM US Equity</stp>
        <stp>CRNCY</stp>
        <stp>[Crispin Spreadsheet.xlsx]Portfolio!R246C3</stp>
        <tr r="C246" s="2"/>
      </tp>
      <tp t="s">
        <v>USD</v>
        <stp/>
        <stp>##V3_BDPV12</stp>
        <stp>RDC US Equity</stp>
        <stp>CRNCY</stp>
        <stp>[Crispin Spreadsheet.xlsx]Portfolio!R316C3</stp>
        <tr r="C316" s="2"/>
      </tp>
      <tp>
        <v>365.6</v>
        <stp/>
        <stp>##V3_BDPV12</stp>
        <stp>AUTO LN Equity</stp>
        <stp>PX_YEST_CLOSE</stp>
        <stp>[Crispin Spreadsheet.xlsx]Portfolio!R151C5</stp>
        <tr r="E151" s="2"/>
      </tp>
      <tp>
        <v>314.61</v>
        <stp/>
        <stp>##V3_BDPV12</stp>
        <stp>CACC US Equity</stp>
        <stp>PX_YEST_CLOSE</stp>
        <stp>[Crispin Spreadsheet.xlsx]Portfolio!R293C5</stp>
        <tr r="E293" s="2"/>
      </tp>
      <tp t="s">
        <v>USD</v>
        <stp/>
        <stp>##V3_BDPV12</stp>
        <stp>XPO US Equity</stp>
        <stp>CRNCY</stp>
        <stp>[Crispin Spreadsheet.xlsx]Portfolio!R336C3</stp>
        <tr r="C336" s="2"/>
      </tp>
      <tp t="s">
        <v>GBp</v>
        <stp/>
        <stp>##V3_BDPV12</stp>
        <stp>ACA LN Equity</stp>
        <stp>CRNCY</stp>
        <stp>[Crispin Spreadsheet.xlsx]Portfolio!R146C3</stp>
        <tr r="C146" s="2"/>
      </tp>
      <tp>
        <v>5776</v>
        <stp/>
        <stp>##V3_BDPV12</stp>
        <stp>RB/ LN Equity</stp>
        <stp>LAST_PRICE</stp>
        <stp>[Crispin Spreadsheet.xlsx]Portfolio!R191C6</stp>
        <tr r="F191" s="2"/>
      </tp>
      <tp>
        <v>44.7</v>
        <stp/>
        <stp>##V3_BDPV12</stp>
        <stp>CAR US Equity</stp>
        <stp>LAST_PRICE</stp>
        <stp>[Crispin Spreadsheet.xlsx]Portfolio!R289C6</stp>
        <tr r="F289" s="2"/>
      </tp>
      <tp>
        <v>0.77980000000000005</v>
        <stp/>
        <stp>##V3_BDPV12</stp>
        <stp>AUDUSD Curncy</stp>
        <stp>LAST_PRICE</stp>
        <stp>[Crispin Spreadsheet.xlsx]Portfolio!R279C6</stp>
        <tr r="F279" s="2"/>
      </tp>
      <tp>
        <v>46.48</v>
        <stp/>
        <stp>##V3_BDPV12</stp>
        <stp>BID US Equity</stp>
        <stp>LAST_PRICE</stp>
        <stp>[Crispin Spreadsheet.xlsx]Portfolio!R248C6</stp>
        <tr r="F248" s="2"/>
      </tp>
      <tp>
        <v>55.38</v>
        <stp/>
        <stp>##V3_BDPV12</stp>
        <stp>LHN SW Equity</stp>
        <stp>LAST_PRICE</stp>
        <stp>[Crispin Spreadsheet.xlsx]Portfolio!R140C6</stp>
        <tr r="F140" s="2"/>
      </tp>
      <tp>
        <v>3.36</v>
        <stp/>
        <stp>##V3_BDPV12</stp>
        <stp>MTS AU Equity</stp>
        <stp>PX_YEST_CLOSE</stp>
        <stp>[Crispin Spreadsheet.xlsx]Portfolio!R15C5</stp>
        <tr r="E15" s="2"/>
      </tp>
      <tp>
        <v>21.11</v>
        <stp/>
        <stp>##V3_BDPV12</stp>
        <stp>VIV FP Equity</stp>
        <stp>PX_YEST_CLOSE</stp>
        <stp>[Crispin Spreadsheet.xlsx]Portfolio!R60C5</stp>
        <tr r="E60" s="2"/>
      </tp>
      <tp>
        <v>150.88999999999999</v>
        <stp/>
        <stp>##V3_BDPV12</stp>
        <stp>JBH8 Comdty</stp>
        <stp>LAST_PRICE</stp>
        <stp>[Crispin Spreadsheet.xlsx]Portfolio!R266C6</stp>
        <tr r="F266" s="2"/>
      </tp>
      <tp t="s">
        <v>AUD</v>
        <stp/>
        <stp>##V3_BDPV12</stp>
        <stp>WGX AU Equity</stp>
        <stp>CRNCY</stp>
        <stp>[Crispin Spreadsheet.xlsx]Portfolio!R17C3</stp>
        <tr r="C17" s="2"/>
      </tp>
      <tp t="s">
        <v>SEK</v>
        <stp/>
        <stp>##V3_BDPV12</stp>
        <stp>GETIB SS Equity</stp>
        <stp>CRNCY</stp>
        <stp>[Crispin Spreadsheet.xlsx]Portfolio!R133C3</stp>
        <tr r="C133" s="2"/>
      </tp>
      <tp>
        <v>94.08</v>
        <stp/>
        <stp>##V3_BDPV12</stp>
        <stp>SPLK US Equity</stp>
        <stp>LAST_PRICE</stp>
        <stp>[Crispin Spreadsheet.xlsx]Portfolio!R249C6</stp>
        <tr r="F249" s="2"/>
      </tp>
      <tp t="s">
        <v>USD</v>
        <stp/>
        <stp>##V3_BDPV12</stp>
        <stp>TSLA US Equity</stp>
        <stp>CRNCY</stp>
        <stp>[Crispin Spreadsheet.xlsx]Portfolio!R250C3</stp>
        <tr r="C250" s="2"/>
      </tp>
      <tp t="s">
        <v>GBp</v>
        <stp/>
        <stp>##V3_BDPV12</stp>
        <stp>PDG LN Equity</stp>
        <stp>CRNCY</stp>
        <stp>[Crispin Spreadsheet.xlsx]Portfolio!R187C3</stp>
        <tr r="C187" s="2"/>
      </tp>
      <tp t="s">
        <v>GBp</v>
        <stp/>
        <stp>##V3_BDPV12</stp>
        <stp>TALK LN Equity</stp>
        <stp>CRNCY</stp>
        <stp>[Crispin Spreadsheet.xlsx]Portfolio!R200C3</stp>
        <tr r="C200" s="2"/>
      </tp>
      <tp>
        <v>43.66</v>
        <stp/>
        <stp>##V3_BDPV12</stp>
        <stp>CRUS US Equity</stp>
        <stp>PX_YEST_CLOSE</stp>
        <stp>[Crispin Spreadsheet.xlsx]Portfolio!R292C5</stp>
        <tr r="E292" s="2"/>
      </tp>
      <tp t="s">
        <v>GBp</v>
        <stp/>
        <stp>##V3_BDPV12</stp>
        <stp>WPP LN Equity</stp>
        <stp>CRNCY</stp>
        <stp>[Crispin Spreadsheet.xlsx]Portfolio!R207C3</stp>
        <tr r="C207" s="2"/>
      </tp>
      <tp t="s">
        <v>GBp</v>
        <stp/>
        <stp>##V3_BDPV12</stp>
        <stp>JUP LN Equity</stp>
        <stp>CRNCY</stp>
        <stp>[Crispin Spreadsheet.xlsx]Portfolio!R177C3</stp>
        <tr r="C177" s="2"/>
      </tp>
      <tp t="s">
        <v>USD</v>
        <stp/>
        <stp>##V3_BDPV12</stp>
        <stp>SAFM US Equity</stp>
        <stp>CRNCY</stp>
        <stp>[Crispin Spreadsheet.xlsx]Portfolio!R317C3</stp>
        <tr r="C317" s="2"/>
      </tp>
      <tp>
        <v>31.8</v>
        <stp/>
        <stp>##V3_BDPV12</stp>
        <stp>CLAB SS Equity</stp>
        <stp>PX_YEST_CLOSE</stp>
        <stp>[Crispin Spreadsheet.xlsx]Portfolio!R132C5</stp>
        <tr r="E132" s="2"/>
      </tp>
      <tp>
        <v>418.8</v>
        <stp/>
        <stp>##V3_BDPV12</stp>
        <stp>ASHM LN Equity</stp>
        <stp>PX_YEST_CLOSE</stp>
        <stp>[Crispin Spreadsheet.xlsx]Portfolio!R150C5</stp>
        <tr r="E150" s="2"/>
      </tp>
      <tp t="s">
        <v>USD</v>
        <stp/>
        <stp>##V3_BDPV12</stp>
        <stp>TDG US Equity</stp>
        <stp>CRNCY</stp>
        <stp>[Crispin Spreadsheet.xlsx]Portfolio!R327C3</stp>
        <tr r="C327" s="2"/>
      </tp>
      <tp>
        <v>9.5399999999999991</v>
        <stp/>
        <stp>##V3_BDPV12</stp>
        <stp>GOGO US Equity</stp>
        <stp>PX_YEST_CLOSE</stp>
        <stp>[Crispin Spreadsheet.xlsx]Portfolio!R226C5</stp>
        <tr r="E226" s="2"/>
      </tp>
      <tp t="s">
        <v>EUR</v>
        <stp/>
        <stp>##V3_BDPV12</stp>
        <stp>ABI BB Equity</stp>
        <stp>CRNCY</stp>
        <stp>[Crispin Spreadsheet.xlsx]Portfolio!R287C3</stp>
        <tr r="C287" s="2"/>
      </tp>
      <tp t="s">
        <v>GBp</v>
        <stp/>
        <stp>##V3_BDPV12</stp>
        <stp>AGY LN Equity</stp>
        <stp>CRNCY</stp>
        <stp>[Crispin Spreadsheet.xlsx]Portfolio!R147C3</stp>
        <tr r="C147" s="2"/>
      </tp>
      <tp t="s">
        <v>EUR</v>
        <stp/>
        <stp>##V3_BDPV12</stp>
        <stp>CRN LN Equity</stp>
        <stp>CRNCY</stp>
        <stp>[Crispin Spreadsheet.xlsx]Portfolio!R157C3</stp>
        <tr r="C157" s="2"/>
      </tp>
      <tp t="s">
        <v>NOK</v>
        <stp/>
        <stp>##V3_BDPV12</stp>
        <stp>FRO NO Equity</stp>
        <stp>CRNCY</stp>
        <stp>[Crispin Spreadsheet.xlsx]Portfolio!R297C3</stp>
        <tr r="C297" s="2"/>
      </tp>
      <tp t="s">
        <v>USD</v>
        <stp/>
        <stp>##V3_BDPV12</stp>
        <stp>SNAP US Equity</stp>
        <stp>CRNCY</stp>
        <stp>[Crispin Spreadsheet.xlsx]Portfolio!R247C3</stp>
        <tr r="C247" s="2"/>
      </tp>
      <tp>
        <v>158.23500000000001</v>
        <stp/>
        <stp>##V3_BDPV12</stp>
        <stp>CAT US Equity</stp>
        <stp>LAST_PRICE</stp>
        <stp>[Crispin Spreadsheet.xlsx]Portfolio!R218C6</stp>
        <tr r="F218" s="2"/>
      </tp>
      <tp>
        <v>3.74</v>
        <stp/>
        <stp>##V3_BDPV12</stp>
        <stp>TRQ CN Equity</stp>
        <stp>PX_YEST_CLOSE</stp>
        <stp>[Crispin Spreadsheet.xlsx]Portfolio!R30C5</stp>
        <tr r="E30" s="2"/>
      </tp>
      <tp>
        <v>150.88999999999999</v>
        <stp/>
        <stp>##V3_BDPV12</stp>
        <stp>JBH8 Comdty</stp>
        <stp>LAST_PRICE</stp>
        <stp>[Crispin Spreadsheet.xlsx]Portfolio!R101C6</stp>
        <tr r="F101" s="2"/>
      </tp>
      <tp>
        <v>56.68</v>
        <stp/>
        <stp>##V3_BDPV12</stp>
        <stp>ERICB SS Equity</stp>
        <stp>PX_YEST_CLOSE</stp>
        <stp>[Crispin Spreadsheet.xlsx]Portfolio!R136C5</stp>
        <tr r="E136" s="2"/>
      </tp>
      <tp t="s">
        <v>SEK</v>
        <stp/>
        <stp>##V3_BDPV12</stp>
        <stp>HEXAB SS Equity</stp>
        <stp>CRNCY</stp>
        <stp>[Crispin Spreadsheet.xlsx]Portfolio!R134C3</stp>
        <tr r="C134" s="2"/>
      </tp>
      <tp t="s">
        <v>EUR</v>
        <stp/>
        <stp>##V3_BDPV12</stp>
        <stp>KSP ID Equity</stp>
        <stp>CRNCY</stp>
        <stp>[Crispin Spreadsheet.xlsx]Portfolio!R88C3</stp>
        <tr r="C88" s="2"/>
      </tp>
      <tp t="s">
        <v>EUR</v>
        <stp/>
        <stp>##V3_BDPV12</stp>
        <stp>SAP GY Equity</stp>
        <stp>CRNCY</stp>
        <stp>[Crispin Spreadsheet.xlsx]Portfolio!R68C3</stp>
        <tr r="C68" s="2"/>
      </tp>
      <tp t="s">
        <v>EUR</v>
        <stp/>
        <stp>##V3_BDPV12</stp>
        <stp>SAVE FP Equity</stp>
        <stp>CRNCY</stp>
        <stp>[Crispin Spreadsheet.xlsx]Portfolio!R53C3</stp>
        <tr r="C53" s="2"/>
      </tp>
      <tp>
        <v>870</v>
        <stp/>
        <stp>##V3_BDPV12</stp>
        <stp>ANTO LN Equity</stp>
        <stp>LAST_PRICE</stp>
        <stp>[Crispin Spreadsheet.xlsx]Portfolio!R149C6</stp>
        <tr r="F149" s="2"/>
      </tp>
      <tp>
        <v>13.13</v>
        <stp/>
        <stp>##V3_BDPV12</stp>
        <stp>SESG FP Equity</stp>
        <stp>LAST_PRICE</stp>
        <stp>[Crispin Spreadsheet.xlsx]Portfolio!R318C6</stp>
        <tr r="F318" s="2"/>
      </tp>
      <tp>
        <v>212</v>
        <stp/>
        <stp>##V3_BDPV12</stp>
        <stp>BARC LN Equity</stp>
        <stp>PX_YEST_CLOSE</stp>
        <stp>[Crispin Spreadsheet.xlsx]Portfolio!R154C5</stp>
        <tr r="E154" s="2"/>
      </tp>
      <tp t="s">
        <v>CHF</v>
        <stp/>
        <stp>##V3_BDPV12</stp>
        <stp>LHN SW Equity</stp>
        <stp>CRNCY</stp>
        <stp>[Crispin Spreadsheet.xlsx]Portfolio!R140C3</stp>
        <tr r="C140" s="2"/>
      </tp>
      <tp t="s">
        <v>USD</v>
        <stp/>
        <stp>##V3_BDPV12</stp>
        <stp>MON US Equity</stp>
        <stp>CRNCY</stp>
        <stp>[Crispin Spreadsheet.xlsx]Portfolio!R310C3</stp>
        <tr r="C310" s="2"/>
      </tp>
      <tp>
        <v>63.76</v>
        <stp/>
        <stp>##V3_BDPV12</stp>
        <stp>REDFTPB GU Equity</stp>
        <stp>LAST_PRICE</stp>
        <stp>[Crispin Spreadsheet.xlsx]Portfolio!R79C6</stp>
        <tr r="F79" s="2"/>
      </tp>
      <tp t="s">
        <v>USD</v>
        <stp/>
        <stp>##V3_BDPV12</stp>
        <stp>SJM US Equity</stp>
        <stp>CRNCY</stp>
        <stp>[Crispin Spreadsheet.xlsx]Portfolio!R230C3</stp>
        <tr r="C230" s="2"/>
      </tp>
      <tp t="s">
        <v>USD</v>
        <stp/>
        <stp>##V3_BDPV12</stp>
        <stp>XPO US Equity</stp>
        <stp>CRNCY</stp>
        <stp>[Crispin Spreadsheet.xlsx]Portfolio!R260C3</stp>
        <tr r="C260" s="2"/>
      </tp>
      <tp t="s">
        <v>GBp</v>
        <stp/>
        <stp>##V3_BDPV12</stp>
        <stp>BKG LN Equity</stp>
        <stp>CRNCY</stp>
        <stp>[Crispin Spreadsheet.xlsx]Portfolio!R290C3</stp>
        <tr r="C290" s="2"/>
      </tp>
      <tp t="s">
        <v>USD</v>
        <stp/>
        <stp>##V3_BDPV12</stp>
        <stp>UNVR US Equity</stp>
        <stp>CRNCY</stp>
        <stp>[Crispin Spreadsheet.xlsx]Portfolio!R256C3</stp>
        <tr r="C256" s="2"/>
      </tp>
      <tp>
        <v>23.2</v>
        <stp/>
        <stp>##V3_BDPV12</stp>
        <stp>TCS LI Equity</stp>
        <stp>LAST_PRICE</stp>
        <stp>[Crispin Spreadsheet.xlsx]Portfolio!R201C6</stp>
        <tr r="F201" s="2"/>
      </tp>
      <tp t="s">
        <v>AUD</v>
        <stp/>
        <stp>##V3_BDPV12</stp>
        <stp>WGXO AU Equity</stp>
        <stp>CRNCY</stp>
        <stp>[Crispin Spreadsheet.xlsx]Portfolio!R18C3</stp>
        <tr r="C18" s="2"/>
      </tp>
      <tp t="s">
        <v>USD</v>
        <stp/>
        <stp>##V3_BDPV12</stp>
        <stp>AAL US Equity</stp>
        <stp>CRNCY</stp>
        <stp>[Crispin Spreadsheet.xlsx]Portfolio!R211C3</stp>
        <tr r="C211" s="2"/>
      </tp>
      <tp t="s">
        <v>USD</v>
        <stp/>
        <stp>##V3_BDPV12</stp>
        <stp>TSLA US Equity</stp>
        <stp>CRNCY</stp>
        <stp>[Crispin Spreadsheet.xlsx]Portfolio!R326C3</stp>
        <tr r="C326" s="2"/>
      </tp>
      <tp t="s">
        <v>USD</v>
        <stp/>
        <stp>##V3_BDPV12</stp>
        <stp>SPLK US Equity</stp>
        <stp>CRNCY</stp>
        <stp>[Crispin Spreadsheet.xlsx]Portfolio!R321C3</stp>
        <tr r="C321" s="2"/>
      </tp>
      <tp t="s">
        <v>GBp</v>
        <stp/>
        <stp>##V3_BDPV12</stp>
        <stp>RB/ LN Equity</stp>
        <stp>CRNCY</stp>
        <stp>[Crispin Spreadsheet.xlsx]Portfolio!R191C3</stp>
        <tr r="C191" s="2"/>
      </tp>
      <tp t="s">
        <v>USD</v>
        <stp/>
        <stp>##V3_BDPV12</stp>
        <stp>TCS LI Equity</stp>
        <stp>CRNCY</stp>
        <stp>[Crispin Spreadsheet.xlsx]Portfolio!R201C3</stp>
        <tr r="C201" s="2"/>
      </tp>
      <tp t="s">
        <v>USD</v>
        <stp/>
        <stp>##V3_BDPV12</stp>
        <stp>NAV US Equity</stp>
        <stp>CRNCY</stp>
        <stp>[Crispin Spreadsheet.xlsx]Portfolio!R311C3</stp>
        <tr r="C311" s="2"/>
      </tp>
      <tp t="s">
        <v>GBp</v>
        <stp/>
        <stp>##V3_BDPV12</stp>
        <stp>ITV LN Equity</stp>
        <stp>CRNCY</stp>
        <stp>[Crispin Spreadsheet.xlsx]Portfolio!R301C3</stp>
        <tr r="C301" s="2"/>
      </tp>
      <tp t="s">
        <v>USD</v>
        <stp/>
        <stp>##V3_BDPV12</stp>
        <stp>TDG US Equity</stp>
        <stp>CRNCY</stp>
        <stp>[Crispin Spreadsheet.xlsx]Portfolio!R251C3</stp>
        <tr r="C251" s="2"/>
      </tp>
      <tp>
        <v>1</v>
        <stp/>
        <stp>##V3_BDPV12</stp>
        <stp>EURZAr Curncy</stp>
        <stp>QUOTE_FACTOR</stp>
        <stp>[Crispin Spreadsheet.xlsx]Portfolio!R128C11</stp>
        <tr r="K128" s="2"/>
      </tp>
      <tp>
        <v>1</v>
        <stp/>
        <stp>##V3_BDPV12</stp>
        <stp>EURZAr Curncy</stp>
        <stp>QUOTE_FACTOR</stp>
        <stp>[Crispin Spreadsheet.xlsx]Portfolio!R129C11</stp>
        <tr r="K129" s="2"/>
      </tp>
      <tp t="s">
        <v>GBp</v>
        <stp/>
        <stp>##V3_BDPV12</stp>
        <stp>DTG LN Equity</stp>
        <stp>CRNCY</stp>
        <stp>[Crispin Spreadsheet.xlsx]Portfolio!R161C3</stp>
        <tr r="C161" s="2"/>
      </tp>
      <tp t="s">
        <v>NOK</v>
        <stp/>
        <stp>##V3_BDPV12</stp>
        <stp>FRO NO Equity</stp>
        <stp>CRNCY</stp>
        <stp>[Crispin Spreadsheet.xlsx]Portfolio!R121C3</stp>
        <tr r="C121" s="2"/>
      </tp>
      <tp t="s">
        <v>GBp</v>
        <stp/>
        <stp>##V3_BDPV12</stp>
        <stp>EMG LN Equity</stp>
        <stp>CRNCY</stp>
        <stp>[Crispin Spreadsheet.xlsx]Portfolio!R181C3</stp>
        <tr r="C181" s="2"/>
      </tp>
      <tp>
        <v>67.459999999999994</v>
        <stp/>
        <stp>##V3_BDPV12</stp>
        <stp>KHC US Equity</stp>
        <stp>LAST_PRICE</stp>
        <stp>[Crispin Spreadsheet.xlsx]Portfolio!R306C6</stp>
        <tr r="F306" s="2"/>
      </tp>
      <tp>
        <v>28.25</v>
        <stp/>
        <stp>##V3_BDPV12</stp>
        <stp>MT NA Equity</stp>
        <stp>LAST_PRICE</stp>
        <stp>[Crispin Spreadsheet.xlsx]Portfolio!R114C6</stp>
        <tr r="F114" s="2"/>
      </tp>
      <tp>
        <v>123.2</v>
        <stp/>
        <stp>##V3_BDPV12</stp>
        <stp>MON US Equity</stp>
        <stp>LAST_PRICE</stp>
        <stp>[Crispin Spreadsheet.xlsx]Portfolio!R310C6</stp>
        <tr r="F310" s="2"/>
      </tp>
      <tp>
        <v>0.72519999999999996</v>
        <stp/>
        <stp>##V3_BDPV12</stp>
        <stp>USDGBP Curncy</stp>
        <stp>LAST_PRICE</stp>
        <stp>[Crispin Spreadsheet.xlsx]Portfolio!R348C12</stp>
        <tr r="L348" s="2"/>
      </tp>
      <tp>
        <v>0.72519999999999996</v>
        <stp/>
        <stp>##V3_BDPV12</stp>
        <stp>USDGBP Curncy</stp>
        <stp>LAST_PRICE</stp>
        <stp>[Crispin Spreadsheet.xlsx]Portfolio!R343C12</stp>
        <tr r="L343" s="2"/>
      </tp>
      <tp t="s">
        <v>USD</v>
        <stp/>
        <stp>##V3_BDPV12</stp>
        <stp>NADLQ US Equity</stp>
        <stp>CRNCY</stp>
        <stp>[Crispin Spreadsheet.xlsx]Portfolio!R242C3</stp>
        <tr r="C242" s="2"/>
      </tp>
      <tp t="s">
        <v>EUR</v>
        <stp/>
        <stp>##V3_BDPV12</stp>
        <stp>RMS FP Equity</stp>
        <stp>CRNCY</stp>
        <stp>[Crispin Spreadsheet.xlsx]Portfolio!R49C3</stp>
        <tr r="C49" s="2"/>
      </tp>
      <tp>
        <v>0.58099999999999996</v>
        <stp/>
        <stp>##V3_BDPV12</stp>
        <stp>GEDI IM Equity</stp>
        <stp>PX_YEST_CLOSE</stp>
        <stp>[Crispin Spreadsheet.xlsx]Portfolio!R94C5</stp>
        <tr r="E94" s="2"/>
      </tp>
      <tp t="s">
        <v>EUR</v>
        <stp/>
        <stp>##V3_BDPV12</stp>
        <stp>ONTEX BB Equity</stp>
        <stp>CRNCY</stp>
        <stp>[Crispin Spreadsheet.xlsx]Portfolio!R23C3</stp>
        <tr r="C23" s="2"/>
      </tp>
      <tp>
        <v>213.5</v>
        <stp/>
        <stp>##V3_BDPV12</stp>
        <stp>BARC LN Equity</stp>
        <stp>LAST_PRICE</stp>
        <stp>[Crispin Spreadsheet.xlsx]Portfolio!R154C6</stp>
        <tr r="F154" s="2"/>
      </tp>
      <tp>
        <v>23.56</v>
        <stp/>
        <stp>##V3_BDPV12</stp>
        <stp>ARYN SW Equity</stp>
        <stp>LAST_PRICE</stp>
        <stp>[Crispin Spreadsheet.xlsx]Portfolio!R288C6</stp>
        <tr r="F288" s="2"/>
      </tp>
      <tp>
        <v>1.2248000000000001</v>
        <stp/>
        <stp>##V3_BDPV12</stp>
        <stp>EURUSD Curncy</stp>
        <stp>PX_YEST_CLOSE</stp>
        <stp>[Crispin Spreadsheet.xlsx]Portfolio!R79C29</stp>
        <tr r="AC79" s="2"/>
      </tp>
      <tp>
        <v>1.2248000000000001</v>
        <stp/>
        <stp>##V3_BDPV12</stp>
        <stp>EURUSD Curncy</stp>
        <stp>PX_YEST_CLOSE</stp>
        <stp>[Crispin Spreadsheet.xlsx]Portfolio!R89C29</stp>
        <tr r="AC89" s="2"/>
      </tp>
      <tp>
        <v>1.2248000000000001</v>
        <stp/>
        <stp>##V3_BDPV12</stp>
        <stp>EURUSD Curncy</stp>
        <stp>PX_YEST_CLOSE</stp>
        <stp>[Crispin Spreadsheet.xlsx]Portfolio!R98C29</stp>
        <tr r="AC98" s="2"/>
      </tp>
      <tp>
        <v>1.2248000000000001</v>
        <stp/>
        <stp>##V3_BDPV12</stp>
        <stp>EURUSD Curncy</stp>
        <stp>PX_YEST_CLOSE</stp>
        <stp>[Crispin Spreadsheet.xlsx]Portfolio!R99C29</stp>
        <tr r="AC99" s="2"/>
      </tp>
      <tp t="s">
        <v>USD</v>
        <stp/>
        <stp>##V3_BDPV12</stp>
        <stp>VSAT US Equity</stp>
        <stp>CRNCY</stp>
        <stp>[Crispin Spreadsheet.xlsx]Portfolio!R257C3</stp>
        <tr r="C257" s="2"/>
      </tp>
      <tp t="s">
        <v>USD</v>
        <stp/>
        <stp>##V3_BDPV12</stp>
        <stp>DAL US Equity</stp>
        <stp>CRNCY</stp>
        <stp>[Crispin Spreadsheet.xlsx]Portfolio!R222C3</stp>
        <tr r="C222" s="2"/>
      </tp>
      <tp t="s">
        <v>USD</v>
        <stp/>
        <stp>##V3_BDPV12</stp>
        <stp>KGC US Equity</stp>
        <stp>CRNCY</stp>
        <stp>[Crispin Spreadsheet.xlsx]Portfolio!R232C3</stp>
        <tr r="C232" s="2"/>
      </tp>
      <tp t="s">
        <v>GBp</v>
        <stp/>
        <stp>##V3_BDPV12</stp>
        <stp>TPK LN Equity</stp>
        <stp>CRNCY</stp>
        <stp>[Crispin Spreadsheet.xlsx]Portfolio!R202C3</stp>
        <tr r="C202" s="2"/>
      </tp>
      <tp>
        <v>663</v>
        <stp/>
        <stp>##V3_BDPV12</stp>
        <stp>DMGT LN Equity</stp>
        <stp>PX_YEST_CLOSE</stp>
        <stp>[Crispin Spreadsheet.xlsx]Portfolio!R160C5</stp>
        <tr r="E160" s="2"/>
      </tp>
      <tp t="s">
        <v>CHF</v>
        <stp/>
        <stp>##V3_BDPV12</stp>
        <stp>UHR SW Equity</stp>
        <stp>CRNCY</stp>
        <stp>[Crispin Spreadsheet.xlsx]Portfolio!R142C3</stp>
        <tr r="C142" s="2"/>
      </tp>
      <tp t="s">
        <v>USD</v>
        <stp/>
        <stp>##V3_BDPV12</stp>
        <stp>RIG US Equity</stp>
        <stp>CRNCY</stp>
        <stp>[Crispin Spreadsheet.xlsx]Portfolio!R252C3</stp>
        <tr r="C252" s="2"/>
      </tp>
      <tp t="s">
        <v>USD</v>
        <stp/>
        <stp>##V3_BDPV12</stp>
        <stp>WMT US Equity</stp>
        <stp>CRNCY</stp>
        <stp>[Crispin Spreadsheet.xlsx]Portfolio!R332C3</stp>
        <tr r="C332" s="2"/>
      </tp>
      <tp t="s">
        <v>NOK</v>
        <stp/>
        <stp>##V3_BDPV12</stp>
        <stp>MHG NO Equity</stp>
        <stp>CRNCY</stp>
        <stp>[Crispin Spreadsheet.xlsx]Portfolio!R122C3</stp>
        <tr r="C122" s="2"/>
      </tp>
      <tp t="s">
        <v>GBp</v>
        <stp/>
        <stp>##V3_BDPV12</stp>
        <stp>OBD LN Equity</stp>
        <stp>CRNCY</stp>
        <stp>[Crispin Spreadsheet.xlsx]Portfolio!R182C3</stp>
        <tr r="C182" s="2"/>
      </tp>
      <tp t="s">
        <v>GBp</v>
        <stp/>
        <stp>##V3_BDPV12</stp>
        <stp>BME LN Equity</stp>
        <stp>CRNCY</stp>
        <stp>[Crispin Spreadsheet.xlsx]Portfolio!R152C3</stp>
        <tr r="C152" s="2"/>
      </tp>
      <tp t="s">
        <v>GBp</v>
        <stp/>
        <stp>##V3_BDPV12</stp>
        <stp>DEB LN Equity</stp>
        <stp>CRNCY</stp>
        <stp>[Crispin Spreadsheet.xlsx]Portfolio!R162C3</stp>
        <tr r="C162" s="2"/>
      </tp>
      <tp>
        <v>13.95</v>
        <stp/>
        <stp>##V3_BDPV12</stp>
        <stp>CDZI US Equity</stp>
        <stp>PX_YEST_CLOSE</stp>
        <stp>[Crispin Spreadsheet.xlsx]Portfolio!R217C5</stp>
        <tr r="E217" s="2"/>
      </tp>
      <tp t="s">
        <v>GBp</v>
        <stp/>
        <stp>##V3_BDPV12</stp>
        <stp>TUNG LN Equity</stp>
        <stp>CRNCY</stp>
        <stp>[Crispin Spreadsheet.xlsx]Portfolio!R205C3</stp>
        <tr r="C205" s="2"/>
      </tp>
      <tp>
        <v>26.7</v>
        <stp/>
        <stp>##V3_BDPV12</stp>
        <stp>PDG LN Equity</stp>
        <stp>LAST_PRICE</stp>
        <stp>[Crispin Spreadsheet.xlsx]Portfolio!R187C6</stp>
        <tr r="F187" s="2"/>
      </tp>
      <tp>
        <v>17.03</v>
        <stp/>
        <stp>##V3_BDPV12</stp>
        <stp>ZIL2 GY Equity</stp>
        <stp>LAST_PRICE</stp>
        <stp>[Crispin Spreadsheet.xlsx]Portfolio!R296C6</stp>
        <tr r="F296" s="2"/>
      </tp>
      <tp>
        <v>23.56</v>
        <stp/>
        <stp>##V3_BDPV12</stp>
        <stp>ARYN SW Equity</stp>
        <stp>LAST_PRICE</stp>
        <stp>[Crispin Spreadsheet.xlsx]Portfolio!R139C6</stp>
        <tr r="F139" s="2"/>
      </tp>
      <tp t="s">
        <v>USD</v>
        <stp/>
        <stp>##V3_BDPV12</stp>
        <stp>KHC US Equity</stp>
        <stp>CRNCY</stp>
        <stp>[Crispin Spreadsheet.xlsx]Portfolio!R233C3</stp>
        <tr r="C233" s="2"/>
      </tp>
      <tp t="s">
        <v>GBp</v>
        <stp/>
        <stp>##V3_BDPV12</stp>
        <stp>RR/ LN Equity</stp>
        <stp>CRNCY</stp>
        <stp>[Crispin Spreadsheet.xlsx]Portfolio!R193C3</stp>
        <tr r="C193" s="2"/>
      </tp>
      <tp t="s">
        <v>GBp</v>
        <stp/>
        <stp>##V3_BDPV12</stp>
        <stp>ITV LN Equity</stp>
        <stp>CRNCY</stp>
        <stp>[Crispin Spreadsheet.xlsx]Portfolio!R173C3</stp>
        <tr r="C173" s="2"/>
      </tp>
      <tp t="s">
        <v>USD</v>
        <stp/>
        <stp>##V3_BDPV12</stp>
        <stp>SJM US Equity</stp>
        <stp>CRNCY</stp>
        <stp>[Crispin Spreadsheet.xlsx]Portfolio!R303C3</stp>
        <tr r="C303" s="2"/>
      </tp>
      <tp t="s">
        <v>CHF</v>
        <stp/>
        <stp>##V3_BDPV12</stp>
        <stp>UHR SW Equity</stp>
        <stp>CRNCY</stp>
        <stp>[Crispin Spreadsheet.xlsx]Portfolio!R323C3</stp>
        <tr r="C323" s="2"/>
      </tp>
      <tp t="s">
        <v>USD</v>
        <stp/>
        <stp>##V3_BDPV12</stp>
        <stp>WFT US Equity</stp>
        <stp>CRNCY</stp>
        <stp>[Crispin Spreadsheet.xlsx]Portfolio!R333C3</stp>
        <tr r="C333" s="2"/>
      </tp>
      <tp t="s">
        <v>GBp</v>
        <stp/>
        <stp>##V3_BDPV12</stp>
        <stp>BA/ LN Equity</stp>
        <stp>CRNCY</stp>
        <stp>[Crispin Spreadsheet.xlsx]Portfolio!R153C3</stp>
        <tr r="C153" s="2"/>
      </tp>
      <tp t="s">
        <v>EUR</v>
        <stp/>
        <stp>##V3_BDPV12</stp>
        <stp>AGN NA Equity</stp>
        <stp>CRNCY</stp>
        <stp>[Crispin Spreadsheet.xlsx]Portfolio!R113C3</stp>
        <tr r="C113" s="2"/>
      </tp>
      <tp t="s">
        <v>GBp</v>
        <stp/>
        <stp>##V3_BDPV12</stp>
        <stp>DOM LN Equity</stp>
        <stp>CRNCY</stp>
        <stp>[Crispin Spreadsheet.xlsx]Portfolio!R163C3</stp>
        <tr r="C163" s="2"/>
      </tp>
      <tp>
        <v>25.45</v>
        <stp/>
        <stp>##V3_BDPV12</stp>
        <stp>PGS NO Equity</stp>
        <stp>LAST_PRICE</stp>
        <stp>[Crispin Spreadsheet.xlsx]Portfolio!R124C6</stp>
        <tr r="F124" s="2"/>
      </tp>
      <tp>
        <v>64</v>
        <stp/>
        <stp>##V3_BDPV12</stp>
        <stp>AXL SJ Equity</stp>
        <stp>LAST_PRICE</stp>
        <stp>[Crispin Spreadsheet.xlsx]Portfolio!R128C6</stp>
        <tr r="F128" s="2"/>
      </tp>
      <tp>
        <v>38.024999999999999</v>
        <stp/>
        <stp>##V3_BDPV12</stp>
        <stp>NAV US Equity</stp>
        <stp>LAST_PRICE</stp>
        <stp>[Crispin Spreadsheet.xlsx]Portfolio!R311C6</stp>
        <tr r="F311" s="2"/>
      </tp>
      <tp>
        <v>21.19</v>
        <stp/>
        <stp>##V3_BDPV12</stp>
        <stp>GGP US Equity</stp>
        <stp>LAST_PRICE</stp>
        <stp>[Crispin Spreadsheet.xlsx]Portfolio!R298C6</stp>
        <tr r="F298" s="2"/>
      </tp>
      <tp>
        <v>66.5</v>
        <stp/>
        <stp>##V3_BDPV12</stp>
        <stp>K US Equity</stp>
        <stp>LAST_PRICE</stp>
        <stp>[Crispin Spreadsheet.xlsx]Portfolio!R231C6</stp>
        <tr r="F231" s="2"/>
      </tp>
      <tp>
        <v>1285</v>
        <stp/>
        <stp>##V3_BDPV12</stp>
        <stp>TPK LN Equity</stp>
        <stp>LAST_PRICE</stp>
        <stp>[Crispin Spreadsheet.xlsx]Portfolio!R202C6</stp>
        <tr r="F202" s="2"/>
      </tp>
      <tp>
        <v>22.25</v>
        <stp/>
        <stp>##V3_BDPV12</stp>
        <stp>IFX GY Equity</stp>
        <stp>PX_YEST_CLOSE</stp>
        <stp>[Crispin Spreadsheet.xlsx]Portfolio!R65C5</stp>
        <tr r="E65" s="2"/>
      </tp>
      <tp>
        <v>12.515000000000001</v>
        <stp/>
        <stp>##V3_BDPV12</stp>
        <stp>SESG FP Equity</stp>
        <stp>PX_YEST_CLOSE</stp>
        <stp>[Crispin Spreadsheet.xlsx]Portfolio!R54C5</stp>
        <tr r="E54" s="2"/>
      </tp>
      <tp>
        <v>121.17</v>
        <stp/>
        <stp>##V3_BDPV12</stp>
        <stp>G M8 Comdty</stp>
        <stp>LAST_PRICE</stp>
        <stp>[Crispin Spreadsheet.xlsx]Portfolio!R268C6</stp>
        <tr r="F268" s="2"/>
      </tp>
      <tp t="s">
        <v>EUR</v>
        <stp/>
        <stp>##V3_BDPV12</stp>
        <stp>BNP FP Equity</stp>
        <stp>CRNCY</stp>
        <stp>[Crispin Spreadsheet.xlsx]Portfolio!R44C3</stp>
        <tr r="C44" s="2"/>
      </tp>
      <tp>
        <v>81.015000000000001</v>
        <stp/>
        <stp>##V3_BDPV12</stp>
        <stp>LULU US Equity</stp>
        <stp>LAST_PRICE</stp>
        <stp>[Crispin Spreadsheet.xlsx]Portfolio!R237C6</stp>
        <tr r="F237" s="2"/>
      </tp>
      <tp>
        <v>71.66</v>
        <stp/>
        <stp>##V3_BDPV12</stp>
        <stp>VSAT US Equity</stp>
        <stp>LAST_PRICE</stp>
        <stp>[Crispin Spreadsheet.xlsx]Portfolio!R331C6</stp>
        <tr r="F331" s="2"/>
      </tp>
      <tp>
        <v>28.72</v>
        <stp/>
        <stp>##V3_BDPV12</stp>
        <stp>MT NA Equity</stp>
        <stp>PX_YEST_CLOSE</stp>
        <stp>[Crispin Spreadsheet.xlsx]Portfolio!R114C5</stp>
        <tr r="E114" s="2"/>
      </tp>
      <tp>
        <v>43.66</v>
        <stp/>
        <stp>##V3_BDPV12</stp>
        <stp>CRUS US Equity</stp>
        <stp>PX_YEST_CLOSE</stp>
        <stp>[Crispin Spreadsheet.xlsx]Portfolio!R219C5</stp>
        <tr r="E219" s="2"/>
      </tp>
      <tp>
        <v>62</v>
        <stp/>
        <stp>##V3_BDPV12</stp>
        <stp>NODL NO Equity</stp>
        <stp>PX_YEST_CLOSE</stp>
        <stp>[Crispin Spreadsheet.xlsx]Portfolio!R314C5</stp>
        <tr r="E314" s="2"/>
      </tp>
      <tp>
        <v>53.905000000000001</v>
        <stp/>
        <stp>##V3_BDPV12</stp>
        <stp>AAL US Equity</stp>
        <stp>LAST_PRICE</stp>
        <stp>[Crispin Spreadsheet.xlsx]Portfolio!R211C6</stp>
        <tr r="F211" s="2"/>
      </tp>
      <tp>
        <v>98.72</v>
        <stp/>
        <stp>##V3_BDPV12</stp>
        <stp>WDI GY Equity</stp>
        <stp>LAST_PRICE</stp>
        <stp>[Crispin Spreadsheet.xlsx]Portfolio!R335C6</stp>
        <tr r="F335" s="2"/>
      </tp>
      <tp>
        <v>14.975</v>
        <stp/>
        <stp>##V3_BDPV12</stp>
        <stp>SZU GY Equity</stp>
        <stp>PX_YEST_CLOSE</stp>
        <stp>[Crispin Spreadsheet.xlsx]Portfolio!R69C5</stp>
        <tr r="E69" s="2"/>
      </tp>
      <tp t="s">
        <v>EUR</v>
        <stp/>
        <stp>##V3_BDPV12</stp>
        <stp>EDEN FP Equity</stp>
        <stp>CRNCY</stp>
        <stp>[Crispin Spreadsheet.xlsx]Portfolio!R45C3</stp>
        <tr r="C45" s="2"/>
      </tp>
      <tp>
        <v>130.19999999999999</v>
        <stp/>
        <stp>##V3_BDPV12</stp>
        <stp>EURJPY Curncy</stp>
        <stp>LAST_PRICE</stp>
        <stp>[Crispin Spreadsheet.xlsx]Portfolio!R109C12</stp>
        <tr r="L109" s="2"/>
      </tp>
      <tp>
        <v>130.19999999999999</v>
        <stp/>
        <stp>##V3_BDPV12</stp>
        <stp>EURJPY Curncy</stp>
        <stp>LAST_PRICE</stp>
        <stp>[Crispin Spreadsheet.xlsx]Portfolio!R108C12</stp>
        <tr r="L108" s="2"/>
      </tp>
      <tp>
        <v>130.19999999999999</v>
        <stp/>
        <stp>##V3_BDPV12</stp>
        <stp>EURJPY Curncy</stp>
        <stp>LAST_PRICE</stp>
        <stp>[Crispin Spreadsheet.xlsx]Portfolio!R105C12</stp>
        <tr r="L105" s="2"/>
      </tp>
      <tp>
        <v>130.19999999999999</v>
        <stp/>
        <stp>##V3_BDPV12</stp>
        <stp>EURJPY Curncy</stp>
        <stp>LAST_PRICE</stp>
        <stp>[Crispin Spreadsheet.xlsx]Portfolio!R104C12</stp>
        <tr r="L104" s="2"/>
      </tp>
      <tp>
        <v>130.19999999999999</v>
        <stp/>
        <stp>##V3_BDPV12</stp>
        <stp>EURJPY Curncy</stp>
        <stp>LAST_PRICE</stp>
        <stp>[Crispin Spreadsheet.xlsx]Portfolio!R107C12</stp>
        <tr r="L107" s="2"/>
      </tp>
      <tp>
        <v>130.19999999999999</v>
        <stp/>
        <stp>##V3_BDPV12</stp>
        <stp>EURJPY Curncy</stp>
        <stp>LAST_PRICE</stp>
        <stp>[Crispin Spreadsheet.xlsx]Portfolio!R106C12</stp>
        <tr r="L106" s="2"/>
      </tp>
      <tp>
        <v>130.19999999999999</v>
        <stp/>
        <stp>##V3_BDPV12</stp>
        <stp>EURJPY Curncy</stp>
        <stp>LAST_PRICE</stp>
        <stp>[Crispin Spreadsheet.xlsx]Portfolio!R101C12</stp>
        <tr r="L101" s="2"/>
      </tp>
      <tp>
        <v>130.19999999999999</v>
        <stp/>
        <stp>##V3_BDPV12</stp>
        <stp>EURJPY Curncy</stp>
        <stp>LAST_PRICE</stp>
        <stp>[Crispin Spreadsheet.xlsx]Portfolio!R100C12</stp>
        <tr r="L100" s="2"/>
      </tp>
      <tp>
        <v>130.19999999999999</v>
        <stp/>
        <stp>##V3_BDPV12</stp>
        <stp>EURJPY Curncy</stp>
        <stp>LAST_PRICE</stp>
        <stp>[Crispin Spreadsheet.xlsx]Portfolio!R103C12</stp>
        <tr r="L103" s="2"/>
      </tp>
      <tp>
        <v>130.19999999999999</v>
        <stp/>
        <stp>##V3_BDPV12</stp>
        <stp>EURJPY Curncy</stp>
        <stp>LAST_PRICE</stp>
        <stp>[Crispin Spreadsheet.xlsx]Portfolio!R102C12</stp>
        <tr r="L102" s="2"/>
      </tp>
      <tp>
        <v>130.19999999999999</v>
        <stp/>
        <stp>##V3_BDPV12</stp>
        <stp>EURJPY Curncy</stp>
        <stp>LAST_PRICE</stp>
        <stp>[Crispin Spreadsheet.xlsx]Portfolio!R110C12</stp>
        <tr r="L110" s="2"/>
      </tp>
      <tp>
        <v>130.19999999999999</v>
        <stp/>
        <stp>##V3_BDPV12</stp>
        <stp>EURJPY Curncy</stp>
        <stp>LAST_PRICE</stp>
        <stp>[Crispin Spreadsheet.xlsx]Portfolio!R320C12</stp>
        <tr r="L320" s="2"/>
      </tp>
      <tp>
        <v>130.19999999999999</v>
        <stp/>
        <stp>##V3_BDPV12</stp>
        <stp>EURJPY Curncy</stp>
        <stp>LAST_PRICE</stp>
        <stp>[Crispin Spreadsheet.xlsx]Portfolio!R322C12</stp>
        <tr r="L322" s="2"/>
      </tp>
      <tp>
        <v>130.19999999999999</v>
        <stp/>
        <stp>##V3_BDPV12</stp>
        <stp>EURJPY Curncy</stp>
        <stp>LAST_PRICE</stp>
        <stp>[Crispin Spreadsheet.xlsx]Portfolio!R315C12</stp>
        <tr r="L315" s="2"/>
      </tp>
      <tp>
        <v>130.19999999999999</v>
        <stp/>
        <stp>##V3_BDPV12</stp>
        <stp>EURJPY Curncy</stp>
        <stp>LAST_PRICE</stp>
        <stp>[Crispin Spreadsheet.xlsx]Portfolio!R266C12</stp>
        <tr r="L266" s="2"/>
      </tp>
      <tp>
        <v>343.5</v>
        <stp/>
        <stp>##V3_BDPV12</stp>
        <stp>TSLA US Equity</stp>
        <stp>LAST_PRICE</stp>
        <stp>[Crispin Spreadsheet.xlsx]Portfolio!R250C6</stp>
        <tr r="F250" s="2"/>
      </tp>
      <tp>
        <v>80.459999999999994</v>
        <stp/>
        <stp>##V3_BDPV12</stp>
        <stp>LULU US Equity</stp>
        <stp>PX_YEST_CLOSE</stp>
        <stp>[Crispin Spreadsheet.xlsx]Portfolio!R237C5</stp>
        <tr r="E237" s="2"/>
      </tp>
      <tp>
        <v>209.6</v>
        <stp/>
        <stp>##V3_BDPV12</stp>
        <stp>INTU LN Equity</stp>
        <stp>PX_YEST_CLOSE</stp>
        <stp>[Crispin Spreadsheet.xlsx]Portfolio!R172C5</stp>
        <tr r="E172" s="2"/>
      </tp>
      <tp>
        <v>68.14</v>
        <stp/>
        <stp>##V3_BDPV12</stp>
        <stp>LAMR US Equity</stp>
        <stp>PX_YEST_CLOSE</stp>
        <stp>[Crispin Spreadsheet.xlsx]Portfolio!R307C5</stp>
        <tr r="E307" s="2"/>
      </tp>
      <tp>
        <v>184.5</v>
        <stp/>
        <stp>##V3_BDPV12</stp>
        <stp>JM SS Equity</stp>
        <stp>PX_YEST_CLOSE</stp>
        <stp>[Crispin Spreadsheet.xlsx]Portfolio!R135C5</stp>
        <tr r="E135" s="2"/>
      </tp>
      <tp>
        <v>17.425000000000001</v>
        <stp/>
        <stp>##V3_BDPV12</stp>
        <stp>HTZ US Equity</stp>
        <stp>LAST_PRICE</stp>
        <stp>[Crispin Spreadsheet.xlsx]Portfolio!R229C6</stp>
        <tr r="F229" s="2"/>
      </tp>
      <tp>
        <v>17.425000000000001</v>
        <stp/>
        <stp>##V3_BDPV12</stp>
        <stp>HTZ US Equity</stp>
        <stp>LAST_PRICE</stp>
        <stp>[Crispin Spreadsheet.xlsx]Portfolio!R299C6</stp>
        <tr r="F299" s="2"/>
      </tp>
      <tp>
        <v>8.2708999999999993</v>
        <stp/>
        <stp>##V3_BDPV12</stp>
        <stp>USDSEK Curncy</stp>
        <stp>LAST_PRICE</stp>
        <stp>[Crispin Spreadsheet.xlsx]Portfolio!R350C6</stp>
        <tr r="F350" s="2"/>
      </tp>
      <tp>
        <v>1.62</v>
        <stp/>
        <stp>##V3_BDPV12</stp>
        <stp>WGX AU Equity</stp>
        <stp>PX_YEST_CLOSE</stp>
        <stp>[Crispin Spreadsheet.xlsx]Portfolio!R17C5</stp>
        <tr r="E17" s="2"/>
      </tp>
      <tp t="s">
        <v>AUD</v>
        <stp/>
        <stp>##V3_BDPV12</stp>
        <stp>MTS AU Equity</stp>
        <stp>CRNCY</stp>
        <stp>[Crispin Spreadsheet.xlsx]Portfolio!R15C3</stp>
        <tr r="C15" s="2"/>
      </tp>
      <tp t="s">
        <v>EUR</v>
        <stp/>
        <stp>##V3_BDPV12</stp>
        <stp>VIV FP Equity</stp>
        <stp>CRNCY</stp>
        <stp>[Crispin Spreadsheet.xlsx]Portfolio!R60C3</stp>
        <tr r="C60" s="2"/>
      </tp>
      <tp>
        <v>61.4</v>
        <stp/>
        <stp>##V3_BDPV12</stp>
        <stp>NODL NO Equity</stp>
        <stp>LAST_PRICE</stp>
        <stp>[Crispin Spreadsheet.xlsx]Portfolio!R314C6</stp>
        <tr r="F314" s="2"/>
      </tp>
      <tp>
        <v>44.21</v>
        <stp/>
        <stp>##V3_BDPV12</stp>
        <stp>CRUS US Equity</stp>
        <stp>LAST_PRICE</stp>
        <stp>[Crispin Spreadsheet.xlsx]Portfolio!R292C6</stp>
        <tr r="F292" s="2"/>
      </tp>
      <tp>
        <v>1</v>
        <stp/>
        <stp>##V3_BDPV12</stp>
        <stp>EURUSD Curncy</stp>
        <stp>QUOTE_FACTOR</stp>
        <stp>[Crispin Spreadsheet.xlsx]Portfolio!R321C11</stp>
        <tr r="K321" s="2"/>
      </tp>
      <tp>
        <v>1</v>
        <stp/>
        <stp>##V3_BDPV12</stp>
        <stp>EURUSD Curncy</stp>
        <stp>QUOTE_FACTOR</stp>
        <stp>[Crispin Spreadsheet.xlsx]Portfolio!R324C11</stp>
        <tr r="K324" s="2"/>
      </tp>
      <tp>
        <v>1</v>
        <stp/>
        <stp>##V3_BDPV12</stp>
        <stp>EURUSD Curncy</stp>
        <stp>QUOTE_FACTOR</stp>
        <stp>[Crispin Spreadsheet.xlsx]Portfolio!R326C11</stp>
        <tr r="K326" s="2"/>
      </tp>
      <tp>
        <v>1</v>
        <stp/>
        <stp>##V3_BDPV12</stp>
        <stp>EURUSD Curncy</stp>
        <stp>QUOTE_FACTOR</stp>
        <stp>[Crispin Spreadsheet.xlsx]Portfolio!R327C11</stp>
        <tr r="K327" s="2"/>
      </tp>
      <tp>
        <v>1</v>
        <stp/>
        <stp>##V3_BDPV12</stp>
        <stp>EURUSD Curncy</stp>
        <stp>QUOTE_FACTOR</stp>
        <stp>[Crispin Spreadsheet.xlsx]Portfolio!R328C11</stp>
        <tr r="K328" s="2"/>
      </tp>
      <tp>
        <v>1</v>
        <stp/>
        <stp>##V3_BDPV12</stp>
        <stp>EURUSD Curncy</stp>
        <stp>QUOTE_FACTOR</stp>
        <stp>[Crispin Spreadsheet.xlsx]Portfolio!R329C11</stp>
        <tr r="K329" s="2"/>
      </tp>
      <tp>
        <v>1</v>
        <stp/>
        <stp>##V3_BDPV12</stp>
        <stp>EURUSD Curncy</stp>
        <stp>QUOTE_FACTOR</stp>
        <stp>[Crispin Spreadsheet.xlsx]Portfolio!R330C11</stp>
        <tr r="K330" s="2"/>
      </tp>
      <tp>
        <v>1</v>
        <stp/>
        <stp>##V3_BDPV12</stp>
        <stp>EURUSD Curncy</stp>
        <stp>QUOTE_FACTOR</stp>
        <stp>[Crispin Spreadsheet.xlsx]Portfolio!R331C11</stp>
        <tr r="K331" s="2"/>
      </tp>
      <tp>
        <v>1</v>
        <stp/>
        <stp>##V3_BDPV12</stp>
        <stp>EURUSD Curncy</stp>
        <stp>QUOTE_FACTOR</stp>
        <stp>[Crispin Spreadsheet.xlsx]Portfolio!R332C11</stp>
        <tr r="K332" s="2"/>
      </tp>
      <tp>
        <v>1</v>
        <stp/>
        <stp>##V3_BDPV12</stp>
        <stp>EURUSD Curncy</stp>
        <stp>QUOTE_FACTOR</stp>
        <stp>[Crispin Spreadsheet.xlsx]Portfolio!R333C11</stp>
        <tr r="K333" s="2"/>
      </tp>
      <tp>
        <v>1</v>
        <stp/>
        <stp>##V3_BDPV12</stp>
        <stp>EURUSD Curncy</stp>
        <stp>QUOTE_FACTOR</stp>
        <stp>[Crispin Spreadsheet.xlsx]Portfolio!R336C11</stp>
        <tr r="K336" s="2"/>
      </tp>
      <tp>
        <v>1</v>
        <stp/>
        <stp>##V3_BDPV12</stp>
        <stp>EURUSD Curncy</stp>
        <stp>QUOTE_FACTOR</stp>
        <stp>[Crispin Spreadsheet.xlsx]Portfolio!R303C11</stp>
        <tr r="K303" s="2"/>
      </tp>
      <tp>
        <v>1</v>
        <stp/>
        <stp>##V3_BDPV12</stp>
        <stp>EURUSD Curncy</stp>
        <stp>QUOTE_FACTOR</stp>
        <stp>[Crispin Spreadsheet.xlsx]Portfolio!R306C11</stp>
        <tr r="K306" s="2"/>
      </tp>
      <tp>
        <v>1</v>
        <stp/>
        <stp>##V3_BDPV12</stp>
        <stp>EURUSD Curncy</stp>
        <stp>QUOTE_FACTOR</stp>
        <stp>[Crispin Spreadsheet.xlsx]Portfolio!R307C11</stp>
        <tr r="K307" s="2"/>
      </tp>
      <tp>
        <v>1</v>
        <stp/>
        <stp>##V3_BDPV12</stp>
        <stp>EURUSD Curncy</stp>
        <stp>QUOTE_FACTOR</stp>
        <stp>[Crispin Spreadsheet.xlsx]Portfolio!R308C11</stp>
        <tr r="K308" s="2"/>
      </tp>
      <tp>
        <v>1</v>
        <stp/>
        <stp>##V3_BDPV12</stp>
        <stp>EURUSD Curncy</stp>
        <stp>QUOTE_FACTOR</stp>
        <stp>[Crispin Spreadsheet.xlsx]Portfolio!R310C11</stp>
        <tr r="K310" s="2"/>
      </tp>
      <tp>
        <v>1</v>
        <stp/>
        <stp>##V3_BDPV12</stp>
        <stp>EURUSD Curncy</stp>
        <stp>QUOTE_FACTOR</stp>
        <stp>[Crispin Spreadsheet.xlsx]Portfolio!R311C11</stp>
        <tr r="K311" s="2"/>
      </tp>
      <tp>
        <v>1</v>
        <stp/>
        <stp>##V3_BDPV12</stp>
        <stp>EURUSD Curncy</stp>
        <stp>QUOTE_FACTOR</stp>
        <stp>[Crispin Spreadsheet.xlsx]Portfolio!R313C11</stp>
        <tr r="K313" s="2"/>
      </tp>
      <tp>
        <v>1</v>
        <stp/>
        <stp>##V3_BDPV12</stp>
        <stp>EURUSD Curncy</stp>
        <stp>QUOTE_FACTOR</stp>
        <stp>[Crispin Spreadsheet.xlsx]Portfolio!R316C11</stp>
        <tr r="K316" s="2"/>
      </tp>
      <tp>
        <v>1</v>
        <stp/>
        <stp>##V3_BDPV12</stp>
        <stp>EURUSD Curncy</stp>
        <stp>QUOTE_FACTOR</stp>
        <stp>[Crispin Spreadsheet.xlsx]Portfolio!R317C11</stp>
        <tr r="K317" s="2"/>
      </tp>
      <tp>
        <v>1</v>
        <stp/>
        <stp>##V3_BDPV12</stp>
        <stp>EURUSD Curncy</stp>
        <stp>QUOTE_FACTOR</stp>
        <stp>[Crispin Spreadsheet.xlsx]Portfolio!R280C11</stp>
        <tr r="K280" s="2"/>
      </tp>
      <tp>
        <v>1</v>
        <stp/>
        <stp>##V3_BDPV12</stp>
        <stp>EURUSD Curncy</stp>
        <stp>QUOTE_FACTOR</stp>
        <stp>[Crispin Spreadsheet.xlsx]Portfolio!R289C11</stp>
        <tr r="K289" s="2"/>
      </tp>
      <tp>
        <v>1</v>
        <stp/>
        <stp>##V3_BDPV12</stp>
        <stp>EURUSD Curncy</stp>
        <stp>QUOTE_FACTOR</stp>
        <stp>[Crispin Spreadsheet.xlsx]Portfolio!R292C11</stp>
        <tr r="K292" s="2"/>
      </tp>
      <tp>
        <v>1</v>
        <stp/>
        <stp>##V3_BDPV12</stp>
        <stp>EURUSD Curncy</stp>
        <stp>QUOTE_FACTOR</stp>
        <stp>[Crispin Spreadsheet.xlsx]Portfolio!R293C11</stp>
        <tr r="K293" s="2"/>
      </tp>
      <tp>
        <v>1</v>
        <stp/>
        <stp>##V3_BDPV12</stp>
        <stp>EURUSD Curncy</stp>
        <stp>QUOTE_FACTOR</stp>
        <stp>[Crispin Spreadsheet.xlsx]Portfolio!R298C11</stp>
        <tr r="K298" s="2"/>
      </tp>
      <tp>
        <v>1</v>
        <stp/>
        <stp>##V3_BDPV12</stp>
        <stp>EURUSD Curncy</stp>
        <stp>QUOTE_FACTOR</stp>
        <stp>[Crispin Spreadsheet.xlsx]Portfolio!R299C11</stp>
        <tr r="K299" s="2"/>
      </tp>
      <tp>
        <v>1</v>
        <stp/>
        <stp>##V3_BDPV12</stp>
        <stp>EURUSD Curncy</stp>
        <stp>QUOTE_FACTOR</stp>
        <stp>[Crispin Spreadsheet.xlsx]Portfolio!R220C11</stp>
        <tr r="K220" s="2"/>
      </tp>
      <tp>
        <v>1</v>
        <stp/>
        <stp>##V3_BDPV12</stp>
        <stp>EURUSD Curncy</stp>
        <stp>QUOTE_FACTOR</stp>
        <stp>[Crispin Spreadsheet.xlsx]Portfolio!R221C11</stp>
        <tr r="K221" s="2"/>
      </tp>
      <tp>
        <v>1</v>
        <stp/>
        <stp>##V3_BDPV12</stp>
        <stp>EURUSD Curncy</stp>
        <stp>QUOTE_FACTOR</stp>
        <stp>[Crispin Spreadsheet.xlsx]Portfolio!R222C11</stp>
        <tr r="K222" s="2"/>
      </tp>
      <tp>
        <v>1</v>
        <stp/>
        <stp>##V3_BDPV12</stp>
        <stp>EURUSD Curncy</stp>
        <stp>QUOTE_FACTOR</stp>
        <stp>[Crispin Spreadsheet.xlsx]Portfolio!R223C11</stp>
        <tr r="K223" s="2"/>
      </tp>
      <tp>
        <v>1</v>
        <stp/>
        <stp>##V3_BDPV12</stp>
        <stp>EURUSD Curncy</stp>
        <stp>QUOTE_FACTOR</stp>
        <stp>[Crispin Spreadsheet.xlsx]Portfolio!R224C11</stp>
        <tr r="K224" s="2"/>
      </tp>
      <tp>
        <v>1</v>
        <stp/>
        <stp>##V3_BDPV12</stp>
        <stp>EURUSD Curncy</stp>
        <stp>QUOTE_FACTOR</stp>
        <stp>[Crispin Spreadsheet.xlsx]Portfolio!R225C11</stp>
        <tr r="K225" s="2"/>
      </tp>
      <tp>
        <v>1</v>
        <stp/>
        <stp>##V3_BDPV12</stp>
        <stp>EURUSD Curncy</stp>
        <stp>QUOTE_FACTOR</stp>
        <stp>[Crispin Spreadsheet.xlsx]Portfolio!R226C11</stp>
        <tr r="K226" s="2"/>
      </tp>
      <tp>
        <v>1</v>
        <stp/>
        <stp>##V3_BDPV12</stp>
        <stp>EURUSD Curncy</stp>
        <stp>QUOTE_FACTOR</stp>
        <stp>[Crispin Spreadsheet.xlsx]Portfolio!R227C11</stp>
        <tr r="K227" s="2"/>
      </tp>
      <tp>
        <v>1</v>
        <stp/>
        <stp>##V3_BDPV12</stp>
        <stp>EURUSD Curncy</stp>
        <stp>QUOTE_FACTOR</stp>
        <stp>[Crispin Spreadsheet.xlsx]Portfolio!R228C11</stp>
        <tr r="K228" s="2"/>
      </tp>
      <tp>
        <v>1</v>
        <stp/>
        <stp>##V3_BDPV12</stp>
        <stp>EURUSD Curncy</stp>
        <stp>QUOTE_FACTOR</stp>
        <stp>[Crispin Spreadsheet.xlsx]Portfolio!R229C11</stp>
        <tr r="K229" s="2"/>
      </tp>
      <tp>
        <v>1</v>
        <stp/>
        <stp>##V3_BDPV12</stp>
        <stp>EURUSD Curncy</stp>
        <stp>QUOTE_FACTOR</stp>
        <stp>[Crispin Spreadsheet.xlsx]Portfolio!R230C11</stp>
        <tr r="K230" s="2"/>
      </tp>
      <tp>
        <v>1</v>
        <stp/>
        <stp>##V3_BDPV12</stp>
        <stp>EURUSD Curncy</stp>
        <stp>QUOTE_FACTOR</stp>
        <stp>[Crispin Spreadsheet.xlsx]Portfolio!R231C11</stp>
        <tr r="K231" s="2"/>
      </tp>
      <tp>
        <v>1</v>
        <stp/>
        <stp>##V3_BDPV12</stp>
        <stp>EURUSD Curncy</stp>
        <stp>QUOTE_FACTOR</stp>
        <stp>[Crispin Spreadsheet.xlsx]Portfolio!R232C11</stp>
        <tr r="K232" s="2"/>
      </tp>
      <tp>
        <v>1</v>
        <stp/>
        <stp>##V3_BDPV12</stp>
        <stp>EURUSD Curncy</stp>
        <stp>QUOTE_FACTOR</stp>
        <stp>[Crispin Spreadsheet.xlsx]Portfolio!R233C11</stp>
        <tr r="K233" s="2"/>
      </tp>
      <tp>
        <v>1</v>
        <stp/>
        <stp>##V3_BDPV12</stp>
        <stp>EURUSD Curncy</stp>
        <stp>QUOTE_FACTOR</stp>
        <stp>[Crispin Spreadsheet.xlsx]Portfolio!R234C11</stp>
        <tr r="K234" s="2"/>
      </tp>
      <tp>
        <v>1</v>
        <stp/>
        <stp>##V3_BDPV12</stp>
        <stp>EURUSD Curncy</stp>
        <stp>QUOTE_FACTOR</stp>
        <stp>[Crispin Spreadsheet.xlsx]Portfolio!R235C11</stp>
        <tr r="K235" s="2"/>
      </tp>
      <tp>
        <v>1</v>
        <stp/>
        <stp>##V3_BDPV12</stp>
        <stp>EURUSD Curncy</stp>
        <stp>QUOTE_FACTOR</stp>
        <stp>[Crispin Spreadsheet.xlsx]Portfolio!R236C11</stp>
        <tr r="K236" s="2"/>
      </tp>
      <tp>
        <v>1</v>
        <stp/>
        <stp>##V3_BDPV12</stp>
        <stp>EURUSD Curncy</stp>
        <stp>QUOTE_FACTOR</stp>
        <stp>[Crispin Spreadsheet.xlsx]Portfolio!R237C11</stp>
        <tr r="K237" s="2"/>
      </tp>
      <tp>
        <v>1</v>
        <stp/>
        <stp>##V3_BDPV12</stp>
        <stp>EURUSD Curncy</stp>
        <stp>QUOTE_FACTOR</stp>
        <stp>[Crispin Spreadsheet.xlsx]Portfolio!R238C11</stp>
        <tr r="K238" s="2"/>
      </tp>
      <tp>
        <v>1</v>
        <stp/>
        <stp>##V3_BDPV12</stp>
        <stp>EURUSD Curncy</stp>
        <stp>QUOTE_FACTOR</stp>
        <stp>[Crispin Spreadsheet.xlsx]Portfolio!R239C11</stp>
        <tr r="K239" s="2"/>
      </tp>
      <tp>
        <v>1</v>
        <stp/>
        <stp>##V3_BDPV12</stp>
        <stp>EURUSD Curncy</stp>
        <stp>QUOTE_FACTOR</stp>
        <stp>[Crispin Spreadsheet.xlsx]Portfolio!R201C11</stp>
        <tr r="K201" s="2"/>
      </tp>
      <tp>
        <v>1</v>
        <stp/>
        <stp>##V3_BDPV12</stp>
        <stp>EURUSD Curncy</stp>
        <stp>QUOTE_FACTOR</stp>
        <stp>[Crispin Spreadsheet.xlsx]Portfolio!R210C11</stp>
        <tr r="K210" s="2"/>
      </tp>
      <tp>
        <v>1</v>
        <stp/>
        <stp>##V3_BDPV12</stp>
        <stp>EURUSD Curncy</stp>
        <stp>QUOTE_FACTOR</stp>
        <stp>[Crispin Spreadsheet.xlsx]Portfolio!R211C11</stp>
        <tr r="K211" s="2"/>
      </tp>
      <tp>
        <v>1</v>
        <stp/>
        <stp>##V3_BDPV12</stp>
        <stp>EURUSD Curncy</stp>
        <stp>QUOTE_FACTOR</stp>
        <stp>[Crispin Spreadsheet.xlsx]Portfolio!R212C11</stp>
        <tr r="K212" s="2"/>
      </tp>
      <tp>
        <v>1</v>
        <stp/>
        <stp>##V3_BDPV12</stp>
        <stp>EURUSD Curncy</stp>
        <stp>QUOTE_FACTOR</stp>
        <stp>[Crispin Spreadsheet.xlsx]Portfolio!R213C11</stp>
        <tr r="K213" s="2"/>
      </tp>
      <tp>
        <v>1</v>
        <stp/>
        <stp>##V3_BDPV12</stp>
        <stp>EURUSD Curncy</stp>
        <stp>QUOTE_FACTOR</stp>
        <stp>[Crispin Spreadsheet.xlsx]Portfolio!R214C11</stp>
        <tr r="K214" s="2"/>
      </tp>
      <tp>
        <v>1</v>
        <stp/>
        <stp>##V3_BDPV12</stp>
        <stp>EURUSD Curncy</stp>
        <stp>QUOTE_FACTOR</stp>
        <stp>[Crispin Spreadsheet.xlsx]Portfolio!R215C11</stp>
        <tr r="K215" s="2"/>
      </tp>
      <tp>
        <v>1</v>
        <stp/>
        <stp>##V3_BDPV12</stp>
        <stp>EURUSD Curncy</stp>
        <stp>QUOTE_FACTOR</stp>
        <stp>[Crispin Spreadsheet.xlsx]Portfolio!R216C11</stp>
        <tr r="K216" s="2"/>
      </tp>
      <tp>
        <v>1</v>
        <stp/>
        <stp>##V3_BDPV12</stp>
        <stp>EURUSD Curncy</stp>
        <stp>QUOTE_FACTOR</stp>
        <stp>[Crispin Spreadsheet.xlsx]Portfolio!R217C11</stp>
        <tr r="K217" s="2"/>
      </tp>
      <tp>
        <v>1</v>
        <stp/>
        <stp>##V3_BDPV12</stp>
        <stp>EURUSD Curncy</stp>
        <stp>QUOTE_FACTOR</stp>
        <stp>[Crispin Spreadsheet.xlsx]Portfolio!R218C11</stp>
        <tr r="K218" s="2"/>
      </tp>
      <tp>
        <v>1</v>
        <stp/>
        <stp>##V3_BDPV12</stp>
        <stp>EURUSD Curncy</stp>
        <stp>QUOTE_FACTOR</stp>
        <stp>[Crispin Spreadsheet.xlsx]Portfolio!R219C11</stp>
        <tr r="K219" s="2"/>
      </tp>
      <tp>
        <v>1</v>
        <stp/>
        <stp>##V3_BDPV12</stp>
        <stp>EURUSD Curncy</stp>
        <stp>QUOTE_FACTOR</stp>
        <stp>[Crispin Spreadsheet.xlsx]Portfolio!R260C11</stp>
        <tr r="K260" s="2"/>
      </tp>
      <tp>
        <v>1</v>
        <stp/>
        <stp>##V3_BDPV12</stp>
        <stp>EURUSD Curncy</stp>
        <stp>QUOTE_FACTOR</stp>
        <stp>[Crispin Spreadsheet.xlsx]Portfolio!R265C11</stp>
        <tr r="K265" s="2"/>
      </tp>
      <tp>
        <v>1</v>
        <stp/>
        <stp>##V3_BDPV12</stp>
        <stp>EURUSD Curncy</stp>
        <stp>QUOTE_FACTOR</stp>
        <stp>[Crispin Spreadsheet.xlsx]Portfolio!R274C11</stp>
        <tr r="K274" s="2"/>
      </tp>
      <tp>
        <v>1</v>
        <stp/>
        <stp>##V3_BDPV12</stp>
        <stp>EURUSD Curncy</stp>
        <stp>QUOTE_FACTOR</stp>
        <stp>[Crispin Spreadsheet.xlsx]Portfolio!R275C11</stp>
        <tr r="K275" s="2"/>
      </tp>
      <tp>
        <v>1</v>
        <stp/>
        <stp>##V3_BDPV12</stp>
        <stp>EURUSD Curncy</stp>
        <stp>QUOTE_FACTOR</stp>
        <stp>[Crispin Spreadsheet.xlsx]Portfolio!R277C11</stp>
        <tr r="K277" s="2"/>
      </tp>
      <tp>
        <v>1</v>
        <stp/>
        <stp>##V3_BDPV12</stp>
        <stp>EURUSD Curncy</stp>
        <stp>QUOTE_FACTOR</stp>
        <stp>[Crispin Spreadsheet.xlsx]Portfolio!R278C11</stp>
        <tr r="K278" s="2"/>
      </tp>
      <tp>
        <v>1</v>
        <stp/>
        <stp>##V3_BDPV12</stp>
        <stp>EURUSD Curncy</stp>
        <stp>QUOTE_FACTOR</stp>
        <stp>[Crispin Spreadsheet.xlsx]Portfolio!R279C11</stp>
        <tr r="K279" s="2"/>
      </tp>
      <tp>
        <v>1</v>
        <stp/>
        <stp>##V3_BDPV12</stp>
        <stp>EURUSD Curncy</stp>
        <stp>QUOTE_FACTOR</stp>
        <stp>[Crispin Spreadsheet.xlsx]Portfolio!R240C11</stp>
        <tr r="K240" s="2"/>
      </tp>
      <tp>
        <v>1</v>
        <stp/>
        <stp>##V3_BDPV12</stp>
        <stp>EURUSD Curncy</stp>
        <stp>QUOTE_FACTOR</stp>
        <stp>[Crispin Spreadsheet.xlsx]Portfolio!R241C11</stp>
        <tr r="K241" s="2"/>
      </tp>
      <tp>
        <v>1</v>
        <stp/>
        <stp>##V3_BDPV12</stp>
        <stp>EURUSD Curncy</stp>
        <stp>QUOTE_FACTOR</stp>
        <stp>[Crispin Spreadsheet.xlsx]Portfolio!R242C11</stp>
        <tr r="K242" s="2"/>
      </tp>
      <tp>
        <v>1</v>
        <stp/>
        <stp>##V3_BDPV12</stp>
        <stp>EURUSD Curncy</stp>
        <stp>QUOTE_FACTOR</stp>
        <stp>[Crispin Spreadsheet.xlsx]Portfolio!R243C11</stp>
        <tr r="K243" s="2"/>
      </tp>
      <tp>
        <v>1</v>
        <stp/>
        <stp>##V3_BDPV12</stp>
        <stp>EURUSD Curncy</stp>
        <stp>QUOTE_FACTOR</stp>
        <stp>[Crispin Spreadsheet.xlsx]Portfolio!R244C11</stp>
        <tr r="K244" s="2"/>
      </tp>
      <tp>
        <v>1</v>
        <stp/>
        <stp>##V3_BDPV12</stp>
        <stp>EURUSD Curncy</stp>
        <stp>QUOTE_FACTOR</stp>
        <stp>[Crispin Spreadsheet.xlsx]Portfolio!R245C11</stp>
        <tr r="K245" s="2"/>
      </tp>
      <tp>
        <v>1</v>
        <stp/>
        <stp>##V3_BDPV12</stp>
        <stp>EURUSD Curncy</stp>
        <stp>QUOTE_FACTOR</stp>
        <stp>[Crispin Spreadsheet.xlsx]Portfolio!R246C11</stp>
        <tr r="K246" s="2"/>
      </tp>
      <tp>
        <v>1</v>
        <stp/>
        <stp>##V3_BDPV12</stp>
        <stp>EURUSD Curncy</stp>
        <stp>QUOTE_FACTOR</stp>
        <stp>[Crispin Spreadsheet.xlsx]Portfolio!R247C11</stp>
        <tr r="K247" s="2"/>
      </tp>
      <tp>
        <v>1</v>
        <stp/>
        <stp>##V3_BDPV12</stp>
        <stp>EURUSD Curncy</stp>
        <stp>QUOTE_FACTOR</stp>
        <stp>[Crispin Spreadsheet.xlsx]Portfolio!R248C11</stp>
        <tr r="K248" s="2"/>
      </tp>
      <tp>
        <v>1</v>
        <stp/>
        <stp>##V3_BDPV12</stp>
        <stp>EURUSD Curncy</stp>
        <stp>QUOTE_FACTOR</stp>
        <stp>[Crispin Spreadsheet.xlsx]Portfolio!R249C11</stp>
        <tr r="K249" s="2"/>
      </tp>
      <tp>
        <v>1</v>
        <stp/>
        <stp>##V3_BDPV12</stp>
        <stp>EURUSD Curncy</stp>
        <stp>QUOTE_FACTOR</stp>
        <stp>[Crispin Spreadsheet.xlsx]Portfolio!R250C11</stp>
        <tr r="K250" s="2"/>
      </tp>
      <tp>
        <v>1</v>
        <stp/>
        <stp>##V3_BDPV12</stp>
        <stp>EURUSD Curncy</stp>
        <stp>QUOTE_FACTOR</stp>
        <stp>[Crispin Spreadsheet.xlsx]Portfolio!R251C11</stp>
        <tr r="K251" s="2"/>
      </tp>
      <tp>
        <v>1</v>
        <stp/>
        <stp>##V3_BDPV12</stp>
        <stp>EURUSD Curncy</stp>
        <stp>QUOTE_FACTOR</stp>
        <stp>[Crispin Spreadsheet.xlsx]Portfolio!R252C11</stp>
        <tr r="K252" s="2"/>
      </tp>
      <tp>
        <v>1</v>
        <stp/>
        <stp>##V3_BDPV12</stp>
        <stp>EURUSD Curncy</stp>
        <stp>QUOTE_FACTOR</stp>
        <stp>[Crispin Spreadsheet.xlsx]Portfolio!R253C11</stp>
        <tr r="K253" s="2"/>
      </tp>
      <tp>
        <v>1</v>
        <stp/>
        <stp>##V3_BDPV12</stp>
        <stp>EURUSD Curncy</stp>
        <stp>QUOTE_FACTOR</stp>
        <stp>[Crispin Spreadsheet.xlsx]Portfolio!R254C11</stp>
        <tr r="K254" s="2"/>
      </tp>
      <tp>
        <v>1</v>
        <stp/>
        <stp>##V3_BDPV12</stp>
        <stp>EURUSD Curncy</stp>
        <stp>QUOTE_FACTOR</stp>
        <stp>[Crispin Spreadsheet.xlsx]Portfolio!R255C11</stp>
        <tr r="K255" s="2"/>
      </tp>
      <tp>
        <v>1</v>
        <stp/>
        <stp>##V3_BDPV12</stp>
        <stp>EURUSD Curncy</stp>
        <stp>QUOTE_FACTOR</stp>
        <stp>[Crispin Spreadsheet.xlsx]Portfolio!R256C11</stp>
        <tr r="K256" s="2"/>
      </tp>
      <tp>
        <v>1</v>
        <stp/>
        <stp>##V3_BDPV12</stp>
        <stp>EURUSD Curncy</stp>
        <stp>QUOTE_FACTOR</stp>
        <stp>[Crispin Spreadsheet.xlsx]Portfolio!R257C11</stp>
        <tr r="K257" s="2"/>
      </tp>
      <tp>
        <v>1</v>
        <stp/>
        <stp>##V3_BDPV12</stp>
        <stp>EURUSD Curncy</stp>
        <stp>QUOTE_FACTOR</stp>
        <stp>[Crispin Spreadsheet.xlsx]Portfolio!R258C11</stp>
        <tr r="K258" s="2"/>
      </tp>
      <tp>
        <v>1</v>
        <stp/>
        <stp>##V3_BDPV12</stp>
        <stp>EURUSD Curncy</stp>
        <stp>QUOTE_FACTOR</stp>
        <stp>[Crispin Spreadsheet.xlsx]Portfolio!R259C11</stp>
        <tr r="K259" s="2"/>
      </tp>
      <tp>
        <v>23.85</v>
        <stp/>
        <stp>##V3_BDPV12</stp>
        <stp>ARYN SW Equity</stp>
        <stp>PX_YEST_CLOSE</stp>
        <stp>[Crispin Spreadsheet.xlsx]Portfolio!R139C5</stp>
        <tr r="E139" s="2"/>
      </tp>
      <tp>
        <v>905.8</v>
        <stp/>
        <stp>##V3_BDPV12</stp>
        <stp>ANTO LN Equity</stp>
        <stp>PX_YEST_CLOSE</stp>
        <stp>[Crispin Spreadsheet.xlsx]Portfolio!R149C5</stp>
        <tr r="E149" s="2"/>
      </tp>
      <tp>
        <v>679.5</v>
        <stp/>
        <stp>##V3_BDPV12</stp>
        <stp>INCH LN Equity</stp>
        <stp>PX_YEST_CLOSE</stp>
        <stp>[Crispin Spreadsheet.xlsx]Portfolio!R171C5</stp>
        <tr r="E171" s="2"/>
      </tp>
      <tp>
        <v>68.14</v>
        <stp/>
        <stp>##V3_BDPV12</stp>
        <stp>LAMR US Equity</stp>
        <stp>PX_YEST_CLOSE</stp>
        <stp>[Crispin Spreadsheet.xlsx]Portfolio!R234C5</stp>
        <tr r="E234" s="2"/>
      </tp>
      <tp>
        <v>219.2</v>
        <stp/>
        <stp>##V3_BDPV12</stp>
        <stp>WDH DC Equity</stp>
        <stp>LAST_PRICE</stp>
        <stp>[Crispin Spreadsheet.xlsx]Portfolio!R334C6</stp>
        <tr r="F334" s="2"/>
      </tp>
      <tp>
        <v>1348</v>
        <stp/>
        <stp>##V3_BDPV12</stp>
        <stp>SKY LN Equity</stp>
        <stp>LAST_PRICE</stp>
        <stp>[Crispin Spreadsheet.xlsx]Portfolio!R198C6</stp>
        <tr r="F198" s="2"/>
      </tp>
      <tp>
        <v>21.19</v>
        <stp/>
        <stp>##V3_BDPV12</stp>
        <stp>GGP US Equity</stp>
        <stp>LAST_PRICE</stp>
        <stp>[Crispin Spreadsheet.xlsx]Portfolio!R225C6</stp>
        <tr r="F225" s="2"/>
      </tp>
      <tp>
        <v>5848</v>
        <stp/>
        <stp>##V3_BDPV12</stp>
        <stp>RRS LN Equity</stp>
        <stp>LAST_PRICE</stp>
        <stp>[Crispin Spreadsheet.xlsx]Portfolio!R189C6</stp>
        <tr r="F189" s="2"/>
      </tp>
      <tp>
        <v>27.84</v>
        <stp/>
        <stp>##V3_BDPV12</stp>
        <stp>WOW AU Equity</stp>
        <stp>PX_YEST_CLOSE</stp>
        <stp>[Crispin Spreadsheet.xlsx]Portfolio!R19C5</stp>
        <tr r="E19" s="2"/>
      </tp>
      <tp t="s">
        <v>EUR</v>
        <stp/>
        <stp>##V3_BDPV12</stp>
        <stp>NRE1V FH Equity</stp>
        <stp>CRNCY</stp>
        <stp>[Crispin Spreadsheet.xlsx]Portfolio!R41C3</stp>
        <tr r="C41" s="2"/>
      </tp>
      <tp t="s">
        <v>EUR</v>
        <stp/>
        <stp>##V3_BDPV12</stp>
        <stp>ART GY Equity</stp>
        <stp>CRNCY</stp>
        <stp>[Crispin Spreadsheet.xlsx]Portfolio!R63C3</stp>
        <tr r="C63" s="2"/>
      </tp>
      <tp>
        <v>94.08</v>
        <stp/>
        <stp>##V3_BDPV12</stp>
        <stp>SPLK US Equity</stp>
        <stp>LAST_PRICE</stp>
        <stp>[Crispin Spreadsheet.xlsx]Portfolio!R321C6</stp>
        <tr r="F321" s="2"/>
      </tp>
      <tp>
        <v>447</v>
        <stp/>
        <stp>##V3_BDPV12</stp>
        <stp>HMSO LN Equity</stp>
        <stp>LAST_PRICE</stp>
        <stp>[Crispin Spreadsheet.xlsx]Portfolio!R165C6</stp>
        <tr r="F165" s="2"/>
      </tp>
      <tp t="s">
        <v>EUR</v>
        <stp/>
        <stp>##V3_BDPV12</stp>
        <stp>ZIL2 GY Equity</stp>
        <stp>CRNCY</stp>
        <stp>[Crispin Spreadsheet.xlsx]Portfolio!R296C3</stp>
        <tr r="C296" s="2"/>
      </tp>
      <tp>
        <v>23.85</v>
        <stp/>
        <stp>##V3_BDPV12</stp>
        <stp>ARYN SW Equity</stp>
        <stp>PX_YEST_CLOSE</stp>
        <stp>[Crispin Spreadsheet.xlsx]Portfolio!R288C5</stp>
        <tr r="E288" s="2"/>
      </tp>
      <tp>
        <v>16</v>
        <stp/>
        <stp>##V3_BDPV12</stp>
        <stp>SLP LN Equity</stp>
        <stp>LAST_PRICE</stp>
        <stp>[Crispin Spreadsheet.xlsx]Portfolio!R199C6</stp>
        <tr r="F199" s="2"/>
      </tp>
      <tp>
        <v>1.3789</v>
        <stp/>
        <stp>##V3_BDPV12</stp>
        <stp>GBPUSD Curncy</stp>
        <stp>LAST_PRICE</stp>
        <stp>[Crispin Spreadsheet.xlsx]Portfolio!R356C6</stp>
        <tr r="F356" s="2"/>
      </tp>
      <tp>
        <v>1.5659000000000001</v>
        <stp/>
        <stp>##V3_BDPV12</stp>
        <stp>EURAUD Curncy</stp>
        <stp>LAST_PRICE</stp>
        <stp>[Crispin Spreadsheet.xlsx]Portfolio!R272C6</stp>
        <tr r="F272" s="2"/>
      </tp>
      <tp>
        <v>0.21</v>
        <stp/>
        <stp>##V3_BDPV12</stp>
        <stp>WGXO AU Equity</stp>
        <stp>PX_YEST_CLOSE</stp>
        <stp>[Crispin Spreadsheet.xlsx]Portfolio!R18C5</stp>
        <tr r="E18" s="2"/>
      </tp>
      <tp>
        <v>122.11</v>
        <stp/>
        <stp>##V3_BDPV12</stp>
        <stp>G H8 Comdty</stp>
        <stp>LAST_PRICE</stp>
        <stp>[Crispin Spreadsheet.xlsx]Portfolio!R179C6</stp>
        <tr r="F179" s="2"/>
      </tp>
      <tp>
        <v>678.5</v>
        <stp/>
        <stp>##V3_BDPV12</stp>
        <stp>INCH LN Equity</stp>
        <stp>LAST_PRICE</stp>
        <stp>[Crispin Spreadsheet.xlsx]Portfolio!R171C6</stp>
        <tr r="F171" s="2"/>
      </tp>
      <tp>
        <v>31.53</v>
        <stp/>
        <stp>##V3_BDPV12</stp>
        <stp>PHIA NA Equity</stp>
        <stp>LAST_PRICE</stp>
        <stp>[Crispin Spreadsheet.xlsx]Portfolio!R305C6</stp>
        <tr r="F305" s="2"/>
      </tp>
      <tp>
        <v>88.4</v>
        <stp/>
        <stp>##V3_BDPV12</stp>
        <stp>LOOK LN Equity</stp>
        <stp>LAST_PRICE</stp>
        <stp>[Crispin Spreadsheet.xlsx]Portfolio!R180C6</stp>
        <tr r="F180" s="2"/>
      </tp>
      <tp t="s">
        <v>USD</v>
        <stp/>
        <stp>##V3_BDPV12</stp>
        <stp>CAT US Equity</stp>
        <stp>CRNCY</stp>
        <stp>[Crispin Spreadsheet.xlsx]Portfolio!R218C3</stp>
        <tr r="C218" s="2"/>
      </tp>
      <tp t="s">
        <v>USD</v>
        <stp/>
        <stp>##V3_BDPV12</stp>
        <stp>BID US Equity</stp>
        <stp>CRNCY</stp>
        <stp>[Crispin Spreadsheet.xlsx]Portfolio!R248C3</stp>
        <tr r="C248" s="2"/>
      </tp>
      <tp t="s">
        <v>EUR</v>
        <stp/>
        <stp>##V3_BDPV12</stp>
        <stp>SESG FP Equity</stp>
        <stp>CRNCY</stp>
        <stp>[Crispin Spreadsheet.xlsx]Portfolio!R318C3</stp>
        <tr r="C318" s="2"/>
      </tp>
      <tp t="s">
        <v>ZAr</v>
        <stp/>
        <stp>##V3_BDPV12</stp>
        <stp>AXL SJ Equity</stp>
        <stp>CRNCY</stp>
        <stp>[Crispin Spreadsheet.xlsx]Portfolio!R128C3</stp>
        <tr r="C128" s="2"/>
      </tp>
      <tp t="s">
        <v>USD</v>
        <stp/>
        <stp>##V3_BDPV12</stp>
        <stp>GGP US Equity</stp>
        <stp>CRNCY</stp>
        <stp>[Crispin Spreadsheet.xlsx]Portfolio!R298C3</stp>
        <tr r="C298" s="2"/>
      </tp>
      <tp t="s">
        <v>GBp</v>
        <stp/>
        <stp>##V3_BDPV12</stp>
        <stp>SKY LN Equity</stp>
        <stp>CRNCY</stp>
        <stp>[Crispin Spreadsheet.xlsx]Portfolio!R198C3</stp>
        <tr r="C198" s="2"/>
      </tp>
      <tp t="s">
        <v>USD</v>
        <stp/>
        <stp>##V3_BDPV12</stp>
        <stp>MON US Equity</stp>
        <stp>CRNCY</stp>
        <stp>[Crispin Spreadsheet.xlsx]Portfolio!R238C3</stp>
        <tr r="C238" s="2"/>
      </tp>
      <tp t="s">
        <v>GBp</v>
        <stp/>
        <stp>##V3_BDPV12</stp>
        <stp>HUM LN Equity</stp>
        <stp>CRNCY</stp>
        <stp>[Crispin Spreadsheet.xlsx]Portfolio!R168C3</stp>
        <tr r="C168" s="2"/>
      </tp>
      <tp t="s">
        <v>USD</v>
        <stp/>
        <stp>##V3_BDPV12</stp>
        <stp>RIG US Equity</stp>
        <stp>CRNCY</stp>
        <stp>[Crispin Spreadsheet.xlsx]Portfolio!R328C3</stp>
        <tr r="C328" s="2"/>
      </tp>
      <tp t="s">
        <v>GBp</v>
        <stp/>
        <stp>##V3_BDPV12</stp>
        <stp>LRE LN Equity</stp>
        <stp>CRNCY</stp>
        <stp>[Crispin Spreadsheet.xlsx]Portfolio!R178C3</stp>
        <tr r="C178" s="2"/>
      </tp>
      <tp t="s">
        <v>USD</v>
        <stp/>
        <stp>##V3_BDPV12</stp>
        <stp>WMT US Equity</stp>
        <stp>CRNCY</stp>
        <stp>[Crispin Spreadsheet.xlsx]Portfolio!R258C3</stp>
        <tr r="C258" s="2"/>
      </tp>
      <tp>
        <v>1</v>
        <stp/>
        <stp>##V3_BDPV12</stp>
        <stp>EURSEK Curncy</stp>
        <stp>QUOTE_FACTOR</stp>
        <stp>[Crispin Spreadsheet.xlsx]Portfolio!R132C11</stp>
        <tr r="K132" s="2"/>
      </tp>
      <tp>
        <v>1</v>
        <stp/>
        <stp>##V3_BDPV12</stp>
        <stp>EURSEK Curncy</stp>
        <stp>QUOTE_FACTOR</stp>
        <stp>[Crispin Spreadsheet.xlsx]Portfolio!R133C11</stp>
        <tr r="K133" s="2"/>
      </tp>
      <tp>
        <v>1</v>
        <stp/>
        <stp>##V3_BDPV12</stp>
        <stp>EURSEK Curncy</stp>
        <stp>QUOTE_FACTOR</stp>
        <stp>[Crispin Spreadsheet.xlsx]Portfolio!R134C11</stp>
        <tr r="K134" s="2"/>
      </tp>
      <tp>
        <v>1</v>
        <stp/>
        <stp>##V3_BDPV12</stp>
        <stp>EURSEK Curncy</stp>
        <stp>QUOTE_FACTOR</stp>
        <stp>[Crispin Spreadsheet.xlsx]Portfolio!R135C11</stp>
        <tr r="K135" s="2"/>
      </tp>
      <tp>
        <v>1</v>
        <stp/>
        <stp>##V3_BDPV12</stp>
        <stp>EURSEK Curncy</stp>
        <stp>QUOTE_FACTOR</stp>
        <stp>[Crispin Spreadsheet.xlsx]Portfolio!R136C11</stp>
        <tr r="K136" s="2"/>
      </tp>
      <tp t="s">
        <v>GBp</v>
        <stp/>
        <stp>##V3_BDPV12</stp>
        <stp>AAL LN Equity</stp>
        <stp>CRNCY</stp>
        <stp>[Crispin Spreadsheet.xlsx]Portfolio!R148C3</stp>
        <tr r="C148" s="2"/>
      </tp>
      <tp>
        <v>1</v>
        <stp/>
        <stp>##V3_BDPV12</stp>
        <stp>EURSEK Curncy</stp>
        <stp>QUOTE_FACTOR</stp>
        <stp>[Crispin Spreadsheet.xlsx]Portfolio!R300C11</stp>
        <tr r="K300" s="2"/>
      </tp>
      <tp>
        <v>1</v>
        <stp/>
        <stp>##V3_BDPV12</stp>
        <stp>EURSEK Curncy</stp>
        <stp>QUOTE_FACTOR</stp>
        <stp>[Crispin Spreadsheet.xlsx]Portfolio!R302C11</stp>
        <tr r="K302" s="2"/>
      </tp>
      <tp>
        <v>290.61</v>
        <stp/>
        <stp>##V3_BDPV12</stp>
        <stp>NFLX US Equity</stp>
        <stp>PX_YEST_CLOSE</stp>
        <stp>[Crispin Spreadsheet.xlsx]Portfolio!R240C5</stp>
        <tr r="E240" s="2"/>
      </tp>
      <tp>
        <v>35040</v>
        <stp/>
        <stp>##V3_BDPV12</stp>
        <stp>KIO SJ Equity</stp>
        <stp>LAST_PRICE</stp>
        <stp>[Crispin Spreadsheet.xlsx]Portfolio!R129C6</stp>
        <tr r="F129" s="2"/>
      </tp>
      <tp>
        <v>0.77980000000000005</v>
        <stp/>
        <stp>##V3_BDPV12</stp>
        <stp>AUDUSD Curncy</stp>
        <stp>LAST_PRICE</stp>
        <stp>[Crispin Spreadsheet.xlsx]Portfolio!R347C6</stp>
        <tr r="F347" s="2"/>
      </tp>
      <tp>
        <v>23.605</v>
        <stp/>
        <stp>##V3_BDPV12</stp>
        <stp>BFR US Equity</stp>
        <stp>LAST_PRICE</stp>
        <stp>[Crispin Spreadsheet.xlsx]Portfolio!R216C6</stp>
        <tr r="F216" s="2"/>
      </tp>
      <tp>
        <v>34.94</v>
        <stp/>
        <stp>##V3_BDPV12</stp>
        <stp>KSP ID Equity</stp>
        <stp>PX_YEST_CLOSE</stp>
        <stp>[Crispin Spreadsheet.xlsx]Portfolio!R88C5</stp>
        <tr r="E88" s="2"/>
      </tp>
      <tp>
        <v>85.45</v>
        <stp/>
        <stp>##V3_BDPV12</stp>
        <stp>SAP GY Equity</stp>
        <stp>PX_YEST_CLOSE</stp>
        <stp>[Crispin Spreadsheet.xlsx]Portfolio!R68C5</stp>
        <tr r="E68" s="2"/>
      </tp>
      <tp>
        <v>83.8</v>
        <stp/>
        <stp>##V3_BDPV12</stp>
        <stp>SAVE FP Equity</stp>
        <stp>PX_YEST_CLOSE</stp>
        <stp>[Crispin Spreadsheet.xlsx]Portfolio!R53C5</stp>
        <tr r="E53" s="2"/>
      </tp>
      <tp t="s">
        <v>CAD</v>
        <stp/>
        <stp>##V3_BDPV12</stp>
        <stp>TRQ CN Equity</stp>
        <stp>CRNCY</stp>
        <stp>[Crispin Spreadsheet.xlsx]Portfolio!R30C3</stp>
        <tr r="C30" s="2"/>
      </tp>
      <tp>
        <v>61.4</v>
        <stp/>
        <stp>##V3_BDPV12</stp>
        <stp>NODL NO Equity</stp>
        <stp>LAST_PRICE</stp>
        <stp>[Crispin Spreadsheet.xlsx]Portfolio!R123C6</stp>
        <tr r="F123" s="2"/>
      </tp>
      <tp t="s">
        <v>USD</v>
        <stp/>
        <stp>##V3_BDPV12</stp>
        <stp>CAR US Equity</stp>
        <stp>CRNCY</stp>
        <stp>[Crispin Spreadsheet.xlsx]Portfolio!R289C3</stp>
        <tr r="C289" s="2"/>
      </tp>
      <tp t="s">
        <v>USD</v>
        <stp/>
        <stp>##V3_BDPV12</stp>
        <stp>SPLK US Equity</stp>
        <stp>CRNCY</stp>
        <stp>[Crispin Spreadsheet.xlsx]Portfolio!R249C3</stp>
        <tr r="C249" s="2"/>
      </tp>
      <tp t="s">
        <v>USD</v>
        <stp/>
        <stp>##V3_BDPV12</stp>
        <stp>HTZ US Equity</stp>
        <stp>CRNCY</stp>
        <stp>[Crispin Spreadsheet.xlsx]Portfolio!R229C3</stp>
        <tr r="C229" s="2"/>
      </tp>
      <tp t="s">
        <v>USD</v>
        <stp/>
        <stp>##V3_BDPV12</stp>
        <stp>HTZ US Equity</stp>
        <stp>CRNCY</stp>
        <stp>[Crispin Spreadsheet.xlsx]Portfolio!R299C3</stp>
        <tr r="C299" s="2"/>
      </tp>
      <tp t="s">
        <v>GBp</v>
        <stp/>
        <stp>##V3_BDPV12</stp>
        <stp>RRS LN Equity</stp>
        <stp>CRNCY</stp>
        <stp>[Crispin Spreadsheet.xlsx]Portfolio!R189C3</stp>
        <tr r="C189" s="2"/>
      </tp>
      <tp t="s">
        <v>GBp</v>
        <stp/>
        <stp>##V3_BDPV12</stp>
        <stp>SLP LN Equity</stp>
        <stp>CRNCY</stp>
        <stp>[Crispin Spreadsheet.xlsx]Portfolio!R199C3</stp>
        <tr r="C199" s="2"/>
      </tp>
      <tp t="s">
        <v>ZAr</v>
        <stp/>
        <stp>##V3_BDPV12</stp>
        <stp>KIO SJ Equity</stp>
        <stp>CRNCY</stp>
        <stp>[Crispin Spreadsheet.xlsx]Portfolio!R129C3</stp>
        <tr r="C129" s="2"/>
      </tp>
      <tp t="s">
        <v>USD</v>
        <stp/>
        <stp>##V3_BDPV12</stp>
        <stp>NAV US Equity</stp>
        <stp>CRNCY</stp>
        <stp>[Crispin Spreadsheet.xlsx]Portfolio!R239C3</stp>
        <tr r="C239" s="2"/>
      </tp>
      <tp t="s">
        <v>USD</v>
        <stp/>
        <stp>##V3_BDPV12</stp>
        <stp>URI US Equity</stp>
        <stp>CRNCY</stp>
        <stp>[Crispin Spreadsheet.xlsx]Portfolio!R329C3</stp>
        <tr r="C329" s="2"/>
      </tp>
      <tp>
        <v>33.159999999999997</v>
        <stp/>
        <stp>##V3_BDPV12</stp>
        <stp>NLSN US Equity</stp>
        <stp>PX_YEST_CLOSE</stp>
        <stp>[Crispin Spreadsheet.xlsx]Portfolio!R241C5</stp>
        <tr r="E241" s="2"/>
      </tp>
      <tp t="s">
        <v>USD</v>
        <stp/>
        <stp>##V3_BDPV12</stp>
        <stp>WFT US Equity</stp>
        <stp>CRNCY</stp>
        <stp>[Crispin Spreadsheet.xlsx]Portfolio!R259C3</stp>
        <tr r="C259" s="2"/>
      </tp>
      <tp t="s">
        <v>NOK</v>
        <stp/>
        <stp>##V3_BDPV12</stp>
        <stp>MHG NO Equity</stp>
        <stp>CRNCY</stp>
        <stp>[Crispin Spreadsheet.xlsx]Portfolio!R309C3</stp>
        <tr r="C309" s="2"/>
      </tp>
      <tp>
        <v>453.9</v>
        <stp/>
        <stp>##V3_BDPV12</stp>
        <stp>HWDN LN Equity</stp>
        <stp>PX_YEST_CLOSE</stp>
        <stp>[Crispin Spreadsheet.xlsx]Portfolio!R167C5</stp>
        <tr r="E167" s="2"/>
      </tp>
      <tp>
        <v>75.92</v>
        <stp/>
        <stp>##V3_BDPV12</stp>
        <stp>NESN SW Equity</stp>
        <stp>PX_YEST_CLOSE</stp>
        <stp>[Crispin Spreadsheet.xlsx]Portfolio!R141C5</stp>
        <tr r="E141" s="2"/>
      </tp>
      <tp t="s">
        <v>GBp</v>
        <stp/>
        <stp>##V3_BDPV12</stp>
        <stp>CCH LN Equity</stp>
        <stp>CRNCY</stp>
        <stp>[Crispin Spreadsheet.xlsx]Portfolio!R159C3</stp>
        <tr r="C159" s="2"/>
      </tp>
      <tp>
        <v>62.66</v>
        <stp/>
        <stp>##V3_BDPV12</stp>
        <stp>GGAL US Equity</stp>
        <stp>PX_YEST_CLOSE</stp>
        <stp>[Crispin Spreadsheet.xlsx]Portfolio!R228C5</stp>
        <tr r="E228" s="2"/>
      </tp>
      <tp>
        <v>1.2211000000000001</v>
        <stp/>
        <stp>##V3_BDPV12</stp>
        <stp>EURUSD Curncy</stp>
        <stp>LAST_PRICE</stp>
        <stp>[Crispin Spreadsheet.xlsx]Portfolio!R342C6</stp>
        <tr r="F342" s="2"/>
      </tp>
      <tp>
        <v>8.2708999999999993</v>
        <stp/>
        <stp>##V3_BDPV12</stp>
        <stp>USDSEK Curncy</stp>
        <stp>LAST_PRICE</stp>
        <stp>[Crispin Spreadsheet.xlsx]Portfolio!R274C6</stp>
        <tr r="F274" s="2"/>
      </tp>
      <tp>
        <v>123.2</v>
        <stp/>
        <stp>##V3_BDPV12</stp>
        <stp>MON US Equity</stp>
        <stp>LAST_PRICE</stp>
        <stp>[Crispin Spreadsheet.xlsx]Portfolio!R238C6</stp>
        <tr r="F238" s="2"/>
      </tp>
      <tp>
        <v>22.95</v>
        <stp/>
        <stp>##V3_BDPV12</stp>
        <stp>SDF GY Equity</stp>
        <stp>LAST_PRICE</stp>
        <stp>[Crispin Spreadsheet.xlsx]Portfolio!R304C6</stp>
        <tr r="F304" s="2"/>
      </tp>
      <tp t="s">
        <v>DKK</v>
        <stp/>
        <stp>##V3_BDPV12</stp>
        <stp>AMBUB DC Equity</stp>
        <stp>CRNCY</stp>
        <stp>[Crispin Spreadsheet.xlsx]Portfolio!R286C3</stp>
        <tr r="C286" s="2"/>
      </tp>
      <tp>
        <v>71.66</v>
        <stp/>
        <stp>##V3_BDPV12</stp>
        <stp>VSAT US Equity</stp>
        <stp>LAST_PRICE</stp>
        <stp>[Crispin Spreadsheet.xlsx]Portfolio!R257C6</stp>
        <tr r="F257" s="2"/>
      </tp>
      <tp>
        <v>670</v>
        <stp/>
        <stp>##V3_BDPV12</stp>
        <stp>DMGT LN Equity</stp>
        <stp>LAST_PRICE</stp>
        <stp>[Crispin Spreadsheet.xlsx]Portfolio!R160C6</stp>
        <tr r="F160" s="2"/>
      </tp>
      <tp>
        <v>91.2</v>
        <stp/>
        <stp>##V3_BDPV12</stp>
        <stp>LOOK LN Equity</stp>
        <stp>PX_YEST_CLOSE</stp>
        <stp>[Crispin Spreadsheet.xlsx]Portfolio!R180C5</stp>
        <tr r="E180" s="2"/>
      </tp>
      <tp>
        <v>143.69999999999999</v>
        <stp/>
        <stp>##V3_BDPV12</stp>
        <stp>JUST LN Equity</stp>
        <stp>PX_YEST_CLOSE</stp>
        <stp>[Crispin Spreadsheet.xlsx]Portfolio!R176C5</stp>
        <tr r="E176" s="2"/>
      </tp>
      <tp>
        <v>75.92</v>
        <stp/>
        <stp>##V3_BDPV12</stp>
        <stp>NESN SW Equity</stp>
        <stp>PX_YEST_CLOSE</stp>
        <stp>[Crispin Spreadsheet.xlsx]Portfolio!R312C5</stp>
        <tr r="E312" s="2"/>
      </tp>
      <tp>
        <v>184.5</v>
        <stp/>
        <stp>##V3_BDPV12</stp>
        <stp>JM SS Equity</stp>
        <stp>PX_YEST_CLOSE</stp>
        <stp>[Crispin Spreadsheet.xlsx]Portfolio!R302C5</stp>
        <tr r="E302" s="2"/>
      </tp>
      <tp>
        <v>1.3789</v>
        <stp/>
        <stp>##V3_BDPV12</stp>
        <stp>GBPUSD Curncy</stp>
        <stp>LAST_PRICE</stp>
        <stp>[Crispin Spreadsheet.xlsx]Portfolio!R273C6</stp>
        <tr r="F273" s="2"/>
      </tp>
      <tp>
        <v>1.3789</v>
        <stp/>
        <stp>##V3_BDPV12</stp>
        <stp>GBPUSD Curncy</stp>
        <stp>LAST_PRICE</stp>
        <stp>[Crispin Spreadsheet.xlsx]Portfolio!R343C6</stp>
        <tr r="F343" s="2"/>
      </tp>
      <tp>
        <v>53.57</v>
        <stp/>
        <stp>##V3_BDPV12</stp>
        <stp>DAL US Equity</stp>
        <stp>LAST_PRICE</stp>
        <stp>[Crispin Spreadsheet.xlsx]Portfolio!R222C6</stp>
        <tr r="F222" s="2"/>
      </tp>
      <tp t="s">
        <v>EUR</v>
        <stp/>
        <stp>##V3_BDPV12</stp>
        <stp>GEDI IM Equity</stp>
        <stp>CRNCY</stp>
        <stp>[Crispin Spreadsheet.xlsx]Portfolio!R94C3</stp>
        <tr r="C94" s="2"/>
      </tp>
      <tp>
        <v>441.4</v>
        <stp/>
        <stp>##V3_BDPV12</stp>
        <stp>RMS FP Equity</stp>
        <stp>PX_YEST_CLOSE</stp>
        <stp>[Crispin Spreadsheet.xlsx]Portfolio!R49C5</stp>
        <tr r="E49" s="2"/>
      </tp>
      <tp>
        <v>33.840000000000003</v>
        <stp/>
        <stp>##V3_BDPV12</stp>
        <stp>FWONK US Equity</stp>
        <stp>PX_YEST_CLOSE</stp>
        <stp>[Crispin Spreadsheet.xlsx]Portfolio!R308C5</stp>
        <tr r="E308" s="2"/>
      </tp>
      <tp>
        <v>23.94</v>
        <stp/>
        <stp>##V3_BDPV12</stp>
        <stp>ONTEX BB Equity</stp>
        <stp>PX_YEST_CLOSE</stp>
        <stp>[Crispin Spreadsheet.xlsx]Portfolio!R23C5</stp>
        <tr r="E23" s="2"/>
      </tp>
      <tp>
        <v>343.5</v>
        <stp/>
        <stp>##V3_BDPV12</stp>
        <stp>TSLA US Equity</stp>
        <stp>LAST_PRICE</stp>
        <stp>[Crispin Spreadsheet.xlsx]Portfolio!R326C6</stp>
        <tr r="F326" s="2"/>
      </tp>
      <tp>
        <v>202.2</v>
        <stp/>
        <stp>##V3_BDPV12</stp>
        <stp>INTU LN Equity</stp>
        <stp>LAST_PRICE</stp>
        <stp>[Crispin Spreadsheet.xlsx]Portfolio!R172C6</stp>
        <tr r="F172" s="2"/>
      </tp>
      <tp>
        <v>31.53</v>
        <stp/>
        <stp>##V3_BDPV12</stp>
        <stp>PHIA NA Equity</stp>
        <stp>LAST_PRICE</stp>
        <stp>[Crispin Spreadsheet.xlsx]Portfolio!R116C6</stp>
        <tr r="F116" s="2"/>
      </tp>
      <tp>
        <v>455.7</v>
        <stp/>
        <stp>##V3_BDPV12</stp>
        <stp>HMSO LN Equity</stp>
        <stp>PX_YEST_CLOSE</stp>
        <stp>[Crispin Spreadsheet.xlsx]Portfolio!R165C5</stp>
        <tr r="E165" s="2"/>
      </tp>
      <tp>
        <v>62</v>
        <stp/>
        <stp>##V3_BDPV12</stp>
        <stp>NODL NO Equity</stp>
        <stp>PX_YEST_CLOSE</stp>
        <stp>[Crispin Spreadsheet.xlsx]Portfolio!R123C5</stp>
        <tr r="E123" s="2"/>
      </tp>
      <tp>
        <v>33.159999999999997</v>
        <stp/>
        <stp>##V3_BDPV12</stp>
        <stp>NLSN US Equity</stp>
        <stp>PX_YEST_CLOSE</stp>
        <stp>[Crispin Spreadsheet.xlsx]Portfolio!R313C5</stp>
        <tr r="E313" s="2"/>
      </tp>
      <tp>
        <v>1.3789</v>
        <stp/>
        <stp>##V3_BDPV12</stp>
        <stp>GBPUSD Curncy</stp>
        <stp>LAST_PRICE</stp>
        <stp>[Crispin Spreadsheet.xlsx]Portfolio!R362C6</stp>
        <tr r="F362" s="2"/>
      </tp>
      <tp>
        <v>44.7</v>
        <stp/>
        <stp>##V3_BDPV12</stp>
        <stp>CAR US Equity</stp>
        <stp>LAST_PRICE</stp>
        <stp>[Crispin Spreadsheet.xlsx]Portfolio!R214C6</stp>
        <tr r="F214" s="2"/>
      </tp>
      <tp>
        <v>38.024999999999999</v>
        <stp/>
        <stp>##V3_BDPV12</stp>
        <stp>NAV US Equity</stp>
        <stp>LAST_PRICE</stp>
        <stp>[Crispin Spreadsheet.xlsx]Portfolio!R239C6</stp>
        <tr r="F239" s="2"/>
      </tp>
      <tp>
        <v>7.8263999999999996</v>
        <stp/>
        <stp>##V3_BDPV12</stp>
        <stp>USDHKD Curncy</stp>
        <stp>LAST_PRICE</stp>
        <stp>[Crispin Spreadsheet.xlsx]Portfolio!R278C6</stp>
        <tr r="F278" s="2"/>
      </tp>
      <tp>
        <v>1.2211000000000001</v>
        <stp/>
        <stp>##V3_BDPV12</stp>
        <stp>EURUSD Curncy</stp>
        <stp>LAST_PRICE</stp>
        <stp>[Crispin Spreadsheet.xlsx]Portfolio!R280C6</stp>
        <tr r="F280" s="2"/>
      </tp>
      <tp>
        <v>111.694</v>
        <stp/>
        <stp>##V3_BDPV12</stp>
        <stp>BMA US Equity</stp>
        <stp>LAST_PRICE</stp>
        <stp>[Crispin Spreadsheet.xlsx]Portfolio!R215C6</stp>
        <tr r="F215" s="2"/>
      </tp>
      <tp>
        <v>2.52</v>
        <stp/>
        <stp>##V3_BDPV12</stp>
        <stp>GMA AU Equity</stp>
        <stp>PX_YEST_CLOSE</stp>
        <stp>[Crispin Spreadsheet.xlsx]Portfolio!R14C5</stp>
        <tr r="E14" s="2"/>
      </tp>
      <tp t="s">
        <v>EUR</v>
        <stp/>
        <stp>##V3_BDPV12</stp>
        <stp>METSO FH Equity</stp>
        <stp>CRNCY</stp>
        <stp>[Crispin Spreadsheet.xlsx]Portfolio!R40C3</stp>
        <tr r="C40" s="2"/>
      </tp>
      <tp>
        <v>145.80000000000001</v>
        <stp/>
        <stp>##V3_BDPV12</stp>
        <stp>JUST LN Equity</stp>
        <stp>LAST_PRICE</stp>
        <stp>[Crispin Spreadsheet.xlsx]Portfolio!R176C6</stp>
        <tr r="F176" s="2"/>
      </tp>
      <tp>
        <v>1.5600099999999999</v>
        <stp/>
        <stp>##V3_BDPV12</stp>
        <stp>EURCAD Curncy</stp>
        <stp>PX_YEST_CLOSE</stp>
        <stp>[Crispin Spreadsheet.xlsx]Portfolio!R29C29</stp>
        <tr r="AC29" s="2"/>
      </tp>
      <tp>
        <v>1.5600099999999999</v>
        <stp/>
        <stp>##V3_BDPV12</stp>
        <stp>EURCAD Curncy</stp>
        <stp>PX_YEST_CLOSE</stp>
        <stp>[Crispin Spreadsheet.xlsx]Portfolio!R30C29</stp>
        <tr r="AC30" s="2"/>
      </tp>
      <tp>
        <v>412.8</v>
        <stp/>
        <stp>##V3_BDPV12</stp>
        <stp>ASHM LN Equity</stp>
        <stp>LAST_PRICE</stp>
        <stp>[Crispin Spreadsheet.xlsx]Portfolio!R150C6</stp>
        <tr r="F150" s="2"/>
      </tp>
      <tp>
        <v>5841</v>
        <stp/>
        <stp>##V3_BDPV12</stp>
        <stp>RB/ LN Equity</stp>
        <stp>PX_YEST_CLOSE</stp>
        <stp>[Crispin Spreadsheet.xlsx]Portfolio!R191C5</stp>
        <tr r="E191" s="2"/>
      </tp>
      <tp>
        <v>38.96</v>
        <stp/>
        <stp>##V3_BDPV12</stp>
        <stp>NAV US Equity</stp>
        <stp>PX_YEST_CLOSE</stp>
        <stp>[Crispin Spreadsheet.xlsx]Portfolio!R311C5</stp>
        <tr r="E311" s="2"/>
      </tp>
      <tp>
        <v>22.95</v>
        <stp/>
        <stp>##V3_BDPV12</stp>
        <stp>TCS LI Equity</stp>
        <stp>PX_YEST_CLOSE</stp>
        <stp>[Crispin Spreadsheet.xlsx]Portfolio!R201C5</stp>
        <tr r="E201" s="2"/>
      </tp>
      <tp>
        <v>93.74</v>
        <stp/>
        <stp>##V3_BDPV12</stp>
        <stp>SPLK US Equity</stp>
        <stp>PX_YEST_CLOSE</stp>
        <stp>[Crispin Spreadsheet.xlsx]Portfolio!R321C5</stp>
        <tr r="E321" s="2"/>
      </tp>
      <tp>
        <v>54.26</v>
        <stp/>
        <stp>##V3_BDPV12</stp>
        <stp>AAL US Equity</stp>
        <stp>PX_YEST_CLOSE</stp>
        <stp>[Crispin Spreadsheet.xlsx]Portfolio!R211C5</stp>
        <tr r="E211" s="2"/>
      </tp>
      <tp>
        <v>350.99</v>
        <stp/>
        <stp>##V3_BDPV12</stp>
        <stp>TSLA US Equity</stp>
        <stp>PX_YEST_CLOSE</stp>
        <stp>[Crispin Spreadsheet.xlsx]Portfolio!R326C5</stp>
        <tr r="E326" s="2"/>
      </tp>
      <tp>
        <v>820</v>
        <stp/>
        <stp>##V3_BDPV12</stp>
        <stp>DTG LN Equity</stp>
        <stp>PX_YEST_CLOSE</stp>
        <stp>[Crispin Spreadsheet.xlsx]Portfolio!R161C5</stp>
        <tr r="E161" s="2"/>
      </tp>
      <tp>
        <v>32.6</v>
        <stp/>
        <stp>##V3_BDPV12</stp>
        <stp>FRO NO Equity</stp>
        <stp>PX_YEST_CLOSE</stp>
        <stp>[Crispin Spreadsheet.xlsx]Portfolio!R121C5</stp>
        <tr r="E121" s="2"/>
      </tp>
      <tp>
        <v>181.05</v>
        <stp/>
        <stp>##V3_BDPV12</stp>
        <stp>EMG LN Equity</stp>
        <stp>PX_YEST_CLOSE</stp>
        <stp>[Crispin Spreadsheet.xlsx]Portfolio!R181C5</stp>
        <tr r="E181" s="2"/>
      </tp>
      <tp>
        <v>173.2</v>
        <stp/>
        <stp>##V3_BDPV12</stp>
        <stp>ITV LN Equity</stp>
        <stp>PX_YEST_CLOSE</stp>
        <stp>[Crispin Spreadsheet.xlsx]Portfolio!R301C5</stp>
        <tr r="E301" s="2"/>
      </tp>
      <tp>
        <v>291.38</v>
        <stp/>
        <stp>##V3_BDPV12</stp>
        <stp>TDG US Equity</stp>
        <stp>PX_YEST_CLOSE</stp>
        <stp>[Crispin Spreadsheet.xlsx]Portfolio!R251C5</stp>
        <tr r="E251" s="2"/>
      </tp>
      <tp>
        <v>98.3</v>
        <stp/>
        <stp>##V3_BDPV12</stp>
        <stp>XPO US Equity</stp>
        <stp>LAST_PRICE</stp>
        <stp>[Crispin Spreadsheet.xlsx]Portfolio!R260C6</stp>
        <tr r="F260" s="2"/>
      </tp>
      <tp>
        <v>579.4</v>
        <stp/>
        <stp>##V3_BDPV12</stp>
        <stp>BA/ LN Equity</stp>
        <stp>LAST_PRICE</stp>
        <stp>[Crispin Spreadsheet.xlsx]Portfolio!R153C6</stp>
        <tr r="F153" s="2"/>
      </tp>
      <tp t="s">
        <v>SEK</v>
        <stp/>
        <stp>##V3_BDPV12</stp>
        <stp>ERICB SS Equity</stp>
        <stp>CRNCY</stp>
        <stp>[Crispin Spreadsheet.xlsx]Portfolio!R136C3</stp>
        <tr r="C136" s="2"/>
      </tp>
      <tp>
        <v>7.83</v>
        <stp/>
        <stp>##V3_BDPV12</stp>
        <stp>BLD AU Equity</stp>
        <stp>PX_YEST_CLOSE</stp>
        <stp>[Crispin Spreadsheet.xlsx]Portfolio!R10C5</stp>
        <tr r="E10" s="2"/>
      </tp>
      <tp>
        <v>5.2</v>
        <stp/>
        <stp>##V3_BDPV12</stp>
        <stp>FMG AU Equity</stp>
        <stp>PX_YEST_CLOSE</stp>
        <stp>[Crispin Spreadsheet.xlsx]Portfolio!R13C5</stp>
        <tr r="E13" s="2"/>
      </tp>
      <tp t="s">
        <v>EUR</v>
        <stp/>
        <stp>##V3_BDPV12</stp>
        <stp>RCO FP Equity</stp>
        <stp>CRNCY</stp>
        <stp>[Crispin Spreadsheet.xlsx]Portfolio!R52C3</stp>
        <tr r="C52" s="2"/>
      </tp>
      <tp>
        <v>491.8</v>
        <stp/>
        <stp>##V3_BDPV12</stp>
        <stp>HEXAB SS Equity</stp>
        <stp>PX_YEST_CLOSE</stp>
        <stp>[Crispin Spreadsheet.xlsx]Portfolio!R134C5</stp>
        <tr r="E134" s="2"/>
      </tp>
      <tp>
        <v>3.9746000000000001</v>
        <stp/>
        <stp>##V3_BDPV12</stp>
        <stp>EURBRL Curncy</stp>
        <stp>PX_YEST_CLOSE</stp>
        <stp>[Crispin Spreadsheet.xlsx]Portfolio!R26C29</stp>
        <tr r="AC26" s="2"/>
      </tp>
      <tp>
        <v>55.7</v>
        <stp/>
        <stp>##V3_BDPV12</stp>
        <stp>LHN SW Equity</stp>
        <stp>PX_YEST_CLOSE</stp>
        <stp>[Crispin Spreadsheet.xlsx]Portfolio!R140C5</stp>
        <tr r="E140" s="2"/>
      </tp>
      <tp>
        <v>122.7</v>
        <stp/>
        <stp>##V3_BDPV12</stp>
        <stp>MON US Equity</stp>
        <stp>PX_YEST_CLOSE</stp>
        <stp>[Crispin Spreadsheet.xlsx]Portfolio!R310C5</stp>
        <tr r="E310" s="2"/>
      </tp>
      <tp t="s">
        <v>GBp</v>
        <stp/>
        <stp>##V3_BDPV12</stp>
        <stp>BARC LN Equity</stp>
        <stp>CRNCY</stp>
        <stp>[Crispin Spreadsheet.xlsx]Portfolio!R154C3</stp>
        <tr r="C154" s="2"/>
      </tp>
      <tp>
        <v>1</v>
        <stp/>
        <stp>##V3_BDPV12</stp>
        <stp>EURNOK Curncy</stp>
        <stp>QUOTE_FACTOR</stp>
        <stp>[Crispin Spreadsheet.xlsx]Portfolio!R314C11</stp>
        <tr r="K314" s="2"/>
      </tp>
      <tp>
        <v>1</v>
        <stp/>
        <stp>##V3_BDPV12</stp>
        <stp>EURNOK Curncy</stp>
        <stp>QUOTE_FACTOR</stp>
        <stp>[Crispin Spreadsheet.xlsx]Portfolio!R309C11</stp>
        <tr r="K309" s="2"/>
      </tp>
      <tp>
        <v>3892</v>
        <stp/>
        <stp>##V3_BDPV12</stp>
        <stp>BKG LN Equity</stp>
        <stp>PX_YEST_CLOSE</stp>
        <stp>[Crispin Spreadsheet.xlsx]Portfolio!R290C5</stp>
        <tr r="E290" s="2"/>
      </tp>
      <tp>
        <v>1</v>
        <stp/>
        <stp>##V3_BDPV12</stp>
        <stp>EURNOK Curncy</stp>
        <stp>QUOTE_FACTOR</stp>
        <stp>[Crispin Spreadsheet.xlsx]Portfolio!R291C11</stp>
        <tr r="K291" s="2"/>
      </tp>
      <tp>
        <v>1</v>
        <stp/>
        <stp>##V3_BDPV12</stp>
        <stp>EURNOK Curncy</stp>
        <stp>QUOTE_FACTOR</stp>
        <stp>[Crispin Spreadsheet.xlsx]Portfolio!R297C11</stp>
        <tr r="K297" s="2"/>
      </tp>
      <tp>
        <v>1</v>
        <stp/>
        <stp>##V3_BDPV12</stp>
        <stp>EURNOK Curncy</stp>
        <stp>QUOTE_FACTOR</stp>
        <stp>[Crispin Spreadsheet.xlsx]Portfolio!R285C11</stp>
        <tr r="K285" s="2"/>
      </tp>
      <tp>
        <v>1</v>
        <stp/>
        <stp>##V3_BDPV12</stp>
        <stp>EURNOK Curncy</stp>
        <stp>QUOTE_FACTOR</stp>
        <stp>[Crispin Spreadsheet.xlsx]Portfolio!R119C11</stp>
        <tr r="K119" s="2"/>
      </tp>
      <tp>
        <v>1</v>
        <stp/>
        <stp>##V3_BDPV12</stp>
        <stp>EURNOK Curncy</stp>
        <stp>QUOTE_FACTOR</stp>
        <stp>[Crispin Spreadsheet.xlsx]Portfolio!R120C11</stp>
        <tr r="K120" s="2"/>
      </tp>
      <tp>
        <v>1</v>
        <stp/>
        <stp>##V3_BDPV12</stp>
        <stp>EURNOK Curncy</stp>
        <stp>QUOTE_FACTOR</stp>
        <stp>[Crispin Spreadsheet.xlsx]Portfolio!R121C11</stp>
        <tr r="K121" s="2"/>
      </tp>
      <tp>
        <v>1</v>
        <stp/>
        <stp>##V3_BDPV12</stp>
        <stp>EURNOK Curncy</stp>
        <stp>QUOTE_FACTOR</stp>
        <stp>[Crispin Spreadsheet.xlsx]Portfolio!R122C11</stp>
        <tr r="K122" s="2"/>
      </tp>
      <tp>
        <v>1</v>
        <stp/>
        <stp>##V3_BDPV12</stp>
        <stp>EURNOK Curncy</stp>
        <stp>QUOTE_FACTOR</stp>
        <stp>[Crispin Spreadsheet.xlsx]Portfolio!R123C11</stp>
        <tr r="K123" s="2"/>
      </tp>
      <tp>
        <v>1</v>
        <stp/>
        <stp>##V3_BDPV12</stp>
        <stp>EURNOK Curncy</stp>
        <stp>QUOTE_FACTOR</stp>
        <stp>[Crispin Spreadsheet.xlsx]Portfolio!R124C11</stp>
        <tr r="K124" s="2"/>
      </tp>
      <tp>
        <v>1</v>
        <stp/>
        <stp>##V3_BDPV12</stp>
        <stp>EURNOK Curncy</stp>
        <stp>QUOTE_FACTOR</stp>
        <stp>[Crispin Spreadsheet.xlsx]Portfolio!R125C11</stp>
        <tr r="K125" s="2"/>
      </tp>
      <tp>
        <v>98.09</v>
        <stp/>
        <stp>##V3_BDPV12</stp>
        <stp>XPO US Equity</stp>
        <stp>PX_YEST_CLOSE</stp>
        <stp>[Crispin Spreadsheet.xlsx]Portfolio!R260C5</stp>
        <tr r="E260" s="2"/>
      </tp>
      <tp>
        <v>27.75</v>
        <stp/>
        <stp>##V3_BDPV12</stp>
        <stp>UNVR US Equity</stp>
        <stp>PX_YEST_CLOSE</stp>
        <stp>[Crispin Spreadsheet.xlsx]Portfolio!R256C5</stp>
        <tr r="E256" s="2"/>
      </tp>
      <tp>
        <v>126.64</v>
        <stp/>
        <stp>##V3_BDPV12</stp>
        <stp>SJM US Equity</stp>
        <stp>PX_YEST_CLOSE</stp>
        <stp>[Crispin Spreadsheet.xlsx]Portfolio!R230C5</stp>
        <tr r="E230" s="2"/>
      </tp>
      <tp>
        <v>412.9</v>
        <stp/>
        <stp>##V3_BDPV12</stp>
        <stp>BME LN Equity</stp>
        <stp>LAST_PRICE</stp>
        <stp>[Crispin Spreadsheet.xlsx]Portfolio!R152C6</stp>
        <tr r="F152" s="2"/>
      </tp>
      <tp>
        <v>5.7320000000000002</v>
        <stp/>
        <stp>##V3_BDPV12</stp>
        <stp>AGN NA Equity</stp>
        <stp>LAST_PRICE</stp>
        <stp>[Crispin Spreadsheet.xlsx]Portfolio!R113C6</stp>
        <tr r="F113" s="2"/>
      </tp>
      <tp>
        <v>807</v>
        <stp/>
        <stp>##V3_BDPV12</stp>
        <stp>DTG LN Equity</stp>
        <stp>LAST_PRICE</stp>
        <stp>[Crispin Spreadsheet.xlsx]Portfolio!R294C6</stp>
        <tr r="F294" s="2"/>
      </tp>
      <tp>
        <v>34.15</v>
        <stp/>
        <stp>##V3_BDPV12</stp>
        <stp>HUM LN Equity</stp>
        <stp>LAST_PRICE</stp>
        <stp>[Crispin Spreadsheet.xlsx]Portfolio!R168C6</stp>
        <tr r="F168" s="2"/>
      </tp>
      <tp t="s">
        <v>EUR</v>
        <stp/>
        <stp>##V3_BDPV12</stp>
        <stp>ERF FP Equity</stp>
        <stp>CRNCY</stp>
        <stp>[Crispin Spreadsheet.xlsx]Portfolio!R48C3</stp>
        <tr r="C48" s="2"/>
      </tp>
      <tp t="s">
        <v>AUD</v>
        <stp/>
        <stp>##V3_BDPV12</stp>
        <stp>SVH AU Equity</stp>
        <stp>CRNCY</stp>
        <stp>[Crispin Spreadsheet.xlsx]Portfolio!R16C3</stp>
        <tr r="C16" s="2"/>
      </tp>
      <tp>
        <v>31.66</v>
        <stp/>
        <stp>##V3_BDPV12</stp>
        <stp>CLAB SS Equity</stp>
        <stp>LAST_PRICE</stp>
        <stp>[Crispin Spreadsheet.xlsx]Portfolio!R132C6</stp>
        <tr r="F132" s="2"/>
      </tp>
      <tp>
        <v>29.29</v>
        <stp/>
        <stp>##V3_BDPV12</stp>
        <stp>UNVR US Equity</stp>
        <stp>LAST_PRICE</stp>
        <stp>[Crispin Spreadsheet.xlsx]Portfolio!R256C6</stp>
        <tr r="F256" s="2"/>
      </tp>
      <tp>
        <v>1.5678099999999999</v>
        <stp/>
        <stp>##V3_BDPV12</stp>
        <stp>EURAUD Curncy</stp>
        <stp>PX_YEST_CLOSE</stp>
        <stp>[Crispin Spreadsheet.xlsx]Portfolio!R10C29</stp>
        <tr r="AC10" s="2"/>
      </tp>
      <tp>
        <v>1.5678099999999999</v>
        <stp/>
        <stp>##V3_BDPV12</stp>
        <stp>EURAUD Curncy</stp>
        <stp>PX_YEST_CLOSE</stp>
        <stp>[Crispin Spreadsheet.xlsx]Portfolio!R11C29</stp>
        <tr r="AC11" s="2"/>
      </tp>
      <tp>
        <v>1.5678099999999999</v>
        <stp/>
        <stp>##V3_BDPV12</stp>
        <stp>EURAUD Curncy</stp>
        <stp>PX_YEST_CLOSE</stp>
        <stp>[Crispin Spreadsheet.xlsx]Portfolio!R12C29</stp>
        <tr r="AC12" s="2"/>
      </tp>
      <tp>
        <v>1.5678099999999999</v>
        <stp/>
        <stp>##V3_BDPV12</stp>
        <stp>EURAUD Curncy</stp>
        <stp>PX_YEST_CLOSE</stp>
        <stp>[Crispin Spreadsheet.xlsx]Portfolio!R13C29</stp>
        <tr r="AC13" s="2"/>
      </tp>
      <tp>
        <v>1.5678099999999999</v>
        <stp/>
        <stp>##V3_BDPV12</stp>
        <stp>EURAUD Curncy</stp>
        <stp>PX_YEST_CLOSE</stp>
        <stp>[Crispin Spreadsheet.xlsx]Portfolio!R14C29</stp>
        <tr r="AC14" s="2"/>
      </tp>
      <tp>
        <v>1.5678099999999999</v>
        <stp/>
        <stp>##V3_BDPV12</stp>
        <stp>EURAUD Curncy</stp>
        <stp>PX_YEST_CLOSE</stp>
        <stp>[Crispin Spreadsheet.xlsx]Portfolio!R15C29</stp>
        <tr r="AC15" s="2"/>
      </tp>
      <tp>
        <v>1.5678099999999999</v>
        <stp/>
        <stp>##V3_BDPV12</stp>
        <stp>EURAUD Curncy</stp>
        <stp>PX_YEST_CLOSE</stp>
        <stp>[Crispin Spreadsheet.xlsx]Portfolio!R16C29</stp>
        <tr r="AC16" s="2"/>
      </tp>
      <tp>
        <v>1.5678099999999999</v>
        <stp/>
        <stp>##V3_BDPV12</stp>
        <stp>EURAUD Curncy</stp>
        <stp>PX_YEST_CLOSE</stp>
        <stp>[Crispin Spreadsheet.xlsx]Portfolio!R17C29</stp>
        <tr r="AC17" s="2"/>
      </tp>
      <tp>
        <v>1.5678099999999999</v>
        <stp/>
        <stp>##V3_BDPV12</stp>
        <stp>EURAUD Curncy</stp>
        <stp>PX_YEST_CLOSE</stp>
        <stp>[Crispin Spreadsheet.xlsx]Portfolio!R18C29</stp>
        <tr r="AC18" s="2"/>
      </tp>
      <tp>
        <v>1.5678099999999999</v>
        <stp/>
        <stp>##V3_BDPV12</stp>
        <stp>EURAUD Curncy</stp>
        <stp>PX_YEST_CLOSE</stp>
        <stp>[Crispin Spreadsheet.xlsx]Portfolio!R19C29</stp>
        <tr r="AC19" s="2"/>
      </tp>
      <tp>
        <v>67.87</v>
        <stp/>
        <stp>##V3_BDPV12</stp>
        <stp>KHC US Equity</stp>
        <stp>PX_YEST_CLOSE</stp>
        <stp>[Crispin Spreadsheet.xlsx]Portfolio!R233C5</stp>
        <tr r="E233" s="2"/>
      </tp>
      <tp>
        <v>852.4</v>
        <stp/>
        <stp>##V3_BDPV12</stp>
        <stp>RR/ LN Equity</stp>
        <stp>PX_YEST_CLOSE</stp>
        <stp>[Crispin Spreadsheet.xlsx]Portfolio!R193C5</stp>
        <tr r="E193" s="2"/>
      </tp>
      <tp>
        <v>572.6</v>
        <stp/>
        <stp>##V3_BDPV12</stp>
        <stp>BA/ LN Equity</stp>
        <stp>PX_YEST_CLOSE</stp>
        <stp>[Crispin Spreadsheet.xlsx]Portfolio!R153C5</stp>
        <tr r="E153" s="2"/>
      </tp>
      <tp>
        <v>5.7060000000000004</v>
        <stp/>
        <stp>##V3_BDPV12</stp>
        <stp>AGN NA Equity</stp>
        <stp>PX_YEST_CLOSE</stp>
        <stp>[Crispin Spreadsheet.xlsx]Portfolio!R113C5</stp>
        <tr r="E113" s="2"/>
      </tp>
      <tp>
        <v>326.7</v>
        <stp/>
        <stp>##V3_BDPV12</stp>
        <stp>DOM LN Equity</stp>
        <stp>PX_YEST_CLOSE</stp>
        <stp>[Crispin Spreadsheet.xlsx]Portfolio!R163C5</stp>
        <tr r="E163" s="2"/>
      </tp>
      <tp>
        <v>126.64</v>
        <stp/>
        <stp>##V3_BDPV12</stp>
        <stp>SJM US Equity</stp>
        <stp>PX_YEST_CLOSE</stp>
        <stp>[Crispin Spreadsheet.xlsx]Portfolio!R303C5</stp>
        <tr r="E303" s="2"/>
      </tp>
      <tp>
        <v>401.1</v>
        <stp/>
        <stp>##V3_BDPV12</stp>
        <stp>UHR SW Equity</stp>
        <stp>PX_YEST_CLOSE</stp>
        <stp>[Crispin Spreadsheet.xlsx]Portfolio!R323C5</stp>
        <tr r="E323" s="2"/>
      </tp>
      <tp>
        <v>173.2</v>
        <stp/>
        <stp>##V3_BDPV12</stp>
        <stp>ITV LN Equity</stp>
        <stp>PX_YEST_CLOSE</stp>
        <stp>[Crispin Spreadsheet.xlsx]Portfolio!R173C5</stp>
        <tr r="E173" s="2"/>
      </tp>
      <tp>
        <v>2.83</v>
        <stp/>
        <stp>##V3_BDPV12</stp>
        <stp>WFT US Equity</stp>
        <stp>PX_YEST_CLOSE</stp>
        <stp>[Crispin Spreadsheet.xlsx]Portfolio!R333C5</stp>
        <tr r="E333" s="2"/>
      </tp>
      <tp>
        <v>177.55</v>
        <stp/>
        <stp>##V3_BDPV12</stp>
        <stp>GNC LN Equity</stp>
        <stp>LAST_PRICE</stp>
        <stp>[Crispin Spreadsheet.xlsx]Portfolio!R164C6</stp>
        <tr r="F164" s="2"/>
      </tp>
      <tp>
        <v>9.36</v>
        <stp/>
        <stp>##V3_BDPV12</stp>
        <stp>RIG US Equity</stp>
        <stp>LAST_PRICE</stp>
        <stp>[Crispin Spreadsheet.xlsx]Portfolio!R328C6</stp>
        <tr r="F328" s="2"/>
      </tp>
      <tp>
        <v>31.34</v>
        <stp/>
        <stp>##V3_BDPV12</stp>
        <stp>FRO NO Equity</stp>
        <stp>LAST_PRICE</stp>
        <stp>[Crispin Spreadsheet.xlsx]Portfolio!R297C6</stp>
        <tr r="F297" s="2"/>
      </tp>
      <tp>
        <v>0.05</v>
        <stp/>
        <stp>##V3_BDPV12</stp>
        <stp>NADLQ US Equity</stp>
        <stp>PX_YEST_CLOSE</stp>
        <stp>[Crispin Spreadsheet.xlsx]Portfolio!R242C5</stp>
        <tr r="E242" s="2"/>
      </tp>
      <tp t="s">
        <v>EUR</v>
        <stp/>
        <stp>##V3_BDPV12</stp>
        <stp>FTI FP Equity</stp>
        <stp>CRNCY</stp>
        <stp>[Crispin Spreadsheet.xlsx]Portfolio!R56C3</stp>
        <tr r="C56" s="2"/>
      </tp>
      <tp t="s">
        <v>DKK</v>
        <stp/>
        <stp>##V3_BDPV12</stp>
        <stp>WDH DC Equity</stp>
        <stp>CRNCY</stp>
        <stp>[Crispin Spreadsheet.xlsx]Portfolio!R37C3</stp>
        <tr r="C37" s="2"/>
      </tp>
      <tp>
        <v>2.9000000000000001E-2</v>
        <stp/>
        <stp>##V3_BDPV12</stp>
        <stp>TSTR LN Equity</stp>
        <stp>LAST_PRICE</stp>
        <stp>[Crispin Spreadsheet.xlsx]Portfolio!R203C6</stp>
        <tr r="F203" s="2"/>
      </tp>
      <tp>
        <v>9.33</v>
        <stp/>
        <stp>##V3_BDPV12</stp>
        <stp>GOGO US Equity</stp>
        <stp>LAST_PRICE</stp>
        <stp>[Crispin Spreadsheet.xlsx]Portfolio!R226C6</stp>
        <tr r="F226" s="2"/>
      </tp>
      <tp>
        <v>17.190000000000001</v>
        <stp/>
        <stp>##V3_BDPV12</stp>
        <stp>SNAP US Equity</stp>
        <stp>LAST_PRICE</stp>
        <stp>[Crispin Spreadsheet.xlsx]Portfolio!R247C6</stp>
        <tr r="F247" s="2"/>
      </tp>
      <tp>
        <v>444.1</v>
        <stp/>
        <stp>##V3_BDPV12</stp>
        <stp>HWDN LN Equity</stp>
        <stp>LAST_PRICE</stp>
        <stp>[Crispin Spreadsheet.xlsx]Portfolio!R167C6</stp>
        <tr r="F167" s="2"/>
      </tp>
      <tp>
        <v>65</v>
        <stp/>
        <stp>##V3_BDPV12</stp>
        <stp>TUNG LN Equity</stp>
        <stp>LAST_PRICE</stp>
        <stp>[Crispin Spreadsheet.xlsx]Portfolio!R205C6</stp>
        <tr r="F205" s="2"/>
      </tp>
      <tp>
        <v>3.57</v>
        <stp/>
        <stp>##V3_BDPV12</stp>
        <stp>KGC US Equity</stp>
        <stp>PX_YEST_CLOSE</stp>
        <stp>[Crispin Spreadsheet.xlsx]Portfolio!R232C5</stp>
        <tr r="E232" s="2"/>
      </tp>
      <tp>
        <v>1435</v>
        <stp/>
        <stp>##V3_BDPV12</stp>
        <stp>TPK LN Equity</stp>
        <stp>PX_YEST_CLOSE</stp>
        <stp>[Crispin Spreadsheet.xlsx]Portfolio!R202C5</stp>
        <tr r="E202" s="2"/>
      </tp>
      <tp t="s">
        <v>GBp</v>
        <stp/>
        <stp>##V3_BDPV12</stp>
        <stp>DMGT LN Equity</stp>
        <stp>CRNCY</stp>
        <stp>[Crispin Spreadsheet.xlsx]Portfolio!R160C3</stp>
        <tr r="C160" s="2"/>
      </tp>
      <tp>
        <v>71.78</v>
        <stp/>
        <stp>##V3_BDPV12</stp>
        <stp>VSAT US Equity</stp>
        <stp>PX_YEST_CLOSE</stp>
        <stp>[Crispin Spreadsheet.xlsx]Portfolio!R257C5</stp>
        <tr r="E257" s="2"/>
      </tp>
      <tp>
        <v>53.62</v>
        <stp/>
        <stp>##V3_BDPV12</stp>
        <stp>DAL US Equity</stp>
        <stp>PX_YEST_CLOSE</stp>
        <stp>[Crispin Spreadsheet.xlsx]Portfolio!R222C5</stp>
        <tr r="E222" s="2"/>
      </tp>
      <tp>
        <v>422</v>
        <stp/>
        <stp>##V3_BDPV12</stp>
        <stp>BME LN Equity</stp>
        <stp>PX_YEST_CLOSE</stp>
        <stp>[Crispin Spreadsheet.xlsx]Portfolio!R152C5</stp>
        <tr r="E152" s="2"/>
      </tp>
      <tp>
        <v>66</v>
        <stp/>
        <stp>##V3_BDPV12</stp>
        <stp>TUNG LN Equity</stp>
        <stp>PX_YEST_CLOSE</stp>
        <stp>[Crispin Spreadsheet.xlsx]Portfolio!R205C5</stp>
        <tr r="E205" s="2"/>
      </tp>
      <tp>
        <v>29.08</v>
        <stp/>
        <stp>##V3_BDPV12</stp>
        <stp>DEB LN Equity</stp>
        <stp>PX_YEST_CLOSE</stp>
        <stp>[Crispin Spreadsheet.xlsx]Portfolio!R162C5</stp>
        <tr r="E162" s="2"/>
      </tp>
      <tp t="s">
        <v>USD</v>
        <stp/>
        <stp>##V3_BDPV12</stp>
        <stp>CDZI US Equity</stp>
        <stp>CRNCY</stp>
        <stp>[Crispin Spreadsheet.xlsx]Portfolio!R217C3</stp>
        <tr r="C217" s="2"/>
      </tp>
      <tp>
        <v>401.1</v>
        <stp/>
        <stp>##V3_BDPV12</stp>
        <stp>UHR SW Equity</stp>
        <stp>PX_YEST_CLOSE</stp>
        <stp>[Crispin Spreadsheet.xlsx]Portfolio!R142C5</stp>
        <tr r="E142" s="2"/>
      </tp>
      <tp>
        <v>9.6199999999999992</v>
        <stp/>
        <stp>##V3_BDPV12</stp>
        <stp>RIG US Equity</stp>
        <stp>PX_YEST_CLOSE</stp>
        <stp>[Crispin Spreadsheet.xlsx]Portfolio!R252C5</stp>
        <tr r="E252" s="2"/>
      </tp>
      <tp>
        <v>91.52</v>
        <stp/>
        <stp>##V3_BDPV12</stp>
        <stp>WMT US Equity</stp>
        <stp>PX_YEST_CLOSE</stp>
        <stp>[Crispin Spreadsheet.xlsx]Portfolio!R332C5</stp>
        <tr r="E332" s="2"/>
      </tp>
      <tp>
        <v>174</v>
        <stp/>
        <stp>##V3_BDPV12</stp>
        <stp>OBD LN Equity</stp>
        <stp>PX_YEST_CLOSE</stp>
        <stp>[Crispin Spreadsheet.xlsx]Portfolio!R182C5</stp>
        <tr r="E182" s="2"/>
      </tp>
      <tp>
        <v>153.1</v>
        <stp/>
        <stp>##V3_BDPV12</stp>
        <stp>MHG NO Equity</stp>
        <stp>PX_YEST_CLOSE</stp>
        <stp>[Crispin Spreadsheet.xlsx]Portfolio!R122C5</stp>
        <tr r="E122" s="2"/>
      </tp>
      <tp t="s">
        <v>USD</v>
        <stp/>
        <stp>##V3_BDPV12</stp>
        <stp>HURLN 7.5 07/24/22 Corp</stp>
        <stp>CRNCY</stp>
        <stp>[Crispin Spreadsheet.xlsx]Portfolio!R99C3</stp>
        <tr r="C99" s="2"/>
      </tp>
      <tp>
        <v>3854</v>
        <stp/>
        <stp>##V3_BDPV12</stp>
        <stp>BKG LN Equity</stp>
        <stp>LAST_PRICE</stp>
        <stp>[Crispin Spreadsheet.xlsx]Portfolio!R290C6</stp>
        <tr r="F290" s="2"/>
      </tp>
      <tp t="s">
        <v>USD</v>
        <stp/>
        <stp>##V3_BDPV12</stp>
        <stp>FWONK US Equity</stp>
        <stp>CRNCY</stp>
        <stp>[Crispin Spreadsheet.xlsx]Portfolio!R236C3</stp>
        <tr r="C236" s="2"/>
      </tp>
      <tp>
        <v>22.3</v>
        <stp/>
        <stp>##V3_BDPV12</stp>
        <stp>TKA GY Equity</stp>
        <stp>PX_YEST_CLOSE</stp>
        <stp>[Crispin Spreadsheet.xlsx]Portfolio!R70C5</stp>
        <tr r="E70" s="2"/>
      </tp>
      <tp>
        <v>1.2211000000000001</v>
        <stp/>
        <stp>##V3_BDPV12</stp>
        <stp>EURUSD Curncy</stp>
        <stp>LAST_PRICE</stp>
        <stp>[Crispin Spreadsheet.xlsx]Portfolio!R316C12</stp>
        <tr r="L316" s="2"/>
      </tp>
      <tp>
        <v>1.2211000000000001</v>
        <stp/>
        <stp>##V3_BDPV12</stp>
        <stp>EURUSD Curncy</stp>
        <stp>LAST_PRICE</stp>
        <stp>[Crispin Spreadsheet.xlsx]Portfolio!R317C12</stp>
        <tr r="L317" s="2"/>
      </tp>
      <tp>
        <v>1.2211000000000001</v>
        <stp/>
        <stp>##V3_BDPV12</stp>
        <stp>EURUSD Curncy</stp>
        <stp>LAST_PRICE</stp>
        <stp>[Crispin Spreadsheet.xlsx]Portfolio!R313C12</stp>
        <tr r="L313" s="2"/>
      </tp>
      <tp>
        <v>1.2211000000000001</v>
        <stp/>
        <stp>##V3_BDPV12</stp>
        <stp>EURUSD Curncy</stp>
        <stp>LAST_PRICE</stp>
        <stp>[Crispin Spreadsheet.xlsx]Portfolio!R310C12</stp>
        <tr r="L310" s="2"/>
      </tp>
      <tp>
        <v>1.2211000000000001</v>
        <stp/>
        <stp>##V3_BDPV12</stp>
        <stp>EURUSD Curncy</stp>
        <stp>LAST_PRICE</stp>
        <stp>[Crispin Spreadsheet.xlsx]Portfolio!R311C12</stp>
        <tr r="L311" s="2"/>
      </tp>
      <tp>
        <v>1.2211000000000001</v>
        <stp/>
        <stp>##V3_BDPV12</stp>
        <stp>EURUSD Curncy</stp>
        <stp>LAST_PRICE</stp>
        <stp>[Crispin Spreadsheet.xlsx]Portfolio!R308C12</stp>
        <tr r="L308" s="2"/>
      </tp>
      <tp>
        <v>1.2211000000000001</v>
        <stp/>
        <stp>##V3_BDPV12</stp>
        <stp>EURUSD Curncy</stp>
        <stp>LAST_PRICE</stp>
        <stp>[Crispin Spreadsheet.xlsx]Portfolio!R306C12</stp>
        <tr r="L306" s="2"/>
      </tp>
      <tp>
        <v>1.2211000000000001</v>
        <stp/>
        <stp>##V3_BDPV12</stp>
        <stp>EURUSD Curncy</stp>
        <stp>LAST_PRICE</stp>
        <stp>[Crispin Spreadsheet.xlsx]Portfolio!R307C12</stp>
        <tr r="L307" s="2"/>
      </tp>
      <tp>
        <v>1.2211000000000001</v>
        <stp/>
        <stp>##V3_BDPV12</stp>
        <stp>EURUSD Curncy</stp>
        <stp>LAST_PRICE</stp>
        <stp>[Crispin Spreadsheet.xlsx]Portfolio!R303C12</stp>
        <tr r="L303" s="2"/>
      </tp>
      <tp>
        <v>1.2211000000000001</v>
        <stp/>
        <stp>##V3_BDPV12</stp>
        <stp>EURUSD Curncy</stp>
        <stp>LAST_PRICE</stp>
        <stp>[Crispin Spreadsheet.xlsx]Portfolio!R336C12</stp>
        <tr r="L336" s="2"/>
      </tp>
      <tp>
        <v>1.2211000000000001</v>
        <stp/>
        <stp>##V3_BDPV12</stp>
        <stp>EURUSD Curncy</stp>
        <stp>LAST_PRICE</stp>
        <stp>[Crispin Spreadsheet.xlsx]Portfolio!R332C12</stp>
        <tr r="L332" s="2"/>
      </tp>
      <tp>
        <v>1.2211000000000001</v>
        <stp/>
        <stp>##V3_BDPV12</stp>
        <stp>EURUSD Curncy</stp>
        <stp>LAST_PRICE</stp>
        <stp>[Crispin Spreadsheet.xlsx]Portfolio!R333C12</stp>
        <tr r="L333" s="2"/>
      </tp>
      <tp>
        <v>1.2211000000000001</v>
        <stp/>
        <stp>##V3_BDPV12</stp>
        <stp>EURUSD Curncy</stp>
        <stp>LAST_PRICE</stp>
        <stp>[Crispin Spreadsheet.xlsx]Portfolio!R330C12</stp>
        <tr r="L330" s="2"/>
      </tp>
      <tp>
        <v>1.2211000000000001</v>
        <stp/>
        <stp>##V3_BDPV12</stp>
        <stp>EURUSD Curncy</stp>
        <stp>LAST_PRICE</stp>
        <stp>[Crispin Spreadsheet.xlsx]Portfolio!R331C12</stp>
        <tr r="L331" s="2"/>
      </tp>
      <tp>
        <v>1.2211000000000001</v>
        <stp/>
        <stp>##V3_BDPV12</stp>
        <stp>EURUSD Curncy</stp>
        <stp>LAST_PRICE</stp>
        <stp>[Crispin Spreadsheet.xlsx]Portfolio!R328C12</stp>
        <tr r="L328" s="2"/>
      </tp>
      <tp>
        <v>1.2211000000000001</v>
        <stp/>
        <stp>##V3_BDPV12</stp>
        <stp>EURUSD Curncy</stp>
        <stp>LAST_PRICE</stp>
        <stp>[Crispin Spreadsheet.xlsx]Portfolio!R329C12</stp>
        <tr r="L329" s="2"/>
      </tp>
      <tp>
        <v>1.2211000000000001</v>
        <stp/>
        <stp>##V3_BDPV12</stp>
        <stp>EURUSD Curncy</stp>
        <stp>LAST_PRICE</stp>
        <stp>[Crispin Spreadsheet.xlsx]Portfolio!R326C12</stp>
        <tr r="L326" s="2"/>
      </tp>
      <tp>
        <v>1.2211000000000001</v>
        <stp/>
        <stp>##V3_BDPV12</stp>
        <stp>EURUSD Curncy</stp>
        <stp>LAST_PRICE</stp>
        <stp>[Crispin Spreadsheet.xlsx]Portfolio!R327C12</stp>
        <tr r="L327" s="2"/>
      </tp>
      <tp>
        <v>1.2211000000000001</v>
        <stp/>
        <stp>##V3_BDPV12</stp>
        <stp>EURUSD Curncy</stp>
        <stp>LAST_PRICE</stp>
        <stp>[Crispin Spreadsheet.xlsx]Portfolio!R324C12</stp>
        <tr r="L324" s="2"/>
      </tp>
      <tp>
        <v>1.2211000000000001</v>
        <stp/>
        <stp>##V3_BDPV12</stp>
        <stp>EURUSD Curncy</stp>
        <stp>LAST_PRICE</stp>
        <stp>[Crispin Spreadsheet.xlsx]Portfolio!R321C12</stp>
        <tr r="L321" s="2"/>
      </tp>
      <tp>
        <v>1.2211000000000001</v>
        <stp/>
        <stp>##V3_BDPV12</stp>
        <stp>EURUSD Curncy</stp>
        <stp>LAST_PRICE</stp>
        <stp>[Crispin Spreadsheet.xlsx]Portfolio!R218C12</stp>
        <tr r="L218" s="2"/>
      </tp>
      <tp>
        <v>1.2211000000000001</v>
        <stp/>
        <stp>##V3_BDPV12</stp>
        <stp>EURUSD Curncy</stp>
        <stp>LAST_PRICE</stp>
        <stp>[Crispin Spreadsheet.xlsx]Portfolio!R219C12</stp>
        <tr r="L219" s="2"/>
      </tp>
      <tp>
        <v>1.2211000000000001</v>
        <stp/>
        <stp>##V3_BDPV12</stp>
        <stp>EURUSD Curncy</stp>
        <stp>LAST_PRICE</stp>
        <stp>[Crispin Spreadsheet.xlsx]Portfolio!R216C12</stp>
        <tr r="L216" s="2"/>
      </tp>
      <tp>
        <v>1.2211000000000001</v>
        <stp/>
        <stp>##V3_BDPV12</stp>
        <stp>EURUSD Curncy</stp>
        <stp>LAST_PRICE</stp>
        <stp>[Crispin Spreadsheet.xlsx]Portfolio!R217C12</stp>
        <tr r="L217" s="2"/>
      </tp>
      <tp>
        <v>1.2211000000000001</v>
        <stp/>
        <stp>##V3_BDPV12</stp>
        <stp>EURUSD Curncy</stp>
        <stp>LAST_PRICE</stp>
        <stp>[Crispin Spreadsheet.xlsx]Portfolio!R214C12</stp>
        <tr r="L214" s="2"/>
      </tp>
      <tp>
        <v>1.2211000000000001</v>
        <stp/>
        <stp>##V3_BDPV12</stp>
        <stp>EURUSD Curncy</stp>
        <stp>LAST_PRICE</stp>
        <stp>[Crispin Spreadsheet.xlsx]Portfolio!R215C12</stp>
        <tr r="L215" s="2"/>
      </tp>
      <tp>
        <v>1.2211000000000001</v>
        <stp/>
        <stp>##V3_BDPV12</stp>
        <stp>EURUSD Curncy</stp>
        <stp>LAST_PRICE</stp>
        <stp>[Crispin Spreadsheet.xlsx]Portfolio!R212C12</stp>
        <tr r="L212" s="2"/>
      </tp>
      <tp>
        <v>1.2211000000000001</v>
        <stp/>
        <stp>##V3_BDPV12</stp>
        <stp>EURUSD Curncy</stp>
        <stp>LAST_PRICE</stp>
        <stp>[Crispin Spreadsheet.xlsx]Portfolio!R213C12</stp>
        <tr r="L213" s="2"/>
      </tp>
      <tp>
        <v>1.2211000000000001</v>
        <stp/>
        <stp>##V3_BDPV12</stp>
        <stp>EURUSD Curncy</stp>
        <stp>LAST_PRICE</stp>
        <stp>[Crispin Spreadsheet.xlsx]Portfolio!R210C12</stp>
        <tr r="L210" s="2"/>
      </tp>
      <tp>
        <v>1.2211000000000001</v>
        <stp/>
        <stp>##V3_BDPV12</stp>
        <stp>EURUSD Curncy</stp>
        <stp>LAST_PRICE</stp>
        <stp>[Crispin Spreadsheet.xlsx]Portfolio!R211C12</stp>
        <tr r="L211" s="2"/>
      </tp>
      <tp>
        <v>1.2211000000000001</v>
        <stp/>
        <stp>##V3_BDPV12</stp>
        <stp>EURUSD Curncy</stp>
        <stp>LAST_PRICE</stp>
        <stp>[Crispin Spreadsheet.xlsx]Portfolio!R201C12</stp>
        <tr r="L201" s="2"/>
      </tp>
      <tp>
        <v>1.2211000000000001</v>
        <stp/>
        <stp>##V3_BDPV12</stp>
        <stp>EURUSD Curncy</stp>
        <stp>LAST_PRICE</stp>
        <stp>[Crispin Spreadsheet.xlsx]Portfolio!R238C12</stp>
        <tr r="L238" s="2"/>
      </tp>
      <tp>
        <v>1.2211000000000001</v>
        <stp/>
        <stp>##V3_BDPV12</stp>
        <stp>EURUSD Curncy</stp>
        <stp>LAST_PRICE</stp>
        <stp>[Crispin Spreadsheet.xlsx]Portfolio!R239C12</stp>
        <tr r="L239" s="2"/>
      </tp>
      <tp>
        <v>1.2211000000000001</v>
        <stp/>
        <stp>##V3_BDPV12</stp>
        <stp>EURUSD Curncy</stp>
        <stp>LAST_PRICE</stp>
        <stp>[Crispin Spreadsheet.xlsx]Portfolio!R236C12</stp>
        <tr r="L236" s="2"/>
      </tp>
      <tp>
        <v>1.2211000000000001</v>
        <stp/>
        <stp>##V3_BDPV12</stp>
        <stp>EURUSD Curncy</stp>
        <stp>LAST_PRICE</stp>
        <stp>[Crispin Spreadsheet.xlsx]Portfolio!R237C12</stp>
        <tr r="L237" s="2"/>
      </tp>
      <tp>
        <v>1.2211000000000001</v>
        <stp/>
        <stp>##V3_BDPV12</stp>
        <stp>EURUSD Curncy</stp>
        <stp>LAST_PRICE</stp>
        <stp>[Crispin Spreadsheet.xlsx]Portfolio!R234C12</stp>
        <tr r="L234" s="2"/>
      </tp>
      <tp>
        <v>1.2211000000000001</v>
        <stp/>
        <stp>##V3_BDPV12</stp>
        <stp>EURUSD Curncy</stp>
        <stp>LAST_PRICE</stp>
        <stp>[Crispin Spreadsheet.xlsx]Portfolio!R235C12</stp>
        <tr r="L235" s="2"/>
      </tp>
      <tp>
        <v>1.2211000000000001</v>
        <stp/>
        <stp>##V3_BDPV12</stp>
        <stp>EURUSD Curncy</stp>
        <stp>LAST_PRICE</stp>
        <stp>[Crispin Spreadsheet.xlsx]Portfolio!R232C12</stp>
        <tr r="L232" s="2"/>
      </tp>
      <tp>
        <v>1.2211000000000001</v>
        <stp/>
        <stp>##V3_BDPV12</stp>
        <stp>EURUSD Curncy</stp>
        <stp>LAST_PRICE</stp>
        <stp>[Crispin Spreadsheet.xlsx]Portfolio!R233C12</stp>
        <tr r="L233" s="2"/>
      </tp>
      <tp>
        <v>1.2211000000000001</v>
        <stp/>
        <stp>##V3_BDPV12</stp>
        <stp>EURUSD Curncy</stp>
        <stp>LAST_PRICE</stp>
        <stp>[Crispin Spreadsheet.xlsx]Portfolio!R230C12</stp>
        <tr r="L230" s="2"/>
      </tp>
      <tp>
        <v>1.2211000000000001</v>
        <stp/>
        <stp>##V3_BDPV12</stp>
        <stp>EURUSD Curncy</stp>
        <stp>LAST_PRICE</stp>
        <stp>[Crispin Spreadsheet.xlsx]Portfolio!R231C12</stp>
        <tr r="L231" s="2"/>
      </tp>
      <tp>
        <v>1.2211000000000001</v>
        <stp/>
        <stp>##V3_BDPV12</stp>
        <stp>EURUSD Curncy</stp>
        <stp>LAST_PRICE</stp>
        <stp>[Crispin Spreadsheet.xlsx]Portfolio!R228C12</stp>
        <tr r="L228" s="2"/>
      </tp>
      <tp>
        <v>1.2211000000000001</v>
        <stp/>
        <stp>##V3_BDPV12</stp>
        <stp>EURUSD Curncy</stp>
        <stp>LAST_PRICE</stp>
        <stp>[Crispin Spreadsheet.xlsx]Portfolio!R229C12</stp>
        <tr r="L229" s="2"/>
      </tp>
      <tp>
        <v>1.2211000000000001</v>
        <stp/>
        <stp>##V3_BDPV12</stp>
        <stp>EURUSD Curncy</stp>
        <stp>LAST_PRICE</stp>
        <stp>[Crispin Spreadsheet.xlsx]Portfolio!R226C12</stp>
        <tr r="L226" s="2"/>
      </tp>
      <tp>
        <v>1.2211000000000001</v>
        <stp/>
        <stp>##V3_BDPV12</stp>
        <stp>EURUSD Curncy</stp>
        <stp>LAST_PRICE</stp>
        <stp>[Crispin Spreadsheet.xlsx]Portfolio!R227C12</stp>
        <tr r="L227" s="2"/>
      </tp>
      <tp>
        <v>1.2211000000000001</v>
        <stp/>
        <stp>##V3_BDPV12</stp>
        <stp>EURUSD Curncy</stp>
        <stp>LAST_PRICE</stp>
        <stp>[Crispin Spreadsheet.xlsx]Portfolio!R224C12</stp>
        <tr r="L224" s="2"/>
      </tp>
      <tp>
        <v>1.2211000000000001</v>
        <stp/>
        <stp>##V3_BDPV12</stp>
        <stp>EURUSD Curncy</stp>
        <stp>LAST_PRICE</stp>
        <stp>[Crispin Spreadsheet.xlsx]Portfolio!R225C12</stp>
        <tr r="L225" s="2"/>
      </tp>
      <tp>
        <v>1.2211000000000001</v>
        <stp/>
        <stp>##V3_BDPV12</stp>
        <stp>EURUSD Curncy</stp>
        <stp>LAST_PRICE</stp>
        <stp>[Crispin Spreadsheet.xlsx]Portfolio!R222C12</stp>
        <tr r="L222" s="2"/>
      </tp>
      <tp>
        <v>1.2211000000000001</v>
        <stp/>
        <stp>##V3_BDPV12</stp>
        <stp>EURUSD Curncy</stp>
        <stp>LAST_PRICE</stp>
        <stp>[Crispin Spreadsheet.xlsx]Portfolio!R223C12</stp>
        <tr r="L223" s="2"/>
      </tp>
      <tp>
        <v>1.2211000000000001</v>
        <stp/>
        <stp>##V3_BDPV12</stp>
        <stp>EURUSD Curncy</stp>
        <stp>LAST_PRICE</stp>
        <stp>[Crispin Spreadsheet.xlsx]Portfolio!R220C12</stp>
        <tr r="L220" s="2"/>
      </tp>
      <tp>
        <v>1.2211000000000001</v>
        <stp/>
        <stp>##V3_BDPV12</stp>
        <stp>EURUSD Curncy</stp>
        <stp>LAST_PRICE</stp>
        <stp>[Crispin Spreadsheet.xlsx]Portfolio!R221C12</stp>
        <tr r="L221" s="2"/>
      </tp>
      <tp>
        <v>1.2211000000000001</v>
        <stp/>
        <stp>##V3_BDPV12</stp>
        <stp>EURUSD Curncy</stp>
        <stp>LAST_PRICE</stp>
        <stp>[Crispin Spreadsheet.xlsx]Portfolio!R258C12</stp>
        <tr r="L258" s="2"/>
      </tp>
      <tp>
        <v>1.2211000000000001</v>
        <stp/>
        <stp>##V3_BDPV12</stp>
        <stp>EURUSD Curncy</stp>
        <stp>LAST_PRICE</stp>
        <stp>[Crispin Spreadsheet.xlsx]Portfolio!R259C12</stp>
        <tr r="L259" s="2"/>
      </tp>
      <tp>
        <v>1.2211000000000001</v>
        <stp/>
        <stp>##V3_BDPV12</stp>
        <stp>EURUSD Curncy</stp>
        <stp>LAST_PRICE</stp>
        <stp>[Crispin Spreadsheet.xlsx]Portfolio!R256C12</stp>
        <tr r="L256" s="2"/>
      </tp>
      <tp>
        <v>1.2211000000000001</v>
        <stp/>
        <stp>##V3_BDPV12</stp>
        <stp>EURUSD Curncy</stp>
        <stp>LAST_PRICE</stp>
        <stp>[Crispin Spreadsheet.xlsx]Portfolio!R257C12</stp>
        <tr r="L257" s="2"/>
      </tp>
      <tp>
        <v>1.2211000000000001</v>
        <stp/>
        <stp>##V3_BDPV12</stp>
        <stp>EURUSD Curncy</stp>
        <stp>LAST_PRICE</stp>
        <stp>[Crispin Spreadsheet.xlsx]Portfolio!R254C12</stp>
        <tr r="L254" s="2"/>
      </tp>
      <tp>
        <v>1.2211000000000001</v>
        <stp/>
        <stp>##V3_BDPV12</stp>
        <stp>EURUSD Curncy</stp>
        <stp>LAST_PRICE</stp>
        <stp>[Crispin Spreadsheet.xlsx]Portfolio!R255C12</stp>
        <tr r="L255" s="2"/>
      </tp>
      <tp>
        <v>1.2211000000000001</v>
        <stp/>
        <stp>##V3_BDPV12</stp>
        <stp>EURUSD Curncy</stp>
        <stp>LAST_PRICE</stp>
        <stp>[Crispin Spreadsheet.xlsx]Portfolio!R252C12</stp>
        <tr r="L252" s="2"/>
      </tp>
      <tp>
        <v>1.2211000000000001</v>
        <stp/>
        <stp>##V3_BDPV12</stp>
        <stp>EURUSD Curncy</stp>
        <stp>LAST_PRICE</stp>
        <stp>[Crispin Spreadsheet.xlsx]Portfolio!R253C12</stp>
        <tr r="L253" s="2"/>
      </tp>
      <tp>
        <v>1.2211000000000001</v>
        <stp/>
        <stp>##V3_BDPV12</stp>
        <stp>EURUSD Curncy</stp>
        <stp>LAST_PRICE</stp>
        <stp>[Crispin Spreadsheet.xlsx]Portfolio!R250C12</stp>
        <tr r="L250" s="2"/>
      </tp>
      <tp>
        <v>1.2211000000000001</v>
        <stp/>
        <stp>##V3_BDPV12</stp>
        <stp>EURUSD Curncy</stp>
        <stp>LAST_PRICE</stp>
        <stp>[Crispin Spreadsheet.xlsx]Portfolio!R251C12</stp>
        <tr r="L251" s="2"/>
      </tp>
      <tp>
        <v>1.2211000000000001</v>
        <stp/>
        <stp>##V3_BDPV12</stp>
        <stp>EURUSD Curncy</stp>
        <stp>LAST_PRICE</stp>
        <stp>[Crispin Spreadsheet.xlsx]Portfolio!R248C12</stp>
        <tr r="L248" s="2"/>
      </tp>
      <tp>
        <v>1.2211000000000001</v>
        <stp/>
        <stp>##V3_BDPV12</stp>
        <stp>EURUSD Curncy</stp>
        <stp>LAST_PRICE</stp>
        <stp>[Crispin Spreadsheet.xlsx]Portfolio!R249C12</stp>
        <tr r="L249" s="2"/>
      </tp>
      <tp>
        <v>1.2211000000000001</v>
        <stp/>
        <stp>##V3_BDPV12</stp>
        <stp>EURUSD Curncy</stp>
        <stp>LAST_PRICE</stp>
        <stp>[Crispin Spreadsheet.xlsx]Portfolio!R246C12</stp>
        <tr r="L246" s="2"/>
      </tp>
      <tp>
        <v>1.2211000000000001</v>
        <stp/>
        <stp>##V3_BDPV12</stp>
        <stp>EURUSD Curncy</stp>
        <stp>LAST_PRICE</stp>
        <stp>[Crispin Spreadsheet.xlsx]Portfolio!R247C12</stp>
        <tr r="L247" s="2"/>
      </tp>
      <tp>
        <v>1.2211000000000001</v>
        <stp/>
        <stp>##V3_BDPV12</stp>
        <stp>EURUSD Curncy</stp>
        <stp>LAST_PRICE</stp>
        <stp>[Crispin Spreadsheet.xlsx]Portfolio!R244C12</stp>
        <tr r="L244" s="2"/>
      </tp>
      <tp>
        <v>1.2211000000000001</v>
        <stp/>
        <stp>##V3_BDPV12</stp>
        <stp>EURUSD Curncy</stp>
        <stp>LAST_PRICE</stp>
        <stp>[Crispin Spreadsheet.xlsx]Portfolio!R245C12</stp>
        <tr r="L245" s="2"/>
      </tp>
      <tp>
        <v>1.2211000000000001</v>
        <stp/>
        <stp>##V3_BDPV12</stp>
        <stp>EURUSD Curncy</stp>
        <stp>LAST_PRICE</stp>
        <stp>[Crispin Spreadsheet.xlsx]Portfolio!R242C12</stp>
        <tr r="L242" s="2"/>
      </tp>
      <tp>
        <v>1.2211000000000001</v>
        <stp/>
        <stp>##V3_BDPV12</stp>
        <stp>EURUSD Curncy</stp>
        <stp>LAST_PRICE</stp>
        <stp>[Crispin Spreadsheet.xlsx]Portfolio!R243C12</stp>
        <tr r="L243" s="2"/>
      </tp>
      <tp>
        <v>1.2211000000000001</v>
        <stp/>
        <stp>##V3_BDPV12</stp>
        <stp>EURUSD Curncy</stp>
        <stp>LAST_PRICE</stp>
        <stp>[Crispin Spreadsheet.xlsx]Portfolio!R240C12</stp>
        <tr r="L240" s="2"/>
      </tp>
      <tp>
        <v>1.2211000000000001</v>
        <stp/>
        <stp>##V3_BDPV12</stp>
        <stp>EURUSD Curncy</stp>
        <stp>LAST_PRICE</stp>
        <stp>[Crispin Spreadsheet.xlsx]Portfolio!R241C12</stp>
        <tr r="L241" s="2"/>
      </tp>
      <tp>
        <v>1.2211000000000001</v>
        <stp/>
        <stp>##V3_BDPV12</stp>
        <stp>EURUSD Curncy</stp>
        <stp>LAST_PRICE</stp>
        <stp>[Crispin Spreadsheet.xlsx]Portfolio!R278C12</stp>
        <tr r="L278" s="2"/>
      </tp>
      <tp>
        <v>1.2211000000000001</v>
        <stp/>
        <stp>##V3_BDPV12</stp>
        <stp>EURUSD Curncy</stp>
        <stp>LAST_PRICE</stp>
        <stp>[Crispin Spreadsheet.xlsx]Portfolio!R279C12</stp>
        <tr r="L279" s="2"/>
      </tp>
      <tp>
        <v>1.2211000000000001</v>
        <stp/>
        <stp>##V3_BDPV12</stp>
        <stp>EURUSD Curncy</stp>
        <stp>LAST_PRICE</stp>
        <stp>[Crispin Spreadsheet.xlsx]Portfolio!R277C12</stp>
        <tr r="L277" s="2"/>
      </tp>
      <tp>
        <v>1.2211000000000001</v>
        <stp/>
        <stp>##V3_BDPV12</stp>
        <stp>EURUSD Curncy</stp>
        <stp>LAST_PRICE</stp>
        <stp>[Crispin Spreadsheet.xlsx]Portfolio!R274C12</stp>
        <tr r="L274" s="2"/>
      </tp>
      <tp>
        <v>1.2211000000000001</v>
        <stp/>
        <stp>##V3_BDPV12</stp>
        <stp>EURUSD Curncy</stp>
        <stp>LAST_PRICE</stp>
        <stp>[Crispin Spreadsheet.xlsx]Portfolio!R275C12</stp>
        <tr r="L275" s="2"/>
      </tp>
      <tp>
        <v>1.2211000000000001</v>
        <stp/>
        <stp>##V3_BDPV12</stp>
        <stp>EURUSD Curncy</stp>
        <stp>LAST_PRICE</stp>
        <stp>[Crispin Spreadsheet.xlsx]Portfolio!R265C12</stp>
        <tr r="L265" s="2"/>
      </tp>
      <tp>
        <v>1.2211000000000001</v>
        <stp/>
        <stp>##V3_BDPV12</stp>
        <stp>EURUSD Curncy</stp>
        <stp>LAST_PRICE</stp>
        <stp>[Crispin Spreadsheet.xlsx]Portfolio!R260C12</stp>
        <tr r="L260" s="2"/>
      </tp>
      <tp>
        <v>1.2211000000000001</v>
        <stp/>
        <stp>##V3_BDPV12</stp>
        <stp>EURUSD Curncy</stp>
        <stp>LAST_PRICE</stp>
        <stp>[Crispin Spreadsheet.xlsx]Portfolio!R298C12</stp>
        <tr r="L298" s="2"/>
      </tp>
      <tp>
        <v>1.2211000000000001</v>
        <stp/>
        <stp>##V3_BDPV12</stp>
        <stp>EURUSD Curncy</stp>
        <stp>LAST_PRICE</stp>
        <stp>[Crispin Spreadsheet.xlsx]Portfolio!R299C12</stp>
        <tr r="L299" s="2"/>
      </tp>
      <tp>
        <v>1.2211000000000001</v>
        <stp/>
        <stp>##V3_BDPV12</stp>
        <stp>EURUSD Curncy</stp>
        <stp>LAST_PRICE</stp>
        <stp>[Crispin Spreadsheet.xlsx]Portfolio!R292C12</stp>
        <tr r="L292" s="2"/>
      </tp>
      <tp>
        <v>1.2211000000000001</v>
        <stp/>
        <stp>##V3_BDPV12</stp>
        <stp>EURUSD Curncy</stp>
        <stp>LAST_PRICE</stp>
        <stp>[Crispin Spreadsheet.xlsx]Portfolio!R293C12</stp>
        <tr r="L293" s="2"/>
      </tp>
      <tp>
        <v>1.2211000000000001</v>
        <stp/>
        <stp>##V3_BDPV12</stp>
        <stp>EURUSD Curncy</stp>
        <stp>LAST_PRICE</stp>
        <stp>[Crispin Spreadsheet.xlsx]Portfolio!R289C12</stp>
        <tr r="L289" s="2"/>
      </tp>
      <tp>
        <v>1.2211000000000001</v>
        <stp/>
        <stp>##V3_BDPV12</stp>
        <stp>EURUSD Curncy</stp>
        <stp>LAST_PRICE</stp>
        <stp>[Crispin Spreadsheet.xlsx]Portfolio!R280C12</stp>
        <tr r="L280" s="2"/>
      </tp>
      <tp>
        <v>1.5659000000000001</v>
        <stp/>
        <stp>##V3_BDPV12</stp>
        <stp>EURAUD Curncy</stp>
        <stp>LAST_PRICE</stp>
        <stp>[Crispin Spreadsheet.xlsx]Portfolio!R272C12</stp>
        <tr r="L272" s="2"/>
      </tp>
      <tp t="s">
        <v>EUR</v>
        <stp/>
        <stp>##V3_BDPV12</stp>
        <stp>ALPHA GA Equity</stp>
        <stp>CRNCY</stp>
        <stp>[Crispin Spreadsheet.xlsx]Portfolio!R76C3</stp>
        <tr r="C76" s="2"/>
      </tp>
      <tp>
        <v>0.87961999999999996</v>
        <stp/>
        <stp>##V3_BDPV12</stp>
        <stp>EURGBP Curncy</stp>
        <stp>PX_YEST_CLOSE</stp>
        <stp>[Crispin Spreadsheet.xlsx]Portfolio!R33C29</stp>
        <tr r="AC33" s="2"/>
      </tp>
      <tp>
        <v>2.11</v>
        <stp/>
        <stp>##V3_BDPV12</stp>
        <stp>SDRL NO Equity</stp>
        <stp>PX_YEST_CLOSE</stp>
        <stp>[Crispin Spreadsheet.xlsx]Portfolio!R125C5</stp>
        <tr r="E125" s="2"/>
      </tp>
      <tp>
        <v>73.040000000000006</v>
        <stp/>
        <stp>##V3_BDPV12</stp>
        <stp>LVS US Equity</stp>
        <stp>PX_YEST_CLOSE</stp>
        <stp>[Crispin Spreadsheet.xlsx]Portfolio!R235C5</stp>
        <tr r="E235" s="2"/>
      </tp>
      <tp>
        <v>113.54</v>
        <stp/>
        <stp>##V3_BDPV12</stp>
        <stp>BMA US Equity</stp>
        <stp>PX_YEST_CLOSE</stp>
        <stp>[Crispin Spreadsheet.xlsx]Portfolio!R215C5</stp>
        <tr r="E215" s="2"/>
      </tp>
      <tp>
        <v>31.734999999999999</v>
        <stp/>
        <stp>##V3_BDPV12</stp>
        <stp>PHIA NA Equity</stp>
        <stp>PX_YEST_CLOSE</stp>
        <stp>[Crispin Spreadsheet.xlsx]Portfolio!R116C5</stp>
        <tr r="E116" s="2"/>
      </tp>
      <tp>
        <v>21.06</v>
        <stp/>
        <stp>##V3_BDPV12</stp>
        <stp>GGP US Equity</stp>
        <stp>PX_YEST_CLOSE</stp>
        <stp>[Crispin Spreadsheet.xlsx]Portfolio!R225C5</stp>
        <tr r="E225" s="2"/>
      </tp>
      <tp>
        <v>98.38</v>
        <stp/>
        <stp>##V3_BDPV12</stp>
        <stp>WDI GY Equity</stp>
        <stp>PX_YEST_CLOSE</stp>
        <stp>[Crispin Spreadsheet.xlsx]Portfolio!R335C5</stp>
        <tr r="E335" s="2"/>
      </tp>
      <tp>
        <v>3892</v>
        <stp/>
        <stp>##V3_BDPV12</stp>
        <stp>BKG LN Equity</stp>
        <stp>PX_YEST_CLOSE</stp>
        <stp>[Crispin Spreadsheet.xlsx]Portfolio!R155C5</stp>
        <tr r="E155" s="2"/>
      </tp>
      <tp>
        <v>1269</v>
        <stp/>
        <stp>##V3_BDPV12</stp>
        <stp>ABC LN Equity</stp>
        <stp>PX_YEST_CLOSE</stp>
        <stp>[Crispin Spreadsheet.xlsx]Portfolio!R145C5</stp>
        <tr r="E145" s="2"/>
      </tp>
      <tp>
        <v>727</v>
        <stp/>
        <stp>##V3_BDPV12</stp>
        <stp>PSON LN Equity</stp>
        <stp>PX_YEST_CLOSE</stp>
        <stp>[Crispin Spreadsheet.xlsx]Portfolio!R186C5</stp>
        <tr r="E186" s="2"/>
      </tp>
      <tp>
        <v>68.8</v>
        <stp/>
        <stp>##V3_BDPV12</stp>
        <stp>HDG NA Equity</stp>
        <stp>PX_YEST_CLOSE</stp>
        <stp>[Crispin Spreadsheet.xlsx]Portfolio!R115C5</stp>
        <tr r="E115" s="2"/>
      </tp>
      <tp>
        <v>13.2</v>
        <stp/>
        <stp>##V3_BDPV12</stp>
        <stp>RDC US Equity</stp>
        <stp>PX_YEST_CLOSE</stp>
        <stp>[Crispin Spreadsheet.xlsx]Portfolio!R245C5</stp>
        <tr r="E245" s="2"/>
      </tp>
      <tp t="s">
        <v>USD</v>
        <stp/>
        <stp>##V3_BDPV12</stp>
        <stp>COTY US Equity</stp>
        <stp>CRNCY</stp>
        <stp>[Crispin Spreadsheet.xlsx]Portfolio!R220C3</stp>
        <tr r="C220" s="2"/>
      </tp>
      <tp>
        <v>10.84</v>
        <stp/>
        <stp>##V3_BDPV12</stp>
        <stp>EDF FP Equity</stp>
        <stp>PX_YEST_CLOSE</stp>
        <stp>[Crispin Spreadsheet.xlsx]Portfolio!R295C5</stp>
        <tr r="E295" s="2"/>
      </tp>
      <tp>
        <v>178.42</v>
        <stp/>
        <stp>##V3_BDPV12</stp>
        <stp>URI US Equity</stp>
        <stp>PX_YEST_CLOSE</stp>
        <stp>[Crispin Spreadsheet.xlsx]Portfolio!R255C5</stp>
        <tr r="E255" s="2"/>
      </tp>
      <tp>
        <v>24.5</v>
        <stp/>
        <stp>##V3_BDPV12</stp>
        <stp>FTI FP Equity</stp>
        <stp>PX_YEST_CLOSE</stp>
        <stp>[Crispin Spreadsheet.xlsx]Portfolio!R325C5</stp>
        <tr r="E325" s="2"/>
      </tp>
      <tp>
        <v>175.89699999999999</v>
        <stp/>
        <stp>##V3_BDPV12</stp>
        <stp>URI US Equity</stp>
        <stp>LAST_PRICE</stp>
        <stp>[Crispin Spreadsheet.xlsx]Portfolio!R329C6</stp>
        <tr r="F329" s="2"/>
      </tp>
      <tp>
        <v>807</v>
        <stp/>
        <stp>##V3_BDPV12</stp>
        <stp>DTG LN Equity</stp>
        <stp>LAST_PRICE</stp>
        <stp>[Crispin Spreadsheet.xlsx]Portfolio!R161C6</stp>
        <tr r="F161" s="2"/>
      </tp>
      <tp>
        <v>31.34</v>
        <stp/>
        <stp>##V3_BDPV12</stp>
        <stp>FRO NO Equity</stp>
        <stp>LAST_PRICE</stp>
        <stp>[Crispin Spreadsheet.xlsx]Portfolio!R121C6</stp>
        <tr r="F121" s="2"/>
      </tp>
      <tp>
        <v>13.97</v>
        <stp/>
        <stp>##V3_BDPV12</stp>
        <stp>ORA FP Equity</stp>
        <stp>PX_YEST_CLOSE</stp>
        <stp>[Crispin Spreadsheet.xlsx]Portfolio!R51C5</stp>
        <tr r="E51" s="2"/>
      </tp>
      <tp>
        <v>76.760000000000005</v>
        <stp/>
        <stp>##V3_BDPV12</stp>
        <stp>CBA AU Equity</stp>
        <stp>PX_YEST_CLOSE</stp>
        <stp>[Crispin Spreadsheet.xlsx]Portfolio!R11C5</stp>
        <tr r="E11" s="2"/>
      </tp>
      <tp>
        <v>10.84</v>
        <stp/>
        <stp>##V3_BDPV12</stp>
        <stp>EDF FP Equity</stp>
        <stp>PX_YEST_CLOSE</stp>
        <stp>[Crispin Spreadsheet.xlsx]Portfolio!R46C5</stp>
        <tr r="E46" s="2"/>
      </tp>
      <tp>
        <v>22.81</v>
        <stp/>
        <stp>##V3_BDPV12</stp>
        <stp>SDF GY Equity</stp>
        <stp>PX_YEST_CLOSE</stp>
        <stp>[Crispin Spreadsheet.xlsx]Portfolio!R66C5</stp>
        <tr r="E66" s="2"/>
      </tp>
      <tp>
        <v>34.979999999999997</v>
        <stp/>
        <stp>##V3_BDPV12</stp>
        <stp>SLCE3 BS Equity</stp>
        <stp>PX_YEST_CLOSE</stp>
        <stp>[Crispin Spreadsheet.xlsx]Portfolio!R319C5</stp>
        <tr r="E319" s="2"/>
      </tp>
      <tp>
        <v>491.8</v>
        <stp/>
        <stp>##V3_BDPV12</stp>
        <stp>HEXAB SS Equity</stp>
        <stp>PX_YEST_CLOSE</stp>
        <stp>[Crispin Spreadsheet.xlsx]Portfolio!R300C5</stp>
        <tr r="E300" s="2"/>
      </tp>
      <tp>
        <v>62.81</v>
        <stp/>
        <stp>##V3_BDPV12</stp>
        <stp>GGAL US Equity</stp>
        <stp>LAST_PRICE</stp>
        <stp>[Crispin Spreadsheet.xlsx]Portfolio!R228C6</stp>
        <tr r="F228" s="2"/>
      </tp>
      <tp>
        <v>19.45</v>
        <stp/>
        <stp>##V3_BDPV12</stp>
        <stp>COTY US Equity</stp>
        <stp>LAST_PRICE</stp>
        <stp>[Crispin Spreadsheet.xlsx]Portfolio!R220C6</stp>
        <tr r="F220" s="2"/>
      </tp>
      <tp>
        <v>32.67</v>
        <stp/>
        <stp>##V3_BDPV12</stp>
        <stp>NLSN US Equity</stp>
        <stp>LAST_PRICE</stp>
        <stp>[Crispin Spreadsheet.xlsx]Portfolio!R313C6</stp>
        <tr r="F313" s="2"/>
      </tp>
      <tp>
        <v>24.75</v>
        <stp/>
        <stp>##V3_BDPV12</stp>
        <stp>PGS NO Equity</stp>
        <stp>PX_YEST_CLOSE</stp>
        <stp>[Crispin Spreadsheet.xlsx]Portfolio!R124C5</stp>
        <tr r="E124" s="2"/>
      </tp>
      <tp>
        <v>22.95</v>
        <stp/>
        <stp>##V3_BDPV12</stp>
        <stp>TCS LI Equity</stp>
        <stp>PX_YEST_CLOSE</stp>
        <stp>[Crispin Spreadsheet.xlsx]Portfolio!R324C5</stp>
        <tr r="E324" s="2"/>
      </tp>
      <tp>
        <v>187.25</v>
        <stp/>
        <stp>##V3_BDPV12</stp>
        <stp>TLW LN Equity</stp>
        <stp>PX_YEST_CLOSE</stp>
        <stp>[Crispin Spreadsheet.xlsx]Portfolio!R204C5</stp>
        <tr r="E204" s="2"/>
      </tp>
      <tp>
        <v>45.24</v>
        <stp/>
        <stp>##V3_BDPV12</stp>
        <stp>CAR US Equity</stp>
        <stp>PX_YEST_CLOSE</stp>
        <stp>[Crispin Spreadsheet.xlsx]Portfolio!R214C5</stp>
        <tr r="E214" s="2"/>
      </tp>
      <tp>
        <v>22.81</v>
        <stp/>
        <stp>##V3_BDPV12</stp>
        <stp>SDF GY Equity</stp>
        <stp>PX_YEST_CLOSE</stp>
        <stp>[Crispin Spreadsheet.xlsx]Portfolio!R304C5</stp>
        <tr r="E304" s="2"/>
      </tp>
      <tp>
        <v>71.78</v>
        <stp/>
        <stp>##V3_BDPV12</stp>
        <stp>VSAT US Equity</stp>
        <stp>PX_YEST_CLOSE</stp>
        <stp>[Crispin Spreadsheet.xlsx]Portfolio!R331C5</stp>
        <tr r="E331" s="2"/>
      </tp>
      <tp>
        <v>218</v>
        <stp/>
        <stp>##V3_BDPV12</stp>
        <stp>WDH DC Equity</stp>
        <stp>PX_YEST_CLOSE</stp>
        <stp>[Crispin Spreadsheet.xlsx]Portfolio!R334C5</stp>
        <tr r="E334" s="2"/>
      </tp>
      <tp>
        <v>1</v>
        <stp/>
        <stp>##V3_BDPV12</stp>
        <stp>EURJPY Curncy</stp>
        <stp>QUOTE_FACTOR</stp>
        <stp>[Crispin Spreadsheet.xlsx]Portfolio!R110C11</stp>
        <tr r="K110" s="2"/>
      </tp>
      <tp>
        <v>1</v>
        <stp/>
        <stp>##V3_BDPV12</stp>
        <stp>EURJPY Curncy</stp>
        <stp>QUOTE_FACTOR</stp>
        <stp>[Crispin Spreadsheet.xlsx]Portfolio!R100C11</stp>
        <tr r="K100" s="2"/>
      </tp>
      <tp>
        <v>1</v>
        <stp/>
        <stp>##V3_BDPV12</stp>
        <stp>EURJPY Curncy</stp>
        <stp>QUOTE_FACTOR</stp>
        <stp>[Crispin Spreadsheet.xlsx]Portfolio!R101C11</stp>
        <tr r="K101" s="2"/>
      </tp>
      <tp>
        <v>1</v>
        <stp/>
        <stp>##V3_BDPV12</stp>
        <stp>EURJPY Curncy</stp>
        <stp>QUOTE_FACTOR</stp>
        <stp>[Crispin Spreadsheet.xlsx]Portfolio!R102C11</stp>
        <tr r="K102" s="2"/>
      </tp>
      <tp>
        <v>1</v>
        <stp/>
        <stp>##V3_BDPV12</stp>
        <stp>EURJPY Curncy</stp>
        <stp>QUOTE_FACTOR</stp>
        <stp>[Crispin Spreadsheet.xlsx]Portfolio!R103C11</stp>
        <tr r="K103" s="2"/>
      </tp>
      <tp>
        <v>1</v>
        <stp/>
        <stp>##V3_BDPV12</stp>
        <stp>EURJPY Curncy</stp>
        <stp>QUOTE_FACTOR</stp>
        <stp>[Crispin Spreadsheet.xlsx]Portfolio!R104C11</stp>
        <tr r="K104" s="2"/>
      </tp>
      <tp>
        <v>1</v>
        <stp/>
        <stp>##V3_BDPV12</stp>
        <stp>EURJPY Curncy</stp>
        <stp>QUOTE_FACTOR</stp>
        <stp>[Crispin Spreadsheet.xlsx]Portfolio!R105C11</stp>
        <tr r="K105" s="2"/>
      </tp>
      <tp>
        <v>1</v>
        <stp/>
        <stp>##V3_BDPV12</stp>
        <stp>EURJPY Curncy</stp>
        <stp>QUOTE_FACTOR</stp>
        <stp>[Crispin Spreadsheet.xlsx]Portfolio!R106C11</stp>
        <tr r="K106" s="2"/>
      </tp>
      <tp>
        <v>1</v>
        <stp/>
        <stp>##V3_BDPV12</stp>
        <stp>EURJPY Curncy</stp>
        <stp>QUOTE_FACTOR</stp>
        <stp>[Crispin Spreadsheet.xlsx]Portfolio!R107C11</stp>
        <tr r="K107" s="2"/>
      </tp>
      <tp>
        <v>1</v>
        <stp/>
        <stp>##V3_BDPV12</stp>
        <stp>EURJPY Curncy</stp>
        <stp>QUOTE_FACTOR</stp>
        <stp>[Crispin Spreadsheet.xlsx]Portfolio!R108C11</stp>
        <tr r="K108" s="2"/>
      </tp>
      <tp>
        <v>1</v>
        <stp/>
        <stp>##V3_BDPV12</stp>
        <stp>EURJPY Curncy</stp>
        <stp>QUOTE_FACTOR</stp>
        <stp>[Crispin Spreadsheet.xlsx]Portfolio!R109C11</stp>
        <tr r="K109" s="2"/>
      </tp>
      <tp>
        <v>1</v>
        <stp/>
        <stp>##V3_BDPV12</stp>
        <stp>EURJPY Curncy</stp>
        <stp>QUOTE_FACTOR</stp>
        <stp>[Crispin Spreadsheet.xlsx]Portfolio!R266C11</stp>
        <tr r="K266" s="2"/>
      </tp>
      <tp>
        <v>1</v>
        <stp/>
        <stp>##V3_BDPV12</stp>
        <stp>EURJPY Curncy</stp>
        <stp>QUOTE_FACTOR</stp>
        <stp>[Crispin Spreadsheet.xlsx]Portfolio!R320C11</stp>
        <tr r="K320" s="2"/>
      </tp>
      <tp>
        <v>1</v>
        <stp/>
        <stp>##V3_BDPV12</stp>
        <stp>EURJPY Curncy</stp>
        <stp>QUOTE_FACTOR</stp>
        <stp>[Crispin Spreadsheet.xlsx]Portfolio!R322C11</stp>
        <tr r="K322" s="2"/>
      </tp>
      <tp>
        <v>1</v>
        <stp/>
        <stp>##V3_BDPV12</stp>
        <stp>EURJPY Curncy</stp>
        <stp>QUOTE_FACTOR</stp>
        <stp>[Crispin Spreadsheet.xlsx]Portfolio!R315C11</stp>
        <tr r="K315" s="2"/>
      </tp>
      <tp t="s">
        <v>USD</v>
        <stp/>
        <stp>##V3_BDPV12</stp>
        <stp>AAPL US Equity</stp>
        <stp>CRNCY</stp>
        <stp>[Crispin Spreadsheet.xlsx]Portfolio!R213C3</stp>
        <tr r="C213" s="2"/>
      </tp>
      <tp t="s">
        <v>USD</v>
        <stp/>
        <stp>##V3_BDPV12</stp>
        <stp>CACC US Equity</stp>
        <stp>CRNCY</stp>
        <stp>[Crispin Spreadsheet.xlsx]Portfolio!R221C3</stp>
        <tr r="C221" s="2"/>
      </tp>
      <tp>
        <v>3.2500000000000001E-2</v>
        <stp/>
        <stp>##V3_BDPV12</stp>
        <stp>TSTR LN Equity</stp>
        <stp>PX_YEST_CLOSE</stp>
        <stp>[Crispin Spreadsheet.xlsx]Portfolio!R203C5</stp>
        <tr r="E203" s="2"/>
      </tp>
      <tp>
        <v>182.8</v>
        <stp/>
        <stp>##V3_BDPV12</stp>
        <stp>GNC LN Equity</stp>
        <stp>PX_YEST_CLOSE</stp>
        <stp>[Crispin Spreadsheet.xlsx]Portfolio!R164C5</stp>
        <tr r="E164" s="2"/>
      </tp>
      <tp>
        <v>820</v>
        <stp/>
        <stp>##V3_BDPV12</stp>
        <stp>DTG LN Equity</stp>
        <stp>PX_YEST_CLOSE</stp>
        <stp>[Crispin Spreadsheet.xlsx]Portfolio!R294C5</stp>
        <tr r="E294" s="2"/>
      </tp>
      <tp>
        <v>50.84</v>
        <stp/>
        <stp>##V3_BDPV12</stp>
        <stp>TUP US Equity</stp>
        <stp>PX_YEST_CLOSE</stp>
        <stp>[Crispin Spreadsheet.xlsx]Portfolio!R254C5</stp>
        <tr r="E254" s="2"/>
      </tp>
      <tp>
        <v>171.75</v>
        <stp/>
        <stp>##V3_BDPV12</stp>
        <stp>EMG LN Equity</stp>
        <stp>LAST_PRICE</stp>
        <stp>[Crispin Spreadsheet.xlsx]Portfolio!R181C6</stp>
        <tr r="F181" s="2"/>
      </tp>
      <tp>
        <v>1270</v>
        <stp/>
        <stp>##V3_BDPV12</stp>
        <stp>ABC LN Equity</stp>
        <stp>LAST_PRICE</stp>
        <stp>[Crispin Spreadsheet.xlsx]Portfolio!R145C6</stp>
        <tr r="F145" s="2"/>
      </tp>
      <tp>
        <v>106.62</v>
        <stp/>
        <stp>##V3_BDPV12</stp>
        <stp>USDJPY Curncy</stp>
        <stp>LAST_PRICE</stp>
        <stp>[Crispin Spreadsheet.xlsx]Portfolio!R349C6</stp>
        <tr r="F349" s="2"/>
      </tp>
      <tp>
        <v>560</v>
        <stp/>
        <stp>##V3_BDPV12</stp>
        <stp>LRE LN Equity</stp>
        <stp>LAST_PRICE</stp>
        <stp>[Crispin Spreadsheet.xlsx]Portfolio!R178C6</stp>
        <tr r="F178" s="2"/>
      </tp>
      <tp>
        <v>1.766</v>
        <stp/>
        <stp>##V3_BDPV12</stp>
        <stp>CRN LN Equity</stp>
        <stp>LAST_PRICE</stp>
        <stp>[Crispin Spreadsheet.xlsx]Portfolio!R157C6</stp>
        <tr r="F157" s="2"/>
      </tp>
      <tp>
        <v>31.88</v>
        <stp/>
        <stp>##V3_BDPV12</stp>
        <stp>DEC FP Equity</stp>
        <stp>PX_YEST_CLOSE</stp>
        <stp>[Crispin Spreadsheet.xlsx]Portfolio!R50C5</stp>
        <tr r="E50" s="2"/>
      </tp>
      <tp>
        <v>1.15141</v>
        <stp/>
        <stp>##V3_BDPV12</stp>
        <stp>EURCHF Curncy</stp>
        <stp>LAST_PRICE</stp>
        <stp>[Crispin Spreadsheet.xlsx]Portfolio!R141C12</stp>
        <tr r="L141" s="2"/>
      </tp>
      <tp>
        <v>1.15141</v>
        <stp/>
        <stp>##V3_BDPV12</stp>
        <stp>EURCHF Curncy</stp>
        <stp>LAST_PRICE</stp>
        <stp>[Crispin Spreadsheet.xlsx]Portfolio!R140C12</stp>
        <tr r="L140" s="2"/>
      </tp>
      <tp>
        <v>1.15141</v>
        <stp/>
        <stp>##V3_BDPV12</stp>
        <stp>EURCHF Curncy</stp>
        <stp>LAST_PRICE</stp>
        <stp>[Crispin Spreadsheet.xlsx]Portfolio!R142C12</stp>
        <tr r="L142" s="2"/>
      </tp>
      <tp>
        <v>1.15141</v>
        <stp/>
        <stp>##V3_BDPV12</stp>
        <stp>EURCHF Curncy</stp>
        <stp>LAST_PRICE</stp>
        <stp>[Crispin Spreadsheet.xlsx]Portfolio!R139C12</stp>
        <tr r="L139" s="2"/>
      </tp>
      <tp>
        <v>1.15141</v>
        <stp/>
        <stp>##V3_BDPV12</stp>
        <stp>EURCHF Curncy</stp>
        <stp>LAST_PRICE</stp>
        <stp>[Crispin Spreadsheet.xlsx]Portfolio!R323C12</stp>
        <tr r="L323" s="2"/>
      </tp>
      <tp>
        <v>1.15141</v>
        <stp/>
        <stp>##V3_BDPV12</stp>
        <stp>EURCHF Curncy</stp>
        <stp>LAST_PRICE</stp>
        <stp>[Crispin Spreadsheet.xlsx]Portfolio!R312C12</stp>
        <tr r="L312" s="2"/>
      </tp>
      <tp>
        <v>1.15141</v>
        <stp/>
        <stp>##V3_BDPV12</stp>
        <stp>EURCHF Curncy</stp>
        <stp>LAST_PRICE</stp>
        <stp>[Crispin Spreadsheet.xlsx]Portfolio!R288C12</stp>
        <tr r="L288" s="2"/>
      </tp>
      <tp t="s">
        <v>EUR</v>
        <stp/>
        <stp>##V3_BDPV12</stp>
        <stp>WDI GY Equity</stp>
        <stp>CRNCY</stp>
        <stp>[Crispin Spreadsheet.xlsx]Portfolio!R73C3</stp>
        <tr r="C73" s="2"/>
      </tp>
      <tp t="s">
        <v>EUR</v>
        <stp/>
        <stp>##V3_BDPV12</stp>
        <stp>WCH GY Equity</stp>
        <stp>CRNCY</stp>
        <stp>[Crispin Spreadsheet.xlsx]Portfolio!R72C3</stp>
        <tr r="C72" s="2"/>
      </tp>
      <tp>
        <v>104.2</v>
        <stp/>
        <stp>##V3_BDPV12</stp>
        <stp>GETIB SS Equity</stp>
        <stp>PX_YEST_CLOSE</stp>
        <stp>[Crispin Spreadsheet.xlsx]Portfolio!R133C5</stp>
        <tr r="E133" s="2"/>
      </tp>
      <tp>
        <v>732.4</v>
        <stp/>
        <stp>##V3_BDPV12</stp>
        <stp>PSON LN Equity</stp>
        <stp>LAST_PRICE</stp>
        <stp>[Crispin Spreadsheet.xlsx]Portfolio!R186C6</stp>
        <tr r="F186" s="2"/>
      </tp>
      <tp t="s">
        <v>USD</v>
        <stp/>
        <stp>##V3_BDPV12</stp>
        <stp>CRUS US Equity</stp>
        <stp>CRNCY</stp>
        <stp>[Crispin Spreadsheet.xlsx]Portfolio!R292C3</stp>
        <tr r="C292" s="2"/>
      </tp>
      <tp>
        <v>103.5</v>
        <stp/>
        <stp>##V3_BDPV12</stp>
        <stp>TALK LN Equity</stp>
        <stp>PX_YEST_CLOSE</stp>
        <stp>[Crispin Spreadsheet.xlsx]Portfolio!R200C5</stp>
        <tr r="E200" s="2"/>
      </tp>
      <tp>
        <v>27.1</v>
        <stp/>
        <stp>##V3_BDPV12</stp>
        <stp>PDG LN Equity</stp>
        <stp>PX_YEST_CLOSE</stp>
        <stp>[Crispin Spreadsheet.xlsx]Portfolio!R187C5</stp>
        <tr r="E187" s="2"/>
      </tp>
      <tp>
        <v>1374</v>
        <stp/>
        <stp>##V3_BDPV12</stp>
        <stp>WPP LN Equity</stp>
        <stp>PX_YEST_CLOSE</stp>
        <stp>[Crispin Spreadsheet.xlsx]Portfolio!R207C5</stp>
        <tr r="E207" s="2"/>
      </tp>
      <tp>
        <v>350.99</v>
        <stp/>
        <stp>##V3_BDPV12</stp>
        <stp>TSLA US Equity</stp>
        <stp>PX_YEST_CLOSE</stp>
        <stp>[Crispin Spreadsheet.xlsx]Portfolio!R250C5</stp>
        <tr r="E250" s="2"/>
      </tp>
      <tp>
        <v>1.788</v>
        <stp/>
        <stp>##V3_BDPV12</stp>
        <stp>CRN LN Equity</stp>
        <stp>PX_YEST_CLOSE</stp>
        <stp>[Crispin Spreadsheet.xlsx]Portfolio!R157C5</stp>
        <tr r="E157" s="2"/>
      </tp>
      <tp>
        <v>25.5</v>
        <stp/>
        <stp>##V3_BDPV12</stp>
        <stp>AGY LN Equity</stp>
        <stp>PX_YEST_CLOSE</stp>
        <stp>[Crispin Spreadsheet.xlsx]Portfolio!R147C5</stp>
        <tr r="E147" s="2"/>
      </tp>
      <tp>
        <v>32.6</v>
        <stp/>
        <stp>##V3_BDPV12</stp>
        <stp>FRO NO Equity</stp>
        <stp>PX_YEST_CLOSE</stp>
        <stp>[Crispin Spreadsheet.xlsx]Portfolio!R297C5</stp>
        <tr r="E297" s="2"/>
      </tp>
      <tp>
        <v>16.32</v>
        <stp/>
        <stp>##V3_BDPV12</stp>
        <stp>SNAP US Equity</stp>
        <stp>PX_YEST_CLOSE</stp>
        <stp>[Crispin Spreadsheet.xlsx]Portfolio!R247C5</stp>
        <tr r="E247" s="2"/>
      </tp>
      <tp>
        <v>507.4</v>
        <stp/>
        <stp>##V3_BDPV12</stp>
        <stp>JUP LN Equity</stp>
        <stp>PX_YEST_CLOSE</stp>
        <stp>[Crispin Spreadsheet.xlsx]Portfolio!R177C5</stp>
        <tr r="E177" s="2"/>
      </tp>
      <tp>
        <v>124.16</v>
        <stp/>
        <stp>##V3_BDPV12</stp>
        <stp>SAFM US Equity</stp>
        <stp>PX_YEST_CLOSE</stp>
        <stp>[Crispin Spreadsheet.xlsx]Portfolio!R317C5</stp>
        <tr r="E317" s="2"/>
      </tp>
      <tp t="s">
        <v>GBp</v>
        <stp/>
        <stp>##V3_BDPV12</stp>
        <stp>ASHM LN Equity</stp>
        <stp>CRNCY</stp>
        <stp>[Crispin Spreadsheet.xlsx]Portfolio!R150C3</stp>
        <tr r="C150" s="2"/>
      </tp>
      <tp t="s">
        <v>SEK</v>
        <stp/>
        <stp>##V3_BDPV12</stp>
        <stp>CLAB SS Equity</stp>
        <stp>CRNCY</stp>
        <stp>[Crispin Spreadsheet.xlsx]Portfolio!R132C3</stp>
        <tr r="C132" s="2"/>
      </tp>
      <tp t="s">
        <v>USD</v>
        <stp/>
        <stp>##V3_BDPV12</stp>
        <stp>GOGO US Equity</stp>
        <stp>CRNCY</stp>
        <stp>[Crispin Spreadsheet.xlsx]Portfolio!R226C3</stp>
        <tr r="C226" s="2"/>
      </tp>
      <tp>
        <v>87.09</v>
        <stp/>
        <stp>##V3_BDPV12</stp>
        <stp>ABI BB Equity</stp>
        <stp>PX_YEST_CLOSE</stp>
        <stp>[Crispin Spreadsheet.xlsx]Portfolio!R287C5</stp>
        <tr r="E287" s="2"/>
      </tp>
      <tp>
        <v>291.38</v>
        <stp/>
        <stp>##V3_BDPV12</stp>
        <stp>TDG US Equity</stp>
        <stp>PX_YEST_CLOSE</stp>
        <stp>[Crispin Spreadsheet.xlsx]Portfolio!R327C5</stp>
        <tr r="E327" s="2"/>
      </tp>
      <tp>
        <v>98.3</v>
        <stp/>
        <stp>##V3_BDPV12</stp>
        <stp>XPO US Equity</stp>
        <stp>LAST_PRICE</stp>
        <stp>[Crispin Spreadsheet.xlsx]Portfolio!R336C6</stp>
        <tr r="F336" s="2"/>
      </tp>
      <tp>
        <v>326.10000000000002</v>
        <stp/>
        <stp>##V3_BDPV12</stp>
        <stp>DOM LN Equity</stp>
        <stp>LAST_PRICE</stp>
        <stp>[Crispin Spreadsheet.xlsx]Portfolio!R163C6</stp>
        <tr r="F163" s="2"/>
      </tp>
      <tp>
        <v>3854</v>
        <stp/>
        <stp>##V3_BDPV12</stp>
        <stp>BKG LN Equity</stp>
        <stp>LAST_PRICE</stp>
        <stp>[Crispin Spreadsheet.xlsx]Portfolio!R155C6</stp>
        <tr r="F155" s="2"/>
      </tp>
      <tp>
        <v>139</v>
        <stp/>
        <stp>##V3_BDPV12</stp>
        <stp>ACA LN Equity</stp>
        <stp>LAST_PRICE</stp>
        <stp>[Crispin Spreadsheet.xlsx]Portfolio!R146C6</stp>
        <tr r="F146" s="2"/>
      </tp>
      <tp>
        <v>2.73</v>
        <stp/>
        <stp>##V3_BDPV12</stp>
        <stp>WFT US Equity</stp>
        <stp>LAST_PRICE</stp>
        <stp>[Crispin Spreadsheet.xlsx]Portfolio!R259C6</stp>
        <tr r="F259" s="2"/>
      </tp>
      <tp>
        <v>17.756</v>
        <stp/>
        <stp>##V3_BDPV12</stp>
        <stp>FCA IM Equity</stp>
        <stp>PX_YEST_CLOSE</stp>
        <stp>[Crispin Spreadsheet.xlsx]Portfolio!R93C5</stp>
        <tr r="E93" s="2"/>
      </tp>
      <tp t="s">
        <v>EUR</v>
        <stp/>
        <stp>##V3_BDPV12</stp>
        <stp>ABI BB Equity</stp>
        <stp>CRNCY</stp>
        <stp>[Crispin Spreadsheet.xlsx]Portfolio!R22C3</stp>
        <tr r="C22" s="2"/>
      </tp>
      <tp t="s">
        <v>DKK</v>
        <stp/>
        <stp>##V3_BDPV12</stp>
        <stp>AMBUB DC Equity</stp>
        <stp>CRNCY</stp>
        <stp>[Crispin Spreadsheet.xlsx]Portfolio!R36C3</stp>
        <tr r="C36" s="2"/>
      </tp>
      <tp>
        <v>365</v>
        <stp/>
        <stp>##V3_BDPV12</stp>
        <stp>AUTO LN Equity</stp>
        <stp>LAST_PRICE</stp>
        <stp>[Crispin Spreadsheet.xlsx]Portfolio!R151C6</stp>
        <tr r="F151" s="2"/>
      </tp>
      <tp>
        <v>7.4459999999999997</v>
        <stp/>
        <stp>##V3_BDPV12</stp>
        <stp>EURDKK Curncy</stp>
        <stp>PX_YEST_CLOSE</stp>
        <stp>[Crispin Spreadsheet.xlsx]Portfolio!R36C29</stp>
        <tr r="AC36" s="2"/>
      </tp>
      <tp>
        <v>7.4459999999999997</v>
        <stp/>
        <stp>##V3_BDPV12</stp>
        <stp>EURDKK Curncy</stp>
        <stp>PX_YEST_CLOSE</stp>
        <stp>[Crispin Spreadsheet.xlsx]Portfolio!R37C29</stp>
        <tr r="AC37" s="2"/>
      </tp>
      <tp>
        <v>32.67</v>
        <stp/>
        <stp>##V3_BDPV12</stp>
        <stp>NLSN US Equity</stp>
        <stp>LAST_PRICE</stp>
        <stp>[Crispin Spreadsheet.xlsx]Portfolio!R241C6</stp>
        <tr r="F241" s="2"/>
      </tp>
      <tp>
        <v>67.87</v>
        <stp/>
        <stp>##V3_BDPV12</stp>
        <stp>KHC US Equity</stp>
        <stp>PX_YEST_CLOSE</stp>
        <stp>[Crispin Spreadsheet.xlsx]Portfolio!R306C5</stp>
        <tr r="E306" s="2"/>
      </tp>
      <tp>
        <v>204.8</v>
        <stp/>
        <stp>##V3_BDPV12</stp>
        <stp>VOD LN Equity</stp>
        <stp>PX_YEST_CLOSE</stp>
        <stp>[Crispin Spreadsheet.xlsx]Portfolio!R206C5</stp>
        <tr r="E206" s="2"/>
      </tp>
      <tp>
        <v>23.61</v>
        <stp/>
        <stp>##V3_BDPV12</stp>
        <stp>BFR US Equity</stp>
        <stp>PX_YEST_CLOSE</stp>
        <stp>[Crispin Spreadsheet.xlsx]Portfolio!R216C5</stp>
        <tr r="E216" s="2"/>
      </tp>
      <tp>
        <v>31.734999999999999</v>
        <stp/>
        <stp>##V3_BDPV12</stp>
        <stp>PHIA NA Equity</stp>
        <stp>PX_YEST_CLOSE</stp>
        <stp>[Crispin Spreadsheet.xlsx]Portfolio!R305C5</stp>
        <tr r="E305" s="2"/>
      </tp>
      <tp t="s">
        <v>USD</v>
        <stp/>
        <stp>##V3_BDPV12</stp>
        <stp>CACC US Equity</stp>
        <stp>CRNCY</stp>
        <stp>[Crispin Spreadsheet.xlsx]Portfolio!R293C3</stp>
        <tr r="C293" s="2"/>
      </tp>
      <tp>
        <v>139.94999999999999</v>
        <stp/>
        <stp>##V3_BDPV12</stp>
        <stp>ACA LN Equity</stp>
        <stp>PX_YEST_CLOSE</stp>
        <stp>[Crispin Spreadsheet.xlsx]Portfolio!R146C5</stp>
        <tr r="E146" s="2"/>
      </tp>
      <tp>
        <v>98.09</v>
        <stp/>
        <stp>##V3_BDPV12</stp>
        <stp>XPO US Equity</stp>
        <stp>PX_YEST_CLOSE</stp>
        <stp>[Crispin Spreadsheet.xlsx]Portfolio!R336C5</stp>
        <tr r="E336" s="2"/>
      </tp>
      <tp>
        <v>124.16</v>
        <stp/>
        <stp>##V3_BDPV12</stp>
        <stp>SAFM US Equity</stp>
        <stp>PX_YEST_CLOSE</stp>
        <stp>[Crispin Spreadsheet.xlsx]Portfolio!R246C5</stp>
        <tr r="E246" s="2"/>
      </tp>
      <tp>
        <v>13.2</v>
        <stp/>
        <stp>##V3_BDPV12</stp>
        <stp>RDC US Equity</stp>
        <stp>PX_YEST_CLOSE</stp>
        <stp>[Crispin Spreadsheet.xlsx]Portfolio!R316C5</stp>
        <tr r="E316" s="2"/>
      </tp>
      <tp>
        <v>66.34</v>
        <stp/>
        <stp>##V3_BDPV12</stp>
        <stp>QCOM US Equity</stp>
        <stp>PX_YEST_CLOSE</stp>
        <stp>[Crispin Spreadsheet.xlsx]Portfolio!R244C5</stp>
        <tr r="E244" s="2"/>
      </tp>
      <tp t="s">
        <v>GBp</v>
        <stp/>
        <stp>##V3_BDPV12</stp>
        <stp>AUTO LN Equity</stp>
        <stp>CRNCY</stp>
        <stp>[Crispin Spreadsheet.xlsx]Portfolio!R151C3</stp>
        <tr r="C151" s="2"/>
      </tp>
      <tp>
        <v>153.65</v>
        <stp/>
        <stp>##V3_BDPV12</stp>
        <stp>MHG NO Equity</stp>
        <stp>LAST_PRICE</stp>
        <stp>[Crispin Spreadsheet.xlsx]Portfolio!R309C6</stp>
        <tr r="F309" s="2"/>
      </tp>
      <tp>
        <v>28.26</v>
        <stp/>
        <stp>##V3_BDPV12</stp>
        <stp>DEB LN Equity</stp>
        <stp>LAST_PRICE</stp>
        <stp>[Crispin Spreadsheet.xlsx]Portfolio!R162C6</stp>
        <tr r="F162" s="2"/>
      </tp>
      <tp>
        <v>25.5</v>
        <stp/>
        <stp>##V3_BDPV12</stp>
        <stp>AGY LN Equity</stp>
        <stp>LAST_PRICE</stp>
        <stp>[Crispin Spreadsheet.xlsx]Portfolio!R147C6</stp>
        <tr r="F147" s="2"/>
      </tp>
      <tp>
        <v>16.252199999999998</v>
        <stp/>
        <stp>##V3_BDPV12</stp>
        <stp>GBPZAR Curncy</stp>
        <stp>LAST_PRICE</stp>
        <stp>[Crispin Spreadsheet.xlsx]Portfolio!R348C6</stp>
        <tr r="F348" s="2"/>
      </tp>
      <tp>
        <v>91.24</v>
        <stp/>
        <stp>##V3_BDPV12</stp>
        <stp>WMT US Equity</stp>
        <stp>LAST_PRICE</stp>
        <stp>[Crispin Spreadsheet.xlsx]Portfolio!R258C6</stp>
        <tr r="F258" s="2"/>
      </tp>
      <tp>
        <v>112.2</v>
        <stp/>
        <stp>##V3_BDPV12</stp>
        <stp>RCO FP Equity</stp>
        <stp>PX_YEST_CLOSE</stp>
        <stp>[Crispin Spreadsheet.xlsx]Portfolio!R52C5</stp>
        <tr r="E52" s="2"/>
      </tp>
      <tp t="s">
        <v>AUD</v>
        <stp/>
        <stp>##V3_BDPV12</stp>
        <stp>FMG AU Equity</stp>
        <stp>CRNCY</stp>
        <stp>[Crispin Spreadsheet.xlsx]Portfolio!R13C3</stp>
        <tr r="C13" s="2"/>
      </tp>
      <tp t="s">
        <v>AUD</v>
        <stp/>
        <stp>##V3_BDPV12</stp>
        <stp>BLD AU Equity</stp>
        <stp>CRNCY</stp>
        <stp>[Crispin Spreadsheet.xlsx]Portfolio!R10C3</stp>
        <tr r="C10" s="2"/>
      </tp>
      <tp>
        <v>315.52</v>
        <stp/>
        <stp>##V3_BDPV12</stp>
        <stp>CACC US Equity</stp>
        <stp>LAST_PRICE</stp>
        <stp>[Crispin Spreadsheet.xlsx]Portfolio!R293C6</stp>
        <tr r="F293" s="2"/>
      </tp>
      <tp>
        <v>75.28</v>
        <stp/>
        <stp>##V3_BDPV12</stp>
        <stp>NESN SW Equity</stp>
        <stp>LAST_PRICE</stp>
        <stp>[Crispin Spreadsheet.xlsx]Portfolio!R141C6</stp>
        <tr r="F141" s="2"/>
      </tp>
      <tp>
        <v>179.13</v>
        <stp/>
        <stp>##V3_BDPV12</stp>
        <stp>AAPL US Equity</stp>
        <stp>LAST_PRICE</stp>
        <stp>[Crispin Spreadsheet.xlsx]Portfolio!R213C6</stp>
        <tr r="F213" s="2"/>
      </tp>
      <tp>
        <v>5948</v>
        <stp/>
        <stp>##V3_BDPV12</stp>
        <stp>RRS LN Equity</stp>
        <stp>PX_YEST_CLOSE</stp>
        <stp>[Crispin Spreadsheet.xlsx]Portfolio!R189C5</stp>
        <tr r="E189" s="2"/>
      </tp>
      <tp>
        <v>15.375</v>
        <stp/>
        <stp>##V3_BDPV12</stp>
        <stp>SLP LN Equity</stp>
        <stp>PX_YEST_CLOSE</stp>
        <stp>[Crispin Spreadsheet.xlsx]Portfolio!R199C5</stp>
        <tr r="E199" s="2"/>
      </tp>
      <tp>
        <v>19.260000000000002</v>
        <stp/>
        <stp>##V3_BDPV12</stp>
        <stp>HTZ US Equity</stp>
        <stp>PX_YEST_CLOSE</stp>
        <stp>[Crispin Spreadsheet.xlsx]Portfolio!R299C5</stp>
        <tr r="E299" s="2"/>
      </tp>
      <tp>
        <v>19.260000000000002</v>
        <stp/>
        <stp>##V3_BDPV12</stp>
        <stp>HTZ US Equity</stp>
        <stp>PX_YEST_CLOSE</stp>
        <stp>[Crispin Spreadsheet.xlsx]Portfolio!R229C5</stp>
        <tr r="E229" s="2"/>
      </tp>
      <tp>
        <v>38.96</v>
        <stp/>
        <stp>##V3_BDPV12</stp>
        <stp>NAV US Equity</stp>
        <stp>PX_YEST_CLOSE</stp>
        <stp>[Crispin Spreadsheet.xlsx]Portfolio!R239C5</stp>
        <tr r="E239" s="2"/>
      </tp>
      <tp>
        <v>35795</v>
        <stp/>
        <stp>##V3_BDPV12</stp>
        <stp>KIO SJ Equity</stp>
        <stp>PX_YEST_CLOSE</stp>
        <stp>[Crispin Spreadsheet.xlsx]Portfolio!R129C5</stp>
        <tr r="E129" s="2"/>
      </tp>
      <tp>
        <v>45.24</v>
        <stp/>
        <stp>##V3_BDPV12</stp>
        <stp>CAR US Equity</stp>
        <stp>PX_YEST_CLOSE</stp>
        <stp>[Crispin Spreadsheet.xlsx]Portfolio!R289C5</stp>
        <tr r="E289" s="2"/>
      </tp>
      <tp>
        <v>93.74</v>
        <stp/>
        <stp>##V3_BDPV12</stp>
        <stp>SPLK US Equity</stp>
        <stp>PX_YEST_CLOSE</stp>
        <stp>[Crispin Spreadsheet.xlsx]Portfolio!R249C5</stp>
        <tr r="E249" s="2"/>
      </tp>
      <tp>
        <v>1</v>
        <stp/>
        <stp>##V3_BDPV12</stp>
        <stp>USDGBP Curncy</stp>
        <stp>QUOTE_FACTOR</stp>
        <stp>[Crispin Spreadsheet.xlsx]Portfolio!R343C11</stp>
        <tr r="K343" s="2"/>
      </tp>
      <tp>
        <v>1</v>
        <stp/>
        <stp>##V3_BDPV12</stp>
        <stp>USDGBP Curncy</stp>
        <stp>QUOTE_FACTOR</stp>
        <stp>[Crispin Spreadsheet.xlsx]Portfolio!R348C11</stp>
        <tr r="K348" s="2"/>
      </tp>
      <tp t="s">
        <v>CHF</v>
        <stp/>
        <stp>##V3_BDPV12</stp>
        <stp>NESN SW Equity</stp>
        <stp>CRNCY</stp>
        <stp>[Crispin Spreadsheet.xlsx]Portfolio!R141C3</stp>
        <tr r="C141" s="2"/>
      </tp>
      <tp>
        <v>2442</v>
        <stp/>
        <stp>##V3_BDPV12</stp>
        <stp>CCH LN Equity</stp>
        <stp>PX_YEST_CLOSE</stp>
        <stp>[Crispin Spreadsheet.xlsx]Portfolio!R159C5</stp>
        <tr r="E159" s="2"/>
      </tp>
      <tp t="s">
        <v>USD</v>
        <stp/>
        <stp>##V3_BDPV12</stp>
        <stp>GGAL US Equity</stp>
        <stp>CRNCY</stp>
        <stp>[Crispin Spreadsheet.xlsx]Portfolio!R228C3</stp>
        <tr r="C228" s="2"/>
      </tp>
      <tp>
        <v>1</v>
        <stp/>
        <stp>##V3_BDPV12</stp>
        <stp>EURGBp Curncy</stp>
        <stp>QUOTE_FACTOR</stp>
        <stp>[Crispin Spreadsheet.xlsx]Portfolio!R290C11</stp>
        <tr r="K290" s="2"/>
      </tp>
      <tp>
        <v>1</v>
        <stp/>
        <stp>##V3_BDPV12</stp>
        <stp>EURGBp Curncy</stp>
        <stp>QUOTE_FACTOR</stp>
        <stp>[Crispin Spreadsheet.xlsx]Portfolio!R294C11</stp>
        <tr r="K294" s="2"/>
      </tp>
      <tp>
        <v>1</v>
        <stp/>
        <stp>##V3_BDPV12</stp>
        <stp>EURGBp Curncy</stp>
        <stp>QUOTE_FACTOR</stp>
        <stp>[Crispin Spreadsheet.xlsx]Portfolio!R200C11</stp>
        <tr r="K200" s="2"/>
      </tp>
      <tp>
        <v>1</v>
        <stp/>
        <stp>##V3_BDPV12</stp>
        <stp>EURGBp Curncy</stp>
        <stp>QUOTE_FACTOR</stp>
        <stp>[Crispin Spreadsheet.xlsx]Portfolio!R202C11</stp>
        <tr r="K202" s="2"/>
      </tp>
      <tp>
        <v>1</v>
        <stp/>
        <stp>##V3_BDPV12</stp>
        <stp>EURGBp Curncy</stp>
        <stp>QUOTE_FACTOR</stp>
        <stp>[Crispin Spreadsheet.xlsx]Portfolio!R203C11</stp>
        <tr r="K203" s="2"/>
      </tp>
      <tp>
        <v>1</v>
        <stp/>
        <stp>##V3_BDPV12</stp>
        <stp>EURGBp Curncy</stp>
        <stp>QUOTE_FACTOR</stp>
        <stp>[Crispin Spreadsheet.xlsx]Portfolio!R204C11</stp>
        <tr r="K204" s="2"/>
      </tp>
      <tp>
        <v>1</v>
        <stp/>
        <stp>##V3_BDPV12</stp>
        <stp>EURGBp Curncy</stp>
        <stp>QUOTE_FACTOR</stp>
        <stp>[Crispin Spreadsheet.xlsx]Portfolio!R205C11</stp>
        <tr r="K205" s="2"/>
      </tp>
      <tp>
        <v>1</v>
        <stp/>
        <stp>##V3_BDPV12</stp>
        <stp>EURGBp Curncy</stp>
        <stp>QUOTE_FACTOR</stp>
        <stp>[Crispin Spreadsheet.xlsx]Portfolio!R206C11</stp>
        <tr r="K206" s="2"/>
      </tp>
      <tp>
        <v>1</v>
        <stp/>
        <stp>##V3_BDPV12</stp>
        <stp>EURGBp Curncy</stp>
        <stp>QUOTE_FACTOR</stp>
        <stp>[Crispin Spreadsheet.xlsx]Portfolio!R207C11</stp>
        <tr r="K207" s="2"/>
      </tp>
      <tp>
        <v>1</v>
        <stp/>
        <stp>##V3_BDPV12</stp>
        <stp>EURGBP Curncy</stp>
        <stp>QUOTE_FACTOR</stp>
        <stp>[Crispin Spreadsheet.xlsx]Portfolio!R267C11</stp>
        <tr r="K267" s="2"/>
      </tp>
      <tp>
        <v>1</v>
        <stp/>
        <stp>##V3_BDPV12</stp>
        <stp>EURGBP Curncy</stp>
        <stp>QUOTE_FACTOR</stp>
        <stp>[Crispin Spreadsheet.xlsx]Portfolio!R268C11</stp>
        <tr r="K268" s="2"/>
      </tp>
      <tp>
        <v>1</v>
        <stp/>
        <stp>##V3_BDPV12</stp>
        <stp>EURGBP Curncy</stp>
        <stp>QUOTE_FACTOR</stp>
        <stp>[Crispin Spreadsheet.xlsx]Portfolio!R271C11</stp>
        <tr r="K271" s="2"/>
      </tp>
      <tp>
        <v>1</v>
        <stp/>
        <stp>##V3_BDPV12</stp>
        <stp>EURGBP Curncy</stp>
        <stp>QUOTE_FACTOR</stp>
        <stp>[Crispin Spreadsheet.xlsx]Portfolio!R273C11</stp>
        <tr r="K273" s="2"/>
      </tp>
      <tp>
        <v>1</v>
        <stp/>
        <stp>##V3_BDPV12</stp>
        <stp>EURGBP Curncy</stp>
        <stp>QUOTE_FACTOR</stp>
        <stp>[Crispin Spreadsheet.xlsx]Portfolio!R276C11</stp>
        <tr r="K276" s="2"/>
      </tp>
      <tp>
        <v>2.83</v>
        <stp/>
        <stp>##V3_BDPV12</stp>
        <stp>WFT US Equity</stp>
        <stp>PX_YEST_CLOSE</stp>
        <stp>[Crispin Spreadsheet.xlsx]Portfolio!R259C5</stp>
        <tr r="E259" s="2"/>
      </tp>
      <tp>
        <v>1</v>
        <stp/>
        <stp>##V3_BDPV12</stp>
        <stp>EURGBp Curncy</stp>
        <stp>QUOTE_FACTOR</stp>
        <stp>[Crispin Spreadsheet.xlsx]Portfolio!R301C11</stp>
        <tr r="K301" s="2"/>
      </tp>
      <tp>
        <v>153.1</v>
        <stp/>
        <stp>##V3_BDPV12</stp>
        <stp>MHG NO Equity</stp>
        <stp>PX_YEST_CLOSE</stp>
        <stp>[Crispin Spreadsheet.xlsx]Portfolio!R309C5</stp>
        <tr r="E309" s="2"/>
      </tp>
      <tp t="s">
        <v>GBp</v>
        <stp/>
        <stp>##V3_BDPV12</stp>
        <stp>HWDN LN Equity</stp>
        <stp>CRNCY</stp>
        <stp>[Crispin Spreadsheet.xlsx]Portfolio!R167C3</stp>
        <tr r="C167" s="2"/>
      </tp>
      <tp>
        <v>178.42</v>
        <stp/>
        <stp>##V3_BDPV12</stp>
        <stp>URI US Equity</stp>
        <stp>PX_YEST_CLOSE</stp>
        <stp>[Crispin Spreadsheet.xlsx]Portfolio!R329C5</stp>
        <tr r="E329" s="2"/>
      </tp>
      <tp>
        <v>1</v>
        <stp/>
        <stp>##V3_BDPV12</stp>
        <stp>EURGBp Curncy</stp>
        <stp>QUOTE_FACTOR</stp>
        <stp>[Crispin Spreadsheet.xlsx]Portfolio!R180C11</stp>
        <tr r="K180" s="2"/>
      </tp>
      <tp>
        <v>1</v>
        <stp/>
        <stp>##V3_BDPV12</stp>
        <stp>EURGBp Curncy</stp>
        <stp>QUOTE_FACTOR</stp>
        <stp>[Crispin Spreadsheet.xlsx]Portfolio!R181C11</stp>
        <tr r="K181" s="2"/>
      </tp>
      <tp>
        <v>1</v>
        <stp/>
        <stp>##V3_BDPV12</stp>
        <stp>EURGBp Curncy</stp>
        <stp>QUOTE_FACTOR</stp>
        <stp>[Crispin Spreadsheet.xlsx]Portfolio!R182C11</stp>
        <tr r="K182" s="2"/>
      </tp>
      <tp>
        <v>1</v>
        <stp/>
        <stp>##V3_BDPV12</stp>
        <stp>EURGBp Curncy</stp>
        <stp>QUOTE_FACTOR</stp>
        <stp>[Crispin Spreadsheet.xlsx]Portfolio!R186C11</stp>
        <tr r="K186" s="2"/>
      </tp>
      <tp>
        <v>1</v>
        <stp/>
        <stp>##V3_BDPV12</stp>
        <stp>EURGBp Curncy</stp>
        <stp>QUOTE_FACTOR</stp>
        <stp>[Crispin Spreadsheet.xlsx]Portfolio!R187C11</stp>
        <tr r="K187" s="2"/>
      </tp>
      <tp>
        <v>1</v>
        <stp/>
        <stp>##V3_BDPV12</stp>
        <stp>EURGBp Curncy</stp>
        <stp>QUOTE_FACTOR</stp>
        <stp>[Crispin Spreadsheet.xlsx]Portfolio!R189C11</stp>
        <tr r="K189" s="2"/>
      </tp>
      <tp>
        <v>1</v>
        <stp/>
        <stp>##V3_BDPV12</stp>
        <stp>EURGBp Curncy</stp>
        <stp>QUOTE_FACTOR</stp>
        <stp>[Crispin Spreadsheet.xlsx]Portfolio!R191C11</stp>
        <tr r="K191" s="2"/>
      </tp>
      <tp>
        <v>1</v>
        <stp/>
        <stp>##V3_BDPV12</stp>
        <stp>EURGBp Curncy</stp>
        <stp>QUOTE_FACTOR</stp>
        <stp>[Crispin Spreadsheet.xlsx]Portfolio!R193C11</stp>
        <tr r="K193" s="2"/>
      </tp>
      <tp>
        <v>1</v>
        <stp/>
        <stp>##V3_BDPV12</stp>
        <stp>EURGBp Curncy</stp>
        <stp>QUOTE_FACTOR</stp>
        <stp>[Crispin Spreadsheet.xlsx]Portfolio!R198C11</stp>
        <tr r="K198" s="2"/>
      </tp>
      <tp>
        <v>1</v>
        <stp/>
        <stp>##V3_BDPV12</stp>
        <stp>EURGBp Curncy</stp>
        <stp>QUOTE_FACTOR</stp>
        <stp>[Crispin Spreadsheet.xlsx]Portfolio!R199C11</stp>
        <tr r="K199" s="2"/>
      </tp>
      <tp>
        <v>1</v>
        <stp/>
        <stp>##V3_BDPV12</stp>
        <stp>EURGBp Curncy</stp>
        <stp>QUOTE_FACTOR</stp>
        <stp>[Crispin Spreadsheet.xlsx]Portfolio!R160C11</stp>
        <tr r="K160" s="2"/>
      </tp>
      <tp>
        <v>1</v>
        <stp/>
        <stp>##V3_BDPV12</stp>
        <stp>EURGBp Curncy</stp>
        <stp>QUOTE_FACTOR</stp>
        <stp>[Crispin Spreadsheet.xlsx]Portfolio!R161C11</stp>
        <tr r="K161" s="2"/>
      </tp>
      <tp>
        <v>1</v>
        <stp/>
        <stp>##V3_BDPV12</stp>
        <stp>EURGBp Curncy</stp>
        <stp>QUOTE_FACTOR</stp>
        <stp>[Crispin Spreadsheet.xlsx]Portfolio!R162C11</stp>
        <tr r="K162" s="2"/>
      </tp>
      <tp>
        <v>1</v>
        <stp/>
        <stp>##V3_BDPV12</stp>
        <stp>EURGBp Curncy</stp>
        <stp>QUOTE_FACTOR</stp>
        <stp>[Crispin Spreadsheet.xlsx]Portfolio!R163C11</stp>
        <tr r="K163" s="2"/>
      </tp>
      <tp>
        <v>1</v>
        <stp/>
        <stp>##V3_BDPV12</stp>
        <stp>EURGBp Curncy</stp>
        <stp>QUOTE_FACTOR</stp>
        <stp>[Crispin Spreadsheet.xlsx]Portfolio!R164C11</stp>
        <tr r="K164" s="2"/>
      </tp>
      <tp>
        <v>1</v>
        <stp/>
        <stp>##V3_BDPV12</stp>
        <stp>EURGBp Curncy</stp>
        <stp>QUOTE_FACTOR</stp>
        <stp>[Crispin Spreadsheet.xlsx]Portfolio!R165C11</stp>
        <tr r="K165" s="2"/>
      </tp>
      <tp>
        <v>1</v>
        <stp/>
        <stp>##V3_BDPV12</stp>
        <stp>EURGBp Curncy</stp>
        <stp>QUOTE_FACTOR</stp>
        <stp>[Crispin Spreadsheet.xlsx]Portfolio!R167C11</stp>
        <tr r="K167" s="2"/>
      </tp>
      <tp>
        <v>1</v>
        <stp/>
        <stp>##V3_BDPV12</stp>
        <stp>EURGBp Curncy</stp>
        <stp>QUOTE_FACTOR</stp>
        <stp>[Crispin Spreadsheet.xlsx]Portfolio!R168C11</stp>
        <tr r="K168" s="2"/>
      </tp>
      <tp>
        <v>1</v>
        <stp/>
        <stp>##V3_BDPV12</stp>
        <stp>EURGBp Curncy</stp>
        <stp>QUOTE_FACTOR</stp>
        <stp>[Crispin Spreadsheet.xlsx]Portfolio!R171C11</stp>
        <tr r="K171" s="2"/>
      </tp>
      <tp>
        <v>1</v>
        <stp/>
        <stp>##V3_BDPV12</stp>
        <stp>EURGBp Curncy</stp>
        <stp>QUOTE_FACTOR</stp>
        <stp>[Crispin Spreadsheet.xlsx]Portfolio!R172C11</stp>
        <tr r="K172" s="2"/>
      </tp>
      <tp>
        <v>1</v>
        <stp/>
        <stp>##V3_BDPV12</stp>
        <stp>EURGBp Curncy</stp>
        <stp>QUOTE_FACTOR</stp>
        <stp>[Crispin Spreadsheet.xlsx]Portfolio!R173C11</stp>
        <tr r="K173" s="2"/>
      </tp>
      <tp>
        <v>1</v>
        <stp/>
        <stp>##V3_BDPV12</stp>
        <stp>EURGBp Curncy</stp>
        <stp>QUOTE_FACTOR</stp>
        <stp>[Crispin Spreadsheet.xlsx]Portfolio!R176C11</stp>
        <tr r="K176" s="2"/>
      </tp>
      <tp>
        <v>1</v>
        <stp/>
        <stp>##V3_BDPV12</stp>
        <stp>EURGBp Curncy</stp>
        <stp>QUOTE_FACTOR</stp>
        <stp>[Crispin Spreadsheet.xlsx]Portfolio!R177C11</stp>
        <tr r="K177" s="2"/>
      </tp>
      <tp>
        <v>1</v>
        <stp/>
        <stp>##V3_BDPV12</stp>
        <stp>EURGBp Curncy</stp>
        <stp>QUOTE_FACTOR</stp>
        <stp>[Crispin Spreadsheet.xlsx]Portfolio!R178C11</stp>
        <tr r="K178" s="2"/>
      </tp>
      <tp>
        <v>1</v>
        <stp/>
        <stp>##V3_BDPV12</stp>
        <stp>EURGBp Curncy</stp>
        <stp>QUOTE_FACTOR</stp>
        <stp>[Crispin Spreadsheet.xlsx]Portfolio!R145C11</stp>
        <tr r="K145" s="2"/>
      </tp>
      <tp>
        <v>1</v>
        <stp/>
        <stp>##V3_BDPV12</stp>
        <stp>EURGBp Curncy</stp>
        <stp>QUOTE_FACTOR</stp>
        <stp>[Crispin Spreadsheet.xlsx]Portfolio!R146C11</stp>
        <tr r="K146" s="2"/>
      </tp>
      <tp>
        <v>1</v>
        <stp/>
        <stp>##V3_BDPV12</stp>
        <stp>EURGBp Curncy</stp>
        <stp>QUOTE_FACTOR</stp>
        <stp>[Crispin Spreadsheet.xlsx]Portfolio!R147C11</stp>
        <tr r="K147" s="2"/>
      </tp>
      <tp>
        <v>1</v>
        <stp/>
        <stp>##V3_BDPV12</stp>
        <stp>EURGBp Curncy</stp>
        <stp>QUOTE_FACTOR</stp>
        <stp>[Crispin Spreadsheet.xlsx]Portfolio!R148C11</stp>
        <tr r="K148" s="2"/>
      </tp>
      <tp>
        <v>1</v>
        <stp/>
        <stp>##V3_BDPV12</stp>
        <stp>EURGBp Curncy</stp>
        <stp>QUOTE_FACTOR</stp>
        <stp>[Crispin Spreadsheet.xlsx]Portfolio!R149C11</stp>
        <tr r="K149" s="2"/>
      </tp>
      <tp>
        <v>1</v>
        <stp/>
        <stp>##V3_BDPV12</stp>
        <stp>EURGBp Curncy</stp>
        <stp>QUOTE_FACTOR</stp>
        <stp>[Crispin Spreadsheet.xlsx]Portfolio!R150C11</stp>
        <tr r="K150" s="2"/>
      </tp>
      <tp>
        <v>1</v>
        <stp/>
        <stp>##V3_BDPV12</stp>
        <stp>EURGBp Curncy</stp>
        <stp>QUOTE_FACTOR</stp>
        <stp>[Crispin Spreadsheet.xlsx]Portfolio!R151C11</stp>
        <tr r="K151" s="2"/>
      </tp>
      <tp>
        <v>1</v>
        <stp/>
        <stp>##V3_BDPV12</stp>
        <stp>EURGBp Curncy</stp>
        <stp>QUOTE_FACTOR</stp>
        <stp>[Crispin Spreadsheet.xlsx]Portfolio!R152C11</stp>
        <tr r="K152" s="2"/>
      </tp>
      <tp>
        <v>1</v>
        <stp/>
        <stp>##V3_BDPV12</stp>
        <stp>EURGBp Curncy</stp>
        <stp>QUOTE_FACTOR</stp>
        <stp>[Crispin Spreadsheet.xlsx]Portfolio!R153C11</stp>
        <tr r="K153" s="2"/>
      </tp>
      <tp>
        <v>1</v>
        <stp/>
        <stp>##V3_BDPV12</stp>
        <stp>EURGBp Curncy</stp>
        <stp>QUOTE_FACTOR</stp>
        <stp>[Crispin Spreadsheet.xlsx]Portfolio!R154C11</stp>
        <tr r="K154" s="2"/>
      </tp>
      <tp>
        <v>1</v>
        <stp/>
        <stp>##V3_BDPV12</stp>
        <stp>EURGBp Curncy</stp>
        <stp>QUOTE_FACTOR</stp>
        <stp>[Crispin Spreadsheet.xlsx]Portfolio!R155C11</stp>
        <tr r="K155" s="2"/>
      </tp>
      <tp>
        <v>1</v>
        <stp/>
        <stp>##V3_BDPV12</stp>
        <stp>EURGBp Curncy</stp>
        <stp>QUOTE_FACTOR</stp>
        <stp>[Crispin Spreadsheet.xlsx]Portfolio!R159C11</stp>
        <tr r="K159" s="2"/>
      </tp>
      <tp>
        <v>1</v>
        <stp/>
        <stp>##V3_BDPV12</stp>
        <stp>EURGBP Curncy</stp>
        <stp>QUOTE_FACTOR</stp>
        <stp>[Crispin Spreadsheet.xlsx]Portfolio!R183C11</stp>
        <tr r="K183" s="2"/>
      </tp>
      <tp>
        <v>1</v>
        <stp/>
        <stp>##V3_BDPV12</stp>
        <stp>EURGBP Curncy</stp>
        <stp>QUOTE_FACTOR</stp>
        <stp>[Crispin Spreadsheet.xlsx]Portfolio!R184C11</stp>
        <tr r="K184" s="2"/>
      </tp>
      <tp>
        <v>1</v>
        <stp/>
        <stp>##V3_BDPV12</stp>
        <stp>EURGBP Curncy</stp>
        <stp>QUOTE_FACTOR</stp>
        <stp>[Crispin Spreadsheet.xlsx]Portfolio!R185C11</stp>
        <tr r="K185" s="2"/>
      </tp>
      <tp>
        <v>1</v>
        <stp/>
        <stp>##V3_BDPV12</stp>
        <stp>EURGBP Curncy</stp>
        <stp>QUOTE_FACTOR</stp>
        <stp>[Crispin Spreadsheet.xlsx]Portfolio!R188C11</stp>
        <tr r="K188" s="2"/>
      </tp>
      <tp>
        <v>1</v>
        <stp/>
        <stp>##V3_BDPV12</stp>
        <stp>EURGBP Curncy</stp>
        <stp>QUOTE_FACTOR</stp>
        <stp>[Crispin Spreadsheet.xlsx]Portfolio!R190C11</stp>
        <tr r="K190" s="2"/>
      </tp>
      <tp>
        <v>1</v>
        <stp/>
        <stp>##V3_BDPV12</stp>
        <stp>EURGBP Curncy</stp>
        <stp>QUOTE_FACTOR</stp>
        <stp>[Crispin Spreadsheet.xlsx]Portfolio!R192C11</stp>
        <tr r="K192" s="2"/>
      </tp>
      <tp>
        <v>1</v>
        <stp/>
        <stp>##V3_BDPV12</stp>
        <stp>EURGBP Curncy</stp>
        <stp>QUOTE_FACTOR</stp>
        <stp>[Crispin Spreadsheet.xlsx]Portfolio!R194C11</stp>
        <tr r="K194" s="2"/>
      </tp>
      <tp>
        <v>1</v>
        <stp/>
        <stp>##V3_BDPV12</stp>
        <stp>EURGBP Curncy</stp>
        <stp>QUOTE_FACTOR</stp>
        <stp>[Crispin Spreadsheet.xlsx]Portfolio!R195C11</stp>
        <tr r="K195" s="2"/>
      </tp>
      <tp>
        <v>1</v>
        <stp/>
        <stp>##V3_BDPV12</stp>
        <stp>EURGBP Curncy</stp>
        <stp>QUOTE_FACTOR</stp>
        <stp>[Crispin Spreadsheet.xlsx]Portfolio!R196C11</stp>
        <tr r="K196" s="2"/>
      </tp>
      <tp>
        <v>1</v>
        <stp/>
        <stp>##V3_BDPV12</stp>
        <stp>EURGBP Curncy</stp>
        <stp>QUOTE_FACTOR</stp>
        <stp>[Crispin Spreadsheet.xlsx]Portfolio!R197C11</stp>
        <tr r="K197" s="2"/>
      </tp>
      <tp>
        <v>1</v>
        <stp/>
        <stp>##V3_BDPV12</stp>
        <stp>EURGBP Curncy</stp>
        <stp>QUOTE_FACTOR</stp>
        <stp>[Crispin Spreadsheet.xlsx]Portfolio!R166C11</stp>
        <tr r="K166" s="2"/>
      </tp>
      <tp>
        <v>1</v>
        <stp/>
        <stp>##V3_BDPV12</stp>
        <stp>EURGBP Curncy</stp>
        <stp>QUOTE_FACTOR</stp>
        <stp>[Crispin Spreadsheet.xlsx]Portfolio!R169C11</stp>
        <tr r="K169" s="2"/>
      </tp>
      <tp>
        <v>1</v>
        <stp/>
        <stp>##V3_BDPV12</stp>
        <stp>EURGBP Curncy</stp>
        <stp>QUOTE_FACTOR</stp>
        <stp>[Crispin Spreadsheet.xlsx]Portfolio!R170C11</stp>
        <tr r="K170" s="2"/>
      </tp>
      <tp>
        <v>1</v>
        <stp/>
        <stp>##V3_BDPV12</stp>
        <stp>EURGBP Curncy</stp>
        <stp>QUOTE_FACTOR</stp>
        <stp>[Crispin Spreadsheet.xlsx]Portfolio!R174C11</stp>
        <tr r="K174" s="2"/>
      </tp>
      <tp>
        <v>1</v>
        <stp/>
        <stp>##V3_BDPV12</stp>
        <stp>EURGBP Curncy</stp>
        <stp>QUOTE_FACTOR</stp>
        <stp>[Crispin Spreadsheet.xlsx]Portfolio!R175C11</stp>
        <tr r="K175" s="2"/>
      </tp>
      <tp>
        <v>1</v>
        <stp/>
        <stp>##V3_BDPV12</stp>
        <stp>EURGBP Curncy</stp>
        <stp>QUOTE_FACTOR</stp>
        <stp>[Crispin Spreadsheet.xlsx]Portfolio!R179C11</stp>
        <tr r="K179" s="2"/>
      </tp>
      <tp>
        <v>1</v>
        <stp/>
        <stp>##V3_BDPV12</stp>
        <stp>EURGBP Curncy</stp>
        <stp>QUOTE_FACTOR</stp>
        <stp>[Crispin Spreadsheet.xlsx]Portfolio!R156C11</stp>
        <tr r="K156" s="2"/>
      </tp>
      <tp>
        <v>1</v>
        <stp/>
        <stp>##V3_BDPV12</stp>
        <stp>EURGBP Curncy</stp>
        <stp>QUOTE_FACTOR</stp>
        <stp>[Crispin Spreadsheet.xlsx]Portfolio!R158C11</stp>
        <tr r="K158" s="2"/>
      </tp>
      <tp t="s">
        <v>USD</v>
        <stp/>
        <stp>##V3_BDPV12</stp>
        <stp>NLSN US Equity</stp>
        <stp>CRNCY</stp>
        <stp>[Crispin Spreadsheet.xlsx]Portfolio!R241C3</stp>
        <tr r="C241" s="2"/>
      </tp>
      <tp>
        <v>175.89699999999999</v>
        <stp/>
        <stp>##V3_BDPV12</stp>
        <stp>URI US Equity</stp>
        <stp>LAST_PRICE</stp>
        <stp>[Crispin Spreadsheet.xlsx]Portfolio!R255C6</stp>
        <tr r="F255" s="2"/>
      </tp>
      <tp>
        <v>50.12</v>
        <stp/>
        <stp>##V3_BDPV12</stp>
        <stp>TUP US Equity</stp>
        <stp>LAST_PRICE</stp>
        <stp>[Crispin Spreadsheet.xlsx]Portfolio!R254C6</stp>
        <tr r="F254" s="2"/>
      </tp>
      <tp>
        <v>23.98</v>
        <stp/>
        <stp>##V3_BDPV12</stp>
        <stp>FTI FP Equity</stp>
        <stp>LAST_PRICE</stp>
        <stp>[Crispin Spreadsheet.xlsx]Portfolio!R325C6</stp>
        <tr r="F325" s="2"/>
      </tp>
      <tp>
        <v>1780.6</v>
        <stp/>
        <stp>##V3_BDPV12</stp>
        <stp>AAL LN Equity</stp>
        <stp>LAST_PRICE</stp>
        <stp>[Crispin Spreadsheet.xlsx]Portfolio!R148C6</stp>
        <tr r="F148" s="2"/>
      </tp>
      <tp>
        <v>9.36</v>
        <stp/>
        <stp>##V3_BDPV12</stp>
        <stp>RIG US Equity</stp>
        <stp>LAST_PRICE</stp>
        <stp>[Crispin Spreadsheet.xlsx]Portfolio!R252C6</stp>
        <tr r="F252" s="2"/>
      </tp>
      <tp>
        <v>126.42</v>
        <stp/>
        <stp>##V3_BDPV12</stp>
        <stp>SJM US Equity</stp>
        <stp>LAST_PRICE</stp>
        <stp>[Crispin Spreadsheet.xlsx]Portfolio!R303C6</stp>
        <tr r="F303" s="2"/>
      </tp>
      <tp>
        <v>399.8</v>
        <stp/>
        <stp>##V3_BDPV12</stp>
        <stp>UHR SW Equity</stp>
        <stp>LAST_PRICE</stp>
        <stp>[Crispin Spreadsheet.xlsx]Portfolio!R323C6</stp>
        <tr r="F323" s="2"/>
      </tp>
      <tp>
        <v>26.49</v>
        <stp/>
        <stp>##V3_BDPV12</stp>
        <stp>METSO FH Equity</stp>
        <stp>PX_YEST_CLOSE</stp>
        <stp>[Crispin Spreadsheet.xlsx]Portfolio!R40C5</stp>
        <tr r="E40" s="2"/>
      </tp>
      <tp t="s">
        <v>AUD</v>
        <stp/>
        <stp>##V3_BDPV12</stp>
        <stp>GMA AU Equity</stp>
        <stp>CRNCY</stp>
        <stp>[Crispin Spreadsheet.xlsx]Portfolio!R14C3</stp>
        <tr r="C14" s="2"/>
      </tp>
      <tp>
        <v>13.55</v>
        <stp/>
        <stp>##V3_BDPV12</stp>
        <stp>CDZI US Equity</stp>
        <stp>LAST_PRICE</stp>
        <stp>[Crispin Spreadsheet.xlsx]Portfolio!R217C6</stp>
        <tr r="F217" s="2"/>
      </tp>
      <tp>
        <v>131.52000000000001</v>
        <stp/>
        <stp>##V3_BDPV12</stp>
        <stp>EURJPY Curncy</stp>
        <stp>PX_YEST_CLOSE</stp>
        <stp>[Crispin Spreadsheet.xlsx]Portfolio!R97C29</stp>
        <tr r="AC97" s="2"/>
      </tp>
      <tp>
        <v>1331.5</v>
        <stp/>
        <stp>##V3_BDPV12</stp>
        <stp>SKY LN Equity</stp>
        <stp>PX_YEST_CLOSE</stp>
        <stp>[Crispin Spreadsheet.xlsx]Portfolio!R198C5</stp>
        <tr r="E198" s="2"/>
      </tp>
      <tp>
        <v>122.7</v>
        <stp/>
        <stp>##V3_BDPV12</stp>
        <stp>MON US Equity</stp>
        <stp>PX_YEST_CLOSE</stp>
        <stp>[Crispin Spreadsheet.xlsx]Portfolio!R238C5</stp>
        <tr r="E238" s="2"/>
      </tp>
      <tp>
        <v>161.26</v>
        <stp/>
        <stp>##V3_BDPV12</stp>
        <stp>CAT US Equity</stp>
        <stp>PX_YEST_CLOSE</stp>
        <stp>[Crispin Spreadsheet.xlsx]Portfolio!R218C5</stp>
        <tr r="E218" s="2"/>
      </tp>
      <tp>
        <v>47.04</v>
        <stp/>
        <stp>##V3_BDPV12</stp>
        <stp>BID US Equity</stp>
        <stp>PX_YEST_CLOSE</stp>
        <stp>[Crispin Spreadsheet.xlsx]Portfolio!R248C5</stp>
        <tr r="E248" s="2"/>
      </tp>
      <tp>
        <v>64</v>
        <stp/>
        <stp>##V3_BDPV12</stp>
        <stp>AXL SJ Equity</stp>
        <stp>PX_YEST_CLOSE</stp>
        <stp>[Crispin Spreadsheet.xlsx]Portfolio!R128C5</stp>
        <tr r="E128" s="2"/>
      </tp>
      <tp>
        <v>21.06</v>
        <stp/>
        <stp>##V3_BDPV12</stp>
        <stp>GGP US Equity</stp>
        <stp>PX_YEST_CLOSE</stp>
        <stp>[Crispin Spreadsheet.xlsx]Portfolio!R298C5</stp>
        <tr r="E298" s="2"/>
      </tp>
      <tp>
        <v>12.515000000000001</v>
        <stp/>
        <stp>##V3_BDPV12</stp>
        <stp>SESG FP Equity</stp>
        <stp>PX_YEST_CLOSE</stp>
        <stp>[Crispin Spreadsheet.xlsx]Portfolio!R318C5</stp>
        <tr r="E318" s="2"/>
      </tp>
      <tp>
        <v>1842</v>
        <stp/>
        <stp>##V3_BDPV12</stp>
        <stp>AAL LN Equity</stp>
        <stp>PX_YEST_CLOSE</stp>
        <stp>[Crispin Spreadsheet.xlsx]Portfolio!R148C5</stp>
        <tr r="E148" s="2"/>
      </tp>
      <tp t="s">
        <v>USD</v>
        <stp/>
        <stp>##V3_BDPV12</stp>
        <stp>NFLX US Equity</stp>
        <stp>CRNCY</stp>
        <stp>[Crispin Spreadsheet.xlsx]Portfolio!R240C3</stp>
        <tr r="C240" s="2"/>
      </tp>
      <tp>
        <v>9.6199999999999992</v>
        <stp/>
        <stp>##V3_BDPV12</stp>
        <stp>RIG US Equity</stp>
        <stp>PX_YEST_CLOSE</stp>
        <stp>[Crispin Spreadsheet.xlsx]Portfolio!R328C5</stp>
        <tr r="E328" s="2"/>
      </tp>
      <tp>
        <v>33.6</v>
        <stp/>
        <stp>##V3_BDPV12</stp>
        <stp>HUM LN Equity</stp>
        <stp>PX_YEST_CLOSE</stp>
        <stp>[Crispin Spreadsheet.xlsx]Portfolio!R168C5</stp>
        <tr r="E168" s="2"/>
      </tp>
      <tp>
        <v>91.52</v>
        <stp/>
        <stp>##V3_BDPV12</stp>
        <stp>WMT US Equity</stp>
        <stp>PX_YEST_CLOSE</stp>
        <stp>[Crispin Spreadsheet.xlsx]Portfolio!R258C5</stp>
        <tr r="E258" s="2"/>
      </tp>
      <tp>
        <v>559</v>
        <stp/>
        <stp>##V3_BDPV12</stp>
        <stp>LRE LN Equity</stp>
        <stp>PX_YEST_CLOSE</stp>
        <stp>[Crispin Spreadsheet.xlsx]Portfolio!R178C5</stp>
        <tr r="E178" s="2"/>
      </tp>
      <tp>
        <v>87.48</v>
        <stp/>
        <stp>##V3_BDPV12</stp>
        <stp>ABI BB Equity</stp>
        <stp>LAST_PRICE</stp>
        <stp>[Crispin Spreadsheet.xlsx]Portfolio!R287C6</stp>
        <tr r="F287" s="2"/>
      </tp>
      <tp>
        <v>181.5</v>
        <stp/>
        <stp>##V3_BDPV12</stp>
        <stp>JM SS Equity</stp>
        <stp>LAST_PRICE</stp>
        <stp>[Crispin Spreadsheet.xlsx]Portfolio!R135C6</stp>
        <tr r="F135" s="2"/>
      </tp>
      <tp>
        <v>16.252199999999998</v>
        <stp/>
        <stp>##V3_BDPV12</stp>
        <stp>GBPZAR Curncy</stp>
        <stp>LAST_PRICE</stp>
        <stp>[Crispin Spreadsheet.xlsx]Portfolio!R276C6</stp>
        <tr r="F276" s="2"/>
      </tp>
      <tp>
        <v>160</v>
        <stp/>
        <stp>##V3_BDPV12</stp>
        <stp>ITV LN Equity</stp>
        <stp>LAST_PRICE</stp>
        <stp>[Crispin Spreadsheet.xlsx]Portfolio!R301C6</stp>
        <tr r="F301" s="2"/>
      </tp>
      <tp>
        <v>399.8</v>
        <stp/>
        <stp>##V3_BDPV12</stp>
        <stp>UHR SW Equity</stp>
        <stp>LAST_PRICE</stp>
        <stp>[Crispin Spreadsheet.xlsx]Portfolio!R142C6</stp>
        <tr r="F142" s="2"/>
      </tp>
      <tp t="s">
        <v>USD</v>
        <stp/>
        <stp>##V3_BDPV12</stp>
        <stp>FWONK US Equity</stp>
        <stp>CRNCY</stp>
        <stp>[Crispin Spreadsheet.xlsx]Portfolio!R308C3</stp>
        <tr r="C308" s="2"/>
      </tp>
      <tp>
        <v>24.5</v>
        <stp/>
        <stp>##V3_BDPV12</stp>
        <stp>FTI FP Equity</stp>
        <stp>PX_YEST_CLOSE</stp>
        <stp>[Crispin Spreadsheet.xlsx]Portfolio!R56C5</stp>
        <tr r="E56" s="2"/>
      </tp>
      <tp>
        <v>218</v>
        <stp/>
        <stp>##V3_BDPV12</stp>
        <stp>WDH DC Equity</stp>
        <stp>PX_YEST_CLOSE</stp>
        <stp>[Crispin Spreadsheet.xlsx]Portfolio!R37C5</stp>
        <tr r="E37" s="2"/>
      </tp>
      <tp>
        <v>315.52</v>
        <stp/>
        <stp>##V3_BDPV12</stp>
        <stp>CACC US Equity</stp>
        <stp>LAST_PRICE</stp>
        <stp>[Crispin Spreadsheet.xlsx]Portfolio!R221C6</stp>
        <tr r="F221" s="2"/>
      </tp>
      <tp t="s">
        <v>NOK</v>
        <stp/>
        <stp>##V3_BDPV12</stp>
        <stp>NODL NO Equity</stp>
        <stp>CRNCY</stp>
        <stp>[Crispin Spreadsheet.xlsx]Portfolio!R123C3</stp>
        <tr r="C123" s="2"/>
      </tp>
      <tp t="s">
        <v>GBp</v>
        <stp/>
        <stp>##V3_BDPV12</stp>
        <stp>HMSO LN Equity</stp>
        <stp>CRNCY</stp>
        <stp>[Crispin Spreadsheet.xlsx]Portfolio!R165C3</stp>
        <tr r="C165" s="2"/>
      </tp>
      <tp t="s">
        <v>USD</v>
        <stp/>
        <stp>##V3_BDPV12</stp>
        <stp>NLSN US Equity</stp>
        <stp>CRNCY</stp>
        <stp>[Crispin Spreadsheet.xlsx]Portfolio!R313C3</stp>
        <tr r="C313" s="2"/>
      </tp>
      <tp>
        <v>0.88556000000000001</v>
        <stp/>
        <stp>##V3_BDPV12</stp>
        <stp>EURGBP Curncy</stp>
        <stp>LAST_PRICE</stp>
        <stp>[Crispin Spreadsheet.xlsx]Portfolio!R344C6</stp>
        <tr r="F344" s="2"/>
      </tp>
      <tp>
        <v>113.765</v>
        <stp/>
        <stp>##V3_BDPV12</stp>
        <stp>HURLN 7.5 07/24/22 Corp</stp>
        <stp>PX_YEST_CLOSE</stp>
        <stp>[Crispin Spreadsheet.xlsx]Portfolio!R99C5</stp>
        <tr r="E99" s="2"/>
      </tp>
      <tp>
        <v>470.4</v>
        <stp/>
        <stp>##V3_BDPV12</stp>
        <stp>ERF FP Equity</stp>
        <stp>PX_YEST_CLOSE</stp>
        <stp>[Crispin Spreadsheet.xlsx]Portfolio!R48C5</stp>
        <tr r="E48" s="2"/>
      </tp>
      <tp>
        <v>8.2000000000000003E-2</v>
        <stp/>
        <stp>##V3_BDPV12</stp>
        <stp>SVH AU Equity</stp>
        <stp>PX_YEST_CLOSE</stp>
        <stp>[Crispin Spreadsheet.xlsx]Portfolio!R16C5</stp>
        <tr r="E16" s="2"/>
      </tp>
      <tp>
        <v>10.1</v>
        <stp/>
        <stp>##V3_BDPV12</stp>
        <stp>EURSEK Curncy</stp>
        <stp>LAST_PRICE</stp>
        <stp>[Crispin Spreadsheet.xlsx]Portfolio!R132C12</stp>
        <tr r="L132" s="2"/>
      </tp>
      <tp>
        <v>10.1</v>
        <stp/>
        <stp>##V3_BDPV12</stp>
        <stp>EURSEK Curncy</stp>
        <stp>LAST_PRICE</stp>
        <stp>[Crispin Spreadsheet.xlsx]Portfolio!R133C12</stp>
        <tr r="L133" s="2"/>
      </tp>
      <tp>
        <v>10.1</v>
        <stp/>
        <stp>##V3_BDPV12</stp>
        <stp>EURSEK Curncy</stp>
        <stp>LAST_PRICE</stp>
        <stp>[Crispin Spreadsheet.xlsx]Portfolio!R134C12</stp>
        <tr r="L134" s="2"/>
      </tp>
      <tp>
        <v>10.1</v>
        <stp/>
        <stp>##V3_BDPV12</stp>
        <stp>EURSEK Curncy</stp>
        <stp>LAST_PRICE</stp>
        <stp>[Crispin Spreadsheet.xlsx]Portfolio!R135C12</stp>
        <tr r="L135" s="2"/>
      </tp>
      <tp>
        <v>10.1</v>
        <stp/>
        <stp>##V3_BDPV12</stp>
        <stp>EURSEK Curncy</stp>
        <stp>LAST_PRICE</stp>
        <stp>[Crispin Spreadsheet.xlsx]Portfolio!R136C12</stp>
        <tr r="L136" s="2"/>
      </tp>
      <tp>
        <v>9.6206999999999994</v>
        <stp/>
        <stp>##V3_BDPV12</stp>
        <stp>EURNOK Curncy</stp>
        <stp>LAST_PRICE</stp>
        <stp>[Crispin Spreadsheet.xlsx]Portfolio!R122C12</stp>
        <tr r="L122" s="2"/>
      </tp>
      <tp>
        <v>9.6206999999999994</v>
        <stp/>
        <stp>##V3_BDPV12</stp>
        <stp>EURNOK Curncy</stp>
        <stp>LAST_PRICE</stp>
        <stp>[Crispin Spreadsheet.xlsx]Portfolio!R123C12</stp>
        <tr r="L123" s="2"/>
      </tp>
      <tp>
        <v>9.6206999999999994</v>
        <stp/>
        <stp>##V3_BDPV12</stp>
        <stp>EURNOK Curncy</stp>
        <stp>LAST_PRICE</stp>
        <stp>[Crispin Spreadsheet.xlsx]Portfolio!R120C12</stp>
        <tr r="L120" s="2"/>
      </tp>
      <tp>
        <v>9.6206999999999994</v>
        <stp/>
        <stp>##V3_BDPV12</stp>
        <stp>EURNOK Curncy</stp>
        <stp>LAST_PRICE</stp>
        <stp>[Crispin Spreadsheet.xlsx]Portfolio!R121C12</stp>
        <tr r="L121" s="2"/>
      </tp>
      <tp>
        <v>9.6206999999999994</v>
        <stp/>
        <stp>##V3_BDPV12</stp>
        <stp>EURNOK Curncy</stp>
        <stp>LAST_PRICE</stp>
        <stp>[Crispin Spreadsheet.xlsx]Portfolio!R124C12</stp>
        <tr r="L124" s="2"/>
      </tp>
      <tp>
        <v>9.6206999999999994</v>
        <stp/>
        <stp>##V3_BDPV12</stp>
        <stp>EURNOK Curncy</stp>
        <stp>LAST_PRICE</stp>
        <stp>[Crispin Spreadsheet.xlsx]Portfolio!R125C12</stp>
        <tr r="L125" s="2"/>
      </tp>
      <tp>
        <v>9.6206999999999994</v>
        <stp/>
        <stp>##V3_BDPV12</stp>
        <stp>EURNOK Curncy</stp>
        <stp>LAST_PRICE</stp>
        <stp>[Crispin Spreadsheet.xlsx]Portfolio!R119C12</stp>
        <tr r="L119" s="2"/>
      </tp>
      <tp>
        <v>10.1</v>
        <stp/>
        <stp>##V3_BDPV12</stp>
        <stp>EURSEK Curncy</stp>
        <stp>LAST_PRICE</stp>
        <stp>[Crispin Spreadsheet.xlsx]Portfolio!R300C12</stp>
        <tr r="L300" s="2"/>
      </tp>
      <tp>
        <v>10.1</v>
        <stp/>
        <stp>##V3_BDPV12</stp>
        <stp>EURSEK Curncy</stp>
        <stp>LAST_PRICE</stp>
        <stp>[Crispin Spreadsheet.xlsx]Portfolio!R302C12</stp>
        <tr r="L302" s="2"/>
      </tp>
      <tp>
        <v>7.4462000000000002</v>
        <stp/>
        <stp>##V3_BDPV12</stp>
        <stp>EURDKK Curncy</stp>
        <stp>LAST_PRICE</stp>
        <stp>[Crispin Spreadsheet.xlsx]Portfolio!R334C12</stp>
        <tr r="L334" s="2"/>
      </tp>
      <tp>
        <v>9.6206999999999994</v>
        <stp/>
        <stp>##V3_BDPV12</stp>
        <stp>EURNOK Curncy</stp>
        <stp>LAST_PRICE</stp>
        <stp>[Crispin Spreadsheet.xlsx]Portfolio!R309C12</stp>
        <tr r="L309" s="2"/>
      </tp>
      <tp>
        <v>9.6206999999999994</v>
        <stp/>
        <stp>##V3_BDPV12</stp>
        <stp>EURNOK Curncy</stp>
        <stp>LAST_PRICE</stp>
        <stp>[Crispin Spreadsheet.xlsx]Portfolio!R314C12</stp>
        <tr r="L314" s="2"/>
      </tp>
      <tp>
        <v>9.6206999999999994</v>
        <stp/>
        <stp>##V3_BDPV12</stp>
        <stp>EURNOK Curncy</stp>
        <stp>LAST_PRICE</stp>
        <stp>[Crispin Spreadsheet.xlsx]Portfolio!R285C12</stp>
        <tr r="L285" s="2"/>
      </tp>
      <tp>
        <v>9.6206999999999994</v>
        <stp/>
        <stp>##V3_BDPV12</stp>
        <stp>EURNOK Curncy</stp>
        <stp>LAST_PRICE</stp>
        <stp>[Crispin Spreadsheet.xlsx]Portfolio!R291C12</stp>
        <tr r="L291" s="2"/>
      </tp>
      <tp>
        <v>9.6206999999999994</v>
        <stp/>
        <stp>##V3_BDPV12</stp>
        <stp>EURNOK Curncy</stp>
        <stp>LAST_PRICE</stp>
        <stp>[Crispin Spreadsheet.xlsx]Portfolio!R297C12</stp>
        <tr r="L297" s="2"/>
      </tp>
      <tp>
        <v>7.4462000000000002</v>
        <stp/>
        <stp>##V3_BDPV12</stp>
        <stp>EURDKK Curncy</stp>
        <stp>LAST_PRICE</stp>
        <stp>[Crispin Spreadsheet.xlsx]Portfolio!R286C12</stp>
        <tr r="L286" s="2"/>
      </tp>
      <tp>
        <v>119.2</v>
        <stp/>
        <stp>##V3_BDPV12</stp>
        <stp>AMBUB DC Equity</stp>
        <stp>PX_YEST_CLOSE</stp>
        <stp>[Crispin Spreadsheet.xlsx]Portfolio!R286C5</stp>
        <tr r="E286" s="2"/>
      </tp>
      <tp>
        <v>9.5860000000000003</v>
        <stp/>
        <stp>##V3_BDPV12</stp>
        <stp>EURHKD Curncy</stp>
        <stp>PX_YEST_CLOSE</stp>
        <stp>[Crispin Spreadsheet.xlsx]Portfolio!R82C29</stp>
        <tr r="AC82" s="2"/>
      </tp>
      <tp>
        <v>9.5860000000000003</v>
        <stp/>
        <stp>##V3_BDPV12</stp>
        <stp>EURHKD Curncy</stp>
        <stp>PX_YEST_CLOSE</stp>
        <stp>[Crispin Spreadsheet.xlsx]Portfolio!R83C29</stp>
        <tr r="AC83" s="2"/>
      </tp>
      <tp>
        <v>9.5860000000000003</v>
        <stp/>
        <stp>##V3_BDPV12</stp>
        <stp>EURHKD Curncy</stp>
        <stp>PX_YEST_CLOSE</stp>
        <stp>[Crispin Spreadsheet.xlsx]Portfolio!R84C29</stp>
        <tr r="AC84" s="2"/>
      </tp>
      <tp>
        <v>75.28</v>
        <stp/>
        <stp>##V3_BDPV12</stp>
        <stp>NESN SW Equity</stp>
        <stp>LAST_PRICE</stp>
        <stp>[Crispin Spreadsheet.xlsx]Portfolio!R312C6</stp>
        <tr r="F312" s="2"/>
      </tp>
      <tp t="s">
        <v>GBp</v>
        <stp/>
        <stp>##V3_BDPV12</stp>
        <stp>LOOK LN Equity</stp>
        <stp>CRNCY</stp>
        <stp>[Crispin Spreadsheet.xlsx]Portfolio!R180C3</stp>
        <tr r="C180" s="2"/>
      </tp>
      <tp t="s">
        <v>CHF</v>
        <stp/>
        <stp>##V3_BDPV12</stp>
        <stp>NESN SW Equity</stp>
        <stp>CRNCY</stp>
        <stp>[Crispin Spreadsheet.xlsx]Portfolio!R312C3</stp>
        <tr r="C312" s="2"/>
      </tp>
      <tp>
        <v>1</v>
        <stp/>
        <stp>##V3_BDPV12</stp>
        <stp>EURDKK Curncy</stp>
        <stp>QUOTE_FACTOR</stp>
        <stp>[Crispin Spreadsheet.xlsx]Portfolio!R334C11</stp>
        <tr r="K334" s="2"/>
      </tp>
      <tp>
        <v>1</v>
        <stp/>
        <stp>##V3_BDPV12</stp>
        <stp>EURDKK Curncy</stp>
        <stp>QUOTE_FACTOR</stp>
        <stp>[Crispin Spreadsheet.xlsx]Portfolio!R286C11</stp>
        <tr r="K286" s="2"/>
      </tp>
      <tp t="s">
        <v>SEK</v>
        <stp/>
        <stp>##V3_BDPV12</stp>
        <stp>JM SS Equity</stp>
        <stp>CRNCY</stp>
        <stp>[Crispin Spreadsheet.xlsx]Portfolio!R302C3</stp>
        <tr r="C302" s="2"/>
      </tp>
      <tp t="s">
        <v>GBp</v>
        <stp/>
        <stp>##V3_BDPV12</stp>
        <stp>JUST LN Equity</stp>
        <stp>CRNCY</stp>
        <stp>[Crispin Spreadsheet.xlsx]Portfolio!R176C3</stp>
        <tr r="C176" s="2"/>
      </tp>
      <tp>
        <v>106.62</v>
        <stp/>
        <stp>##V3_BDPV12</stp>
        <stp>USDJPY Curncy</stp>
        <stp>LAST_PRICE</stp>
        <stp>[Crispin Spreadsheet.xlsx]Portfolio!R277C6</stp>
        <tr r="F277" s="2"/>
      </tp>
      <tp>
        <v>2385</v>
        <stp/>
        <stp>##V3_BDPV12</stp>
        <stp>CCH LN Equity</stp>
        <stp>LAST_PRICE</stp>
        <stp>[Crispin Spreadsheet.xlsx]Portfolio!R159C6</stp>
        <tr r="F159" s="2"/>
      </tp>
      <tp>
        <v>293.13</v>
        <stp/>
        <stp>##V3_BDPV12</stp>
        <stp>TDG US Equity</stp>
        <stp>LAST_PRICE</stp>
        <stp>[Crispin Spreadsheet.xlsx]Portfolio!R327C6</stp>
        <tr r="F327" s="2"/>
      </tp>
      <tp>
        <v>10.705</v>
        <stp/>
        <stp>##V3_BDPV12</stp>
        <stp>EDF FP Equity</stp>
        <stp>LAST_PRICE</stp>
        <stp>[Crispin Spreadsheet.xlsx]Portfolio!R295C6</stp>
        <tr r="F295" s="2"/>
      </tp>
      <tp>
        <v>160</v>
        <stp/>
        <stp>##V3_BDPV12</stp>
        <stp>ITV LN Equity</stp>
        <stp>LAST_PRICE</stp>
        <stp>[Crispin Spreadsheet.xlsx]Portfolio!R173C6</stp>
        <tr r="F173" s="2"/>
      </tp>
      <tp>
        <v>126.42</v>
        <stp/>
        <stp>##V3_BDPV12</stp>
        <stp>SJM US Equity</stp>
        <stp>LAST_PRICE</stp>
        <stp>[Crispin Spreadsheet.xlsx]Portfolio!R230C6</stp>
        <tr r="F230" s="2"/>
      </tp>
      <tp>
        <v>3.9605000000000001</v>
        <stp/>
        <stp>##V3_BDPV12</stp>
        <stp>EURBRL Curncy</stp>
        <stp>LAST_PRICE</stp>
        <stp>[Crispin Spreadsheet.xlsx]Portfolio!R319C12</stp>
        <tr r="L319" s="2"/>
      </tp>
      <tp t="s">
        <v>AUD</v>
        <stp/>
        <stp>##V3_BDPV12</stp>
        <stp>CBA AU Equity</stp>
        <stp>CRNCY</stp>
        <stp>[Crispin Spreadsheet.xlsx]Portfolio!R11C3</stp>
        <tr r="C11" s="2"/>
      </tp>
      <tp t="s">
        <v>EUR</v>
        <stp/>
        <stp>##V3_BDPV12</stp>
        <stp>EDF FP Equity</stp>
        <stp>CRNCY</stp>
        <stp>[Crispin Spreadsheet.xlsx]Portfolio!R46C3</stp>
        <tr r="C46" s="2"/>
      </tp>
      <tp t="s">
        <v>EUR</v>
        <stp/>
        <stp>##V3_BDPV12</stp>
        <stp>ORA FP Equity</stp>
        <stp>CRNCY</stp>
        <stp>[Crispin Spreadsheet.xlsx]Portfolio!R51C3</stp>
        <tr r="C51" s="2"/>
      </tp>
      <tp t="s">
        <v>EUR</v>
        <stp/>
        <stp>##V3_BDPV12</stp>
        <stp>SDF GY Equity</stp>
        <stp>CRNCY</stp>
        <stp>[Crispin Spreadsheet.xlsx]Portfolio!R66C3</stp>
        <tr r="C66" s="2"/>
      </tp>
      <tp>
        <v>67.350999999999999</v>
        <stp/>
        <stp>##V3_BDPV12</stp>
        <stp>LAMR US Equity</stp>
        <stp>LAST_PRICE</stp>
        <stp>[Crispin Spreadsheet.xlsx]Portfolio!R307C6</stp>
        <tr r="F307" s="2"/>
      </tp>
      <tp>
        <v>291.56</v>
        <stp/>
        <stp>##V3_BDPV12</stp>
        <stp>NFLX US Equity</stp>
        <stp>LAST_PRICE</stp>
        <stp>[Crispin Spreadsheet.xlsx]Portfolio!R240C6</stp>
        <tr r="F240" s="2"/>
      </tp>
      <tp>
        <v>125.48</v>
        <stp/>
        <stp>##V3_BDPV12</stp>
        <stp>SAFM US Equity</stp>
        <stp>LAST_PRICE</stp>
        <stp>[Crispin Spreadsheet.xlsx]Portfolio!R317C6</stp>
        <tr r="F317" s="2"/>
      </tp>
      <tp t="s">
        <v>GBp</v>
        <stp/>
        <stp>##V3_BDPV12</stp>
        <stp>INTU LN Equity</stp>
        <stp>CRNCY</stp>
        <stp>[Crispin Spreadsheet.xlsx]Portfolio!R172C3</stp>
        <tr r="C172" s="2"/>
      </tp>
      <tp t="s">
        <v>USD</v>
        <stp/>
        <stp>##V3_BDPV12</stp>
        <stp>LULU US Equity</stp>
        <stp>CRNCY</stp>
        <stp>[Crispin Spreadsheet.xlsx]Portfolio!R237C3</stp>
        <tr r="C237" s="2"/>
      </tp>
      <tp t="s">
        <v>USD</v>
        <stp/>
        <stp>##V3_BDPV12</stp>
        <stp>LAMR US Equity</stp>
        <stp>CRNCY</stp>
        <stp>[Crispin Spreadsheet.xlsx]Portfolio!R307C3</stp>
        <tr r="C307" s="2"/>
      </tp>
      <tp>
        <v>1</v>
        <stp/>
        <stp>##V3_BDPV12</stp>
        <stp>EURCHF Curncy</stp>
        <stp>QUOTE_FACTOR</stp>
        <stp>[Crispin Spreadsheet.xlsx]Portfolio!R139C11</stp>
        <tr r="K139" s="2"/>
      </tp>
      <tp>
        <v>1</v>
        <stp/>
        <stp>##V3_BDPV12</stp>
        <stp>EURCHF Curncy</stp>
        <stp>QUOTE_FACTOR</stp>
        <stp>[Crispin Spreadsheet.xlsx]Portfolio!R140C11</stp>
        <tr r="K140" s="2"/>
      </tp>
      <tp>
        <v>1</v>
        <stp/>
        <stp>##V3_BDPV12</stp>
        <stp>EURCHF Curncy</stp>
        <stp>QUOTE_FACTOR</stp>
        <stp>[Crispin Spreadsheet.xlsx]Portfolio!R141C11</stp>
        <tr r="K141" s="2"/>
      </tp>
      <tp>
        <v>1</v>
        <stp/>
        <stp>##V3_BDPV12</stp>
        <stp>EURCHF Curncy</stp>
        <stp>QUOTE_FACTOR</stp>
        <stp>[Crispin Spreadsheet.xlsx]Portfolio!R142C11</stp>
        <tr r="K142" s="2"/>
      </tp>
      <tp t="s">
        <v>SEK</v>
        <stp/>
        <stp>##V3_BDPV12</stp>
        <stp>JM SS Equity</stp>
        <stp>CRNCY</stp>
        <stp>[Crispin Spreadsheet.xlsx]Portfolio!R135C3</stp>
        <tr r="C135" s="2"/>
      </tp>
      <tp>
        <v>1</v>
        <stp/>
        <stp>##V3_BDPV12</stp>
        <stp>EURCHF Curncy</stp>
        <stp>QUOTE_FACTOR</stp>
        <stp>[Crispin Spreadsheet.xlsx]Portfolio!R288C11</stp>
        <tr r="K288" s="2"/>
      </tp>
      <tp>
        <v>1</v>
        <stp/>
        <stp>##V3_BDPV12</stp>
        <stp>EURCHF Curncy</stp>
        <stp>QUOTE_FACTOR</stp>
        <stp>[Crispin Spreadsheet.xlsx]Portfolio!R312C11</stp>
        <tr r="K312" s="2"/>
      </tp>
      <tp>
        <v>1</v>
        <stp/>
        <stp>##V3_BDPV12</stp>
        <stp>EURCHF Curncy</stp>
        <stp>QUOTE_FACTOR</stp>
        <stp>[Crispin Spreadsheet.xlsx]Portfolio!R323C11</stp>
        <tr r="K323" s="2"/>
      </tp>
      <tp>
        <v>153.65</v>
        <stp/>
        <stp>##V3_BDPV12</stp>
        <stp>MHG NO Equity</stp>
        <stp>LAST_PRICE</stp>
        <stp>[Crispin Spreadsheet.xlsx]Portfolio!R122C6</stp>
        <tr r="F122" s="2"/>
      </tp>
      <tp>
        <v>174.5</v>
        <stp/>
        <stp>##V3_BDPV12</stp>
        <stp>OBD LN Equity</stp>
        <stp>LAST_PRICE</stp>
        <stp>[Crispin Spreadsheet.xlsx]Portfolio!R182C6</stp>
        <tr r="F182" s="2"/>
      </tp>
      <tp>
        <v>56.2453</v>
        <stp/>
        <stp>##V3_BDPV12</stp>
        <stp>USDRUB Curncy</stp>
        <stp>LAST_PRICE</stp>
        <stp>[Crispin Spreadsheet.xlsx]Portfolio!R275C6</stp>
        <tr r="F275" s="2"/>
      </tp>
      <tp>
        <v>56.2453</v>
        <stp/>
        <stp>##V3_BDPV12</stp>
        <stp>USDRUB Curncy</stp>
        <stp>LAST_PRICE</stp>
        <stp>[Crispin Spreadsheet.xlsx]Portfolio!R345C6</stp>
        <tr r="F345" s="2"/>
      </tp>
      <tp>
        <v>12.5</v>
        <stp/>
        <stp>##V3_BDPV12</stp>
        <stp>RDC US Equity</stp>
        <stp>LAST_PRICE</stp>
        <stp>[Crispin Spreadsheet.xlsx]Portfolio!R316C6</stp>
        <tr r="F316" s="2"/>
      </tp>
      <tp>
        <v>2.73</v>
        <stp/>
        <stp>##V3_BDPV12</stp>
        <stp>WFT US Equity</stp>
        <stp>LAST_PRICE</stp>
        <stp>[Crispin Spreadsheet.xlsx]Portfolio!R333C6</stp>
        <tr r="F333" s="2"/>
      </tp>
      <tp>
        <v>512.20000000000005</v>
        <stp/>
        <stp>##V3_BDPV12</stp>
        <stp>JUP LN Equity</stp>
        <stp>LAST_PRICE</stp>
        <stp>[Crispin Spreadsheet.xlsx]Portfolio!R177C6</stp>
        <tr r="F177" s="2"/>
      </tp>
      <tp>
        <v>1.9750000000000001</v>
        <stp/>
        <stp>##V3_BDPV12</stp>
        <stp>ALPHA GA Equity</stp>
        <stp>PX_YEST_CLOSE</stp>
        <stp>[Crispin Spreadsheet.xlsx]Portfolio!R76C5</stp>
        <tr r="E76" s="2"/>
      </tp>
      <tp t="s">
        <v>EUR</v>
        <stp/>
        <stp>##V3_BDPV12</stp>
        <stp>TKA GY Equity</stp>
        <stp>CRNCY</stp>
        <stp>[Crispin Spreadsheet.xlsx]Portfolio!R70C3</stp>
        <tr r="C70" s="2"/>
      </tp>
      <tp>
        <v>65.433000000000007</v>
        <stp/>
        <stp>##V3_BDPV12</stp>
        <stp>QCOM US Equity</stp>
        <stp>LAST_PRICE</stp>
        <stp>[Crispin Spreadsheet.xlsx]Portfolio!R244C6</stp>
        <tr r="F244" s="2"/>
      </tp>
      <tp>
        <v>125.48</v>
        <stp/>
        <stp>##V3_BDPV12</stp>
        <stp>SAFM US Equity</stp>
        <stp>LAST_PRICE</stp>
        <stp>[Crispin Spreadsheet.xlsx]Portfolio!R246C6</stp>
        <tr r="F246" s="2"/>
      </tp>
      <tp t="s">
        <v>USD</v>
        <stp/>
        <stp>##V3_BDPV12</stp>
        <stp>CRUS US Equity</stp>
        <stp>CRNCY</stp>
        <stp>[Crispin Spreadsheet.xlsx]Portfolio!R219C3</stp>
        <tr r="C219" s="2"/>
      </tp>
      <tp t="s">
        <v>NOK</v>
        <stp/>
        <stp>##V3_BDPV12</stp>
        <stp>NODL NO Equity</stp>
        <stp>CRNCY</stp>
        <stp>[Crispin Spreadsheet.xlsx]Portfolio!R314C3</stp>
        <tr r="C314" s="2"/>
      </tp>
      <tp t="s">
        <v>EUR</v>
        <stp/>
        <stp>##V3_BDPV12</stp>
        <stp>MT NA Equity</stp>
        <stp>CRNCY</stp>
        <stp>[Crispin Spreadsheet.xlsx]Portfolio!R114C3</stp>
        <tr r="C114" s="2"/>
      </tp>
      <tp>
        <v>1</v>
        <stp/>
        <stp>##V3_BDPV12</stp>
        <stp>EURBRL Curncy</stp>
        <stp>QUOTE_FACTOR</stp>
        <stp>[Crispin Spreadsheet.xlsx]Portfolio!R319C11</stp>
        <tr r="K319" s="2"/>
      </tp>
      <tp>
        <v>293.13</v>
        <stp/>
        <stp>##V3_BDPV12</stp>
        <stp>TDG US Equity</stp>
        <stp>LAST_PRICE</stp>
        <stp>[Crispin Spreadsheet.xlsx]Portfolio!R251C6</stp>
        <tr r="F251" s="2"/>
      </tp>
      <tp>
        <v>91.24</v>
        <stp/>
        <stp>##V3_BDPV12</stp>
        <stp>WMT US Equity</stp>
        <stp>LAST_PRICE</stp>
        <stp>[Crispin Spreadsheet.xlsx]Portfolio!R332C6</stp>
        <tr r="F332" s="2"/>
      </tp>
      <tp>
        <v>87.09</v>
        <stp/>
        <stp>##V3_BDPV12</stp>
        <stp>ABI BB Equity</stp>
        <stp>PX_YEST_CLOSE</stp>
        <stp>[Crispin Spreadsheet.xlsx]Portfolio!R22C5</stp>
        <tr r="E22" s="2"/>
      </tp>
      <tp>
        <v>119.2</v>
        <stp/>
        <stp>##V3_BDPV12</stp>
        <stp>AMBUB DC Equity</stp>
        <stp>PX_YEST_CLOSE</stp>
        <stp>[Crispin Spreadsheet.xlsx]Portfolio!R36C5</stp>
        <tr r="E36" s="2"/>
      </tp>
      <tp t="s">
        <v>EUR</v>
        <stp/>
        <stp>##V3_BDPV12</stp>
        <stp>FCA IM Equity</stp>
        <stp>CRNCY</stp>
        <stp>[Crispin Spreadsheet.xlsx]Portfolio!R93C3</stp>
        <tr r="C93" s="2"/>
      </tp>
      <tp>
        <v>16.61</v>
        <stp/>
        <stp>##V3_BDPV12</stp>
        <stp>ZIL2 GY Equity</stp>
        <stp>PX_YEST_CLOSE</stp>
        <stp>[Crispin Spreadsheet.xlsx]Portfolio!R296C5</stp>
        <tr r="E296" s="2"/>
      </tp>
      <tp t="s">
        <v>CHF</v>
        <stp/>
        <stp>##V3_BDPV12</stp>
        <stp>ARYN SW Equity</stp>
        <stp>CRNCY</stp>
        <stp>[Crispin Spreadsheet.xlsx]Portfolio!R288C3</stp>
        <tr r="C288" s="2"/>
      </tp>
      <tp>
        <v>1</v>
        <stp/>
        <stp>##V3_BDPV12</stp>
        <stp>EURAUD Curncy</stp>
        <stp>QUOTE_FACTOR</stp>
        <stp>[Crispin Spreadsheet.xlsx]Portfolio!R272C11</stp>
        <tr r="K272" s="2"/>
      </tp>
      <tp>
        <v>69.2</v>
        <stp/>
        <stp>##V3_BDPV12</stp>
        <stp>HDG NA Equity</stp>
        <stp>LAST_PRICE</stp>
        <stp>[Crispin Spreadsheet.xlsx]Portfolio!R115C6</stp>
        <tr r="F115" s="2"/>
      </tp>
      <tp>
        <v>181.5</v>
        <stp/>
        <stp>##V3_BDPV12</stp>
        <stp>JM SS Equity</stp>
        <stp>LAST_PRICE</stp>
        <stp>[Crispin Spreadsheet.xlsx]Portfolio!R302C6</stp>
        <tr r="F302" s="2"/>
      </tp>
      <tp>
        <v>139.4</v>
        <stp/>
        <stp>##V3_BDPV12</stp>
        <stp>WCH GY Equity</stp>
        <stp>PX_YEST_CLOSE</stp>
        <stp>[Crispin Spreadsheet.xlsx]Portfolio!R72C5</stp>
        <tr r="E72" s="2"/>
      </tp>
      <tp>
        <v>98.38</v>
        <stp/>
        <stp>##V3_BDPV12</stp>
        <stp>WDI GY Equity</stp>
        <stp>PX_YEST_CLOSE</stp>
        <stp>[Crispin Spreadsheet.xlsx]Portfolio!R73C5</stp>
        <tr r="E73" s="2"/>
      </tp>
      <tp t="s">
        <v>EUR</v>
        <stp/>
        <stp>##V3_BDPV12</stp>
        <stp>DEC FP Equity</stp>
        <stp>CRNCY</stp>
        <stp>[Crispin Spreadsheet.xlsx]Portfolio!R50C3</stp>
        <tr r="C50" s="2"/>
      </tp>
      <tp>
        <v>67.350999999999999</v>
        <stp/>
        <stp>##V3_BDPV12</stp>
        <stp>LAMR US Equity</stp>
        <stp>LAST_PRICE</stp>
        <stp>[Crispin Spreadsheet.xlsx]Portfolio!R234C6</stp>
        <tr r="F234" s="2"/>
      </tp>
      <tp t="s">
        <v>GBp</v>
        <stp/>
        <stp>##V3_BDPV12</stp>
        <stp>INCH LN Equity</stp>
        <stp>CRNCY</stp>
        <stp>[Crispin Spreadsheet.xlsx]Portfolio!R171C3</stp>
        <tr r="C171" s="2"/>
      </tp>
      <tp t="s">
        <v>GBp</v>
        <stp/>
        <stp>##V3_BDPV12</stp>
        <stp>ANTO LN Equity</stp>
        <stp>CRNCY</stp>
        <stp>[Crispin Spreadsheet.xlsx]Portfolio!R149C3</stp>
        <tr r="C149" s="2"/>
      </tp>
      <tp t="s">
        <v>CHF</v>
        <stp/>
        <stp>##V3_BDPV12</stp>
        <stp>ARYN SW Equity</stp>
        <stp>CRNCY</stp>
        <stp>[Crispin Spreadsheet.xlsx]Portfolio!R139C3</stp>
        <tr r="C139" s="2"/>
      </tp>
      <tp t="s">
        <v>USD</v>
        <stp/>
        <stp>##V3_BDPV12</stp>
        <stp>LAMR US Equity</stp>
        <stp>CRNCY</stp>
        <stp>[Crispin Spreadsheet.xlsx]Portfolio!R234C3</stp>
        <tr r="C234" s="2"/>
      </tp>
      <tp>
        <v>0.88556000000000001</v>
        <stp/>
        <stp>##V3_BDPV12</stp>
        <stp>EURGBP Curncy</stp>
        <stp>LAST_PRICE</stp>
        <stp>[Crispin Spreadsheet.xlsx]Portfolio!R271C6</stp>
        <tr r="F271" s="2"/>
      </tp>
      <tp>
        <v>12.5</v>
        <stp/>
        <stp>##V3_BDPV12</stp>
        <stp>RDC US Equity</stp>
        <stp>LAST_PRICE</stp>
        <stp>[Crispin Spreadsheet.xlsx]Portfolio!R245C6</stp>
        <tr r="F245" s="2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volatileDependencies" Target="volatileDependencies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364"/>
  <sheetViews>
    <sheetView showZeros="0" tabSelected="1" topLeftCell="B1" zoomScale="115" zoomScaleNormal="115" workbookViewId="0">
      <pane ySplit="8" topLeftCell="A311" activePane="bottomLeft" state="frozen"/>
      <selection activeCell="B5" sqref="B5"/>
      <selection pane="bottomLeft" activeCell="Y1" sqref="Y1:Y1048576"/>
    </sheetView>
  </sheetViews>
  <sheetFormatPr defaultRowHeight="12" x14ac:dyDescent="0.2"/>
  <cols>
    <col min="1" max="1" width="25.42578125" style="1" hidden="1" customWidth="1"/>
    <col min="2" max="2" width="22" style="1" bestFit="1" customWidth="1"/>
    <col min="3" max="3" width="12.5703125" style="1" hidden="1" customWidth="1"/>
    <col min="4" max="4" width="35.140625" style="1" bestFit="1" customWidth="1"/>
    <col min="5" max="5" width="16.7109375" style="2" bestFit="1" customWidth="1"/>
    <col min="6" max="6" width="12.5703125" style="2" bestFit="1" customWidth="1"/>
    <col min="7" max="7" width="7.5703125" style="33" bestFit="1" customWidth="1"/>
    <col min="8" max="8" width="9.28515625" style="22" bestFit="1" customWidth="1"/>
    <col min="9" max="9" width="13.85546875" style="25" bestFit="1" customWidth="1"/>
    <col min="10" max="10" width="14.85546875" style="49" bestFit="1" customWidth="1"/>
    <col min="11" max="11" width="15.28515625" style="1" bestFit="1" customWidth="1"/>
    <col min="12" max="12" width="12.5703125" style="4" bestFit="1" customWidth="1"/>
    <col min="13" max="13" width="11.7109375" style="7" bestFit="1" customWidth="1"/>
    <col min="14" max="14" width="11.85546875" style="8" bestFit="1" customWidth="1"/>
    <col min="15" max="15" width="10.85546875" style="7" bestFit="1" customWidth="1"/>
    <col min="16" max="16" width="11" style="10" bestFit="1" customWidth="1"/>
    <col min="17" max="17" width="8.85546875" style="10" bestFit="1" customWidth="1"/>
    <col min="18" max="18" width="6.85546875" style="159" bestFit="1" customWidth="1"/>
    <col min="19" max="19" width="14.140625" style="33" hidden="1" customWidth="1"/>
    <col min="20" max="20" width="10.85546875" style="1" hidden="1" customWidth="1"/>
    <col min="21" max="21" width="12" style="1" hidden="1" customWidth="1"/>
    <col min="22" max="22" width="13.28515625" style="151" hidden="1" customWidth="1"/>
    <col min="23" max="23" width="13" style="1" hidden="1" customWidth="1"/>
    <col min="24" max="24" width="12" style="3" hidden="1" customWidth="1"/>
    <col min="25" max="25" width="14.5703125" style="2" hidden="1" customWidth="1"/>
    <col min="26" max="26" width="12.5703125" style="19" hidden="1" customWidth="1"/>
    <col min="27" max="27" width="9.28515625" style="22" bestFit="1" customWidth="1"/>
    <col min="28" max="28" width="14.7109375" style="155" hidden="1" customWidth="1"/>
    <col min="29" max="29" width="16.7109375" style="21" hidden="1" customWidth="1"/>
    <col min="30" max="30" width="13" style="167" bestFit="1" customWidth="1"/>
    <col min="31" max="31" width="12" style="204" hidden="1" customWidth="1"/>
    <col min="32" max="32" width="9.140625" style="197"/>
    <col min="33" max="16384" width="9.140625" style="1"/>
  </cols>
  <sheetData>
    <row r="1" spans="1:33" x14ac:dyDescent="0.2">
      <c r="C1" s="178">
        <v>43158</v>
      </c>
      <c r="D1" s="128">
        <v>43159</v>
      </c>
      <c r="I1" s="220" t="s">
        <v>15</v>
      </c>
      <c r="J1" s="221"/>
      <c r="K1" s="221"/>
      <c r="L1" s="222"/>
      <c r="M1" s="220" t="s">
        <v>307</v>
      </c>
      <c r="N1" s="223"/>
      <c r="O1" s="224" t="s">
        <v>309</v>
      </c>
      <c r="P1" s="225"/>
      <c r="Q1" s="226" t="s">
        <v>17</v>
      </c>
      <c r="R1" s="227"/>
      <c r="AF1" s="19"/>
    </row>
    <row r="2" spans="1:33" s="44" customFormat="1" x14ac:dyDescent="0.2">
      <c r="A2" s="44" t="s">
        <v>312</v>
      </c>
      <c r="C2" s="44" t="s">
        <v>311</v>
      </c>
      <c r="D2" s="127"/>
      <c r="I2" s="130" t="s">
        <v>302</v>
      </c>
      <c r="J2" s="93"/>
      <c r="K2" s="88"/>
      <c r="L2" s="142">
        <f>N263</f>
        <v>2.7874374401765036E-3</v>
      </c>
      <c r="M2" s="88" t="s">
        <v>305</v>
      </c>
      <c r="N2" s="132">
        <f>W263</f>
        <v>3.7440233871443283E-3</v>
      </c>
      <c r="O2" s="131" t="s">
        <v>304</v>
      </c>
      <c r="P2" s="150">
        <f>_xll.BDP(A2,C2)</f>
        <v>-0.51590069999999999</v>
      </c>
      <c r="Q2" s="131" t="s">
        <v>310</v>
      </c>
      <c r="R2" s="150">
        <f>R263+Q263</f>
        <v>46.875219002679529</v>
      </c>
      <c r="S2" s="33"/>
      <c r="V2" s="151"/>
      <c r="X2" s="3"/>
      <c r="Z2" s="19"/>
      <c r="AB2" s="155"/>
      <c r="AC2" s="21"/>
      <c r="AD2" s="167"/>
      <c r="AE2" s="204"/>
      <c r="AF2" s="19"/>
    </row>
    <row r="3" spans="1:33" s="44" customFormat="1" x14ac:dyDescent="0.2">
      <c r="A3" s="149" t="s">
        <v>293</v>
      </c>
      <c r="D3" s="127"/>
      <c r="I3" s="130" t="s">
        <v>22</v>
      </c>
      <c r="J3" s="93"/>
      <c r="K3" s="88"/>
      <c r="L3" s="132">
        <f>N283</f>
        <v>-7.701197889348481E-4</v>
      </c>
      <c r="M3" s="88" t="s">
        <v>306</v>
      </c>
      <c r="N3" s="132">
        <f>V263</f>
        <v>2.0209732191715121E-2</v>
      </c>
      <c r="O3" s="131" t="s">
        <v>301</v>
      </c>
      <c r="P3" s="138">
        <f>_xll.BDP(A3,$F$7)</f>
        <v>1.2211000000000001</v>
      </c>
      <c r="Q3" s="93"/>
      <c r="R3" s="132"/>
      <c r="S3" s="33"/>
      <c r="V3" s="151"/>
      <c r="X3" s="3"/>
      <c r="Z3" s="19"/>
      <c r="AB3" s="155"/>
      <c r="AC3" s="21"/>
      <c r="AD3" s="167"/>
      <c r="AE3" s="204"/>
      <c r="AF3" s="19"/>
    </row>
    <row r="4" spans="1:33" s="44" customFormat="1" x14ac:dyDescent="0.2">
      <c r="C4" s="3"/>
      <c r="D4" s="127"/>
      <c r="I4" s="130" t="s">
        <v>303</v>
      </c>
      <c r="J4" s="93"/>
      <c r="K4" s="88"/>
      <c r="L4" s="132">
        <f>N337</f>
        <v>-6.3789980970727382E-4</v>
      </c>
      <c r="M4" s="88"/>
      <c r="N4" s="138"/>
      <c r="O4" s="88"/>
      <c r="P4" s="140"/>
      <c r="Q4" s="93"/>
      <c r="R4" s="132"/>
      <c r="S4" s="33"/>
      <c r="V4" s="151"/>
      <c r="X4" s="3"/>
      <c r="Z4" s="19"/>
      <c r="AB4" s="155"/>
      <c r="AC4" s="21"/>
      <c r="AD4" s="167"/>
      <c r="AE4" s="204"/>
      <c r="AF4" s="19"/>
    </row>
    <row r="5" spans="1:33" x14ac:dyDescent="0.2">
      <c r="C5" s="3"/>
      <c r="I5" s="133" t="s">
        <v>308</v>
      </c>
      <c r="J5" s="129"/>
      <c r="K5" s="134"/>
      <c r="L5" s="137">
        <f>L2-(P2/100)</f>
        <v>7.9464444401765033E-3</v>
      </c>
      <c r="M5" s="129"/>
      <c r="N5" s="139"/>
      <c r="O5" s="135"/>
      <c r="P5" s="141"/>
      <c r="Q5" s="136"/>
      <c r="R5" s="137"/>
      <c r="AF5" s="19"/>
    </row>
    <row r="6" spans="1:33" ht="15" customHeight="1" x14ac:dyDescent="0.2">
      <c r="R6" s="157"/>
      <c r="Y6" s="228" t="s">
        <v>315</v>
      </c>
      <c r="Z6" s="228"/>
      <c r="AA6" s="228"/>
      <c r="AB6" s="228"/>
      <c r="AC6" s="228"/>
      <c r="AD6" s="228"/>
      <c r="AE6" s="222"/>
    </row>
    <row r="7" spans="1:33" hidden="1" x14ac:dyDescent="0.2">
      <c r="B7" s="181"/>
      <c r="C7" s="181" t="s">
        <v>10</v>
      </c>
      <c r="D7" s="1" t="s">
        <v>5</v>
      </c>
      <c r="E7" s="2" t="s">
        <v>318</v>
      </c>
      <c r="F7" s="2" t="s">
        <v>26</v>
      </c>
      <c r="K7" s="1" t="s">
        <v>27</v>
      </c>
      <c r="L7" s="4" t="s">
        <v>26</v>
      </c>
      <c r="Y7" s="2" t="s">
        <v>320</v>
      </c>
      <c r="AC7" s="2" t="s">
        <v>318</v>
      </c>
    </row>
    <row r="8" spans="1:33" x14ac:dyDescent="0.2">
      <c r="A8" s="99"/>
      <c r="B8" s="102" t="s">
        <v>2</v>
      </c>
      <c r="C8" s="102" t="s">
        <v>9</v>
      </c>
      <c r="D8" s="103" t="s">
        <v>3</v>
      </c>
      <c r="E8" s="143" t="s">
        <v>6</v>
      </c>
      <c r="F8" s="143" t="s">
        <v>8</v>
      </c>
      <c r="G8" s="144" t="s">
        <v>13</v>
      </c>
      <c r="H8" s="144" t="s">
        <v>14</v>
      </c>
      <c r="I8" s="145" t="s">
        <v>1</v>
      </c>
      <c r="J8" s="146" t="s">
        <v>11</v>
      </c>
      <c r="K8" s="146" t="s">
        <v>29</v>
      </c>
      <c r="L8" s="147" t="s">
        <v>12</v>
      </c>
      <c r="M8" s="148" t="str">
        <f>CONCATENATE("PNL(",B5,")")</f>
        <v>PNL()</v>
      </c>
      <c r="N8" s="148" t="s">
        <v>15</v>
      </c>
      <c r="O8" s="148" t="s">
        <v>17</v>
      </c>
      <c r="P8" s="148" t="s">
        <v>18</v>
      </c>
      <c r="Q8" s="148" t="s">
        <v>19</v>
      </c>
      <c r="R8" s="154" t="s">
        <v>20</v>
      </c>
      <c r="S8" s="148" t="s">
        <v>16</v>
      </c>
      <c r="T8" s="148" t="s">
        <v>25</v>
      </c>
      <c r="U8" s="148" t="s">
        <v>28</v>
      </c>
      <c r="V8" s="148" t="s">
        <v>313</v>
      </c>
      <c r="W8" s="148" t="s">
        <v>314</v>
      </c>
      <c r="X8" s="156" t="s">
        <v>352</v>
      </c>
      <c r="Y8" s="143" t="s">
        <v>6</v>
      </c>
      <c r="Z8" s="148" t="s">
        <v>13</v>
      </c>
      <c r="AA8" s="144" t="s">
        <v>14</v>
      </c>
      <c r="AB8" s="156" t="s">
        <v>1</v>
      </c>
      <c r="AC8" s="147" t="s">
        <v>12</v>
      </c>
      <c r="AD8" s="143" t="s">
        <v>15</v>
      </c>
      <c r="AE8" s="205" t="s">
        <v>352</v>
      </c>
    </row>
    <row r="9" spans="1:33" s="44" customFormat="1" ht="4.5" customHeight="1" x14ac:dyDescent="0.2">
      <c r="B9" s="5"/>
      <c r="C9" s="5"/>
      <c r="D9" s="5"/>
      <c r="E9" s="29"/>
      <c r="F9" s="29"/>
      <c r="G9" s="34"/>
      <c r="H9" s="75"/>
      <c r="I9" s="26"/>
      <c r="J9" s="47"/>
      <c r="K9" s="47"/>
      <c r="L9" s="31"/>
      <c r="M9" s="70"/>
      <c r="N9" s="78"/>
      <c r="O9" s="37"/>
      <c r="P9" s="10"/>
      <c r="Q9" s="81"/>
      <c r="R9" s="160"/>
      <c r="S9" s="43"/>
      <c r="T9" s="5"/>
      <c r="U9" s="5"/>
      <c r="V9" s="151"/>
      <c r="X9" s="3"/>
      <c r="Y9" s="187"/>
      <c r="Z9" s="183"/>
      <c r="AA9" s="169"/>
      <c r="AB9" s="170"/>
      <c r="AC9" s="172"/>
      <c r="AD9" s="195"/>
      <c r="AE9" s="206"/>
      <c r="AF9" s="197"/>
    </row>
    <row r="10" spans="1:33" s="44" customFormat="1" x14ac:dyDescent="0.2">
      <c r="B10" s="44" t="s">
        <v>251</v>
      </c>
      <c r="C10" s="44" t="str">
        <f>_xll.BDP(B10,$C$7)</f>
        <v>AUD</v>
      </c>
      <c r="D10" s="44" t="s">
        <v>560</v>
      </c>
      <c r="E10" s="67">
        <f>_xll.BDP(B10,$E$7)</f>
        <v>7.83</v>
      </c>
      <c r="F10" s="67">
        <f>_xll.BDP(B10,$F$7)</f>
        <v>7.81</v>
      </c>
      <c r="G10" s="68">
        <f>IF(OR(F10="#N/A N/A",E10="#N/A N/A"),0,  F10 - E10)</f>
        <v>-2.0000000000000462E-2</v>
      </c>
      <c r="H10" s="76">
        <f>IF(OR(E10=0,E10="#N/A N/A"),0,G10 / E10*100)</f>
        <v>-0.25542784163474408</v>
      </c>
      <c r="I10" s="25">
        <v>-127400</v>
      </c>
      <c r="J10" s="49" t="str">
        <f>CONCATENATE(B338,C10, " Curncy")</f>
        <v>EURAUD Curncy</v>
      </c>
      <c r="K10" s="49">
        <f>IF(C10 = B338,1,_xll.BDP(J10,$K$7))</f>
        <v>1</v>
      </c>
      <c r="L10" s="69">
        <f>IF(C10 = B338,1,_xll.BDP(J10,$L$7)*K10)</f>
        <v>1.5659000000000001</v>
      </c>
      <c r="M10" s="70">
        <f>G10*I10*S10/L10</f>
        <v>1627.1792579347714</v>
      </c>
      <c r="N10" s="79">
        <f>M10 / X338</f>
        <v>9.4439843405827706E-6</v>
      </c>
      <c r="O10" s="70">
        <f>F10*I10*S10/L10</f>
        <v>-635413.50022351358</v>
      </c>
      <c r="P10" s="10">
        <f>O10 / X338*100</f>
        <v>-0.36878758849974874</v>
      </c>
      <c r="Q10" s="82">
        <f>IF(P10&lt;0,P10,0)</f>
        <v>-0.36878758849974874</v>
      </c>
      <c r="R10" s="161">
        <f>IF(P10&gt;0,P10,0)</f>
        <v>0</v>
      </c>
      <c r="S10" s="33">
        <f>IF(EXACT(C10,UPPER(C10)),1,0.01)/U10</f>
        <v>1</v>
      </c>
      <c r="T10" s="44">
        <v>0</v>
      </c>
      <c r="U10" s="44">
        <v>1</v>
      </c>
      <c r="V10" s="152">
        <f>IF(AND(P10&lt;0,N10&gt;0),N10,0)</f>
        <v>9.4439843405827706E-6</v>
      </c>
      <c r="W10" s="152">
        <f>IF(AND(P10&gt;0,N10&gt;0),N10,0)</f>
        <v>0</v>
      </c>
      <c r="X10" s="203"/>
      <c r="Y10" s="185">
        <f>_xll.BDH(B10,$Y$7,$C$1,$C$1)</f>
        <v>7.74</v>
      </c>
      <c r="Z10" s="182">
        <f>IF(OR(E10="#N/A N/A",Y10="#N/A N/A"),0,  E10 - Y10)</f>
        <v>8.9999999999999858E-2</v>
      </c>
      <c r="AA10" s="171">
        <f>IF(OR(Y10=0,Y10="#N/A N/A"),0,Z10 / Y10*100)</f>
        <v>1.1627906976744167</v>
      </c>
      <c r="AB10" s="170">
        <v>-127400</v>
      </c>
      <c r="AC10" s="172">
        <f>IF(C10 = B338,1,_xll.BDP(J10,$AC$7)*K10)</f>
        <v>1.5678099999999999</v>
      </c>
      <c r="AD10" s="195">
        <f>Z10*AB10*S10/AC10 / AE338</f>
        <v>-4.2347930666998659E-5</v>
      </c>
      <c r="AE10" s="206"/>
      <c r="AF10" s="197"/>
      <c r="AG10" s="179"/>
    </row>
    <row r="11" spans="1:33" s="44" customFormat="1" x14ac:dyDescent="0.2">
      <c r="B11" s="44" t="s">
        <v>250</v>
      </c>
      <c r="C11" s="44" t="str">
        <f>_xll.BDP(B11,$C$7)</f>
        <v>AUD</v>
      </c>
      <c r="D11" s="44" t="s">
        <v>559</v>
      </c>
      <c r="E11" s="67">
        <f>_xll.BDP(B11,$E$7)</f>
        <v>76.760000000000005</v>
      </c>
      <c r="F11" s="67">
        <f>_xll.BDP(B11,$F$7)</f>
        <v>76.39</v>
      </c>
      <c r="G11" s="68">
        <f>IF(OR(F11="#N/A N/A",E11="#N/A N/A"),0,  F11 - E11)</f>
        <v>-0.37000000000000455</v>
      </c>
      <c r="H11" s="76">
        <f>IF(OR(E11=0,E11="#N/A N/A"),0,G11 / E11*100)</f>
        <v>-0.48202188639917215</v>
      </c>
      <c r="I11" s="25">
        <v>-30000</v>
      </c>
      <c r="J11" s="49" t="str">
        <f>CONCATENATE(B338,C11, " Curncy")</f>
        <v>EURAUD Curncy</v>
      </c>
      <c r="K11" s="49">
        <f>IF(C11 = B338,1,_xll.BDP(J11,$K$7))</f>
        <v>1</v>
      </c>
      <c r="L11" s="69">
        <f>IF(C11 = B338,1,_xll.BDP(J11,$L$7)*K11)</f>
        <v>1.5659000000000001</v>
      </c>
      <c r="M11" s="70">
        <f>G11*I11*S11/L11</f>
        <v>7088.575260233818</v>
      </c>
      <c r="N11" s="79">
        <f>M11 / X338</f>
        <v>4.114137605198887E-5</v>
      </c>
      <c r="O11" s="70">
        <f>F11*I11*S11/L11</f>
        <v>-1463503.4165655533</v>
      </c>
      <c r="P11" s="10">
        <f>O11 / X338*100</f>
        <v>-0.84940262611118678</v>
      </c>
      <c r="Q11" s="82">
        <f>IF(P11&lt;0,P11,0)</f>
        <v>-0.84940262611118678</v>
      </c>
      <c r="R11" s="161">
        <f>IF(P11&gt;0,P11,0)</f>
        <v>0</v>
      </c>
      <c r="S11" s="33">
        <f>IF(EXACT(C11,UPPER(C11)),1,0.01)/U11</f>
        <v>1</v>
      </c>
      <c r="T11" s="44">
        <v>0</v>
      </c>
      <c r="U11" s="44">
        <v>1</v>
      </c>
      <c r="V11" s="152">
        <f>IF(AND(P11&lt;0,N11&gt;0),N11,0)</f>
        <v>4.114137605198887E-5</v>
      </c>
      <c r="W11" s="152">
        <f>IF(AND(P11&gt;0,N11&gt;0),N11,0)</f>
        <v>0</v>
      </c>
      <c r="X11" s="203"/>
      <c r="Y11" s="185">
        <f>_xll.BDH(B11,$Y$7,$C$1,$C$1)</f>
        <v>76.599999999999994</v>
      </c>
      <c r="Z11" s="183">
        <f>IF(OR(E11="#N/A N/A",Y11="#N/A N/A"),0,  E11 - Y11)</f>
        <v>0.1600000000000108</v>
      </c>
      <c r="AA11" s="171">
        <f>IF(OR(Y11=0,Y11="#N/A N/A"),0,Z11 / Y11*100)</f>
        <v>0.20887728459531441</v>
      </c>
      <c r="AB11" s="170">
        <v>-30000</v>
      </c>
      <c r="AC11" s="172">
        <f>IF(C11 = B338,1,_xll.BDP(J11,$AC$7)*K11)</f>
        <v>1.5678099999999999</v>
      </c>
      <c r="AD11" s="195">
        <f>Z11*AB11*S11/AC11 / AE338</f>
        <v>-1.7728071446154508E-5</v>
      </c>
      <c r="AE11" s="206"/>
      <c r="AF11" s="197"/>
      <c r="AG11" s="179"/>
    </row>
    <row r="12" spans="1:33" s="44" customFormat="1" x14ac:dyDescent="0.2">
      <c r="B12" s="44">
        <v>1860</v>
      </c>
      <c r="C12" s="44" t="s">
        <v>317</v>
      </c>
      <c r="D12" s="44" t="s">
        <v>249</v>
      </c>
      <c r="E12" s="67">
        <v>100</v>
      </c>
      <c r="F12" s="67">
        <v>100</v>
      </c>
      <c r="G12" s="68">
        <f>IF(OR(F12="#N/A N/A",E12="#N/A N/A"),0,  F12 - E12)</f>
        <v>0</v>
      </c>
      <c r="H12" s="76">
        <f>IF(OR(E12=0,E12="#N/A N/A"),0,G12 / E12*100)</f>
        <v>0</v>
      </c>
      <c r="I12" s="25">
        <v>62558</v>
      </c>
      <c r="J12" s="49" t="str">
        <f>CONCATENATE(B338,C12, " Curncy")</f>
        <v>EURAUD Curncy</v>
      </c>
      <c r="K12" s="49">
        <f>IF(C12 = B338,1,_xll.BDP(J12,$K$7))</f>
        <v>1</v>
      </c>
      <c r="L12" s="69">
        <f>IF(C12 = B338,1,_xll.BDP(J12,$L$7)*K12)</f>
        <v>1.5659000000000001</v>
      </c>
      <c r="M12" s="70">
        <f>G12*I12*S12/L12</f>
        <v>0</v>
      </c>
      <c r="N12" s="79">
        <f>M12 / X338</f>
        <v>0</v>
      </c>
      <c r="O12" s="70">
        <f>F12*I12*S12/L12</f>
        <v>3995018.839006322</v>
      </c>
      <c r="P12" s="10">
        <f>O12 / X338*100</f>
        <v>2.3186686514056651</v>
      </c>
      <c r="Q12" s="82">
        <f>IF(P12&lt;0,P12,0)</f>
        <v>0</v>
      </c>
      <c r="R12" s="161">
        <f>IF(P12&gt;0,P12,0)</f>
        <v>2.3186686514056651</v>
      </c>
      <c r="S12" s="33">
        <f>IF(EXACT(C12,UPPER(C12)),1,0.01)/U12</f>
        <v>1</v>
      </c>
      <c r="T12" s="44">
        <v>1</v>
      </c>
      <c r="U12" s="44">
        <v>1</v>
      </c>
      <c r="V12" s="152">
        <f>IF(AND(P12&lt;0,N12&gt;0),N12,0)</f>
        <v>0</v>
      </c>
      <c r="W12" s="152">
        <f>IF(AND(P12&gt;0,N12&gt;0),N12,0)</f>
        <v>0</v>
      </c>
      <c r="X12" s="203"/>
      <c r="Y12" s="185">
        <v>100</v>
      </c>
      <c r="Z12" s="183">
        <f>IF(OR(E12="#N/A N/A",Y12="#N/A N/A"),0,  E12 - Y12)</f>
        <v>0</v>
      </c>
      <c r="AA12" s="171">
        <f>IF(OR(Y12=0,Y12="#N/A N/A"),0,Z12 / Y12*100)</f>
        <v>0</v>
      </c>
      <c r="AB12" s="170">
        <v>62558</v>
      </c>
      <c r="AC12" s="172">
        <f>IF(C12 = B338,1,_xll.BDP(J12,$AC$7)*K12)</f>
        <v>1.5678099999999999</v>
      </c>
      <c r="AD12" s="195">
        <f>Z12*AB12*S12/AC12 / AE338</f>
        <v>0</v>
      </c>
      <c r="AE12" s="206"/>
      <c r="AF12" s="197"/>
      <c r="AG12" s="179"/>
    </row>
    <row r="13" spans="1:33" s="44" customFormat="1" x14ac:dyDescent="0.2">
      <c r="B13" s="44" t="s">
        <v>248</v>
      </c>
      <c r="C13" s="44" t="str">
        <f>_xll.BDP(B13,$C$7)</f>
        <v>AUD</v>
      </c>
      <c r="D13" s="44" t="s">
        <v>558</v>
      </c>
      <c r="E13" s="67">
        <f>_xll.BDP(B13,$E$7)</f>
        <v>5.2</v>
      </c>
      <c r="F13" s="67">
        <f>_xll.BDP(B13,$F$7)</f>
        <v>5.04</v>
      </c>
      <c r="G13" s="68">
        <f>IF(OR(F13="#N/A N/A",E13="#N/A N/A"),0,  F13 - E13)</f>
        <v>-0.16000000000000014</v>
      </c>
      <c r="H13" s="76">
        <f>IF(OR(E13=0,E13="#N/A N/A"),0,G13 / E13*100)</f>
        <v>-3.0769230769230793</v>
      </c>
      <c r="I13" s="25">
        <v>-1048000</v>
      </c>
      <c r="J13" s="49" t="str">
        <f>CONCATENATE(B338,C13, " Curncy")</f>
        <v>EURAUD Curncy</v>
      </c>
      <c r="K13" s="49">
        <f>IF(C13 = B338,1,_xll.BDP(J13,$K$7))</f>
        <v>1</v>
      </c>
      <c r="L13" s="69">
        <f>IF(C13 = B338,1,_xll.BDP(J13,$L$7)*K13)</f>
        <v>1.5659000000000001</v>
      </c>
      <c r="M13" s="70">
        <f>G13*I13*S13/L13</f>
        <v>107082.18915639578</v>
      </c>
      <c r="N13" s="79">
        <f>M13 / X338</f>
        <v>6.214942285042716E-4</v>
      </c>
      <c r="O13" s="70">
        <f>F13*I13*S13/L13</f>
        <v>-3373088.9584264639</v>
      </c>
      <c r="P13" s="10">
        <f>O13 / X338*100</f>
        <v>-1.9577068197884537</v>
      </c>
      <c r="Q13" s="82">
        <f>IF(P13&lt;0,P13,0)</f>
        <v>-1.9577068197884537</v>
      </c>
      <c r="R13" s="161">
        <f>IF(P13&gt;0,P13,0)</f>
        <v>0</v>
      </c>
      <c r="S13" s="33">
        <f>IF(EXACT(C13,UPPER(C13)),1,0.01)/U13</f>
        <v>1</v>
      </c>
      <c r="T13" s="44">
        <v>0</v>
      </c>
      <c r="U13" s="44">
        <v>1</v>
      </c>
      <c r="V13" s="152">
        <f>IF(AND(P13&lt;0,N13&gt;0),N13,0)</f>
        <v>6.214942285042716E-4</v>
      </c>
      <c r="W13" s="152">
        <f>IF(AND(P13&gt;0,N13&gt;0),N13,0)</f>
        <v>0</v>
      </c>
      <c r="X13" s="203"/>
      <c r="Y13" s="185">
        <f>_xll.BDH(B13,$Y$7,$C$1,$C$1)</f>
        <v>5.21</v>
      </c>
      <c r="Z13" s="183">
        <f>IF(OR(E13="#N/A N/A",Y13="#N/A N/A"),0,  E13 - Y13)</f>
        <v>-9.9999999999997868E-3</v>
      </c>
      <c r="AA13" s="171">
        <f>IF(OR(Y13=0,Y13="#N/A N/A"),0,Z13 / Y13*100)</f>
        <v>-0.19193857965450647</v>
      </c>
      <c r="AB13" s="170">
        <v>-1048000</v>
      </c>
      <c r="AC13" s="172">
        <f>IF(C13 = B338,1,_xll.BDP(J13,$AC$7)*K13)</f>
        <v>1.5678099999999999</v>
      </c>
      <c r="AD13" s="195">
        <f>Z13*AB13*S13/AC13 / AE338</f>
        <v>3.8706289324100571E-5</v>
      </c>
      <c r="AE13" s="206"/>
      <c r="AF13" s="197"/>
      <c r="AG13" s="179"/>
    </row>
    <row r="14" spans="1:33" s="44" customFormat="1" x14ac:dyDescent="0.2">
      <c r="B14" s="44" t="s">
        <v>247</v>
      </c>
      <c r="C14" s="44" t="str">
        <f>_xll.BDP(B14,$C$7)</f>
        <v>AUD</v>
      </c>
      <c r="D14" s="44" t="s">
        <v>557</v>
      </c>
      <c r="E14" s="67">
        <f>_xll.BDP(B14,$E$7)</f>
        <v>2.52</v>
      </c>
      <c r="F14" s="67">
        <f>_xll.BDP(B14,$F$7)</f>
        <v>2.52</v>
      </c>
      <c r="G14" s="68">
        <f>IF(OR(F14="#N/A N/A",E14="#N/A N/A"),0,  F14 - E14)</f>
        <v>0</v>
      </c>
      <c r="H14" s="76">
        <f>IF(OR(E14=0,E14="#N/A N/A"),0,G14 / E14*100)</f>
        <v>0</v>
      </c>
      <c r="I14" s="25">
        <v>-977000</v>
      </c>
      <c r="J14" s="49" t="str">
        <f>CONCATENATE(B338,C14, " Curncy")</f>
        <v>EURAUD Curncy</v>
      </c>
      <c r="K14" s="49">
        <f>IF(C14 = B338,1,_xll.BDP(J14,$K$7))</f>
        <v>1</v>
      </c>
      <c r="L14" s="69">
        <f>IF(C14 = B338,1,_xll.BDP(J14,$L$7)*K14)</f>
        <v>1.5659000000000001</v>
      </c>
      <c r="M14" s="70">
        <f>G14*I14*S14/L14</f>
        <v>0</v>
      </c>
      <c r="N14" s="79">
        <f>M14 / X338</f>
        <v>0</v>
      </c>
      <c r="O14" s="70">
        <f>F14*I14*S14/L14</f>
        <v>-1572284.3093428698</v>
      </c>
      <c r="P14" s="10">
        <f>O14 / X338*100</f>
        <v>-0.91253795941475158</v>
      </c>
      <c r="Q14" s="82">
        <f>IF(P14&lt;0,P14,0)</f>
        <v>-0.91253795941475158</v>
      </c>
      <c r="R14" s="161">
        <f>IF(P14&gt;0,P14,0)</f>
        <v>0</v>
      </c>
      <c r="S14" s="33">
        <f>IF(EXACT(C14,UPPER(C14)),1,0.01)/U14</f>
        <v>1</v>
      </c>
      <c r="T14" s="44">
        <v>0</v>
      </c>
      <c r="U14" s="44">
        <v>1</v>
      </c>
      <c r="V14" s="152">
        <f>IF(AND(P14&lt;0,N14&gt;0),N14,0)</f>
        <v>0</v>
      </c>
      <c r="W14" s="152">
        <f>IF(AND(P14&gt;0,N14&gt;0),N14,0)</f>
        <v>0</v>
      </c>
      <c r="X14" s="203"/>
      <c r="Y14" s="185">
        <f>_xll.BDH(B14,$Y$7,$C$1,$C$1)</f>
        <v>2.52</v>
      </c>
      <c r="Z14" s="183">
        <f>IF(OR(E14="#N/A N/A",Y14="#N/A N/A"),0,  E14 - Y14)</f>
        <v>0</v>
      </c>
      <c r="AA14" s="171">
        <f>IF(OR(Y14=0,Y14="#N/A N/A"),0,Z14 / Y14*100)</f>
        <v>0</v>
      </c>
      <c r="AB14" s="170">
        <v>-977000</v>
      </c>
      <c r="AC14" s="172">
        <f>IF(C14 = B338,1,_xll.BDP(J14,$AC$7)*K14)</f>
        <v>1.5678099999999999</v>
      </c>
      <c r="AD14" s="195">
        <f>Z14*AB14*S14/AC14 / AE338</f>
        <v>0</v>
      </c>
      <c r="AE14" s="206"/>
      <c r="AF14" s="197"/>
      <c r="AG14" s="179"/>
    </row>
    <row r="15" spans="1:33" s="44" customFormat="1" x14ac:dyDescent="0.2">
      <c r="B15" s="44" t="s">
        <v>246</v>
      </c>
      <c r="C15" s="44" t="str">
        <f>_xll.BDP(B15,$C$7)</f>
        <v>AUD</v>
      </c>
      <c r="D15" s="44" t="s">
        <v>556</v>
      </c>
      <c r="E15" s="67">
        <f>_xll.BDP(B15,$E$7)</f>
        <v>3.36</v>
      </c>
      <c r="F15" s="67">
        <f>_xll.BDP(B15,$F$7)</f>
        <v>3.24</v>
      </c>
      <c r="G15" s="68">
        <f>IF(OR(F15="#N/A N/A",E15="#N/A N/A"),0,  F15 - E15)</f>
        <v>-0.11999999999999966</v>
      </c>
      <c r="H15" s="76">
        <f>IF(OR(E15=0,E15="#N/A N/A"),0,G15 / E15*100)</f>
        <v>-3.5714285714285614</v>
      </c>
      <c r="I15" s="25">
        <v>-916000</v>
      </c>
      <c r="J15" s="49" t="str">
        <f>CONCATENATE(B338,C15, " Curncy")</f>
        <v>EURAUD Curncy</v>
      </c>
      <c r="K15" s="49">
        <f>IF(C15 = B338,1,_xll.BDP(J15,$K$7))</f>
        <v>1</v>
      </c>
      <c r="L15" s="69">
        <f>IF(C15 = B338,1,_xll.BDP(J15,$L$7)*K15)</f>
        <v>1.5659000000000001</v>
      </c>
      <c r="M15" s="70">
        <f>G15*I15*S15/L15</f>
        <v>70196.053387827895</v>
      </c>
      <c r="N15" s="79">
        <f>M15 / X338</f>
        <v>4.074108158229323E-4</v>
      </c>
      <c r="O15" s="70">
        <f>F15*I15*S15/L15</f>
        <v>-1895293.4414713583</v>
      </c>
      <c r="P15" s="10">
        <f>O15 / X338*100</f>
        <v>-1.1000092027219202</v>
      </c>
      <c r="Q15" s="82">
        <f>IF(P15&lt;0,P15,0)</f>
        <v>-1.1000092027219202</v>
      </c>
      <c r="R15" s="161">
        <f>IF(P15&gt;0,P15,0)</f>
        <v>0</v>
      </c>
      <c r="S15" s="33">
        <f>IF(EXACT(C15,UPPER(C15)),1,0.01)/U15</f>
        <v>1</v>
      </c>
      <c r="T15" s="44">
        <v>0</v>
      </c>
      <c r="U15" s="44">
        <v>1</v>
      </c>
      <c r="V15" s="152">
        <f>IF(AND(P15&lt;0,N15&gt;0),N15,0)</f>
        <v>4.074108158229323E-4</v>
      </c>
      <c r="W15" s="152">
        <f>IF(AND(P15&gt;0,N15&gt;0),N15,0)</f>
        <v>0</v>
      </c>
      <c r="X15" s="203"/>
      <c r="Y15" s="185">
        <f>_xll.BDH(B15,$Y$7,$C$1,$C$1)</f>
        <v>3.25</v>
      </c>
      <c r="Z15" s="183">
        <f>IF(OR(E15="#N/A N/A",Y15="#N/A N/A"),0,  E15 - Y15)</f>
        <v>0.10999999999999988</v>
      </c>
      <c r="AA15" s="171">
        <f>IF(OR(Y15=0,Y15="#N/A N/A"),0,Z15 / Y15*100)</f>
        <v>3.384615384615381</v>
      </c>
      <c r="AB15" s="170">
        <v>-916000</v>
      </c>
      <c r="AC15" s="172">
        <f>IF(C15 = B338,1,_xll.BDP(J15,$AC$7)*K15)</f>
        <v>1.5678099999999999</v>
      </c>
      <c r="AD15" s="195">
        <f>Z15*AB15*S15/AC15 / AE338</f>
        <v>-3.7214176644050117E-4</v>
      </c>
      <c r="AE15" s="206"/>
      <c r="AF15" s="197"/>
      <c r="AG15" s="179"/>
    </row>
    <row r="16" spans="1:33" s="44" customFormat="1" x14ac:dyDescent="0.2">
      <c r="B16" s="44" t="s">
        <v>245</v>
      </c>
      <c r="C16" s="44" t="str">
        <f>_xll.BDP(B16,$C$7)</f>
        <v>AUD</v>
      </c>
      <c r="D16" s="44" t="s">
        <v>555</v>
      </c>
      <c r="E16" s="67">
        <f>_xll.BDP(B16,$E$7)</f>
        <v>8.2000000000000003E-2</v>
      </c>
      <c r="F16" s="67">
        <f>_xll.BDP(B16,$F$7)</f>
        <v>8.5999999999999993E-2</v>
      </c>
      <c r="G16" s="68">
        <f>IF(OR(F16="#N/A N/A",E16="#N/A N/A"),0,  F16 - E16)</f>
        <v>3.9999999999999897E-3</v>
      </c>
      <c r="H16" s="76">
        <f>IF(OR(E16=0,E16="#N/A N/A"),0,G16 / E16*100)</f>
        <v>4.8780487804877914</v>
      </c>
      <c r="I16" s="25">
        <v>5759800</v>
      </c>
      <c r="J16" s="49" t="str">
        <f>CONCATENATE(B338,C16, " Curncy")</f>
        <v>EURAUD Curncy</v>
      </c>
      <c r="K16" s="49">
        <f>IF(C16 = B338,1,_xll.BDP(J16,$K$7))</f>
        <v>1</v>
      </c>
      <c r="L16" s="69">
        <f>IF(C16 = B338,1,_xll.BDP(J16,$L$7)*K16)</f>
        <v>1.5659000000000001</v>
      </c>
      <c r="M16" s="70">
        <f>G16*I16*S16/L16</f>
        <v>14713.072354556445</v>
      </c>
      <c r="N16" s="79">
        <f>M16 / X338</f>
        <v>8.5393188390717821E-5</v>
      </c>
      <c r="O16" s="70">
        <f>F16*I16*S16/L16</f>
        <v>316331.0556229644</v>
      </c>
      <c r="P16" s="10">
        <f>O16 / X338*100</f>
        <v>0.18359535504004379</v>
      </c>
      <c r="Q16" s="82">
        <f>IF(P16&lt;0,P16,0)</f>
        <v>0</v>
      </c>
      <c r="R16" s="161">
        <f>IF(P16&gt;0,P16,0)</f>
        <v>0.18359535504004379</v>
      </c>
      <c r="S16" s="33">
        <f>IF(EXACT(C16,UPPER(C16)),1,0.01)/U16</f>
        <v>1</v>
      </c>
      <c r="T16" s="44">
        <v>0</v>
      </c>
      <c r="U16" s="44">
        <v>1</v>
      </c>
      <c r="V16" s="152">
        <f>IF(AND(P16&lt;0,N16&gt;0),N16,0)</f>
        <v>0</v>
      </c>
      <c r="W16" s="152">
        <f>IF(AND(P16&gt;0,N16&gt;0),N16,0)</f>
        <v>8.5393188390717821E-5</v>
      </c>
      <c r="X16" s="203"/>
      <c r="Y16" s="185">
        <f>_xll.BDH(B16,$Y$7,$C$1,$C$1)</f>
        <v>8.4000000000000005E-2</v>
      </c>
      <c r="Z16" s="183">
        <f>IF(OR(E16="#N/A N/A",Y16="#N/A N/A"),0,  E16 - Y16)</f>
        <v>-2.0000000000000018E-3</v>
      </c>
      <c r="AA16" s="171">
        <f>IF(OR(Y16=0,Y16="#N/A N/A"),0,Z16 / Y16*100)</f>
        <v>-2.3809523809523827</v>
      </c>
      <c r="AB16" s="170">
        <v>5759800</v>
      </c>
      <c r="AC16" s="172">
        <f>IF(C16 = B338,1,_xll.BDP(J16,$AC$7)*K16)</f>
        <v>1.5678099999999999</v>
      </c>
      <c r="AD16" s="195">
        <f>Z16*AB16*S16/AC16 / AE338</f>
        <v>-4.2545894131480803E-5</v>
      </c>
      <c r="AE16" s="206"/>
      <c r="AF16" s="197"/>
      <c r="AG16" s="179"/>
    </row>
    <row r="17" spans="1:33" s="44" customFormat="1" x14ac:dyDescent="0.2">
      <c r="B17" s="44" t="s">
        <v>244</v>
      </c>
      <c r="C17" s="44" t="str">
        <f>_xll.BDP(B17,$C$7)</f>
        <v>AUD</v>
      </c>
      <c r="D17" s="44" t="s">
        <v>554</v>
      </c>
      <c r="E17" s="67">
        <f>_xll.BDP(B17,$E$7)</f>
        <v>1.62</v>
      </c>
      <c r="F17" s="67">
        <f>_xll.BDP(B17,$F$7)</f>
        <v>1.6</v>
      </c>
      <c r="G17" s="68">
        <f>IF(OR(F17="#N/A N/A",E17="#N/A N/A"),0,  F17 - E17)</f>
        <v>-2.0000000000000018E-2</v>
      </c>
      <c r="H17" s="76">
        <f>IF(OR(E17=0,E17="#N/A N/A"),0,G17 / E17*100)</f>
        <v>-1.2345679012345689</v>
      </c>
      <c r="I17" s="25">
        <v>960000</v>
      </c>
      <c r="J17" s="49" t="str">
        <f>CONCATENATE(B338,C17, " Curncy")</f>
        <v>EURAUD Curncy</v>
      </c>
      <c r="K17" s="49">
        <f>IF(C17 = B338,1,_xll.BDP(J17,$K$7))</f>
        <v>1</v>
      </c>
      <c r="L17" s="69">
        <f>IF(C17 = B338,1,_xll.BDP(J17,$L$7)*K17)</f>
        <v>1.5659000000000001</v>
      </c>
      <c r="M17" s="70">
        <f>G17*I17*S17/L17</f>
        <v>-12261.319369052952</v>
      </c>
      <c r="N17" s="79">
        <f>M17 / X338</f>
        <v>-7.1163461279115066E-5</v>
      </c>
      <c r="O17" s="70">
        <f>F17*I17*S17/L17</f>
        <v>980905.54952423519</v>
      </c>
      <c r="P17" s="10">
        <f>O17 / X338*100</f>
        <v>0.56930769023292005</v>
      </c>
      <c r="Q17" s="82">
        <f>IF(P17&lt;0,P17,0)</f>
        <v>0</v>
      </c>
      <c r="R17" s="161">
        <f>IF(P17&gt;0,P17,0)</f>
        <v>0.56930769023292005</v>
      </c>
      <c r="S17" s="33">
        <f>IF(EXACT(C17,UPPER(C17)),1,0.01)/U17</f>
        <v>1</v>
      </c>
      <c r="T17" s="44">
        <v>0</v>
      </c>
      <c r="U17" s="44">
        <v>1</v>
      </c>
      <c r="V17" s="152">
        <f>IF(AND(P17&lt;0,N17&gt;0),N17,0)</f>
        <v>0</v>
      </c>
      <c r="W17" s="152">
        <f>IF(AND(P17&gt;0,N17&gt;0),N17,0)</f>
        <v>0</v>
      </c>
      <c r="X17" s="203"/>
      <c r="Y17" s="185">
        <f>_xll.BDH(B17,$Y$7,$C$1,$C$1)</f>
        <v>1.51</v>
      </c>
      <c r="Z17" s="183">
        <f>IF(OR(E17="#N/A N/A",Y17="#N/A N/A"),0,  E17 - Y17)</f>
        <v>0.1100000000000001</v>
      </c>
      <c r="AA17" s="171">
        <f>IF(OR(Y17=0,Y17="#N/A N/A"),0,Z17 / Y17*100)</f>
        <v>7.2847682119205368</v>
      </c>
      <c r="AB17" s="170">
        <v>960000</v>
      </c>
      <c r="AC17" s="172">
        <f>IF(C17 = B338,1,_xll.BDP(J17,$AC$7)*K17)</f>
        <v>1.5678099999999999</v>
      </c>
      <c r="AD17" s="195">
        <f>Z17*AB17*S17/AC17 / AE338</f>
        <v>3.900175718153732E-4</v>
      </c>
      <c r="AE17" s="206"/>
      <c r="AF17" s="197"/>
      <c r="AG17" s="179"/>
    </row>
    <row r="18" spans="1:33" s="44" customFormat="1" x14ac:dyDescent="0.2">
      <c r="B18" s="44" t="s">
        <v>243</v>
      </c>
      <c r="C18" s="44" t="str">
        <f>_xll.BDP(B18,$C$7)</f>
        <v>AUD</v>
      </c>
      <c r="D18" s="44" t="s">
        <v>553</v>
      </c>
      <c r="E18" s="67">
        <f>_xll.BDP(B18,$E$7)</f>
        <v>0.21</v>
      </c>
      <c r="F18" s="67">
        <f>_xll.BDP(B18,$F$7)</f>
        <v>0.22</v>
      </c>
      <c r="G18" s="68">
        <f>IF(OR(F18="#N/A N/A",E18="#N/A N/A"),0,  F18 - E18)</f>
        <v>1.0000000000000009E-2</v>
      </c>
      <c r="H18" s="76">
        <f>IF(OR(E18=0,E18="#N/A N/A"),0,G18 / E18*100)</f>
        <v>4.7619047619047663</v>
      </c>
      <c r="I18" s="25">
        <v>383311</v>
      </c>
      <c r="J18" s="49" t="str">
        <f>CONCATENATE(B338,C18, " Curncy")</f>
        <v>EURAUD Curncy</v>
      </c>
      <c r="K18" s="49">
        <f>IF(C18 = B338,1,_xll.BDP(J18,$K$7))</f>
        <v>1</v>
      </c>
      <c r="L18" s="69">
        <f>IF(C18 = B338,1,_xll.BDP(J18,$L$7)*K18)</f>
        <v>1.5659000000000001</v>
      </c>
      <c r="M18" s="70">
        <f>G18*I18*S18/L18</f>
        <v>2447.863848266175</v>
      </c>
      <c r="N18" s="79">
        <f>M18 / X338</f>
        <v>1.4207154951228582E-5</v>
      </c>
      <c r="O18" s="70">
        <f>F18*I18*S18/L18</f>
        <v>53853.004661855797</v>
      </c>
      <c r="P18" s="10">
        <f>O18 / X338*100</f>
        <v>3.1255740892702853E-2</v>
      </c>
      <c r="Q18" s="82">
        <f>IF(P18&lt;0,P18,0)</f>
        <v>0</v>
      </c>
      <c r="R18" s="161">
        <f>IF(P18&gt;0,P18,0)</f>
        <v>3.1255740892702853E-2</v>
      </c>
      <c r="S18" s="33">
        <f>IF(EXACT(C18,UPPER(C18)),1,0.01)/U18</f>
        <v>1</v>
      </c>
      <c r="T18" s="44">
        <v>0</v>
      </c>
      <c r="U18" s="44">
        <v>1</v>
      </c>
      <c r="V18" s="152">
        <f>IF(AND(P18&lt;0,N18&gt;0),N18,0)</f>
        <v>0</v>
      </c>
      <c r="W18" s="152">
        <f>IF(AND(P18&gt;0,N18&gt;0),N18,0)</f>
        <v>1.4207154951228582E-5</v>
      </c>
      <c r="X18" s="203"/>
      <c r="Y18" s="185">
        <f>_xll.BDH(B18,$Y$7,$C$1,$C$1)</f>
        <v>0.2</v>
      </c>
      <c r="Z18" s="183">
        <f>IF(OR(E18="#N/A N/A",Y18="#N/A N/A"),0,  E18 - Y18)</f>
        <v>9.9999999999999811E-3</v>
      </c>
      <c r="AA18" s="171">
        <f>IF(OR(Y18=0,Y18="#N/A N/A"),0,Z18 / Y18*100)</f>
        <v>4.9999999999999902</v>
      </c>
      <c r="AB18" s="170">
        <v>383311</v>
      </c>
      <c r="AC18" s="172">
        <f>IF(C18 = B338,1,_xll.BDP(J18,$AC$7)*K18)</f>
        <v>1.5678099999999999</v>
      </c>
      <c r="AD18" s="195">
        <f>Z18*AB18*S18/AC18 / AE338</f>
        <v>1.4157009987700957E-5</v>
      </c>
      <c r="AE18" s="206"/>
      <c r="AF18" s="197"/>
      <c r="AG18" s="179"/>
    </row>
    <row r="19" spans="1:33" s="44" customFormat="1" x14ac:dyDescent="0.2">
      <c r="B19" s="44" t="s">
        <v>242</v>
      </c>
      <c r="C19" s="44" t="str">
        <f>_xll.BDP(B19,$C$7)</f>
        <v>AUD</v>
      </c>
      <c r="D19" s="44" t="s">
        <v>552</v>
      </c>
      <c r="E19" s="67">
        <f>_xll.BDP(B19,$E$7)</f>
        <v>27.84</v>
      </c>
      <c r="F19" s="67">
        <f>_xll.BDP(B19,$F$7)</f>
        <v>27.61</v>
      </c>
      <c r="G19" s="68">
        <f>IF(OR(F19="#N/A N/A",E19="#N/A N/A"),0,  F19 - E19)</f>
        <v>-0.23000000000000043</v>
      </c>
      <c r="H19" s="76">
        <f>IF(OR(E19=0,E19="#N/A N/A"),0,G19 / E19*100)</f>
        <v>-0.82614942528735791</v>
      </c>
      <c r="I19" s="25">
        <v>-61600</v>
      </c>
      <c r="J19" s="49" t="str">
        <f>CONCATENATE(B338,C19, " Curncy")</f>
        <v>EURAUD Curncy</v>
      </c>
      <c r="K19" s="49">
        <f>IF(C19 = B338,1,_xll.BDP(J19,$K$7))</f>
        <v>1</v>
      </c>
      <c r="L19" s="69">
        <f>IF(C19 = B338,1,_xll.BDP(J19,$L$7)*K19)</f>
        <v>1.5659000000000001</v>
      </c>
      <c r="M19" s="70">
        <f>G19*I19*S19/L19</f>
        <v>9047.8319177469984</v>
      </c>
      <c r="N19" s="79">
        <f>M19 / X338</f>
        <v>5.2512704135547044E-5</v>
      </c>
      <c r="O19" s="70">
        <f>F19*I19*S19/L19</f>
        <v>-1086133.2141260616</v>
      </c>
      <c r="P19" s="10">
        <f>O19 / X338*100</f>
        <v>-0.63038076573150048</v>
      </c>
      <c r="Q19" s="82">
        <f>IF(P19&lt;0,P19,0)</f>
        <v>-0.63038076573150048</v>
      </c>
      <c r="R19" s="161">
        <f>IF(P19&gt;0,P19,0)</f>
        <v>0</v>
      </c>
      <c r="S19" s="33">
        <f>IF(EXACT(C19,UPPER(C19)),1,0.01)/U19</f>
        <v>1</v>
      </c>
      <c r="T19" s="44">
        <v>0</v>
      </c>
      <c r="U19" s="44">
        <v>1</v>
      </c>
      <c r="V19" s="152">
        <f>IF(AND(P19&lt;0,N19&gt;0),N19,0)</f>
        <v>5.2512704135547044E-5</v>
      </c>
      <c r="W19" s="152">
        <f>IF(AND(P19&gt;0,N19&gt;0),N19,0)</f>
        <v>0</v>
      </c>
      <c r="X19" s="203"/>
      <c r="Y19" s="185">
        <f>_xll.BDH(B19,$Y$7,$C$1,$C$1)</f>
        <v>27.48</v>
      </c>
      <c r="Z19" s="183">
        <f>IF(OR(E19="#N/A N/A",Y19="#N/A N/A"),0,  E19 - Y19)</f>
        <v>0.35999999999999943</v>
      </c>
      <c r="AA19" s="171">
        <f>IF(OR(Y19=0,Y19="#N/A N/A"),0,Z19 / Y19*100)</f>
        <v>1.3100436681222687</v>
      </c>
      <c r="AB19" s="170">
        <v>-61600</v>
      </c>
      <c r="AC19" s="172">
        <f>IF(C19 = B338,1,_xll.BDP(J19,$AC$7)*K19)</f>
        <v>1.5678099999999999</v>
      </c>
      <c r="AD19" s="195">
        <f>Z19*AB19*S19/AC19 / AE338</f>
        <v>-8.1903690081228168E-5</v>
      </c>
      <c r="AE19" s="206"/>
      <c r="AF19" s="197"/>
      <c r="AG19" s="179"/>
    </row>
    <row r="20" spans="1:33" s="44" customFormat="1" x14ac:dyDescent="0.2">
      <c r="A20" s="46" t="s">
        <v>327</v>
      </c>
      <c r="B20" s="46" t="s">
        <v>252</v>
      </c>
      <c r="C20" s="46"/>
      <c r="D20" s="48" t="s">
        <v>241</v>
      </c>
      <c r="E20" s="71"/>
      <c r="F20" s="71"/>
      <c r="G20" s="72"/>
      <c r="H20" s="77"/>
      <c r="I20" s="41"/>
      <c r="J20" s="50"/>
      <c r="K20" s="50"/>
      <c r="L20" s="73"/>
      <c r="M20" s="74">
        <f xml:space="preserve"> SUM(M10:M19)</f>
        <v>199941.44581390891</v>
      </c>
      <c r="N20" s="80">
        <f xml:space="preserve"> SUM(N10:N19)</f>
        <v>1.1604399909181536E-3</v>
      </c>
      <c r="O20" s="74">
        <f xml:space="preserve"> SUM(O10:O19)</f>
        <v>-4679608.3913404429</v>
      </c>
      <c r="P20" s="42">
        <f xml:space="preserve"> SUM(P10:P19)</f>
        <v>-2.7159975246962293</v>
      </c>
      <c r="Q20" s="83">
        <f xml:space="preserve"> SUM(Q10:Q19)</f>
        <v>-5.818824962267561</v>
      </c>
      <c r="R20" s="162">
        <f xml:space="preserve"> SUM(R10:R19)</f>
        <v>3.1028274375713321</v>
      </c>
      <c r="S20" s="39"/>
      <c r="T20" s="46"/>
      <c r="U20" s="71"/>
      <c r="V20" s="83">
        <f xml:space="preserve"> SUM(V10:V19)</f>
        <v>1.1320031088553225E-3</v>
      </c>
      <c r="W20" s="83">
        <f xml:space="preserve"> SUM(W10:W19)</f>
        <v>9.9600343341946408E-5</v>
      </c>
      <c r="X20" s="216"/>
      <c r="Y20" s="174"/>
      <c r="Z20" s="184"/>
      <c r="AA20" s="173"/>
      <c r="AB20" s="174"/>
      <c r="AC20" s="180"/>
      <c r="AD20" s="196">
        <f xml:space="preserve"> SUM(AD10:AD19)</f>
        <v>-1.137864816391886E-4</v>
      </c>
      <c r="AE20" s="217"/>
      <c r="AF20" s="197"/>
      <c r="AG20" s="179"/>
    </row>
    <row r="21" spans="1:33" s="44" customFormat="1" x14ac:dyDescent="0.2">
      <c r="E21" s="67"/>
      <c r="F21" s="67"/>
      <c r="G21" s="68"/>
      <c r="H21" s="76"/>
      <c r="I21" s="25"/>
      <c r="J21" s="49"/>
      <c r="K21" s="49"/>
      <c r="L21" s="69"/>
      <c r="M21" s="70"/>
      <c r="N21" s="79"/>
      <c r="O21" s="70"/>
      <c r="P21" s="10"/>
      <c r="Q21" s="82"/>
      <c r="R21" s="161"/>
      <c r="S21" s="33"/>
      <c r="V21" s="152"/>
      <c r="W21" s="152"/>
      <c r="X21" s="203"/>
      <c r="Y21" s="185"/>
      <c r="Z21" s="183"/>
      <c r="AA21" s="171"/>
      <c r="AB21" s="170"/>
      <c r="AC21" s="172"/>
      <c r="AD21" s="195"/>
      <c r="AE21" s="206"/>
      <c r="AF21" s="197"/>
      <c r="AG21" s="179"/>
    </row>
    <row r="22" spans="1:33" s="44" customFormat="1" x14ac:dyDescent="0.2">
      <c r="B22" s="44" t="s">
        <v>240</v>
      </c>
      <c r="C22" s="44" t="str">
        <f>_xll.BDP(B22,$C$7)</f>
        <v>EUR</v>
      </c>
      <c r="D22" s="44" t="s">
        <v>402</v>
      </c>
      <c r="E22" s="67">
        <f>_xll.BDP(B22,$E$7)</f>
        <v>87.09</v>
      </c>
      <c r="F22" s="67">
        <f>_xll.BDP(B22,$F$7)</f>
        <v>87.48</v>
      </c>
      <c r="G22" s="68">
        <f>IF(OR(F22="#N/A N/A",E22="#N/A N/A"),0,  F22 - E22)</f>
        <v>0.39000000000000057</v>
      </c>
      <c r="H22" s="76">
        <f>IF(OR(E22=0,E22="#N/A N/A"),0,G22 / E22*100)</f>
        <v>0.44781260764726205</v>
      </c>
      <c r="I22" s="25">
        <v>-12600</v>
      </c>
      <c r="J22" s="49" t="str">
        <f>CONCATENATE(B338,C22, " Curncy")</f>
        <v>EUREUR Curncy</v>
      </c>
      <c r="K22" s="49">
        <f>IF(C22 = B338,1,_xll.BDP(J22,$K$7))</f>
        <v>1</v>
      </c>
      <c r="L22" s="69">
        <f>IF(C22 = B338,1,_xll.BDP(J22,$L$7)*K22)</f>
        <v>1</v>
      </c>
      <c r="M22" s="70">
        <f>G22*I22*S22/L22</f>
        <v>-4914.0000000000073</v>
      </c>
      <c r="N22" s="79">
        <f>M22 / X338</f>
        <v>-2.8520360509342327E-5</v>
      </c>
      <c r="O22" s="70">
        <f>F22*I22*S22/L22</f>
        <v>-1102248</v>
      </c>
      <c r="P22" s="10">
        <f>O22 / X338*100</f>
        <v>-0.6397336249634008</v>
      </c>
      <c r="Q22" s="82">
        <f>IF(P22&lt;0,P22,0)</f>
        <v>-0.6397336249634008</v>
      </c>
      <c r="R22" s="161">
        <f>IF(P22&gt;0,P22,0)</f>
        <v>0</v>
      </c>
      <c r="S22" s="33">
        <f>IF(EXACT(C22,UPPER(C22)),1,0.01)/U22</f>
        <v>1</v>
      </c>
      <c r="T22" s="44">
        <v>0</v>
      </c>
      <c r="U22" s="44">
        <v>1</v>
      </c>
      <c r="V22" s="152">
        <f>IF(AND(P22&lt;0,N22&gt;0),N22,0)</f>
        <v>0</v>
      </c>
      <c r="W22" s="152">
        <f>IF(AND(P22&gt;0,N22&gt;0),N22,0)</f>
        <v>0</v>
      </c>
      <c r="X22" s="203"/>
      <c r="Y22" s="185">
        <f>_xll.BDH(B22,$Y$7,$C$1,$C$1)</f>
        <v>87.89</v>
      </c>
      <c r="Z22" s="183">
        <f>IF(OR(E22="#N/A N/A",Y22="#N/A N/A"),0,  E22 - Y22)</f>
        <v>-0.79999999999999716</v>
      </c>
      <c r="AA22" s="171">
        <f>IF(OR(Y22=0,Y22="#N/A N/A"),0,Z22 / Y22*100)</f>
        <v>-0.91022869495960534</v>
      </c>
      <c r="AB22" s="170">
        <v>-12600</v>
      </c>
      <c r="AC22" s="172">
        <f>IF(C22 = B338,1,_xll.BDP(J22,$AC$7)*K22)</f>
        <v>1</v>
      </c>
      <c r="AD22" s="195">
        <f>Z22*AB22*S22/AC22 / AE338</f>
        <v>5.8367920157386394E-5</v>
      </c>
      <c r="AE22" s="206"/>
      <c r="AF22" s="197"/>
      <c r="AG22" s="179"/>
    </row>
    <row r="23" spans="1:33" s="44" customFormat="1" x14ac:dyDescent="0.2">
      <c r="B23" s="44" t="s">
        <v>550</v>
      </c>
      <c r="C23" s="44" t="str">
        <f>_xll.BDP(B23,$C$7)</f>
        <v>EUR</v>
      </c>
      <c r="D23" s="44" t="s">
        <v>551</v>
      </c>
      <c r="E23" s="67">
        <f>_xll.BDP(B23,$E$7)</f>
        <v>23.94</v>
      </c>
      <c r="F23" s="67">
        <f>_xll.BDP(B23,$F$7)</f>
        <v>23.78</v>
      </c>
      <c r="G23" s="68">
        <f>IF(OR(F23="#N/A N/A",E23="#N/A N/A"),0,  F23 - E23)</f>
        <v>-0.16000000000000014</v>
      </c>
      <c r="H23" s="76">
        <f>IF(OR(E23=0,E23="#N/A N/A"),0,G23 / E23*100)</f>
        <v>-0.66833751044277412</v>
      </c>
      <c r="I23" s="25">
        <v>-38600</v>
      </c>
      <c r="J23" s="49" t="str">
        <f>CONCATENATE(B338,C23, " Curncy")</f>
        <v>EUREUR Curncy</v>
      </c>
      <c r="K23" s="49">
        <f>IF(C23 = B338,1,_xll.BDP(J23,$K$7))</f>
        <v>1</v>
      </c>
      <c r="L23" s="69">
        <f>IF(C23 = B338,1,_xll.BDP(J23,$L$7)*K23)</f>
        <v>1</v>
      </c>
      <c r="M23" s="70">
        <f>G23*I23*S23/L23</f>
        <v>6176.0000000000055</v>
      </c>
      <c r="N23" s="79">
        <f>M23 / X338</f>
        <v>3.5844881258790826E-5</v>
      </c>
      <c r="O23" s="70">
        <f>F23*I23*S23/L23</f>
        <v>-917908</v>
      </c>
      <c r="P23" s="10">
        <f>O23 / X338*100</f>
        <v>-0.53274454770877822</v>
      </c>
      <c r="Q23" s="82">
        <f>IF(P23&lt;0,P23,0)</f>
        <v>-0.53274454770877822</v>
      </c>
      <c r="R23" s="161">
        <f>IF(P23&gt;0,P23,0)</f>
        <v>0</v>
      </c>
      <c r="S23" s="33">
        <f>IF(EXACT(C23,UPPER(C23)),1,0.01)/U23</f>
        <v>1</v>
      </c>
      <c r="T23" s="44">
        <v>0</v>
      </c>
      <c r="U23" s="44">
        <v>1</v>
      </c>
      <c r="V23" s="152">
        <f>IF(AND(P23&lt;0,N23&gt;0),N23,0)</f>
        <v>3.5844881258790826E-5</v>
      </c>
      <c r="W23" s="152">
        <f>IF(AND(P23&gt;0,N23&gt;0),N23,0)</f>
        <v>0</v>
      </c>
      <c r="X23" s="203"/>
      <c r="Y23" s="185">
        <f>_xll.BDH(B23,$Y$7,$C$1,$C$1)</f>
        <v>24.6</v>
      </c>
      <c r="Z23" s="183">
        <f>IF(OR(E23="#N/A N/A",Y23="#N/A N/A"),0,  E23 - Y23)</f>
        <v>-0.66000000000000014</v>
      </c>
      <c r="AA23" s="171">
        <f>IF(OR(Y23=0,Y23="#N/A N/A"),0,Z23 / Y23*100)</f>
        <v>-2.6829268292682928</v>
      </c>
      <c r="AB23" s="170">
        <v>-28243</v>
      </c>
      <c r="AC23" s="172">
        <f>IF(C23 = B338,1,_xll.BDP(J23,$AC$7)*K23)</f>
        <v>1</v>
      </c>
      <c r="AD23" s="195">
        <f>Z23*AB23*S23/AC23 / AE338</f>
        <v>1.0793652892295104E-4</v>
      </c>
      <c r="AE23" s="206"/>
      <c r="AF23" s="197"/>
      <c r="AG23" s="179"/>
    </row>
    <row r="24" spans="1:33" s="44" customFormat="1" x14ac:dyDescent="0.2">
      <c r="A24" s="46" t="s">
        <v>328</v>
      </c>
      <c r="B24" s="46" t="s">
        <v>253</v>
      </c>
      <c r="C24" s="46"/>
      <c r="D24" s="48" t="s">
        <v>239</v>
      </c>
      <c r="E24" s="71"/>
      <c r="F24" s="71"/>
      <c r="G24" s="72"/>
      <c r="H24" s="77"/>
      <c r="I24" s="41"/>
      <c r="J24" s="50"/>
      <c r="K24" s="50"/>
      <c r="L24" s="73"/>
      <c r="M24" s="74">
        <f xml:space="preserve"> SUM(M22:M23)</f>
        <v>1261.9999999999982</v>
      </c>
      <c r="N24" s="80">
        <f xml:space="preserve"> SUM(N22:N23)</f>
        <v>7.3245207494484994E-6</v>
      </c>
      <c r="O24" s="74">
        <f xml:space="preserve"> SUM(O22:O23)</f>
        <v>-2020156</v>
      </c>
      <c r="P24" s="42">
        <f xml:space="preserve"> SUM(P22:P23)</f>
        <v>-1.1724781726721791</v>
      </c>
      <c r="Q24" s="83">
        <f xml:space="preserve"> SUM(Q22:Q23)</f>
        <v>-1.1724781726721791</v>
      </c>
      <c r="R24" s="162">
        <f xml:space="preserve"> SUM(R22:R23)</f>
        <v>0</v>
      </c>
      <c r="S24" s="39"/>
      <c r="T24" s="46"/>
      <c r="U24" s="46"/>
      <c r="V24" s="83">
        <f xml:space="preserve"> SUM(V22:V23)</f>
        <v>3.5844881258790826E-5</v>
      </c>
      <c r="W24" s="153">
        <f xml:space="preserve"> SUM(W22:W23)</f>
        <v>0</v>
      </c>
      <c r="X24" s="216"/>
      <c r="Y24" s="174"/>
      <c r="Z24" s="184"/>
      <c r="AA24" s="173"/>
      <c r="AB24" s="174"/>
      <c r="AC24" s="180"/>
      <c r="AD24" s="196">
        <f xml:space="preserve"> SUM(AD22:AD23)</f>
        <v>1.6630444908033744E-4</v>
      </c>
      <c r="AE24" s="217"/>
      <c r="AF24" s="197"/>
      <c r="AG24" s="179"/>
    </row>
    <row r="25" spans="1:33" s="44" customFormat="1" x14ac:dyDescent="0.2">
      <c r="E25" s="67"/>
      <c r="F25" s="67"/>
      <c r="G25" s="68"/>
      <c r="H25" s="76"/>
      <c r="I25" s="25"/>
      <c r="J25" s="49"/>
      <c r="K25" s="49"/>
      <c r="L25" s="69"/>
      <c r="M25" s="70"/>
      <c r="N25" s="79"/>
      <c r="O25" s="70"/>
      <c r="P25" s="10"/>
      <c r="Q25" s="82"/>
      <c r="R25" s="161"/>
      <c r="S25" s="33"/>
      <c r="V25" s="152"/>
      <c r="W25" s="152"/>
      <c r="X25" s="203"/>
      <c r="Y25" s="185"/>
      <c r="Z25" s="183"/>
      <c r="AA25" s="171"/>
      <c r="AB25" s="170"/>
      <c r="AC25" s="172"/>
      <c r="AD25" s="195"/>
      <c r="AE25" s="206"/>
      <c r="AF25" s="197"/>
      <c r="AG25" s="179"/>
    </row>
    <row r="26" spans="1:33" s="44" customFormat="1" x14ac:dyDescent="0.2">
      <c r="B26" s="44" t="s">
        <v>238</v>
      </c>
      <c r="C26" s="44" t="str">
        <f>_xll.BDP(B26,$C$7)</f>
        <v>BRL</v>
      </c>
      <c r="D26" s="44" t="s">
        <v>370</v>
      </c>
      <c r="E26" s="67">
        <f>_xll.BDP(B26,$E$7)</f>
        <v>34.979999999999997</v>
      </c>
      <c r="F26" s="67">
        <f>_xll.BDP(B26,$F$7)</f>
        <v>34.83</v>
      </c>
      <c r="G26" s="68">
        <f>IF(OR(F26="#N/A N/A",E26="#N/A N/A"),0,  F26 - E26)</f>
        <v>-0.14999999999999858</v>
      </c>
      <c r="H26" s="76">
        <f>IF(OR(E26=0,E26="#N/A N/A"),0,G26 / E26*100)</f>
        <v>-0.42881646655231154</v>
      </c>
      <c r="I26" s="25">
        <v>1205000</v>
      </c>
      <c r="J26" s="49" t="str">
        <f>CONCATENATE(B338,C26, " Curncy")</f>
        <v>EURBRL Curncy</v>
      </c>
      <c r="K26" s="49">
        <f>IF(C26 = B338,1,_xll.BDP(J26,$K$7))</f>
        <v>1</v>
      </c>
      <c r="L26" s="69">
        <f>IF(C26 = B338,1,_xll.BDP(J26,$L$7)*K26)</f>
        <v>3.9605000000000001</v>
      </c>
      <c r="M26" s="70">
        <f>G26*I26*S26/L26</f>
        <v>-45638.17699785337</v>
      </c>
      <c r="N26" s="79">
        <f>M26 / X338</f>
        <v>-2.6487937748635547E-4</v>
      </c>
      <c r="O26" s="70">
        <f>F26*I26*S26/L26</f>
        <v>10597184.698901653</v>
      </c>
      <c r="P26" s="10">
        <f>O26 / X338*100</f>
        <v>6.1504991452332316</v>
      </c>
      <c r="Q26" s="82">
        <f>IF(P26&lt;0,P26,0)</f>
        <v>0</v>
      </c>
      <c r="R26" s="161">
        <f>IF(P26&gt;0,P26,0)</f>
        <v>6.1504991452332316</v>
      </c>
      <c r="S26" s="33">
        <f>IF(EXACT(C26,UPPER(C26)),1,0.01)/U26</f>
        <v>1</v>
      </c>
      <c r="T26" s="44">
        <v>0</v>
      </c>
      <c r="U26" s="44">
        <v>1</v>
      </c>
      <c r="V26" s="152">
        <f>IF(AND(P26&lt;0,N26&gt;0),N26,0)</f>
        <v>0</v>
      </c>
      <c r="W26" s="152">
        <f>IF(AND(P26&gt;0,N26&gt;0),N26,0)</f>
        <v>0</v>
      </c>
      <c r="X26" s="203"/>
      <c r="Y26" s="185">
        <f>_xll.BDH(B26,$Y$7,$C$1,$C$1)</f>
        <v>35.5</v>
      </c>
      <c r="Z26" s="183">
        <f>IF(OR(E26="#N/A N/A",Y26="#N/A N/A"),0,  E26 - Y26)</f>
        <v>-0.52000000000000313</v>
      </c>
      <c r="AA26" s="171">
        <f>IF(OR(Y26=0,Y26="#N/A N/A"),0,Z26 / Y26*100)</f>
        <v>-1.4647887323943751</v>
      </c>
      <c r="AB26" s="170">
        <v>1205000</v>
      </c>
      <c r="AC26" s="172">
        <f>IF(C26 = B338,1,_xll.BDP(J26,$AC$7)*K26)</f>
        <v>3.9746000000000001</v>
      </c>
      <c r="AD26" s="195">
        <f>Z26*AB26*S26/AC26 / AE338</f>
        <v>-9.1287360180146567E-4</v>
      </c>
      <c r="AE26" s="206"/>
      <c r="AF26" s="197"/>
      <c r="AG26" s="179"/>
    </row>
    <row r="27" spans="1:33" s="44" customFormat="1" x14ac:dyDescent="0.2">
      <c r="A27" s="46" t="s">
        <v>329</v>
      </c>
      <c r="B27" s="46" t="s">
        <v>254</v>
      </c>
      <c r="C27" s="46"/>
      <c r="D27" s="48" t="s">
        <v>237</v>
      </c>
      <c r="E27" s="71"/>
      <c r="F27" s="71"/>
      <c r="G27" s="72"/>
      <c r="H27" s="77"/>
      <c r="I27" s="41"/>
      <c r="J27" s="50"/>
      <c r="K27" s="50"/>
      <c r="L27" s="73"/>
      <c r="M27" s="74">
        <f xml:space="preserve"> SUM(M26:M26)</f>
        <v>-45638.17699785337</v>
      </c>
      <c r="N27" s="80">
        <f xml:space="preserve"> SUM(N26:N26)</f>
        <v>-2.6487937748635547E-4</v>
      </c>
      <c r="O27" s="74">
        <f xml:space="preserve"> SUM(O26:O26)</f>
        <v>10597184.698901653</v>
      </c>
      <c r="P27" s="42">
        <f xml:space="preserve"> SUM(P26:P26)</f>
        <v>6.1504991452332316</v>
      </c>
      <c r="Q27" s="83">
        <f xml:space="preserve"> SUM(Q26:Q26)</f>
        <v>0</v>
      </c>
      <c r="R27" s="162">
        <f xml:space="preserve"> SUM(R26:R26)</f>
        <v>6.1504991452332316</v>
      </c>
      <c r="S27" s="39"/>
      <c r="T27" s="46"/>
      <c r="U27" s="46"/>
      <c r="V27" s="153">
        <f xml:space="preserve"> SUM(V26:V26)</f>
        <v>0</v>
      </c>
      <c r="W27" s="153">
        <f xml:space="preserve"> SUM(W26:W26)</f>
        <v>0</v>
      </c>
      <c r="X27" s="216"/>
      <c r="Y27" s="174"/>
      <c r="Z27" s="184"/>
      <c r="AA27" s="173"/>
      <c r="AB27" s="174"/>
      <c r="AC27" s="180"/>
      <c r="AD27" s="196">
        <f xml:space="preserve"> SUM(AD26:AD26)</f>
        <v>-9.1287360180146567E-4</v>
      </c>
      <c r="AE27" s="217"/>
      <c r="AF27" s="197"/>
      <c r="AG27" s="179"/>
    </row>
    <row r="28" spans="1:33" s="44" customFormat="1" x14ac:dyDescent="0.2">
      <c r="E28" s="67"/>
      <c r="F28" s="67"/>
      <c r="G28" s="68"/>
      <c r="H28" s="76"/>
      <c r="I28" s="25"/>
      <c r="J28" s="49"/>
      <c r="K28" s="49"/>
      <c r="L28" s="69"/>
      <c r="M28" s="70"/>
      <c r="N28" s="79"/>
      <c r="O28" s="70"/>
      <c r="P28" s="10"/>
      <c r="Q28" s="82"/>
      <c r="R28" s="161"/>
      <c r="S28" s="33"/>
      <c r="V28" s="152"/>
      <c r="W28" s="152"/>
      <c r="X28" s="203"/>
      <c r="Y28" s="185"/>
      <c r="Z28" s="183"/>
      <c r="AA28" s="171"/>
      <c r="AB28" s="170"/>
      <c r="AC28" s="172"/>
      <c r="AD28" s="195"/>
      <c r="AE28" s="206"/>
      <c r="AF28" s="197"/>
      <c r="AG28" s="179"/>
    </row>
    <row r="29" spans="1:33" s="44" customFormat="1" x14ac:dyDescent="0.2">
      <c r="B29" s="44" t="s">
        <v>236</v>
      </c>
      <c r="C29" s="44" t="str">
        <f>_xll.BDP(B29,$C$7)</f>
        <v>CAD</v>
      </c>
      <c r="D29" s="44" t="s">
        <v>549</v>
      </c>
      <c r="E29" s="67">
        <f>_xll.BDP(B29,$E$7)</f>
        <v>0.13500000000000001</v>
      </c>
      <c r="F29" s="67">
        <f>_xll.BDP(B29,$F$7)</f>
        <v>0.13500000000000001</v>
      </c>
      <c r="G29" s="68">
        <f>IF(OR(F29="#N/A N/A",E29="#N/A N/A"),0,  F29 - E29)</f>
        <v>0</v>
      </c>
      <c r="H29" s="76">
        <f>IF(OR(E29=0,E29="#N/A N/A"),0,G29 / E29*100)</f>
        <v>0</v>
      </c>
      <c r="I29" s="25">
        <v>263347</v>
      </c>
      <c r="J29" s="49" t="str">
        <f>CONCATENATE(B338,C29, " Curncy")</f>
        <v>EURCAD Curncy</v>
      </c>
      <c r="K29" s="49">
        <f>IF(C29 = B338,1,_xll.BDP(J29,$K$7))</f>
        <v>1</v>
      </c>
      <c r="L29" s="69">
        <f>IF(C29 = B338,1,_xll.BDP(J29,$L$7)*K29)</f>
        <v>1.56406</v>
      </c>
      <c r="M29" s="70">
        <f>G29*I29*S29/L29</f>
        <v>0</v>
      </c>
      <c r="N29" s="79">
        <f>M29 / X338</f>
        <v>0</v>
      </c>
      <c r="O29" s="70">
        <f>F29*I29*S29/L29</f>
        <v>22730.486682096594</v>
      </c>
      <c r="P29" s="10">
        <f>O29 / X338*100</f>
        <v>1.3192545273223413E-2</v>
      </c>
      <c r="Q29" s="82">
        <f>IF(P29&lt;0,P29,0)</f>
        <v>0</v>
      </c>
      <c r="R29" s="161">
        <f>IF(P29&gt;0,P29,0)</f>
        <v>1.3192545273223413E-2</v>
      </c>
      <c r="S29" s="33">
        <f>IF(EXACT(C29,UPPER(C29)),1,0.01)/U29</f>
        <v>1</v>
      </c>
      <c r="T29" s="44">
        <v>0</v>
      </c>
      <c r="U29" s="44">
        <v>1</v>
      </c>
      <c r="V29" s="152">
        <f>IF(AND(P29&lt;0,N29&gt;0),N29,0)</f>
        <v>0</v>
      </c>
      <c r="W29" s="152">
        <f>IF(AND(P29&gt;0,N29&gt;0),N29,0)</f>
        <v>0</v>
      </c>
      <c r="X29" s="203"/>
      <c r="Y29" s="185">
        <f>_xll.BDH(B29,$Y$7,$C$1,$C$1)</f>
        <v>0.16</v>
      </c>
      <c r="Z29" s="183">
        <f>IF(OR(E29="#N/A N/A",Y29="#N/A N/A"),0,  E29 - Y29)</f>
        <v>-2.4999999999999994E-2</v>
      </c>
      <c r="AA29" s="171">
        <f>IF(OR(Y29=0,Y29="#N/A N/A"),0,Z29 / Y29*100)</f>
        <v>-15.624999999999996</v>
      </c>
      <c r="AB29" s="170">
        <v>263347</v>
      </c>
      <c r="AC29" s="172">
        <f>IF(C29 = B338,1,_xll.BDP(J29,$AC$7)*K29)</f>
        <v>1.5600099999999999</v>
      </c>
      <c r="AD29" s="195">
        <f>Z29*AB29*S29/AC29 / AE338</f>
        <v>-2.4437382571099095E-5</v>
      </c>
      <c r="AE29" s="206"/>
      <c r="AF29" s="197"/>
      <c r="AG29" s="179"/>
    </row>
    <row r="30" spans="1:33" s="44" customFormat="1" x14ac:dyDescent="0.2">
      <c r="B30" s="44" t="s">
        <v>235</v>
      </c>
      <c r="C30" s="44" t="str">
        <f>_xll.BDP(B30,$C$7)</f>
        <v>CAD</v>
      </c>
      <c r="D30" s="44" t="s">
        <v>548</v>
      </c>
      <c r="E30" s="67">
        <f>_xll.BDP(B30,$E$7)</f>
        <v>3.74</v>
      </c>
      <c r="F30" s="67">
        <f>_xll.BDP(B30,$F$7)</f>
        <v>3.79</v>
      </c>
      <c r="G30" s="68">
        <f>IF(OR(F30="#N/A N/A",E30="#N/A N/A"),0,  F30 - E30)</f>
        <v>4.9999999999999822E-2</v>
      </c>
      <c r="H30" s="76">
        <f>IF(OR(E30=0,E30="#N/A N/A"),0,G30 / E30*100)</f>
        <v>1.3368983957219203</v>
      </c>
      <c r="I30" s="25">
        <v>-751000</v>
      </c>
      <c r="J30" s="49" t="str">
        <f>CONCATENATE(B338,C30, " Curncy")</f>
        <v>EURCAD Curncy</v>
      </c>
      <c r="K30" s="49">
        <f>IF(C30 = B338,1,_xll.BDP(J30,$K$7))</f>
        <v>1</v>
      </c>
      <c r="L30" s="69">
        <f>IF(C30 = B338,1,_xll.BDP(J30,$L$7)*K30)</f>
        <v>1.56406</v>
      </c>
      <c r="M30" s="70">
        <f>G30*I30*S30/L30</f>
        <v>-24008.030382466062</v>
      </c>
      <c r="N30" s="79">
        <f>M30 / X338</f>
        <v>-1.3934018755131763E-4</v>
      </c>
      <c r="O30" s="70">
        <f>F30*I30*S30/L30</f>
        <v>-1819808.7029909338</v>
      </c>
      <c r="P30" s="10">
        <f>O30 / X338*100</f>
        <v>-1.0561986216389914</v>
      </c>
      <c r="Q30" s="82">
        <f>IF(P30&lt;0,P30,0)</f>
        <v>-1.0561986216389914</v>
      </c>
      <c r="R30" s="161">
        <f>IF(P30&gt;0,P30,0)</f>
        <v>0</v>
      </c>
      <c r="S30" s="33">
        <f>IF(EXACT(C30,UPPER(C30)),1,0.01)/U30</f>
        <v>1</v>
      </c>
      <c r="T30" s="44">
        <v>0</v>
      </c>
      <c r="U30" s="44">
        <v>1</v>
      </c>
      <c r="V30" s="152">
        <f>IF(AND(P30&lt;0,N30&gt;0),N30,0)</f>
        <v>0</v>
      </c>
      <c r="W30" s="152">
        <f>IF(AND(P30&gt;0,N30&gt;0),N30,0)</f>
        <v>0</v>
      </c>
      <c r="X30" s="203"/>
      <c r="Y30" s="185">
        <f>_xll.BDH(B30,$Y$7,$C$1,$C$1)</f>
        <v>3.63</v>
      </c>
      <c r="Z30" s="183">
        <f>IF(OR(E30="#N/A N/A",Y30="#N/A N/A"),0,  E30 - Y30)</f>
        <v>0.11000000000000032</v>
      </c>
      <c r="AA30" s="171">
        <f>IF(OR(Y30=0,Y30="#N/A N/A"),0,Z30 / Y30*100)</f>
        <v>3.0303030303030392</v>
      </c>
      <c r="AB30" s="170">
        <v>-751000</v>
      </c>
      <c r="AC30" s="172">
        <f>IF(C30 = B338,1,_xll.BDP(J30,$AC$7)*K30)</f>
        <v>1.5600099999999999</v>
      </c>
      <c r="AD30" s="195">
        <f>Z30*AB30*S30/AC30 / AE338</f>
        <v>-3.0663302398713525E-4</v>
      </c>
      <c r="AE30" s="206"/>
      <c r="AF30" s="197"/>
      <c r="AG30" s="179"/>
    </row>
    <row r="31" spans="1:33" s="44" customFormat="1" x14ac:dyDescent="0.2">
      <c r="A31" s="46" t="s">
        <v>330</v>
      </c>
      <c r="B31" s="46" t="s">
        <v>255</v>
      </c>
      <c r="C31" s="46"/>
      <c r="D31" s="48" t="s">
        <v>234</v>
      </c>
      <c r="E31" s="71"/>
      <c r="F31" s="71"/>
      <c r="G31" s="72"/>
      <c r="H31" s="77"/>
      <c r="I31" s="41"/>
      <c r="J31" s="50"/>
      <c r="K31" s="50"/>
      <c r="L31" s="73"/>
      <c r="M31" s="74">
        <f xml:space="preserve"> SUM(M29:M30)</f>
        <v>-24008.030382466062</v>
      </c>
      <c r="N31" s="80">
        <f xml:space="preserve"> SUM(N29:N30)</f>
        <v>-1.3934018755131763E-4</v>
      </c>
      <c r="O31" s="74">
        <f xml:space="preserve"> SUM(O29:O30)</f>
        <v>-1797078.2163088373</v>
      </c>
      <c r="P31" s="42">
        <f xml:space="preserve"> SUM(P29:P30)</f>
        <v>-1.043006076365768</v>
      </c>
      <c r="Q31" s="83">
        <f xml:space="preserve"> SUM(Q29:Q30)</f>
        <v>-1.0561986216389914</v>
      </c>
      <c r="R31" s="162">
        <f xml:space="preserve"> SUM(R29:R30)</f>
        <v>1.3192545273223413E-2</v>
      </c>
      <c r="S31" s="39"/>
      <c r="T31" s="46"/>
      <c r="U31" s="46"/>
      <c r="V31" s="83">
        <f xml:space="preserve"> SUM(V29:V30)</f>
        <v>0</v>
      </c>
      <c r="W31" s="83">
        <f xml:space="preserve"> SUM(W29:W30)</f>
        <v>0</v>
      </c>
      <c r="X31" s="216"/>
      <c r="Y31" s="174"/>
      <c r="Z31" s="184"/>
      <c r="AA31" s="173"/>
      <c r="AB31" s="174"/>
      <c r="AC31" s="180"/>
      <c r="AD31" s="196">
        <f xml:space="preserve"> SUM(AD29:AD30)</f>
        <v>-3.3107040655823433E-4</v>
      </c>
      <c r="AE31" s="217"/>
      <c r="AF31" s="197"/>
      <c r="AG31" s="179"/>
    </row>
    <row r="32" spans="1:33" s="44" customFormat="1" x14ac:dyDescent="0.2">
      <c r="E32" s="67"/>
      <c r="F32" s="67"/>
      <c r="G32" s="68"/>
      <c r="H32" s="76"/>
      <c r="I32" s="25"/>
      <c r="J32" s="49"/>
      <c r="K32" s="49"/>
      <c r="L32" s="69"/>
      <c r="M32" s="70"/>
      <c r="N32" s="79"/>
      <c r="O32" s="70"/>
      <c r="P32" s="10"/>
      <c r="Q32" s="82"/>
      <c r="R32" s="161"/>
      <c r="S32" s="33"/>
      <c r="V32" s="152"/>
      <c r="W32" s="152"/>
      <c r="X32" s="203"/>
      <c r="Y32" s="185"/>
      <c r="Z32" s="183"/>
      <c r="AA32" s="171"/>
      <c r="AB32" s="170"/>
      <c r="AC32" s="172"/>
      <c r="AD32" s="195"/>
      <c r="AE32" s="206"/>
      <c r="AF32" s="197"/>
      <c r="AG32" s="179"/>
    </row>
    <row r="33" spans="1:33" s="44" customFormat="1" x14ac:dyDescent="0.2">
      <c r="B33" s="44">
        <v>1802</v>
      </c>
      <c r="C33" s="44" t="s">
        <v>87</v>
      </c>
      <c r="D33" s="44" t="s">
        <v>233</v>
      </c>
      <c r="E33" s="67">
        <v>9.9999999999999995E-7</v>
      </c>
      <c r="F33" s="67">
        <v>9.9999999999999995E-7</v>
      </c>
      <c r="G33" s="68">
        <f>IF(OR(F33="#N/A N/A",E33="#N/A N/A"),0,  F33 - E33)</f>
        <v>0</v>
      </c>
      <c r="H33" s="76">
        <f>IF(OR(E33=0,E33="#N/A N/A"),0,G33 / E33*100)</f>
        <v>0</v>
      </c>
      <c r="I33" s="25">
        <v>366200</v>
      </c>
      <c r="J33" s="49" t="str">
        <f>CONCATENATE(B338,C33, " Curncy")</f>
        <v>EURGBP Curncy</v>
      </c>
      <c r="K33" s="49">
        <f>IF(C33 = B338,1,_xll.BDP(J33,$K$7))</f>
        <v>1</v>
      </c>
      <c r="L33" s="69">
        <f>IF(C33 = B338,1,_xll.BDP(J33,$L$7)*K33)</f>
        <v>0.88556000000000001</v>
      </c>
      <c r="M33" s="70">
        <f>G33*I33*S33/L33</f>
        <v>0</v>
      </c>
      <c r="N33" s="79">
        <f>M33 / X338</f>
        <v>0</v>
      </c>
      <c r="O33" s="70">
        <f>F33*I33*S33/L33</f>
        <v>0.41352364605447395</v>
      </c>
      <c r="P33" s="10">
        <f>O33 / X338*100</f>
        <v>2.4000495450979356E-7</v>
      </c>
      <c r="Q33" s="82">
        <f>IF(P33&lt;0,P33,0)</f>
        <v>0</v>
      </c>
      <c r="R33" s="161">
        <f>IF(P33&gt;0,P33,0)</f>
        <v>2.4000495450979356E-7</v>
      </c>
      <c r="S33" s="33">
        <f>IF(EXACT(C33,UPPER(C33)),1,0.01)/U33</f>
        <v>1</v>
      </c>
      <c r="T33" s="44">
        <v>1</v>
      </c>
      <c r="U33" s="44">
        <v>1</v>
      </c>
      <c r="V33" s="152">
        <f>IF(AND(P33&lt;0,N33&gt;0),N33,0)</f>
        <v>0</v>
      </c>
      <c r="W33" s="152">
        <f>IF(AND(P33&gt;0,N33&gt;0),N33,0)</f>
        <v>0</v>
      </c>
      <c r="X33" s="203"/>
      <c r="Y33" s="185">
        <v>9.9999999999999995E-7</v>
      </c>
      <c r="Z33" s="183">
        <f>IF(OR(E33="#N/A N/A",Y33="#N/A N/A"),0,  E33 - Y33)</f>
        <v>0</v>
      </c>
      <c r="AA33" s="171">
        <f>IF(OR(Y33=0,Y33="#N/A N/A"),0,Z33 / Y33*100)</f>
        <v>0</v>
      </c>
      <c r="AB33" s="170">
        <v>366200</v>
      </c>
      <c r="AC33" s="172">
        <f>IF(C33 = B338,1,_xll.BDP(J33,$AC$7)*K33)</f>
        <v>0.87961999999999996</v>
      </c>
      <c r="AD33" s="195">
        <f>Z33*AB33*S33/AC33 / AE338</f>
        <v>0</v>
      </c>
      <c r="AE33" s="206"/>
      <c r="AF33" s="197"/>
      <c r="AG33" s="179"/>
    </row>
    <row r="34" spans="1:33" s="44" customFormat="1" x14ac:dyDescent="0.2">
      <c r="A34" s="46" t="s">
        <v>331</v>
      </c>
      <c r="B34" s="46" t="s">
        <v>256</v>
      </c>
      <c r="C34" s="46"/>
      <c r="D34" s="48" t="s">
        <v>232</v>
      </c>
      <c r="E34" s="71"/>
      <c r="F34" s="71"/>
      <c r="G34" s="72"/>
      <c r="H34" s="77"/>
      <c r="I34" s="41"/>
      <c r="J34" s="50"/>
      <c r="K34" s="50"/>
      <c r="L34" s="73"/>
      <c r="M34" s="74">
        <f xml:space="preserve"> SUM(M33:M33)</f>
        <v>0</v>
      </c>
      <c r="N34" s="80">
        <f xml:space="preserve"> SUM(N33:N33)</f>
        <v>0</v>
      </c>
      <c r="O34" s="74">
        <f xml:space="preserve"> SUM(O33:O33)</f>
        <v>0.41352364605447395</v>
      </c>
      <c r="P34" s="42">
        <f xml:space="preserve"> SUM(P33:P33)</f>
        <v>2.4000495450979356E-7</v>
      </c>
      <c r="Q34" s="83">
        <f xml:space="preserve"> SUM(Q33:Q33)</f>
        <v>0</v>
      </c>
      <c r="R34" s="162">
        <f xml:space="preserve"> SUM(R33:R33)</f>
        <v>2.4000495450979356E-7</v>
      </c>
      <c r="S34" s="39"/>
      <c r="T34" s="46"/>
      <c r="U34" s="46"/>
      <c r="V34" s="153">
        <f xml:space="preserve"> SUM(V33:V33)</f>
        <v>0</v>
      </c>
      <c r="W34" s="153">
        <f xml:space="preserve"> SUM(W33:W33)</f>
        <v>0</v>
      </c>
      <c r="X34" s="216"/>
      <c r="Y34" s="174"/>
      <c r="Z34" s="184"/>
      <c r="AA34" s="173"/>
      <c r="AB34" s="174"/>
      <c r="AC34" s="180"/>
      <c r="AD34" s="196">
        <f xml:space="preserve"> SUM(AD33:AD33)</f>
        <v>0</v>
      </c>
      <c r="AE34" s="217"/>
      <c r="AF34" s="197"/>
      <c r="AG34" s="179"/>
    </row>
    <row r="35" spans="1:33" s="44" customFormat="1" x14ac:dyDescent="0.2">
      <c r="E35" s="67"/>
      <c r="F35" s="67"/>
      <c r="G35" s="68"/>
      <c r="H35" s="76"/>
      <c r="I35" s="25"/>
      <c r="J35" s="49"/>
      <c r="K35" s="49"/>
      <c r="L35" s="69"/>
      <c r="M35" s="70"/>
      <c r="N35" s="79"/>
      <c r="O35" s="70"/>
      <c r="P35" s="10"/>
      <c r="Q35" s="82"/>
      <c r="R35" s="161"/>
      <c r="S35" s="33"/>
      <c r="V35" s="152"/>
      <c r="W35" s="152"/>
      <c r="X35" s="203"/>
      <c r="Y35" s="185"/>
      <c r="Z35" s="183"/>
      <c r="AA35" s="171"/>
      <c r="AB35" s="170"/>
      <c r="AC35" s="172"/>
      <c r="AD35" s="195"/>
      <c r="AE35" s="206"/>
      <c r="AF35" s="197"/>
      <c r="AG35" s="179"/>
    </row>
    <row r="36" spans="1:33" s="44" customFormat="1" x14ac:dyDescent="0.2">
      <c r="B36" s="44" t="s">
        <v>231</v>
      </c>
      <c r="C36" s="44" t="str">
        <f>_xll.BDP(B36,$C$7)</f>
        <v>DKK</v>
      </c>
      <c r="D36" s="44" t="s">
        <v>403</v>
      </c>
      <c r="E36" s="67">
        <f>_xll.BDP(B36,$E$7)</f>
        <v>119.2</v>
      </c>
      <c r="F36" s="67">
        <f>_xll.BDP(B36,$F$7)</f>
        <v>118.1</v>
      </c>
      <c r="G36" s="68">
        <f>IF(OR(F36="#N/A N/A",E36="#N/A N/A"),0,  F36 - E36)</f>
        <v>-1.1000000000000085</v>
      </c>
      <c r="H36" s="76">
        <f>IF(OR(E36=0,E36="#N/A N/A"),0,G36 / E36*100)</f>
        <v>-0.92281879194631589</v>
      </c>
      <c r="I36" s="25">
        <v>-26782</v>
      </c>
      <c r="J36" s="49" t="str">
        <f>CONCATENATE(B338,C36, " Curncy")</f>
        <v>EURDKK Curncy</v>
      </c>
      <c r="K36" s="49">
        <f>IF(C36 = B338,1,_xll.BDP(J36,$K$7))</f>
        <v>1</v>
      </c>
      <c r="L36" s="69">
        <f>IF(C36 = B338,1,_xll.BDP(J36,$L$7)*K36)</f>
        <v>7.4462000000000002</v>
      </c>
      <c r="M36" s="70">
        <f>G36*I36*S36/L36</f>
        <v>3956.407294996136</v>
      </c>
      <c r="N36" s="79">
        <f>M36 / X338</f>
        <v>2.2962589005918096E-5</v>
      </c>
      <c r="O36" s="70">
        <f>F36*I36*S36/L36</f>
        <v>-424774.27412640001</v>
      </c>
      <c r="P36" s="10">
        <f>O36 / X338*100</f>
        <v>-0.24653470559990054</v>
      </c>
      <c r="Q36" s="82">
        <f>IF(P36&lt;0,P36,0)</f>
        <v>-0.24653470559990054</v>
      </c>
      <c r="R36" s="161">
        <f>IF(P36&gt;0,P36,0)</f>
        <v>0</v>
      </c>
      <c r="S36" s="33">
        <f>IF(EXACT(C36,UPPER(C36)),1,0.01)/U36</f>
        <v>1</v>
      </c>
      <c r="T36" s="44">
        <v>0</v>
      </c>
      <c r="U36" s="44">
        <v>1</v>
      </c>
      <c r="V36" s="152">
        <f>IF(AND(P36&lt;0,N36&gt;0),N36,0)</f>
        <v>2.2962589005918096E-5</v>
      </c>
      <c r="W36" s="152">
        <f>IF(AND(P36&gt;0,N36&gt;0),N36,0)</f>
        <v>0</v>
      </c>
      <c r="X36" s="203"/>
      <c r="Y36" s="185">
        <f>_xll.BDH(B36,$Y$7,$C$1,$C$1)</f>
        <v>120.1</v>
      </c>
      <c r="Z36" s="183">
        <f>IF(OR(E36="#N/A N/A",Y36="#N/A N/A"),0,  E36 - Y36)</f>
        <v>-0.89999999999999147</v>
      </c>
      <c r="AA36" s="171">
        <f>IF(OR(Y36=0,Y36="#N/A N/A"),0,Z36 / Y36*100)</f>
        <v>-0.74937552039965982</v>
      </c>
      <c r="AB36" s="170">
        <v>-26782</v>
      </c>
      <c r="AC36" s="172">
        <f>IF(C36 = B338,1,_xll.BDP(J36,$AC$7)*K36)</f>
        <v>7.4459999999999997</v>
      </c>
      <c r="AD36" s="195">
        <f>Z36*AB36*S36/AC36 / AE338</f>
        <v>1.8744599661072977E-5</v>
      </c>
      <c r="AE36" s="206"/>
      <c r="AF36" s="197"/>
      <c r="AG36" s="179"/>
    </row>
    <row r="37" spans="1:33" s="44" customFormat="1" x14ac:dyDescent="0.2">
      <c r="B37" s="44" t="s">
        <v>230</v>
      </c>
      <c r="C37" s="44" t="str">
        <f>_xll.BDP(B37,$C$7)</f>
        <v>DKK</v>
      </c>
      <c r="D37" s="44" t="s">
        <v>547</v>
      </c>
      <c r="E37" s="67">
        <f>_xll.BDP(B37,$E$7)</f>
        <v>218</v>
      </c>
      <c r="F37" s="67">
        <f>_xll.BDP(B37,$F$7)</f>
        <v>219.2</v>
      </c>
      <c r="G37" s="68">
        <f>IF(OR(F37="#N/A N/A",E37="#N/A N/A"),0,  F37 - E37)</f>
        <v>1.1999999999999886</v>
      </c>
      <c r="H37" s="76">
        <f>IF(OR(E37=0,E37="#N/A N/A"),0,G37 / E37*100)</f>
        <v>0.55045871559632509</v>
      </c>
      <c r="I37" s="25">
        <v>0</v>
      </c>
      <c r="J37" s="49" t="str">
        <f>CONCATENATE(B338,C37, " Curncy")</f>
        <v>EURDKK Curncy</v>
      </c>
      <c r="K37" s="49">
        <f>IF(C37 = B338,1,_xll.BDP(J37,$K$7))</f>
        <v>1</v>
      </c>
      <c r="L37" s="69">
        <f>IF(C37 = B338,1,_xll.BDP(J37,$L$7)*K37)</f>
        <v>7.4462000000000002</v>
      </c>
      <c r="M37" s="70">
        <f>G37*I37*S37/L37</f>
        <v>0</v>
      </c>
      <c r="N37" s="79">
        <f>M37 / X338</f>
        <v>0</v>
      </c>
      <c r="O37" s="70">
        <f>F37*I37*S37/L37</f>
        <v>0</v>
      </c>
      <c r="P37" s="10">
        <f>O37 / X338*100</f>
        <v>0</v>
      </c>
      <c r="Q37" s="82">
        <f>IF(P37&lt;0,P37,0)</f>
        <v>0</v>
      </c>
      <c r="R37" s="161">
        <f>IF(P37&gt;0,P37,0)</f>
        <v>0</v>
      </c>
      <c r="S37" s="33">
        <f>IF(EXACT(C37,UPPER(C37)),1,0.01)/U37</f>
        <v>1</v>
      </c>
      <c r="T37" s="44">
        <v>0</v>
      </c>
      <c r="U37" s="44">
        <v>1</v>
      </c>
      <c r="V37" s="152">
        <f>IF(AND(P37&lt;0,N37&gt;0),N37,0)</f>
        <v>0</v>
      </c>
      <c r="W37" s="152">
        <f>IF(AND(P37&gt;0,N37&gt;0),N37,0)</f>
        <v>0</v>
      </c>
      <c r="X37" s="203"/>
      <c r="Y37" s="185">
        <f>_xll.BDH(B37,$Y$7,$C$1,$C$1)</f>
        <v>219</v>
      </c>
      <c r="Z37" s="183">
        <f>IF(OR(E37="#N/A N/A",Y37="#N/A N/A"),0,  E37 - Y37)</f>
        <v>-1</v>
      </c>
      <c r="AA37" s="171">
        <f>IF(OR(Y37=0,Y37="#N/A N/A"),0,Z37 / Y37*100)</f>
        <v>-0.45662100456621002</v>
      </c>
      <c r="AB37" s="170">
        <v>0</v>
      </c>
      <c r="AC37" s="172">
        <f>IF(C37 = B338,1,_xll.BDP(J37,$AC$7)*K37)</f>
        <v>7.4459999999999997</v>
      </c>
      <c r="AD37" s="195">
        <f>Z37*AB37*S37/AC37 / AE338</f>
        <v>0</v>
      </c>
      <c r="AE37" s="206"/>
      <c r="AF37" s="197"/>
      <c r="AG37" s="179"/>
    </row>
    <row r="38" spans="1:33" s="44" customFormat="1" x14ac:dyDescent="0.2">
      <c r="A38" s="46" t="s">
        <v>332</v>
      </c>
      <c r="B38" s="46" t="s">
        <v>257</v>
      </c>
      <c r="C38" s="46"/>
      <c r="D38" s="48" t="s">
        <v>229</v>
      </c>
      <c r="E38" s="71"/>
      <c r="F38" s="71"/>
      <c r="G38" s="72"/>
      <c r="H38" s="77"/>
      <c r="I38" s="41"/>
      <c r="J38" s="50"/>
      <c r="K38" s="50"/>
      <c r="L38" s="73"/>
      <c r="M38" s="74">
        <f xml:space="preserve"> SUM(M36:M37)</f>
        <v>3956.407294996136</v>
      </c>
      <c r="N38" s="80">
        <f xml:space="preserve"> SUM(N36:N37)</f>
        <v>2.2962589005918096E-5</v>
      </c>
      <c r="O38" s="74">
        <f xml:space="preserve"> SUM(O36:O37)</f>
        <v>-424774.27412640001</v>
      </c>
      <c r="P38" s="42">
        <f xml:space="preserve"> SUM(P36:P37)</f>
        <v>-0.24653470559990054</v>
      </c>
      <c r="Q38" s="83">
        <f xml:space="preserve"> SUM(Q36:Q37)</f>
        <v>-0.24653470559990054</v>
      </c>
      <c r="R38" s="162">
        <f xml:space="preserve"> SUM(R36:R37)</f>
        <v>0</v>
      </c>
      <c r="S38" s="39"/>
      <c r="T38" s="46"/>
      <c r="U38" s="46"/>
      <c r="V38" s="153">
        <f xml:space="preserve"> SUM(V36:V37)</f>
        <v>2.2962589005918096E-5</v>
      </c>
      <c r="W38" s="153">
        <f xml:space="preserve"> SUM(W36:W37)</f>
        <v>0</v>
      </c>
      <c r="X38" s="216"/>
      <c r="Y38" s="174"/>
      <c r="Z38" s="184"/>
      <c r="AA38" s="173"/>
      <c r="AB38" s="174"/>
      <c r="AC38" s="180"/>
      <c r="AD38" s="196">
        <f xml:space="preserve"> SUM(AD36:AD37)</f>
        <v>1.8744599661072977E-5</v>
      </c>
      <c r="AE38" s="217"/>
      <c r="AF38" s="197"/>
      <c r="AG38" s="179"/>
    </row>
    <row r="39" spans="1:33" s="44" customFormat="1" x14ac:dyDescent="0.2">
      <c r="E39" s="67"/>
      <c r="F39" s="67"/>
      <c r="G39" s="68"/>
      <c r="H39" s="76"/>
      <c r="I39" s="25"/>
      <c r="J39" s="49"/>
      <c r="K39" s="49"/>
      <c r="L39" s="69"/>
      <c r="M39" s="70"/>
      <c r="N39" s="79"/>
      <c r="O39" s="70"/>
      <c r="P39" s="10"/>
      <c r="Q39" s="82"/>
      <c r="R39" s="161"/>
      <c r="S39" s="33"/>
      <c r="V39" s="152"/>
      <c r="W39" s="152"/>
      <c r="X39" s="203"/>
      <c r="Y39" s="185"/>
      <c r="Z39" s="183"/>
      <c r="AA39" s="171"/>
      <c r="AB39" s="170"/>
      <c r="AC39" s="172"/>
      <c r="AD39" s="195"/>
      <c r="AE39" s="206"/>
      <c r="AF39" s="197"/>
      <c r="AG39" s="179"/>
    </row>
    <row r="40" spans="1:33" s="44" customFormat="1" x14ac:dyDescent="0.2">
      <c r="B40" s="44" t="s">
        <v>228</v>
      </c>
      <c r="C40" s="44" t="str">
        <f>_xll.BDP(B40,$C$7)</f>
        <v>EUR</v>
      </c>
      <c r="D40" s="44" t="s">
        <v>546</v>
      </c>
      <c r="E40" s="67">
        <f>_xll.BDP(B40,$E$7)</f>
        <v>26.49</v>
      </c>
      <c r="F40" s="67">
        <f>_xll.BDP(B40,$F$7)</f>
        <v>26.37</v>
      </c>
      <c r="G40" s="68">
        <f>IF(OR(F40="#N/A N/A",E40="#N/A N/A"),0,  F40 - E40)</f>
        <v>-0.11999999999999744</v>
      </c>
      <c r="H40" s="76">
        <f>IF(OR(E40=0,E40="#N/A N/A"),0,G40 / E40*100)</f>
        <v>-0.45300113250282165</v>
      </c>
      <c r="I40" s="25">
        <v>-79500</v>
      </c>
      <c r="J40" s="49" t="str">
        <f>CONCATENATE(B338,C40, " Curncy")</f>
        <v>EUREUR Curncy</v>
      </c>
      <c r="K40" s="49">
        <f>IF(C40 = B338,1,_xll.BDP(J40,$K$7))</f>
        <v>1</v>
      </c>
      <c r="L40" s="69">
        <f>IF(C40 = B338,1,_xll.BDP(J40,$L$7)*K40)</f>
        <v>1</v>
      </c>
      <c r="M40" s="70">
        <f>G40*I40*S40/L40</f>
        <v>9539.9999999997963</v>
      </c>
      <c r="N40" s="79">
        <f>M40 / X338</f>
        <v>5.5369198058428895E-5</v>
      </c>
      <c r="O40" s="70">
        <f>F40*I40*S40/L40</f>
        <v>-2096415</v>
      </c>
      <c r="P40" s="10">
        <f>O40 / X338*100</f>
        <v>-1.216738127334001</v>
      </c>
      <c r="Q40" s="82">
        <f>IF(P40&lt;0,P40,0)</f>
        <v>-1.216738127334001</v>
      </c>
      <c r="R40" s="161">
        <f>IF(P40&gt;0,P40,0)</f>
        <v>0</v>
      </c>
      <c r="S40" s="33">
        <f>IF(EXACT(C40,UPPER(C40)),1,0.01)/U40</f>
        <v>1</v>
      </c>
      <c r="T40" s="44">
        <v>0</v>
      </c>
      <c r="U40" s="44">
        <v>1</v>
      </c>
      <c r="V40" s="152">
        <f>IF(AND(P40&lt;0,N40&gt;0),N40,0)</f>
        <v>5.5369198058428895E-5</v>
      </c>
      <c r="W40" s="152">
        <f>IF(AND(P40&gt;0,N40&gt;0),N40,0)</f>
        <v>0</v>
      </c>
      <c r="X40" s="203"/>
      <c r="Y40" s="185">
        <f>_xll.BDH(B40,$Y$7,$C$1,$C$1)</f>
        <v>26.45</v>
      </c>
      <c r="Z40" s="183">
        <f>IF(OR(E40="#N/A N/A",Y40="#N/A N/A"),0,  E40 - Y40)</f>
        <v>3.9999999999999147E-2</v>
      </c>
      <c r="AA40" s="171">
        <f>IF(OR(Y40=0,Y40="#N/A N/A"),0,Z40 / Y40*100)</f>
        <v>0.15122873345935406</v>
      </c>
      <c r="AB40" s="170">
        <v>-79500</v>
      </c>
      <c r="AC40" s="172">
        <f>IF(C40 = B338,1,_xll.BDP(J40,$AC$7)*K40)</f>
        <v>1</v>
      </c>
      <c r="AD40" s="195">
        <f>Z40*AB40*S40/AC40 / AE338</f>
        <v>-1.8413689097270383E-5</v>
      </c>
      <c r="AE40" s="206"/>
      <c r="AF40" s="197"/>
      <c r="AG40" s="179"/>
    </row>
    <row r="41" spans="1:33" s="44" customFormat="1" x14ac:dyDescent="0.2">
      <c r="B41" s="44" t="s">
        <v>227</v>
      </c>
      <c r="C41" s="44" t="str">
        <f>_xll.BDP(B41,$C$7)</f>
        <v>EUR</v>
      </c>
      <c r="D41" s="44" t="s">
        <v>545</v>
      </c>
      <c r="E41" s="67">
        <f>_xll.BDP(B41,$E$7)</f>
        <v>38.21</v>
      </c>
      <c r="F41" s="67">
        <f>_xll.BDP(B41,$F$7)</f>
        <v>37.770000000000003</v>
      </c>
      <c r="G41" s="68">
        <f>IF(OR(F41="#N/A N/A",E41="#N/A N/A"),0,  F41 - E41)</f>
        <v>-0.43999999999999773</v>
      </c>
      <c r="H41" s="76">
        <f>IF(OR(E41=0,E41="#N/A N/A"),0,G41 / E41*100)</f>
        <v>-1.1515310128238623</v>
      </c>
      <c r="I41" s="25">
        <v>-39000</v>
      </c>
      <c r="J41" s="49" t="str">
        <f>CONCATENATE(B338,C41, " Curncy")</f>
        <v>EUREUR Curncy</v>
      </c>
      <c r="K41" s="49">
        <f>IF(C41 = B338,1,_xll.BDP(J41,$K$7))</f>
        <v>1</v>
      </c>
      <c r="L41" s="69">
        <f>IF(C41 = B338,1,_xll.BDP(J41,$L$7)*K41)</f>
        <v>1</v>
      </c>
      <c r="M41" s="70">
        <f>G41*I41*S41/L41</f>
        <v>17159.999999999913</v>
      </c>
      <c r="N41" s="79">
        <f>M41 / X338</f>
        <v>9.9594909715163032E-5</v>
      </c>
      <c r="O41" s="70">
        <f>F41*I41*S41/L41</f>
        <v>-1473030.0000000002</v>
      </c>
      <c r="P41" s="10">
        <f>O41 / X338*100</f>
        <v>-0.85493175907766528</v>
      </c>
      <c r="Q41" s="82">
        <f>IF(P41&lt;0,P41,0)</f>
        <v>-0.85493175907766528</v>
      </c>
      <c r="R41" s="161">
        <f>IF(P41&gt;0,P41,0)</f>
        <v>0</v>
      </c>
      <c r="S41" s="33">
        <f>IF(EXACT(C41,UPPER(C41)),1,0.01)/U41</f>
        <v>1</v>
      </c>
      <c r="T41" s="44">
        <v>0</v>
      </c>
      <c r="U41" s="44">
        <v>1</v>
      </c>
      <c r="V41" s="152">
        <f>IF(AND(P41&lt;0,N41&gt;0),N41,0)</f>
        <v>9.9594909715163032E-5</v>
      </c>
      <c r="W41" s="152">
        <f>IF(AND(P41&gt;0,N41&gt;0),N41,0)</f>
        <v>0</v>
      </c>
      <c r="X41" s="203"/>
      <c r="Y41" s="185">
        <f>_xll.BDH(B41,$Y$7,$C$1,$C$1)</f>
        <v>38.35</v>
      </c>
      <c r="Z41" s="183">
        <f>IF(OR(E41="#N/A N/A",Y41="#N/A N/A"),0,  E41 - Y41)</f>
        <v>-0.14000000000000057</v>
      </c>
      <c r="AA41" s="171">
        <f>IF(OR(Y41=0,Y41="#N/A N/A"),0,Z41 / Y41*100)</f>
        <v>-0.36505867014341736</v>
      </c>
      <c r="AB41" s="170">
        <v>-39000</v>
      </c>
      <c r="AC41" s="172">
        <f>IF(C41 = B338,1,_xll.BDP(J41,$AC$7)*K41)</f>
        <v>1</v>
      </c>
      <c r="AD41" s="195">
        <f>Z41*AB41*S41/AC41 / AE338</f>
        <v>3.1615956751917873E-5</v>
      </c>
      <c r="AE41" s="206"/>
      <c r="AF41" s="197"/>
      <c r="AG41" s="179"/>
    </row>
    <row r="42" spans="1:33" s="44" customFormat="1" x14ac:dyDescent="0.2">
      <c r="A42" s="46" t="s">
        <v>333</v>
      </c>
      <c r="B42" s="46" t="s">
        <v>258</v>
      </c>
      <c r="C42" s="46"/>
      <c r="D42" s="48" t="s">
        <v>226</v>
      </c>
      <c r="E42" s="71"/>
      <c r="F42" s="71"/>
      <c r="G42" s="72"/>
      <c r="H42" s="77"/>
      <c r="I42" s="41"/>
      <c r="J42" s="50"/>
      <c r="K42" s="50"/>
      <c r="L42" s="73"/>
      <c r="M42" s="74">
        <f xml:space="preserve"> SUM(M40:M41)</f>
        <v>26699.999999999709</v>
      </c>
      <c r="N42" s="80">
        <f xml:space="preserve"> SUM(N40:N41)</f>
        <v>1.5496410777359192E-4</v>
      </c>
      <c r="O42" s="74">
        <f xml:space="preserve"> SUM(O40:O41)</f>
        <v>-3569445</v>
      </c>
      <c r="P42" s="42">
        <f xml:space="preserve"> SUM(P40:P41)</f>
        <v>-2.0716698864116663</v>
      </c>
      <c r="Q42" s="83">
        <f xml:space="preserve"> SUM(Q40:Q41)</f>
        <v>-2.0716698864116663</v>
      </c>
      <c r="R42" s="162">
        <f xml:space="preserve"> SUM(R40:R41)</f>
        <v>0</v>
      </c>
      <c r="S42" s="39"/>
      <c r="T42" s="46"/>
      <c r="U42" s="46"/>
      <c r="V42" s="153">
        <f xml:space="preserve"> SUM(V40:V41)</f>
        <v>1.5496410777359192E-4</v>
      </c>
      <c r="W42" s="153">
        <f xml:space="preserve"> SUM(W40:W41)</f>
        <v>0</v>
      </c>
      <c r="X42" s="216"/>
      <c r="Y42" s="174"/>
      <c r="Z42" s="184"/>
      <c r="AA42" s="173"/>
      <c r="AB42" s="174"/>
      <c r="AC42" s="180"/>
      <c r="AD42" s="196">
        <f xml:space="preserve"> SUM(AD40:AD41)</f>
        <v>1.3202267654647489E-5</v>
      </c>
      <c r="AE42" s="217"/>
      <c r="AF42" s="197"/>
      <c r="AG42" s="179"/>
    </row>
    <row r="43" spans="1:33" s="44" customFormat="1" x14ac:dyDescent="0.2">
      <c r="E43" s="67"/>
      <c r="F43" s="67"/>
      <c r="G43" s="68"/>
      <c r="H43" s="76"/>
      <c r="I43" s="25"/>
      <c r="J43" s="49"/>
      <c r="K43" s="49"/>
      <c r="L43" s="69"/>
      <c r="M43" s="70"/>
      <c r="N43" s="79"/>
      <c r="O43" s="70"/>
      <c r="P43" s="10"/>
      <c r="Q43" s="82"/>
      <c r="R43" s="161"/>
      <c r="S43" s="33"/>
      <c r="V43" s="152"/>
      <c r="W43" s="152"/>
      <c r="X43" s="203"/>
      <c r="Y43" s="185"/>
      <c r="Z43" s="183"/>
      <c r="AA43" s="171"/>
      <c r="AB43" s="170"/>
      <c r="AC43" s="172"/>
      <c r="AD43" s="195"/>
      <c r="AE43" s="206"/>
      <c r="AF43" s="197"/>
      <c r="AG43" s="179"/>
    </row>
    <row r="44" spans="1:33" s="44" customFormat="1" x14ac:dyDescent="0.2">
      <c r="B44" s="44" t="s">
        <v>225</v>
      </c>
      <c r="C44" s="44" t="str">
        <f>_xll.BDP(B44,$C$7)</f>
        <v>EUR</v>
      </c>
      <c r="D44" s="44" t="s">
        <v>544</v>
      </c>
      <c r="E44" s="67">
        <f>_xll.BDP(B44,$E$7)</f>
        <v>65.52</v>
      </c>
      <c r="F44" s="67">
        <f>_xll.BDP(B44,$F$7)</f>
        <v>65.37</v>
      </c>
      <c r="G44" s="68">
        <f>IF(OR(F44="#N/A N/A",E44="#N/A N/A"),0,  F44 - E44)</f>
        <v>-0.14999999999999147</v>
      </c>
      <c r="H44" s="76">
        <f>IF(OR(E44=0,E44="#N/A N/A"),0,G44 / E44*100)</f>
        <v>-0.22893772893771594</v>
      </c>
      <c r="I44" s="25">
        <v>-24000</v>
      </c>
      <c r="J44" s="49" t="str">
        <f>CONCATENATE(B338,C44, " Curncy")</f>
        <v>EUREUR Curncy</v>
      </c>
      <c r="K44" s="49">
        <f>IF(C44 = B338,1,_xll.BDP(J44,$K$7))</f>
        <v>1</v>
      </c>
      <c r="L44" s="69">
        <f>IF(C44 = B338,1,_xll.BDP(J44,$L$7)*K44)</f>
        <v>1</v>
      </c>
      <c r="M44" s="70">
        <f>G44*I44*S44/L44</f>
        <v>3599.9999999997954</v>
      </c>
      <c r="N44" s="79">
        <f>M44 / X338</f>
        <v>2.0894037003179973E-5</v>
      </c>
      <c r="O44" s="70">
        <f>F44*I44*S44/L44</f>
        <v>-1568880</v>
      </c>
      <c r="P44" s="10">
        <f>O44 / X338*100</f>
        <v>-0.91056213259863505</v>
      </c>
      <c r="Q44" s="82">
        <f>IF(P44&lt;0,P44,0)</f>
        <v>-0.91056213259863505</v>
      </c>
      <c r="R44" s="161">
        <f>IF(P44&gt;0,P44,0)</f>
        <v>0</v>
      </c>
      <c r="S44" s="33">
        <f>IF(EXACT(C44,UPPER(C44)),1,0.01)/U44</f>
        <v>1</v>
      </c>
      <c r="T44" s="44">
        <v>0</v>
      </c>
      <c r="U44" s="44">
        <v>1</v>
      </c>
      <c r="V44" s="152">
        <f>IF(AND(P44&lt;0,N44&gt;0),N44,0)</f>
        <v>2.0894037003179973E-5</v>
      </c>
      <c r="W44" s="152">
        <f>IF(AND(P44&gt;0,N44&gt;0),N44,0)</f>
        <v>0</v>
      </c>
      <c r="X44" s="203"/>
      <c r="Y44" s="185">
        <f>_xll.BDH(B44,$Y$7,$C$1,$C$1)</f>
        <v>64.87</v>
      </c>
      <c r="Z44" s="183">
        <f>IF(OR(E44="#N/A N/A",Y44="#N/A N/A"),0,  E44 - Y44)</f>
        <v>0.64999999999999147</v>
      </c>
      <c r="AA44" s="171">
        <f>IF(OR(Y44=0,Y44="#N/A N/A"),0,Z44 / Y44*100)</f>
        <v>1.0020040080160189</v>
      </c>
      <c r="AB44" s="170">
        <v>-24000</v>
      </c>
      <c r="AC44" s="172">
        <f>IF(C44 = B338,1,_xll.BDP(J44,$AC$7)*K44)</f>
        <v>1</v>
      </c>
      <c r="AD44" s="195">
        <f>Z44*AB44*S44/AC44 / AE338</f>
        <v>-9.0331305005478095E-5</v>
      </c>
      <c r="AE44" s="206"/>
      <c r="AF44" s="197"/>
      <c r="AG44" s="179"/>
    </row>
    <row r="45" spans="1:33" s="44" customFormat="1" x14ac:dyDescent="0.2">
      <c r="B45" s="44" t="s">
        <v>224</v>
      </c>
      <c r="C45" s="44" t="str">
        <f>_xll.BDP(B45,$C$7)</f>
        <v>EUR</v>
      </c>
      <c r="D45" s="44" t="s">
        <v>543</v>
      </c>
      <c r="E45" s="67">
        <f>_xll.BDP(B45,$E$7)</f>
        <v>28.56</v>
      </c>
      <c r="F45" s="67">
        <f>_xll.BDP(B45,$F$7)</f>
        <v>28.93</v>
      </c>
      <c r="G45" s="68">
        <f>IF(OR(F45="#N/A N/A",E45="#N/A N/A"),0,  F45 - E45)</f>
        <v>0.37000000000000099</v>
      </c>
      <c r="H45" s="76">
        <f>IF(OR(E45=0,E45="#N/A N/A"),0,G45 / E45*100)</f>
        <v>1.2955182072829168</v>
      </c>
      <c r="I45" s="25">
        <v>-67200</v>
      </c>
      <c r="J45" s="49" t="str">
        <f>CONCATENATE(B338,C45, " Curncy")</f>
        <v>EUREUR Curncy</v>
      </c>
      <c r="K45" s="49">
        <f>IF(C45 = B338,1,_xll.BDP(J45,$K$7))</f>
        <v>1</v>
      </c>
      <c r="L45" s="69">
        <f>IF(C45 = B338,1,_xll.BDP(J45,$L$7)*K45)</f>
        <v>1</v>
      </c>
      <c r="M45" s="70">
        <f>G45*I45*S45/L45</f>
        <v>-24864.000000000065</v>
      </c>
      <c r="N45" s="79">
        <f>M45 / X338</f>
        <v>-1.4430814890197159E-4</v>
      </c>
      <c r="O45" s="70">
        <f>F45*I45*S45/L45</f>
        <v>-1944096</v>
      </c>
      <c r="P45" s="10">
        <f>O45 / X338*100</f>
        <v>-1.1283337156037914</v>
      </c>
      <c r="Q45" s="82">
        <f>IF(P45&lt;0,P45,0)</f>
        <v>-1.1283337156037914</v>
      </c>
      <c r="R45" s="161">
        <f>IF(P45&gt;0,P45,0)</f>
        <v>0</v>
      </c>
      <c r="S45" s="33">
        <f>IF(EXACT(C45,UPPER(C45)),1,0.01)/U45</f>
        <v>1</v>
      </c>
      <c r="T45" s="44">
        <v>0</v>
      </c>
      <c r="U45" s="44">
        <v>1</v>
      </c>
      <c r="V45" s="152">
        <f>IF(AND(P45&lt;0,N45&gt;0),N45,0)</f>
        <v>0</v>
      </c>
      <c r="W45" s="152">
        <f>IF(AND(P45&gt;0,N45&gt;0),N45,0)</f>
        <v>0</v>
      </c>
      <c r="X45" s="203"/>
      <c r="Y45" s="185">
        <f>_xll.BDH(B45,$Y$7,$C$1,$C$1)</f>
        <v>28.65</v>
      </c>
      <c r="Z45" s="183">
        <f>IF(OR(E45="#N/A N/A",Y45="#N/A N/A"),0,  E45 - Y45)</f>
        <v>-8.9999999999999858E-2</v>
      </c>
      <c r="AA45" s="171">
        <f>IF(OR(Y45=0,Y45="#N/A N/A"),0,Z45 / Y45*100)</f>
        <v>-0.31413612565444982</v>
      </c>
      <c r="AB45" s="170">
        <v>-67200</v>
      </c>
      <c r="AC45" s="172">
        <f>IF(C45 = B338,1,_xll.BDP(J45,$AC$7)*K45)</f>
        <v>1</v>
      </c>
      <c r="AD45" s="195">
        <f>Z45*AB45*S45/AC45 / AE338</f>
        <v>3.5020752094431913E-5</v>
      </c>
      <c r="AE45" s="206"/>
      <c r="AF45" s="197"/>
      <c r="AG45" s="179"/>
    </row>
    <row r="46" spans="1:33" s="44" customFormat="1" x14ac:dyDescent="0.2">
      <c r="B46" s="44" t="s">
        <v>223</v>
      </c>
      <c r="C46" s="44" t="str">
        <f>_xll.BDP(B46,$C$7)</f>
        <v>EUR</v>
      </c>
      <c r="D46" s="44" t="s">
        <v>542</v>
      </c>
      <c r="E46" s="67">
        <f>_xll.BDP(B46,$E$7)</f>
        <v>10.84</v>
      </c>
      <c r="F46" s="67">
        <f>_xll.BDP(B46,$F$7)</f>
        <v>10.705</v>
      </c>
      <c r="G46" s="68">
        <f>IF(OR(F46="#N/A N/A",E46="#N/A N/A"),0,  F46 - E46)</f>
        <v>-0.13499999999999979</v>
      </c>
      <c r="H46" s="76">
        <f>IF(OR(E46=0,E46="#N/A N/A"),0,G46 / E46*100)</f>
        <v>-1.2453874538745369</v>
      </c>
      <c r="I46" s="25">
        <v>0</v>
      </c>
      <c r="J46" s="49" t="str">
        <f>CONCATENATE(B338,C46, " Curncy")</f>
        <v>EUREUR Curncy</v>
      </c>
      <c r="K46" s="49">
        <f>IF(C46 = B338,1,_xll.BDP(J46,$K$7))</f>
        <v>1</v>
      </c>
      <c r="L46" s="69">
        <f>IF(C46 = B338,1,_xll.BDP(J46,$L$7)*K46)</f>
        <v>1</v>
      </c>
      <c r="M46" s="70">
        <f>G46*I46*S46/L46</f>
        <v>0</v>
      </c>
      <c r="N46" s="79">
        <f>M46 / X338</f>
        <v>0</v>
      </c>
      <c r="O46" s="70">
        <f>F46*I46*S46/L46</f>
        <v>0</v>
      </c>
      <c r="P46" s="10">
        <f>O46 / X338*100</f>
        <v>0</v>
      </c>
      <c r="Q46" s="82">
        <f>IF(P46&lt;0,P46,0)</f>
        <v>0</v>
      </c>
      <c r="R46" s="161">
        <f>IF(P46&gt;0,P46,0)</f>
        <v>0</v>
      </c>
      <c r="S46" s="33">
        <f>IF(EXACT(C46,UPPER(C46)),1,0.01)/U46</f>
        <v>1</v>
      </c>
      <c r="T46" s="44">
        <v>0</v>
      </c>
      <c r="U46" s="44">
        <v>1</v>
      </c>
      <c r="V46" s="152">
        <f>IF(AND(P46&lt;0,N46&gt;0),N46,0)</f>
        <v>0</v>
      </c>
      <c r="W46" s="152">
        <f>IF(AND(P46&gt;0,N46&gt;0),N46,0)</f>
        <v>0</v>
      </c>
      <c r="X46" s="203"/>
      <c r="Y46" s="185">
        <f>_xll.BDH(B46,$Y$7,$C$1,$C$1)</f>
        <v>10.654999999999999</v>
      </c>
      <c r="Z46" s="183">
        <f>IF(OR(E46="#N/A N/A",Y46="#N/A N/A"),0,  E46 - Y46)</f>
        <v>0.1850000000000005</v>
      </c>
      <c r="AA46" s="171">
        <f>IF(OR(Y46=0,Y46="#N/A N/A"),0,Z46 / Y46*100)</f>
        <v>1.73627404974191</v>
      </c>
      <c r="AB46" s="170">
        <v>0</v>
      </c>
      <c r="AC46" s="172">
        <f>IF(C46 = B338,1,_xll.BDP(J46,$AC$7)*K46)</f>
        <v>1</v>
      </c>
      <c r="AD46" s="195">
        <f>Z46*AB46*S46/AC46 / AE338</f>
        <v>0</v>
      </c>
      <c r="AE46" s="206"/>
      <c r="AF46" s="197"/>
      <c r="AG46" s="179"/>
    </row>
    <row r="47" spans="1:33" s="44" customFormat="1" x14ac:dyDescent="0.2">
      <c r="B47" s="44" t="s">
        <v>222</v>
      </c>
      <c r="C47" s="44" t="str">
        <f>_xll.BDP(B47,$C$7)</f>
        <v>EUR</v>
      </c>
      <c r="D47" s="44" t="s">
        <v>541</v>
      </c>
      <c r="E47" s="67">
        <f>_xll.BDP(B47,$E$7)</f>
        <v>107.55</v>
      </c>
      <c r="F47" s="67">
        <f>_xll.BDP(B47,$F$7)</f>
        <v>107.85</v>
      </c>
      <c r="G47" s="68">
        <f>IF(OR(F47="#N/A N/A",E47="#N/A N/A"),0,  F47 - E47)</f>
        <v>0.29999999999999716</v>
      </c>
      <c r="H47" s="76">
        <f>IF(OR(E47=0,E47="#N/A N/A"),0,G47 / E47*100)</f>
        <v>0.27894002789400013</v>
      </c>
      <c r="I47" s="25">
        <v>-3300</v>
      </c>
      <c r="J47" s="49" t="str">
        <f>CONCATENATE(B338,C47, " Curncy")</f>
        <v>EUREUR Curncy</v>
      </c>
      <c r="K47" s="49">
        <f>IF(C47 = B338,1,_xll.BDP(J47,$K$7))</f>
        <v>1</v>
      </c>
      <c r="L47" s="69">
        <f>IF(C47 = B338,1,_xll.BDP(J47,$L$7)*K47)</f>
        <v>1</v>
      </c>
      <c r="M47" s="70">
        <f>G47*I47*S47/L47</f>
        <v>-989.99999999999068</v>
      </c>
      <c r="N47" s="79">
        <f>M47 / X338</f>
        <v>-5.7458601758747652E-6</v>
      </c>
      <c r="O47" s="70">
        <f>F47*I47*S47/L47</f>
        <v>-355905</v>
      </c>
      <c r="P47" s="10">
        <f>O47 / X338*100</f>
        <v>-0.20656367332269973</v>
      </c>
      <c r="Q47" s="82">
        <f>IF(P47&lt;0,P47,0)</f>
        <v>-0.20656367332269973</v>
      </c>
      <c r="R47" s="161">
        <f>IF(P47&gt;0,P47,0)</f>
        <v>0</v>
      </c>
      <c r="S47" s="33">
        <f>IF(EXACT(C47,UPPER(C47)),1,0.01)/U47</f>
        <v>1</v>
      </c>
      <c r="T47" s="44">
        <v>0</v>
      </c>
      <c r="U47" s="44">
        <v>1</v>
      </c>
      <c r="V47" s="152">
        <f>IF(AND(P47&lt;0,N47&gt;0),N47,0)</f>
        <v>0</v>
      </c>
      <c r="W47" s="152">
        <f>IF(AND(P47&gt;0,N47&gt;0),N47,0)</f>
        <v>0</v>
      </c>
      <c r="X47" s="203"/>
      <c r="Y47" s="185">
        <f>_xll.BDH(B47,$Y$7,$C$1,$C$1)</f>
        <v>110.95</v>
      </c>
      <c r="Z47" s="183">
        <f>IF(OR(E47="#N/A N/A",Y47="#N/A N/A"),0,  E47 - Y47)</f>
        <v>-3.4000000000000057</v>
      </c>
      <c r="AA47" s="171">
        <f>IF(OR(Y47=0,Y47="#N/A N/A"),0,Z47 / Y47*100)</f>
        <v>-3.0644434429923439</v>
      </c>
      <c r="AB47" s="170">
        <v>-3300</v>
      </c>
      <c r="AC47" s="172">
        <f>IF(C47 = B338,1,_xll.BDP(J47,$AC$7)*K47)</f>
        <v>1</v>
      </c>
      <c r="AD47" s="195">
        <f>Z47*AB47*S47/AC47 / AE338</f>
        <v>6.4969053984710197E-5</v>
      </c>
      <c r="AE47" s="206"/>
      <c r="AF47" s="197"/>
      <c r="AG47" s="179"/>
    </row>
    <row r="48" spans="1:33" s="44" customFormat="1" x14ac:dyDescent="0.2">
      <c r="B48" s="44" t="s">
        <v>221</v>
      </c>
      <c r="C48" s="44" t="str">
        <f>_xll.BDP(B48,$C$7)</f>
        <v>EUR</v>
      </c>
      <c r="D48" s="44" t="s">
        <v>540</v>
      </c>
      <c r="E48" s="67">
        <f>_xll.BDP(B48,$E$7)</f>
        <v>470.4</v>
      </c>
      <c r="F48" s="67">
        <f>_xll.BDP(B48,$F$7)</f>
        <v>463.6</v>
      </c>
      <c r="G48" s="68">
        <f>IF(OR(F48="#N/A N/A",E48="#N/A N/A"),0,  F48 - E48)</f>
        <v>-6.7999999999999545</v>
      </c>
      <c r="H48" s="76">
        <f>IF(OR(E48=0,E48="#N/A N/A"),0,G48 / E48*100)</f>
        <v>-1.4455782312925074</v>
      </c>
      <c r="I48" s="25">
        <v>-1133</v>
      </c>
      <c r="J48" s="49" t="str">
        <f>CONCATENATE(B338,C48, " Curncy")</f>
        <v>EUREUR Curncy</v>
      </c>
      <c r="K48" s="49">
        <f>IF(C48 = B338,1,_xll.BDP(J48,$K$7))</f>
        <v>1</v>
      </c>
      <c r="L48" s="69">
        <f>IF(C48 = B338,1,_xll.BDP(J48,$L$7)*K48)</f>
        <v>1</v>
      </c>
      <c r="M48" s="70">
        <f>G48*I48*S48/L48</f>
        <v>7704.3999999999487</v>
      </c>
      <c r="N48" s="79">
        <f>M48 / X338</f>
        <v>4.4715560746474409E-5</v>
      </c>
      <c r="O48" s="70">
        <f>F48*I48*S48/L48</f>
        <v>-525258.80000000005</v>
      </c>
      <c r="P48" s="10">
        <f>O48 / X338*100</f>
        <v>-0.30485491120684821</v>
      </c>
      <c r="Q48" s="82">
        <f>IF(P48&lt;0,P48,0)</f>
        <v>-0.30485491120684821</v>
      </c>
      <c r="R48" s="161">
        <f>IF(P48&gt;0,P48,0)</f>
        <v>0</v>
      </c>
      <c r="S48" s="33">
        <f>IF(EXACT(C48,UPPER(C48)),1,0.01)/U48</f>
        <v>1</v>
      </c>
      <c r="T48" s="44">
        <v>0</v>
      </c>
      <c r="U48" s="44">
        <v>1</v>
      </c>
      <c r="V48" s="152">
        <f>IF(AND(P48&lt;0,N48&gt;0),N48,0)</f>
        <v>4.4715560746474409E-5</v>
      </c>
      <c r="W48" s="152">
        <f>IF(AND(P48&gt;0,N48&gt;0),N48,0)</f>
        <v>0</v>
      </c>
      <c r="X48" s="203"/>
      <c r="Y48" s="185">
        <f>_xll.BDH(B48,$Y$7,$C$1,$C$1)</f>
        <v>475.6</v>
      </c>
      <c r="Z48" s="183">
        <f>IF(OR(E48="#N/A N/A",Y48="#N/A N/A"),0,  E48 - Y48)</f>
        <v>-5.2000000000000455</v>
      </c>
      <c r="AA48" s="171">
        <f>IF(OR(Y48=0,Y48="#N/A N/A"),0,Z48 / Y48*100)</f>
        <v>-1.0933557611438278</v>
      </c>
      <c r="AB48" s="170">
        <v>-1133</v>
      </c>
      <c r="AC48" s="172">
        <f>IF(C48 = B338,1,_xll.BDP(J48,$AC$7)*K48)</f>
        <v>1</v>
      </c>
      <c r="AD48" s="195">
        <f>Z48*AB48*S48/AC48 / AE338</f>
        <v>3.4115122857069639E-5</v>
      </c>
      <c r="AE48" s="206"/>
      <c r="AF48" s="197"/>
      <c r="AG48" s="179"/>
    </row>
    <row r="49" spans="1:33" s="44" customFormat="1" x14ac:dyDescent="0.2">
      <c r="B49" s="44" t="s">
        <v>220</v>
      </c>
      <c r="C49" s="44" t="str">
        <f>_xll.BDP(B49,$C$7)</f>
        <v>EUR</v>
      </c>
      <c r="D49" s="44" t="s">
        <v>539</v>
      </c>
      <c r="E49" s="67">
        <f>_xll.BDP(B49,$E$7)</f>
        <v>441.4</v>
      </c>
      <c r="F49" s="67">
        <f>_xll.BDP(B49,$F$7)</f>
        <v>442.1</v>
      </c>
      <c r="G49" s="68">
        <f>IF(OR(F49="#N/A N/A",E49="#N/A N/A"),0,  F49 - E49)</f>
        <v>0.70000000000004547</v>
      </c>
      <c r="H49" s="76">
        <f>IF(OR(E49=0,E49="#N/A N/A"),0,G49 / E49*100)</f>
        <v>0.15858631626643532</v>
      </c>
      <c r="I49" s="25">
        <v>-1850</v>
      </c>
      <c r="J49" s="49" t="str">
        <f>CONCATENATE(B338,C49, " Curncy")</f>
        <v>EUREUR Curncy</v>
      </c>
      <c r="K49" s="49">
        <f>IF(C49 = B338,1,_xll.BDP(J49,$K$7))</f>
        <v>1</v>
      </c>
      <c r="L49" s="69">
        <f>IF(C49 = B338,1,_xll.BDP(J49,$L$7)*K49)</f>
        <v>1</v>
      </c>
      <c r="M49" s="70">
        <f>G49*I49*S49/L49</f>
        <v>-1295.0000000000841</v>
      </c>
      <c r="N49" s="79">
        <f>M49 / X338</f>
        <v>-7.5160494219781563E-6</v>
      </c>
      <c r="O49" s="70">
        <f>F49*I49*S49/L49</f>
        <v>-817885</v>
      </c>
      <c r="P49" s="10">
        <f>O49 / X338*100</f>
        <v>-0.47469220706518955</v>
      </c>
      <c r="Q49" s="82">
        <f>IF(P49&lt;0,P49,0)</f>
        <v>-0.47469220706518955</v>
      </c>
      <c r="R49" s="161">
        <f>IF(P49&gt;0,P49,0)</f>
        <v>0</v>
      </c>
      <c r="S49" s="33">
        <f>IF(EXACT(C49,UPPER(C49)),1,0.01)/U49</f>
        <v>1</v>
      </c>
      <c r="T49" s="44">
        <v>0</v>
      </c>
      <c r="U49" s="44">
        <v>1</v>
      </c>
      <c r="V49" s="152">
        <f>IF(AND(P49&lt;0,N49&gt;0),N49,0)</f>
        <v>0</v>
      </c>
      <c r="W49" s="152">
        <f>IF(AND(P49&gt;0,N49&gt;0),N49,0)</f>
        <v>0</v>
      </c>
      <c r="X49" s="203"/>
      <c r="Y49" s="185">
        <f>_xll.BDH(B49,$Y$7,$C$1,$C$1)</f>
        <v>446.3</v>
      </c>
      <c r="Z49" s="183">
        <f>IF(OR(E49="#N/A N/A",Y49="#N/A N/A"),0,  E49 - Y49)</f>
        <v>-4.9000000000000341</v>
      </c>
      <c r="AA49" s="171">
        <f>IF(OR(Y49=0,Y49="#N/A N/A"),0,Z49 / Y49*100)</f>
        <v>-1.0979161998655689</v>
      </c>
      <c r="AB49" s="170">
        <v>-1850</v>
      </c>
      <c r="AC49" s="172">
        <f>IF(C49 = B338,1,_xll.BDP(J49,$AC$7)*K49)</f>
        <v>1</v>
      </c>
      <c r="AD49" s="195">
        <f>Z49*AB49*S49/AC49 / AE338</f>
        <v>5.2490594863761244E-5</v>
      </c>
      <c r="AE49" s="206"/>
      <c r="AF49" s="197"/>
      <c r="AG49" s="179"/>
    </row>
    <row r="50" spans="1:33" s="44" customFormat="1" x14ac:dyDescent="0.2">
      <c r="B50" s="44" t="s">
        <v>219</v>
      </c>
      <c r="C50" s="44" t="str">
        <f>_xll.BDP(B50,$C$7)</f>
        <v>EUR</v>
      </c>
      <c r="D50" s="44" t="s">
        <v>538</v>
      </c>
      <c r="E50" s="67">
        <f>_xll.BDP(B50,$E$7)</f>
        <v>31.88</v>
      </c>
      <c r="F50" s="67">
        <f>_xll.BDP(B50,$F$7)</f>
        <v>31.96</v>
      </c>
      <c r="G50" s="68">
        <f>IF(OR(F50="#N/A N/A",E50="#N/A N/A"),0,  F50 - E50)</f>
        <v>8.0000000000001847E-2</v>
      </c>
      <c r="H50" s="76">
        <f>IF(OR(E50=0,E50="#N/A N/A"),0,G50 / E50*100)</f>
        <v>0.25094102885822411</v>
      </c>
      <c r="I50" s="25">
        <v>-43000</v>
      </c>
      <c r="J50" s="49" t="str">
        <f>CONCATENATE(B338,C50, " Curncy")</f>
        <v>EUREUR Curncy</v>
      </c>
      <c r="K50" s="49">
        <f>IF(C50 = B338,1,_xll.BDP(J50,$K$7))</f>
        <v>1</v>
      </c>
      <c r="L50" s="69">
        <f>IF(C50 = B338,1,_xll.BDP(J50,$L$7)*K50)</f>
        <v>1</v>
      </c>
      <c r="M50" s="70">
        <f>G50*I50*S50/L50</f>
        <v>-3440.0000000000796</v>
      </c>
      <c r="N50" s="79">
        <f>M50 / X338</f>
        <v>-1.9965413136373571E-5</v>
      </c>
      <c r="O50" s="70">
        <f>F50*I50*S50/L50</f>
        <v>-1374280</v>
      </c>
      <c r="P50" s="10">
        <f>O50 / X338*100</f>
        <v>-0.79761825479810577</v>
      </c>
      <c r="Q50" s="82">
        <f>IF(P50&lt;0,P50,0)</f>
        <v>-0.79761825479810577</v>
      </c>
      <c r="R50" s="161">
        <f>IF(P50&gt;0,P50,0)</f>
        <v>0</v>
      </c>
      <c r="S50" s="33">
        <f>IF(EXACT(C50,UPPER(C50)),1,0.01)/U50</f>
        <v>1</v>
      </c>
      <c r="T50" s="44">
        <v>0</v>
      </c>
      <c r="U50" s="44">
        <v>1</v>
      </c>
      <c r="V50" s="152">
        <f>IF(AND(P50&lt;0,N50&gt;0),N50,0)</f>
        <v>0</v>
      </c>
      <c r="W50" s="152">
        <f>IF(AND(P50&gt;0,N50&gt;0),N50,0)</f>
        <v>0</v>
      </c>
      <c r="X50" s="203"/>
      <c r="Y50" s="185">
        <f>_xll.BDH(B50,$Y$7,$C$1,$C$1)</f>
        <v>31.84</v>
      </c>
      <c r="Z50" s="183">
        <f>IF(OR(E50="#N/A N/A",Y50="#N/A N/A"),0,  E50 - Y50)</f>
        <v>3.9999999999999147E-2</v>
      </c>
      <c r="AA50" s="171">
        <f>IF(OR(Y50=0,Y50="#N/A N/A"),0,Z50 / Y50*100)</f>
        <v>0.12562814070351491</v>
      </c>
      <c r="AB50" s="170">
        <v>-43000</v>
      </c>
      <c r="AC50" s="172">
        <f>IF(C50 = B338,1,_xll.BDP(J50,$AC$7)*K50)</f>
        <v>1</v>
      </c>
      <c r="AD50" s="195">
        <f>Z50*AB50*S50/AC50 / AE338</f>
        <v>-9.959605423680836E-6</v>
      </c>
      <c r="AE50" s="206"/>
      <c r="AF50" s="197"/>
      <c r="AG50" s="179"/>
    </row>
    <row r="51" spans="1:33" s="44" customFormat="1" x14ac:dyDescent="0.2">
      <c r="B51" s="44" t="s">
        <v>218</v>
      </c>
      <c r="C51" s="44" t="str">
        <f>_xll.BDP(B51,$C$7)</f>
        <v>EUR</v>
      </c>
      <c r="D51" s="44" t="s">
        <v>537</v>
      </c>
      <c r="E51" s="67">
        <f>_xll.BDP(B51,$E$7)</f>
        <v>13.97</v>
      </c>
      <c r="F51" s="67">
        <f>_xll.BDP(B51,$F$7)</f>
        <v>13.94</v>
      </c>
      <c r="G51" s="68">
        <f>IF(OR(F51="#N/A N/A",E51="#N/A N/A"),0,  F51 - E51)</f>
        <v>-3.0000000000001137E-2</v>
      </c>
      <c r="H51" s="76">
        <f>IF(OR(E51=0,E51="#N/A N/A"),0,G51 / E51*100)</f>
        <v>-0.21474588403723074</v>
      </c>
      <c r="I51" s="25">
        <v>87000</v>
      </c>
      <c r="J51" s="49" t="str">
        <f>CONCATENATE(B338,C51, " Curncy")</f>
        <v>EUREUR Curncy</v>
      </c>
      <c r="K51" s="49">
        <f>IF(C51 = B338,1,_xll.BDP(J51,$K$7))</f>
        <v>1</v>
      </c>
      <c r="L51" s="69">
        <f>IF(C51 = B338,1,_xll.BDP(J51,$L$7)*K51)</f>
        <v>1</v>
      </c>
      <c r="M51" s="70">
        <f>G51*I51*S51/L51</f>
        <v>-2610.0000000000991</v>
      </c>
      <c r="N51" s="79">
        <f>M51 / X338</f>
        <v>-1.5148176827306918E-5</v>
      </c>
      <c r="O51" s="70">
        <f>F51*I51*S51/L51</f>
        <v>1212780</v>
      </c>
      <c r="P51" s="10">
        <f>O51 / X338*100</f>
        <v>0.70388528324216804</v>
      </c>
      <c r="Q51" s="82">
        <f>IF(P51&lt;0,P51,0)</f>
        <v>0</v>
      </c>
      <c r="R51" s="161">
        <f>IF(P51&gt;0,P51,0)</f>
        <v>0.70388528324216804</v>
      </c>
      <c r="S51" s="33">
        <f>IF(EXACT(C51,UPPER(C51)),1,0.01)/U51</f>
        <v>1</v>
      </c>
      <c r="T51" s="44">
        <v>0</v>
      </c>
      <c r="U51" s="44">
        <v>1</v>
      </c>
      <c r="V51" s="152">
        <f>IF(AND(P51&lt;0,N51&gt;0),N51,0)</f>
        <v>0</v>
      </c>
      <c r="W51" s="152">
        <f>IF(AND(P51&gt;0,N51&gt;0),N51,0)</f>
        <v>0</v>
      </c>
      <c r="X51" s="203"/>
      <c r="Y51" s="185">
        <f>_xll.BDH(B51,$Y$7,$C$1,$C$1)</f>
        <v>14.04</v>
      </c>
      <c r="Z51" s="183">
        <f>IF(OR(E51="#N/A N/A",Y51="#N/A N/A"),0,  E51 - Y51)</f>
        <v>-6.9999999999998508E-2</v>
      </c>
      <c r="AA51" s="171">
        <f>IF(OR(Y51=0,Y51="#N/A N/A"),0,Z51 / Y51*100)</f>
        <v>-0.498575498575488</v>
      </c>
      <c r="AB51" s="170">
        <v>87000</v>
      </c>
      <c r="AC51" s="172">
        <f>IF(C51 = B338,1,_xll.BDP(J51,$AC$7)*K51)</f>
        <v>1</v>
      </c>
      <c r="AD51" s="195">
        <f>Z51*AB51*S51/AC51 / AE338</f>
        <v>-3.5263951761753656E-5</v>
      </c>
      <c r="AE51" s="206"/>
      <c r="AF51" s="197"/>
      <c r="AG51" s="179"/>
    </row>
    <row r="52" spans="1:33" s="44" customFormat="1" x14ac:dyDescent="0.2">
      <c r="B52" s="44" t="s">
        <v>217</v>
      </c>
      <c r="C52" s="44" t="str">
        <f>_xll.BDP(B52,$C$7)</f>
        <v>EUR</v>
      </c>
      <c r="D52" s="44" t="s">
        <v>536</v>
      </c>
      <c r="E52" s="67">
        <f>_xll.BDP(B52,$E$7)</f>
        <v>112.2</v>
      </c>
      <c r="F52" s="67">
        <f>_xll.BDP(B52,$F$7)</f>
        <v>111.9</v>
      </c>
      <c r="G52" s="68">
        <f>IF(OR(F52="#N/A N/A",E52="#N/A N/A"),0,  F52 - E52)</f>
        <v>-0.29999999999999716</v>
      </c>
      <c r="H52" s="76">
        <f>IF(OR(E52=0,E52="#N/A N/A"),0,G52 / E52*100)</f>
        <v>-0.26737967914438249</v>
      </c>
      <c r="I52" s="25">
        <v>-1950</v>
      </c>
      <c r="J52" s="49" t="str">
        <f>CONCATENATE(B338,C52, " Curncy")</f>
        <v>EUREUR Curncy</v>
      </c>
      <c r="K52" s="49">
        <f>IF(C52 = B338,1,_xll.BDP(J52,$K$7))</f>
        <v>1</v>
      </c>
      <c r="L52" s="69">
        <f>IF(C52 = B338,1,_xll.BDP(J52,$L$7)*K52)</f>
        <v>1</v>
      </c>
      <c r="M52" s="70">
        <f>G52*I52*S52/L52</f>
        <v>584.99999999999443</v>
      </c>
      <c r="N52" s="79">
        <f>M52 / X338</f>
        <v>3.3952810130169063E-6</v>
      </c>
      <c r="O52" s="70">
        <f>F52*I52*S52/L52</f>
        <v>-218205</v>
      </c>
      <c r="P52" s="10">
        <f>O52 / X338*100</f>
        <v>-0.12664398178553182</v>
      </c>
      <c r="Q52" s="82">
        <f>IF(P52&lt;0,P52,0)</f>
        <v>-0.12664398178553182</v>
      </c>
      <c r="R52" s="161">
        <f>IF(P52&gt;0,P52,0)</f>
        <v>0</v>
      </c>
      <c r="S52" s="33">
        <f>IF(EXACT(C52,UPPER(C52)),1,0.01)/U52</f>
        <v>1</v>
      </c>
      <c r="T52" s="44">
        <v>0</v>
      </c>
      <c r="U52" s="44">
        <v>1</v>
      </c>
      <c r="V52" s="152">
        <f>IF(AND(P52&lt;0,N52&gt;0),N52,0)</f>
        <v>3.3952810130169063E-6</v>
      </c>
      <c r="W52" s="152">
        <f>IF(AND(P52&gt;0,N52&gt;0),N52,0)</f>
        <v>0</v>
      </c>
      <c r="X52" s="203"/>
      <c r="Y52" s="185">
        <f>_xll.BDH(B52,$Y$7,$C$1,$C$1)</f>
        <v>110.3</v>
      </c>
      <c r="Z52" s="183">
        <f>IF(OR(E52="#N/A N/A",Y52="#N/A N/A"),0,  E52 - Y52)</f>
        <v>1.9000000000000057</v>
      </c>
      <c r="AA52" s="171">
        <f>IF(OR(Y52=0,Y52="#N/A N/A"),0,Z52 / Y52*100)</f>
        <v>1.7225747960108846</v>
      </c>
      <c r="AB52" s="170">
        <v>-1950</v>
      </c>
      <c r="AC52" s="172">
        <f>IF(C52 = B338,1,_xll.BDP(J52,$AC$7)*K52)</f>
        <v>1</v>
      </c>
      <c r="AD52" s="195">
        <f>Z52*AB52*S52/AC52 / AE338</f>
        <v>-2.1453684938801392E-5</v>
      </c>
      <c r="AE52" s="206"/>
      <c r="AF52" s="197"/>
      <c r="AG52" s="179"/>
    </row>
    <row r="53" spans="1:33" s="44" customFormat="1" x14ac:dyDescent="0.2">
      <c r="B53" s="44" t="s">
        <v>216</v>
      </c>
      <c r="C53" s="44" t="str">
        <f>_xll.BDP(B53,$C$7)</f>
        <v>EUR</v>
      </c>
      <c r="D53" s="44" t="s">
        <v>535</v>
      </c>
      <c r="E53" s="67">
        <f>_xll.BDP(B53,$E$7)</f>
        <v>83.8</v>
      </c>
      <c r="F53" s="67">
        <f>_xll.BDP(B53,$F$7)</f>
        <v>82.8</v>
      </c>
      <c r="G53" s="68">
        <f>IF(OR(F53="#N/A N/A",E53="#N/A N/A"),0,  F53 - E53)</f>
        <v>-1</v>
      </c>
      <c r="H53" s="76">
        <f>IF(OR(E53=0,E53="#N/A N/A"),0,G53 / E53*100)</f>
        <v>-1.1933174224343674</v>
      </c>
      <c r="I53" s="25">
        <v>22191</v>
      </c>
      <c r="J53" s="49" t="str">
        <f>CONCATENATE(B338,C53, " Curncy")</f>
        <v>EUREUR Curncy</v>
      </c>
      <c r="K53" s="49">
        <f>IF(C53 = B338,1,_xll.BDP(J53,$K$7))</f>
        <v>1</v>
      </c>
      <c r="L53" s="69">
        <f>IF(C53 = B338,1,_xll.BDP(J53,$L$7)*K53)</f>
        <v>1</v>
      </c>
      <c r="M53" s="70">
        <f>G53*I53*S53/L53</f>
        <v>-22191</v>
      </c>
      <c r="N53" s="79">
        <f>M53 / X338</f>
        <v>-1.2879432642710922E-4</v>
      </c>
      <c r="O53" s="70">
        <f>F53*I53*S53/L53</f>
        <v>1837414.8</v>
      </c>
      <c r="P53" s="10">
        <f>O53 / X338*100</f>
        <v>1.0664170228164642</v>
      </c>
      <c r="Q53" s="82">
        <f>IF(P53&lt;0,P53,0)</f>
        <v>0</v>
      </c>
      <c r="R53" s="161">
        <f>IF(P53&gt;0,P53,0)</f>
        <v>1.0664170228164642</v>
      </c>
      <c r="S53" s="33">
        <f>IF(EXACT(C53,UPPER(C53)),1,0.01)/U53</f>
        <v>1</v>
      </c>
      <c r="T53" s="44">
        <v>0</v>
      </c>
      <c r="U53" s="44">
        <v>1</v>
      </c>
      <c r="V53" s="152">
        <f>IF(AND(P53&lt;0,N53&gt;0),N53,0)</f>
        <v>0</v>
      </c>
      <c r="W53" s="152">
        <f>IF(AND(P53&gt;0,N53&gt;0),N53,0)</f>
        <v>0</v>
      </c>
      <c r="X53" s="203"/>
      <c r="Y53" s="185">
        <f>_xll.BDH(B53,$Y$7,$C$1,$C$1)</f>
        <v>84.6</v>
      </c>
      <c r="Z53" s="183">
        <f>IF(OR(E53="#N/A N/A",Y53="#N/A N/A"),0,  E53 - Y53)</f>
        <v>-0.79999999999999716</v>
      </c>
      <c r="AA53" s="171">
        <f>IF(OR(Y53=0,Y53="#N/A N/A"),0,Z53 / Y53*100)</f>
        <v>-0.94562647754136786</v>
      </c>
      <c r="AB53" s="170">
        <v>22191</v>
      </c>
      <c r="AC53" s="172">
        <f>IF(C53 = B338,1,_xll.BDP(J53,$AC$7)*K53)</f>
        <v>1</v>
      </c>
      <c r="AD53" s="195">
        <f>Z53*AB53*S53/AC53 / AE338</f>
        <v>-1.0279702509623505E-4</v>
      </c>
      <c r="AE53" s="206"/>
      <c r="AF53" s="197"/>
      <c r="AG53" s="179"/>
    </row>
    <row r="54" spans="1:33" s="44" customFormat="1" x14ac:dyDescent="0.2">
      <c r="B54" s="44" t="s">
        <v>215</v>
      </c>
      <c r="C54" s="44" t="str">
        <f>_xll.BDP(B54,$C$7)</f>
        <v>EUR</v>
      </c>
      <c r="D54" s="44" t="s">
        <v>371</v>
      </c>
      <c r="E54" s="67">
        <f>_xll.BDP(B54,$E$7)</f>
        <v>12.515000000000001</v>
      </c>
      <c r="F54" s="67">
        <f>_xll.BDP(B54,$F$7)</f>
        <v>13.13</v>
      </c>
      <c r="G54" s="68">
        <f>IF(OR(F54="#N/A N/A",E54="#N/A N/A"),0,  F54 - E54)</f>
        <v>0.61500000000000021</v>
      </c>
      <c r="H54" s="76">
        <f>IF(OR(E54=0,E54="#N/A N/A"),0,G54 / E54*100)</f>
        <v>4.9141030763084315</v>
      </c>
      <c r="I54" s="25">
        <v>-120000</v>
      </c>
      <c r="J54" s="49" t="str">
        <f>CONCATENATE(B338,C54, " Curncy")</f>
        <v>EUREUR Curncy</v>
      </c>
      <c r="K54" s="49">
        <f>IF(C54 = B338,1,_xll.BDP(J54,$K$7))</f>
        <v>1</v>
      </c>
      <c r="L54" s="69">
        <f>IF(C54 = B338,1,_xll.BDP(J54,$L$7)*K54)</f>
        <v>1</v>
      </c>
      <c r="M54" s="70">
        <f>G54*I54*S54/L54</f>
        <v>-73800.000000000029</v>
      </c>
      <c r="N54" s="79">
        <f>M54 / X338</f>
        <v>-4.28327758565214E-4</v>
      </c>
      <c r="O54" s="70">
        <f>F54*I54*S54/L54</f>
        <v>-1575600</v>
      </c>
      <c r="P54" s="10">
        <f>O54 / X338*100</f>
        <v>-0.91446235283922872</v>
      </c>
      <c r="Q54" s="82">
        <f>IF(P54&lt;0,P54,0)</f>
        <v>-0.91446235283922872</v>
      </c>
      <c r="R54" s="161">
        <f>IF(P54&gt;0,P54,0)</f>
        <v>0</v>
      </c>
      <c r="S54" s="33">
        <f>IF(EXACT(C54,UPPER(C54)),1,0.01)/U54</f>
        <v>1</v>
      </c>
      <c r="T54" s="44">
        <v>0</v>
      </c>
      <c r="U54" s="44">
        <v>1</v>
      </c>
      <c r="V54" s="152">
        <f>IF(AND(P54&lt;0,N54&gt;0),N54,0)</f>
        <v>0</v>
      </c>
      <c r="W54" s="152">
        <f>IF(AND(P54&gt;0,N54&gt;0),N54,0)</f>
        <v>0</v>
      </c>
      <c r="X54" s="203"/>
      <c r="Y54" s="185">
        <f>_xll.BDH(B54,$Y$7,$C$1,$C$1)</f>
        <v>12.51</v>
      </c>
      <c r="Z54" s="183">
        <f>IF(OR(E54="#N/A N/A",Y54="#N/A N/A"),0,  E54 - Y54)</f>
        <v>5.0000000000007816E-3</v>
      </c>
      <c r="AA54" s="171">
        <f>IF(OR(Y54=0,Y54="#N/A N/A"),0,Z54 / Y54*100)</f>
        <v>3.996802557954262E-2</v>
      </c>
      <c r="AB54" s="170">
        <v>-120000</v>
      </c>
      <c r="AC54" s="172">
        <f>IF(C54 = B338,1,_xll.BDP(J54,$AC$7)*K54)</f>
        <v>1</v>
      </c>
      <c r="AD54" s="195">
        <f>Z54*AB54*S54/AC54 / AE338</f>
        <v>-3.4742809617497459E-6</v>
      </c>
      <c r="AE54" s="206"/>
      <c r="AF54" s="197"/>
      <c r="AG54" s="179"/>
    </row>
    <row r="55" spans="1:33" s="44" customFormat="1" x14ac:dyDescent="0.2">
      <c r="B55" s="44" t="s">
        <v>214</v>
      </c>
      <c r="C55" s="44" t="str">
        <f>_xll.BDP(B55,$C$7)</f>
        <v>EUR</v>
      </c>
      <c r="D55" s="44" t="s">
        <v>534</v>
      </c>
      <c r="E55" s="67">
        <f>_xll.BDP(B55,$E$7)</f>
        <v>86.3</v>
      </c>
      <c r="F55" s="67">
        <f>_xll.BDP(B55,$F$7)</f>
        <v>86.15</v>
      </c>
      <c r="G55" s="68">
        <f>IF(OR(F55="#N/A N/A",E55="#N/A N/A"),0,  F55 - E55)</f>
        <v>-0.14999999999999147</v>
      </c>
      <c r="H55" s="76">
        <f>IF(OR(E55=0,E55="#N/A N/A"),0,G55 / E55*100)</f>
        <v>-0.17381228273463672</v>
      </c>
      <c r="I55" s="25">
        <v>-2080</v>
      </c>
      <c r="J55" s="49" t="str">
        <f>CONCATENATE(B338,C55, " Curncy")</f>
        <v>EUREUR Curncy</v>
      </c>
      <c r="K55" s="49">
        <f>IF(C55 = B338,1,_xll.BDP(J55,$K$7))</f>
        <v>1</v>
      </c>
      <c r="L55" s="69">
        <f>IF(C55 = B338,1,_xll.BDP(J55,$L$7)*K55)</f>
        <v>1</v>
      </c>
      <c r="M55" s="70">
        <f>G55*I55*S55/L55</f>
        <v>311.99999999998226</v>
      </c>
      <c r="N55" s="79">
        <f>M55 / X338</f>
        <v>1.8108165402755978E-6</v>
      </c>
      <c r="O55" s="70">
        <f>F55*I55*S55/L55</f>
        <v>-179192</v>
      </c>
      <c r="P55" s="10">
        <f>O55 / X338*100</f>
        <v>-0.10400122996316774</v>
      </c>
      <c r="Q55" s="82">
        <f>IF(P55&lt;0,P55,0)</f>
        <v>-0.10400122996316774</v>
      </c>
      <c r="R55" s="161">
        <f>IF(P55&gt;0,P55,0)</f>
        <v>0</v>
      </c>
      <c r="S55" s="33">
        <f>IF(EXACT(C55,UPPER(C55)),1,0.01)/U55</f>
        <v>1</v>
      </c>
      <c r="T55" s="44">
        <v>0</v>
      </c>
      <c r="U55" s="44">
        <v>1</v>
      </c>
      <c r="V55" s="152">
        <f>IF(AND(P55&lt;0,N55&gt;0),N55,0)</f>
        <v>1.8108165402755978E-6</v>
      </c>
      <c r="W55" s="152">
        <f>IF(AND(P55&gt;0,N55&gt;0),N55,0)</f>
        <v>0</v>
      </c>
      <c r="X55" s="203"/>
      <c r="Y55" s="185">
        <f>_xll.BDH(B55,$Y$7,$C$1,$C$1)</f>
        <v>86.35</v>
      </c>
      <c r="Z55" s="183">
        <f>IF(OR(E55="#N/A N/A",Y55="#N/A N/A"),0,  E55 - Y55)</f>
        <v>-4.9999999999997158E-2</v>
      </c>
      <c r="AA55" s="171">
        <f>IF(OR(Y55=0,Y55="#N/A N/A"),0,Z55 / Y55*100)</f>
        <v>-5.7903879559927228E-2</v>
      </c>
      <c r="AB55" s="170">
        <v>-2080</v>
      </c>
      <c r="AC55" s="172">
        <f>IF(C55 = B338,1,_xll.BDP(J55,$AC$7)*K55)</f>
        <v>1</v>
      </c>
      <c r="AD55" s="195">
        <f>Z55*AB55*S55/AC55 / AE338</f>
        <v>6.0220870003649424E-7</v>
      </c>
      <c r="AE55" s="206"/>
      <c r="AF55" s="197"/>
      <c r="AG55" s="179"/>
    </row>
    <row r="56" spans="1:33" s="44" customFormat="1" x14ac:dyDescent="0.2">
      <c r="B56" s="44" t="s">
        <v>213</v>
      </c>
      <c r="C56" s="44" t="str">
        <f>_xll.BDP(B56,$C$7)</f>
        <v>EUR</v>
      </c>
      <c r="D56" s="44" t="s">
        <v>533</v>
      </c>
      <c r="E56" s="67">
        <f>_xll.BDP(B56,$E$7)</f>
        <v>24.5</v>
      </c>
      <c r="F56" s="67">
        <f>_xll.BDP(B56,$F$7)</f>
        <v>23.98</v>
      </c>
      <c r="G56" s="68">
        <f>IF(OR(F56="#N/A N/A",E56="#N/A N/A"),0,  F56 - E56)</f>
        <v>-0.51999999999999957</v>
      </c>
      <c r="H56" s="76">
        <f>IF(OR(E56=0,E56="#N/A N/A"),0,G56 / E56*100)</f>
        <v>-2.1224489795918351</v>
      </c>
      <c r="I56" s="25">
        <v>0</v>
      </c>
      <c r="J56" s="49" t="str">
        <f>CONCATENATE(B338,C56, " Curncy")</f>
        <v>EUREUR Curncy</v>
      </c>
      <c r="K56" s="49">
        <f>IF(C56 = B338,1,_xll.BDP(J56,$K$7))</f>
        <v>1</v>
      </c>
      <c r="L56" s="69">
        <f>IF(C56 = B338,1,_xll.BDP(J56,$L$7)*K56)</f>
        <v>1</v>
      </c>
      <c r="M56" s="70">
        <f>G56*I56*S56/L56</f>
        <v>0</v>
      </c>
      <c r="N56" s="79">
        <f>M56 / X338</f>
        <v>0</v>
      </c>
      <c r="O56" s="70">
        <f>F56*I56*S56/L56</f>
        <v>0</v>
      </c>
      <c r="P56" s="10">
        <f>O56 / X338*100</f>
        <v>0</v>
      </c>
      <c r="Q56" s="82">
        <f>IF(P56&lt;0,P56,0)</f>
        <v>0</v>
      </c>
      <c r="R56" s="161">
        <f>IF(P56&gt;0,P56,0)</f>
        <v>0</v>
      </c>
      <c r="S56" s="33">
        <f>IF(EXACT(C56,UPPER(C56)),1,0.01)/U56</f>
        <v>1</v>
      </c>
      <c r="T56" s="44">
        <v>0</v>
      </c>
      <c r="U56" s="44">
        <v>1</v>
      </c>
      <c r="V56" s="152">
        <f>IF(AND(P56&lt;0,N56&gt;0),N56,0)</f>
        <v>0</v>
      </c>
      <c r="W56" s="152">
        <f>IF(AND(P56&gt;0,N56&gt;0),N56,0)</f>
        <v>0</v>
      </c>
      <c r="X56" s="203"/>
      <c r="Y56" s="185">
        <f>_xll.BDH(B56,$Y$7,$C$1,$C$1)</f>
        <v>24.73</v>
      </c>
      <c r="Z56" s="183">
        <f>IF(OR(E56="#N/A N/A",Y56="#N/A N/A"),0,  E56 - Y56)</f>
        <v>-0.23000000000000043</v>
      </c>
      <c r="AA56" s="171">
        <f>IF(OR(Y56=0,Y56="#N/A N/A"),0,Z56 / Y56*100)</f>
        <v>-0.93004448038819421</v>
      </c>
      <c r="AB56" s="170">
        <v>0</v>
      </c>
      <c r="AC56" s="172">
        <f>IF(C56 = B338,1,_xll.BDP(J56,$AC$7)*K56)</f>
        <v>1</v>
      </c>
      <c r="AD56" s="195">
        <f>Z56*AB56*S56/AC56 / AE338</f>
        <v>0</v>
      </c>
      <c r="AE56" s="206"/>
      <c r="AF56" s="197"/>
      <c r="AG56" s="179"/>
    </row>
    <row r="57" spans="1:33" s="44" customFormat="1" x14ac:dyDescent="0.2">
      <c r="B57" s="44" t="s">
        <v>212</v>
      </c>
      <c r="C57" s="44" t="str">
        <f>_xll.BDP(B57,$C$7)</f>
        <v>EUR</v>
      </c>
      <c r="D57" s="44" t="s">
        <v>532</v>
      </c>
      <c r="E57" s="67">
        <f>_xll.BDP(B57,$E$7)</f>
        <v>54.52</v>
      </c>
      <c r="F57" s="67">
        <f>_xll.BDP(B57,$F$7)</f>
        <v>53.46</v>
      </c>
      <c r="G57" s="68">
        <f>IF(OR(F57="#N/A N/A",E57="#N/A N/A"),0,  F57 - E57)</f>
        <v>-1.0600000000000023</v>
      </c>
      <c r="H57" s="76">
        <f>IF(OR(E57=0,E57="#N/A N/A"),0,G57 / E57*100)</f>
        <v>-1.9442406456346335</v>
      </c>
      <c r="I57" s="25">
        <v>-92000</v>
      </c>
      <c r="J57" s="49" t="str">
        <f>CONCATENATE(B338,C57, " Curncy")</f>
        <v>EUREUR Curncy</v>
      </c>
      <c r="K57" s="49">
        <f>IF(C57 = B338,1,_xll.BDP(J57,$K$7))</f>
        <v>1</v>
      </c>
      <c r="L57" s="69">
        <f>IF(C57 = B338,1,_xll.BDP(J57,$L$7)*K57)</f>
        <v>1</v>
      </c>
      <c r="M57" s="70">
        <f>G57*I57*S57/L57</f>
        <v>97520.000000000204</v>
      </c>
      <c r="N57" s="79">
        <f>M57 / X338</f>
        <v>5.6599624681950866E-4</v>
      </c>
      <c r="O57" s="70">
        <f>F57*I57*S57/L57</f>
        <v>-4918320</v>
      </c>
      <c r="P57" s="10">
        <f>O57 / X338*100</f>
        <v>-2.8545433353746104</v>
      </c>
      <c r="Q57" s="82">
        <f>IF(P57&lt;0,P57,0)</f>
        <v>-2.8545433353746104</v>
      </c>
      <c r="R57" s="161">
        <f>IF(P57&gt;0,P57,0)</f>
        <v>0</v>
      </c>
      <c r="S57" s="33">
        <f>IF(EXACT(C57,UPPER(C57)),1,0.01)/U57</f>
        <v>1</v>
      </c>
      <c r="T57" s="44">
        <v>0</v>
      </c>
      <c r="U57" s="44">
        <v>1</v>
      </c>
      <c r="V57" s="152">
        <f>IF(AND(P57&lt;0,N57&gt;0),N57,0)</f>
        <v>5.6599624681950866E-4</v>
      </c>
      <c r="W57" s="152">
        <f>IF(AND(P57&gt;0,N57&gt;0),N57,0)</f>
        <v>0</v>
      </c>
      <c r="X57" s="203"/>
      <c r="Y57" s="185">
        <f>_xll.BDH(B57,$Y$7,$C$1,$C$1)</f>
        <v>54.24</v>
      </c>
      <c r="Z57" s="183">
        <f>IF(OR(E57="#N/A N/A",Y57="#N/A N/A"),0,  E57 - Y57)</f>
        <v>0.28000000000000114</v>
      </c>
      <c r="AA57" s="171">
        <f>IF(OR(Y57=0,Y57="#N/A N/A"),0,Z57 / Y57*100)</f>
        <v>0.51622418879056253</v>
      </c>
      <c r="AB57" s="170">
        <v>-92000</v>
      </c>
      <c r="AC57" s="172">
        <f>IF(C57 = B338,1,_xll.BDP(J57,$AC$7)*K57)</f>
        <v>1</v>
      </c>
      <c r="AD57" s="195">
        <f>Z57*AB57*S57/AC57 / AE338</f>
        <v>-1.4916246262443306E-4</v>
      </c>
      <c r="AE57" s="206"/>
      <c r="AF57" s="197"/>
      <c r="AG57" s="179"/>
    </row>
    <row r="58" spans="1:33" s="44" customFormat="1" x14ac:dyDescent="0.2">
      <c r="B58" s="44" t="s">
        <v>211</v>
      </c>
      <c r="C58" s="44" t="str">
        <f>_xll.BDP(B58,$C$7)</f>
        <v>EUR</v>
      </c>
      <c r="D58" s="44" t="s">
        <v>531</v>
      </c>
      <c r="E58" s="67">
        <f>_xll.BDP(B58,$E$7)</f>
        <v>4.4939999999999998</v>
      </c>
      <c r="F58" s="67">
        <f>_xll.BDP(B58,$F$7)</f>
        <v>4.4729999999999999</v>
      </c>
      <c r="G58" s="68">
        <f>IF(OR(F58="#N/A N/A",E58="#N/A N/A"),0,  F58 - E58)</f>
        <v>-2.0999999999999908E-2</v>
      </c>
      <c r="H58" s="76">
        <f>IF(OR(E58=0,E58="#N/A N/A"),0,G58 / E58*100)</f>
        <v>-0.46728971962616617</v>
      </c>
      <c r="I58" s="25">
        <v>-140000</v>
      </c>
      <c r="J58" s="49" t="str">
        <f>CONCATENATE(B338,C58, " Curncy")</f>
        <v>EUREUR Curncy</v>
      </c>
      <c r="K58" s="49">
        <f>IF(C58 = B338,1,_xll.BDP(J58,$K$7))</f>
        <v>1</v>
      </c>
      <c r="L58" s="69">
        <f>IF(C58 = B338,1,_xll.BDP(J58,$L$7)*K58)</f>
        <v>1</v>
      </c>
      <c r="M58" s="70">
        <f>G58*I58*S58/L58</f>
        <v>2939.9999999999873</v>
      </c>
      <c r="N58" s="79">
        <f>M58 / X338</f>
        <v>1.7063463552597873E-5</v>
      </c>
      <c r="O58" s="70">
        <f>F58*I58*S58/L58</f>
        <v>-626220</v>
      </c>
      <c r="P58" s="10">
        <f>O58 / X338*100</f>
        <v>-0.36345177367033632</v>
      </c>
      <c r="Q58" s="82">
        <f>IF(P58&lt;0,P58,0)</f>
        <v>-0.36345177367033632</v>
      </c>
      <c r="R58" s="161">
        <f>IF(P58&gt;0,P58,0)</f>
        <v>0</v>
      </c>
      <c r="S58" s="33">
        <f>IF(EXACT(C58,UPPER(C58)),1,0.01)/U58</f>
        <v>1</v>
      </c>
      <c r="T58" s="44">
        <v>0</v>
      </c>
      <c r="U58" s="44">
        <v>1</v>
      </c>
      <c r="V58" s="152">
        <f>IF(AND(P58&lt;0,N58&gt;0),N58,0)</f>
        <v>1.7063463552597873E-5</v>
      </c>
      <c r="W58" s="152">
        <f>IF(AND(P58&gt;0,N58&gt;0),N58,0)</f>
        <v>0</v>
      </c>
      <c r="X58" s="203"/>
      <c r="Y58" s="185">
        <f>_xll.BDH(B58,$Y$7,$C$1,$C$1)</f>
        <v>4.5570000000000004</v>
      </c>
      <c r="Z58" s="183">
        <f>IF(OR(E58="#N/A N/A",Y58="#N/A N/A"),0,  E58 - Y58)</f>
        <v>-6.3000000000000611E-2</v>
      </c>
      <c r="AA58" s="171">
        <f>IF(OR(Y58=0,Y58="#N/A N/A"),0,Z58 / Y58*100)</f>
        <v>-1.3824884792626861</v>
      </c>
      <c r="AB58" s="170">
        <v>-140000</v>
      </c>
      <c r="AC58" s="172">
        <f>IF(C58 = B338,1,_xll.BDP(J58,$AC$7)*K58)</f>
        <v>1</v>
      </c>
      <c r="AD58" s="195">
        <f>Z58*AB58*S58/AC58 / AE338</f>
        <v>5.1071930137713778E-5</v>
      </c>
      <c r="AE58" s="206"/>
      <c r="AF58" s="197"/>
      <c r="AG58" s="179"/>
    </row>
    <row r="59" spans="1:33" s="44" customFormat="1" x14ac:dyDescent="0.2">
      <c r="B59" s="44" t="s">
        <v>210</v>
      </c>
      <c r="C59" s="44" t="str">
        <f>_xll.BDP(B59,$C$7)</f>
        <v>EUR</v>
      </c>
      <c r="D59" s="44" t="s">
        <v>530</v>
      </c>
      <c r="E59" s="67">
        <f>_xll.BDP(B59,$E$7)</f>
        <v>82.68</v>
      </c>
      <c r="F59" s="67">
        <f>_xll.BDP(B59,$F$7)</f>
        <v>81.319999999999993</v>
      </c>
      <c r="G59" s="68">
        <f>IF(OR(F59="#N/A N/A",E59="#N/A N/A"),0,  F59 - E59)</f>
        <v>-1.3600000000000136</v>
      </c>
      <c r="H59" s="76">
        <f>IF(OR(E59=0,E59="#N/A N/A"),0,G59 / E59*100)</f>
        <v>-1.6448959845186424</v>
      </c>
      <c r="I59" s="25">
        <v>-9000</v>
      </c>
      <c r="J59" s="49" t="str">
        <f>CONCATENATE(B338,C59, " Curncy")</f>
        <v>EUREUR Curncy</v>
      </c>
      <c r="K59" s="49">
        <f>IF(C59 = B338,1,_xll.BDP(J59,$K$7))</f>
        <v>1</v>
      </c>
      <c r="L59" s="69">
        <f>IF(C59 = B338,1,_xll.BDP(J59,$L$7)*K59)</f>
        <v>1</v>
      </c>
      <c r="M59" s="70">
        <f>G59*I59*S59/L59</f>
        <v>12240.000000000124</v>
      </c>
      <c r="N59" s="79">
        <f>M59 / X338</f>
        <v>7.1039725810816663E-5</v>
      </c>
      <c r="O59" s="70">
        <f>F59*I59*S59/L59</f>
        <v>-731879.99999999988</v>
      </c>
      <c r="P59" s="10">
        <f>O59 / X338*100</f>
        <v>-0.42477577227467295</v>
      </c>
      <c r="Q59" s="82">
        <f>IF(P59&lt;0,P59,0)</f>
        <v>-0.42477577227467295</v>
      </c>
      <c r="R59" s="161">
        <f>IF(P59&gt;0,P59,0)</f>
        <v>0</v>
      </c>
      <c r="S59" s="33">
        <f>IF(EXACT(C59,UPPER(C59)),1,0.01)/U59</f>
        <v>1</v>
      </c>
      <c r="T59" s="44">
        <v>0</v>
      </c>
      <c r="U59" s="44">
        <v>1</v>
      </c>
      <c r="V59" s="152">
        <f>IF(AND(P59&lt;0,N59&gt;0),N59,0)</f>
        <v>7.1039725810816663E-5</v>
      </c>
      <c r="W59" s="152">
        <f>IF(AND(P59&gt;0,N59&gt;0),N59,0)</f>
        <v>0</v>
      </c>
      <c r="X59" s="203"/>
      <c r="Y59" s="185">
        <f>_xll.BDH(B59,$Y$7,$C$1,$C$1)</f>
        <v>82.64</v>
      </c>
      <c r="Z59" s="183">
        <f>IF(OR(E59="#N/A N/A",Y59="#N/A N/A"),0,  E59 - Y59)</f>
        <v>4.0000000000006253E-2</v>
      </c>
      <c r="AA59" s="171">
        <f>IF(OR(Y59=0,Y59="#N/A N/A"),0,Z59 / Y59*100)</f>
        <v>4.8402710551798463E-2</v>
      </c>
      <c r="AB59" s="170">
        <v>-9000</v>
      </c>
      <c r="AC59" s="172">
        <f>IF(C59 = B338,1,_xll.BDP(J59,$AC$7)*K59)</f>
        <v>1</v>
      </c>
      <c r="AD59" s="195">
        <f>Z59*AB59*S59/AC59 / AE338</f>
        <v>-2.0845685770498476E-6</v>
      </c>
      <c r="AE59" s="206"/>
      <c r="AF59" s="197"/>
      <c r="AG59" s="179"/>
    </row>
    <row r="60" spans="1:33" s="44" customFormat="1" x14ac:dyDescent="0.2">
      <c r="B60" s="44" t="s">
        <v>209</v>
      </c>
      <c r="C60" s="44" t="str">
        <f>_xll.BDP(B60,$C$7)</f>
        <v>EUR</v>
      </c>
      <c r="D60" s="44" t="s">
        <v>529</v>
      </c>
      <c r="E60" s="67">
        <f>_xll.BDP(B60,$E$7)</f>
        <v>21.11</v>
      </c>
      <c r="F60" s="67">
        <f>_xll.BDP(B60,$F$7)</f>
        <v>21.25</v>
      </c>
      <c r="G60" s="68">
        <f>IF(OR(F60="#N/A N/A",E60="#N/A N/A"),0,  F60 - E60)</f>
        <v>0.14000000000000057</v>
      </c>
      <c r="H60" s="76">
        <f>IF(OR(E60=0,E60="#N/A N/A"),0,G60 / E60*100)</f>
        <v>0.66319279962103539</v>
      </c>
      <c r="I60" s="25">
        <v>112000</v>
      </c>
      <c r="J60" s="49" t="str">
        <f>CONCATENATE(B338,C60, " Curncy")</f>
        <v>EUREUR Curncy</v>
      </c>
      <c r="K60" s="49">
        <f>IF(C60 = B338,1,_xll.BDP(J60,$K$7))</f>
        <v>1</v>
      </c>
      <c r="L60" s="69">
        <f>IF(C60 = B338,1,_xll.BDP(J60,$L$7)*K60)</f>
        <v>1</v>
      </c>
      <c r="M60" s="70">
        <f>G60*I60*S60/L60</f>
        <v>15680.000000000064</v>
      </c>
      <c r="N60" s="79">
        <f>M60 / X338</f>
        <v>9.1005138947189434E-5</v>
      </c>
      <c r="O60" s="70">
        <f>F60*I60*S60/L60</f>
        <v>2380000</v>
      </c>
      <c r="P60" s="10">
        <f>O60 / X338*100</f>
        <v>1.3813280018769767</v>
      </c>
      <c r="Q60" s="82">
        <f>IF(P60&lt;0,P60,0)</f>
        <v>0</v>
      </c>
      <c r="R60" s="161">
        <f>IF(P60&gt;0,P60,0)</f>
        <v>1.3813280018769767</v>
      </c>
      <c r="S60" s="33">
        <f>IF(EXACT(C60,UPPER(C60)),1,0.01)/U60</f>
        <v>1</v>
      </c>
      <c r="T60" s="44">
        <v>0</v>
      </c>
      <c r="U60" s="44">
        <v>1</v>
      </c>
      <c r="V60" s="152">
        <f>IF(AND(P60&lt;0,N60&gt;0),N60,0)</f>
        <v>0</v>
      </c>
      <c r="W60" s="152">
        <f>IF(AND(P60&gt;0,N60&gt;0),N60,0)</f>
        <v>9.1005138947189434E-5</v>
      </c>
      <c r="X60" s="203"/>
      <c r="Y60" s="185">
        <f>_xll.BDH(B60,$Y$7,$C$1,$C$1)</f>
        <v>21.05</v>
      </c>
      <c r="Z60" s="183">
        <f>IF(OR(E60="#N/A N/A",Y60="#N/A N/A"),0,  E60 - Y60)</f>
        <v>5.9999999999998721E-2</v>
      </c>
      <c r="AA60" s="171">
        <f>IF(OR(Y60=0,Y60="#N/A N/A"),0,Z60 / Y60*100)</f>
        <v>0.28503562945367561</v>
      </c>
      <c r="AB60" s="170">
        <v>112000</v>
      </c>
      <c r="AC60" s="172">
        <f>IF(C60 = B338,1,_xll.BDP(J60,$AC$7)*K60)</f>
        <v>1</v>
      </c>
      <c r="AD60" s="195">
        <f>Z60*AB60*S60/AC60 / AE338</f>
        <v>3.8911946771590238E-5</v>
      </c>
      <c r="AE60" s="206"/>
      <c r="AF60" s="197"/>
      <c r="AG60" s="179"/>
    </row>
    <row r="61" spans="1:33" s="44" customFormat="1" x14ac:dyDescent="0.2">
      <c r="A61" s="46" t="s">
        <v>334</v>
      </c>
      <c r="B61" s="46" t="s">
        <v>259</v>
      </c>
      <c r="C61" s="46"/>
      <c r="D61" s="48" t="s">
        <v>208</v>
      </c>
      <c r="E61" s="71"/>
      <c r="F61" s="71"/>
      <c r="G61" s="72"/>
      <c r="H61" s="77"/>
      <c r="I61" s="41"/>
      <c r="J61" s="50"/>
      <c r="K61" s="50"/>
      <c r="L61" s="73"/>
      <c r="M61" s="74">
        <f xml:space="preserve"> SUM(M44:M60)</f>
        <v>11391.39999999976</v>
      </c>
      <c r="N61" s="80">
        <f xml:space="preserve"> SUM(N44:N60)</f>
        <v>6.6114536977231192E-5</v>
      </c>
      <c r="O61" s="74">
        <f xml:space="preserve"> SUM(O44:O60)</f>
        <v>-9405527</v>
      </c>
      <c r="P61" s="42">
        <f xml:space="preserve"> SUM(P44:P60)</f>
        <v>-5.458873032567209</v>
      </c>
      <c r="Q61" s="83">
        <f xml:space="preserve"> SUM(Q44:Q60)</f>
        <v>-8.6105033405028184</v>
      </c>
      <c r="R61" s="162">
        <f xml:space="preserve"> SUM(R44:R60)</f>
        <v>3.1516303079356089</v>
      </c>
      <c r="S61" s="39"/>
      <c r="T61" s="46"/>
      <c r="U61" s="46"/>
      <c r="V61" s="153">
        <f xml:space="preserve"> SUM(V44:V60)</f>
        <v>7.2491513148587006E-4</v>
      </c>
      <c r="W61" s="153">
        <f xml:space="preserve"> SUM(W44:W60)</f>
        <v>9.1005138947189434E-5</v>
      </c>
      <c r="X61" s="216"/>
      <c r="Y61" s="174"/>
      <c r="Z61" s="184"/>
      <c r="AA61" s="173"/>
      <c r="AB61" s="174"/>
      <c r="AC61" s="180"/>
      <c r="AD61" s="196">
        <f xml:space="preserve"> SUM(AD44:AD60)</f>
        <v>-1.3734527497986817E-4</v>
      </c>
      <c r="AE61" s="217"/>
      <c r="AF61" s="197"/>
      <c r="AG61" s="179"/>
    </row>
    <row r="62" spans="1:33" s="44" customFormat="1" x14ac:dyDescent="0.2">
      <c r="E62" s="67"/>
      <c r="F62" s="67"/>
      <c r="G62" s="68"/>
      <c r="H62" s="76"/>
      <c r="I62" s="25"/>
      <c r="J62" s="49"/>
      <c r="K62" s="49"/>
      <c r="L62" s="69"/>
      <c r="M62" s="70"/>
      <c r="N62" s="79"/>
      <c r="O62" s="70"/>
      <c r="P62" s="10"/>
      <c r="Q62" s="82"/>
      <c r="R62" s="161"/>
      <c r="S62" s="33"/>
      <c r="V62" s="152"/>
      <c r="W62" s="152"/>
      <c r="X62" s="203"/>
      <c r="Y62" s="185"/>
      <c r="Z62" s="183"/>
      <c r="AA62" s="171"/>
      <c r="AB62" s="170"/>
      <c r="AC62" s="172"/>
      <c r="AD62" s="195"/>
      <c r="AE62" s="206"/>
      <c r="AF62" s="197"/>
      <c r="AG62" s="179"/>
    </row>
    <row r="63" spans="1:33" s="44" customFormat="1" x14ac:dyDescent="0.2">
      <c r="B63" s="44" t="s">
        <v>207</v>
      </c>
      <c r="C63" s="44" t="str">
        <f>_xll.BDP(B63,$C$7)</f>
        <v>EUR</v>
      </c>
      <c r="D63" s="44" t="s">
        <v>528</v>
      </c>
      <c r="E63" s="67">
        <f>_xll.BDP(B63,$E$7)</f>
        <v>3.7</v>
      </c>
      <c r="F63" s="67">
        <f>_xll.BDP(B63,$F$7)</f>
        <v>3.72</v>
      </c>
      <c r="G63" s="68">
        <f>IF(OR(F63="#N/A N/A",E63="#N/A N/A"),0,  F63 - E63)</f>
        <v>2.0000000000000018E-2</v>
      </c>
      <c r="H63" s="76">
        <f>IF(OR(E63=0,E63="#N/A N/A"),0,G63 / E63*100)</f>
        <v>0.54054054054054101</v>
      </c>
      <c r="I63" s="25">
        <v>39365</v>
      </c>
      <c r="J63" s="49" t="str">
        <f>CONCATENATE(B338,C63, " Curncy")</f>
        <v>EUREUR Curncy</v>
      </c>
      <c r="K63" s="49">
        <f>IF(C63 = B338,1,_xll.BDP(J63,$K$7))</f>
        <v>1</v>
      </c>
      <c r="L63" s="69">
        <f>IF(C63 = B338,1,_xll.BDP(J63,$L$7)*K63)</f>
        <v>1</v>
      </c>
      <c r="M63" s="70">
        <f>G63*I63*S63/L63</f>
        <v>787.30000000000075</v>
      </c>
      <c r="N63" s="79">
        <f>M63 / X338</f>
        <v>4.5694098146123735E-6</v>
      </c>
      <c r="O63" s="70">
        <f>F63*I63*S63/L63</f>
        <v>146437.80000000002</v>
      </c>
      <c r="P63" s="10">
        <f>O63 / X338*100</f>
        <v>8.4991022551790071E-2</v>
      </c>
      <c r="Q63" s="82">
        <f>IF(P63&lt;0,P63,0)</f>
        <v>0</v>
      </c>
      <c r="R63" s="161">
        <f>IF(P63&gt;0,P63,0)</f>
        <v>8.4991022551790071E-2</v>
      </c>
      <c r="S63" s="33">
        <f>IF(EXACT(C63,UPPER(C63)),1,0.01)/U63</f>
        <v>1</v>
      </c>
      <c r="T63" s="44">
        <v>0</v>
      </c>
      <c r="U63" s="44">
        <v>1</v>
      </c>
      <c r="V63" s="152">
        <f>IF(AND(P63&lt;0,N63&gt;0),N63,0)</f>
        <v>0</v>
      </c>
      <c r="W63" s="152">
        <f>IF(AND(P63&gt;0,N63&gt;0),N63,0)</f>
        <v>4.5694098146123735E-6</v>
      </c>
      <c r="X63" s="203"/>
      <c r="Y63" s="185">
        <f>_xll.BDH(B63,$Y$7,$C$1,$C$1)</f>
        <v>3.46</v>
      </c>
      <c r="Z63" s="183">
        <f>IF(OR(E63="#N/A N/A",Y63="#N/A N/A"),0,  E63 - Y63)</f>
        <v>0.24000000000000021</v>
      </c>
      <c r="AA63" s="171">
        <f>IF(OR(Y63=0,Y63="#N/A N/A"),0,Z63 / Y63*100)</f>
        <v>6.9364161849711046</v>
      </c>
      <c r="AB63" s="170">
        <v>39365</v>
      </c>
      <c r="AC63" s="172">
        <f>IF(C63 = B338,1,_xll.BDP(J63,$AC$7)*K63)</f>
        <v>1</v>
      </c>
      <c r="AD63" s="195">
        <f>Z63*AB63*S63/AC63 / AE338</f>
        <v>5.4706028023702995E-5</v>
      </c>
      <c r="AE63" s="206"/>
      <c r="AF63" s="197"/>
      <c r="AG63" s="179"/>
    </row>
    <row r="64" spans="1:33" s="44" customFormat="1" x14ac:dyDescent="0.2">
      <c r="B64" s="44" t="s">
        <v>206</v>
      </c>
      <c r="C64" s="44" t="str">
        <f>_xll.BDP(B64,$C$7)</f>
        <v>EUR</v>
      </c>
      <c r="D64" s="44" t="s">
        <v>393</v>
      </c>
      <c r="E64" s="67">
        <f>_xll.BDP(B64,$E$7)</f>
        <v>16.61</v>
      </c>
      <c r="F64" s="67">
        <f>_xll.BDP(B64,$F$7)</f>
        <v>17.03</v>
      </c>
      <c r="G64" s="68">
        <f>IF(OR(F64="#N/A N/A",E64="#N/A N/A"),0,  F64 - E64)</f>
        <v>0.42000000000000171</v>
      </c>
      <c r="H64" s="76">
        <f>IF(OR(E64=0,E64="#N/A N/A"),0,G64 / E64*100)</f>
        <v>2.5285972305839959</v>
      </c>
      <c r="I64" s="25">
        <v>-334000</v>
      </c>
      <c r="J64" s="49" t="str">
        <f>CONCATENATE(B338,C64, " Curncy")</f>
        <v>EUREUR Curncy</v>
      </c>
      <c r="K64" s="49">
        <f>IF(C64 = B338,1,_xll.BDP(J64,$K$7))</f>
        <v>1</v>
      </c>
      <c r="L64" s="69">
        <f>IF(C64 = B338,1,_xll.BDP(J64,$L$7)*K64)</f>
        <v>1</v>
      </c>
      <c r="M64" s="70">
        <f>G64*I64*S64/L64</f>
        <v>-140280.00000000058</v>
      </c>
      <c r="N64" s="79">
        <f>M64 / X338</f>
        <v>-8.1417097522396259E-4</v>
      </c>
      <c r="O64" s="70">
        <f>F64*I64*S64/L64</f>
        <v>-5688020</v>
      </c>
      <c r="P64" s="10">
        <f>O64 / X338*100</f>
        <v>-3.3012694543009582</v>
      </c>
      <c r="Q64" s="82">
        <f>IF(P64&lt;0,P64,0)</f>
        <v>-3.3012694543009582</v>
      </c>
      <c r="R64" s="161">
        <f>IF(P64&gt;0,P64,0)</f>
        <v>0</v>
      </c>
      <c r="S64" s="33">
        <f>IF(EXACT(C64,UPPER(C64)),1,0.01)/U64</f>
        <v>1</v>
      </c>
      <c r="T64" s="44">
        <v>0</v>
      </c>
      <c r="U64" s="44">
        <v>1</v>
      </c>
      <c r="V64" s="152">
        <f>IF(AND(P64&lt;0,N64&gt;0),N64,0)</f>
        <v>0</v>
      </c>
      <c r="W64" s="152">
        <f>IF(AND(P64&gt;0,N64&gt;0),N64,0)</f>
        <v>0</v>
      </c>
      <c r="X64" s="203"/>
      <c r="Y64" s="185">
        <f>_xll.BDH(B64,$Y$7,$C$1,$C$1)</f>
        <v>16.86</v>
      </c>
      <c r="Z64" s="183">
        <f>IF(OR(E64="#N/A N/A",Y64="#N/A N/A"),0,  E64 - Y64)</f>
        <v>-0.25</v>
      </c>
      <c r="AA64" s="171">
        <f>IF(OR(Y64=0,Y64="#N/A N/A"),0,Z64 / Y64*100)</f>
        <v>-1.4827995255041519</v>
      </c>
      <c r="AB64" s="170">
        <v>-334000</v>
      </c>
      <c r="AC64" s="172">
        <f>IF(C64 = B338,1,_xll.BDP(J64,$AC$7)*K64)</f>
        <v>1</v>
      </c>
      <c r="AD64" s="195">
        <f>Z64*AB64*S64/AC64 / AE338</f>
        <v>4.8350410051009742E-4</v>
      </c>
      <c r="AE64" s="206"/>
      <c r="AF64" s="197"/>
      <c r="AG64" s="179"/>
    </row>
    <row r="65" spans="1:33" s="44" customFormat="1" x14ac:dyDescent="0.2">
      <c r="B65" s="44" t="s">
        <v>205</v>
      </c>
      <c r="C65" s="44" t="str">
        <f>_xll.BDP(B65,$C$7)</f>
        <v>EUR</v>
      </c>
      <c r="D65" s="44" t="s">
        <v>527</v>
      </c>
      <c r="E65" s="67">
        <f>_xll.BDP(B65,$E$7)</f>
        <v>22.25</v>
      </c>
      <c r="F65" s="67">
        <f>_xll.BDP(B65,$F$7)</f>
        <v>22.4</v>
      </c>
      <c r="G65" s="68">
        <f>IF(OR(F65="#N/A N/A",E65="#N/A N/A"),0,  F65 - E65)</f>
        <v>0.14999999999999858</v>
      </c>
      <c r="H65" s="76">
        <f>IF(OR(E65=0,E65="#N/A N/A"),0,G65 / E65*100)</f>
        <v>0.67415730337078017</v>
      </c>
      <c r="I65" s="25">
        <v>-97000</v>
      </c>
      <c r="J65" s="49" t="str">
        <f>CONCATENATE(B338,C65, " Curncy")</f>
        <v>EUREUR Curncy</v>
      </c>
      <c r="K65" s="49">
        <f>IF(C65 = B338,1,_xll.BDP(J65,$K$7))</f>
        <v>1</v>
      </c>
      <c r="L65" s="69">
        <f>IF(C65 = B338,1,_xll.BDP(J65,$L$7)*K65)</f>
        <v>1</v>
      </c>
      <c r="M65" s="70">
        <f>G65*I65*S65/L65</f>
        <v>-14549.999999999862</v>
      </c>
      <c r="N65" s="79">
        <f>M65 / X338</f>
        <v>-8.4446732887856398E-5</v>
      </c>
      <c r="O65" s="70">
        <f>F65*I65*S65/L65</f>
        <v>-2172800</v>
      </c>
      <c r="P65" s="10">
        <f>O65 / X338*100</f>
        <v>-1.2610712111253342</v>
      </c>
      <c r="Q65" s="82">
        <f>IF(P65&lt;0,P65,0)</f>
        <v>-1.2610712111253342</v>
      </c>
      <c r="R65" s="161">
        <f>IF(P65&gt;0,P65,0)</f>
        <v>0</v>
      </c>
      <c r="S65" s="33">
        <f>IF(EXACT(C65,UPPER(C65)),1,0.01)/U65</f>
        <v>1</v>
      </c>
      <c r="T65" s="44">
        <v>0</v>
      </c>
      <c r="U65" s="44">
        <v>1</v>
      </c>
      <c r="V65" s="152">
        <f>IF(AND(P65&lt;0,N65&gt;0),N65,0)</f>
        <v>0</v>
      </c>
      <c r="W65" s="152">
        <f>IF(AND(P65&gt;0,N65&gt;0),N65,0)</f>
        <v>0</v>
      </c>
      <c r="X65" s="203"/>
      <c r="Y65" s="185">
        <f>_xll.BDH(B65,$Y$7,$C$1,$C$1)</f>
        <v>22.29</v>
      </c>
      <c r="Z65" s="183">
        <f>IF(OR(E65="#N/A N/A",Y65="#N/A N/A"),0,  E65 - Y65)</f>
        <v>-3.9999999999999147E-2</v>
      </c>
      <c r="AA65" s="171">
        <f>IF(OR(Y65=0,Y65="#N/A N/A"),0,Z65 / Y65*100)</f>
        <v>-0.17945266935845289</v>
      </c>
      <c r="AB65" s="170">
        <v>-97000</v>
      </c>
      <c r="AC65" s="172">
        <f>IF(C65 = B338,1,_xll.BDP(J65,$AC$7)*K65)</f>
        <v>1</v>
      </c>
      <c r="AD65" s="195">
        <f>Z65*AB65*S65/AC65 / AE338</f>
        <v>2.24670168859777E-5</v>
      </c>
      <c r="AE65" s="206"/>
      <c r="AF65" s="197"/>
      <c r="AG65" s="179"/>
    </row>
    <row r="66" spans="1:33" s="44" customFormat="1" x14ac:dyDescent="0.2">
      <c r="B66" s="44" t="s">
        <v>204</v>
      </c>
      <c r="C66" s="44" t="str">
        <f>_xll.BDP(B66,$C$7)</f>
        <v>EUR</v>
      </c>
      <c r="D66" s="44" t="s">
        <v>385</v>
      </c>
      <c r="E66" s="67">
        <f>_xll.BDP(B66,$E$7)</f>
        <v>22.81</v>
      </c>
      <c r="F66" s="67">
        <f>_xll.BDP(B66,$F$7)</f>
        <v>22.95</v>
      </c>
      <c r="G66" s="68">
        <f>IF(OR(F66="#N/A N/A",E66="#N/A N/A"),0,  F66 - E66)</f>
        <v>0.14000000000000057</v>
      </c>
      <c r="H66" s="76">
        <f>IF(OR(E66=0,E66="#N/A N/A"),0,G66 / E66*100)</f>
        <v>0.61376589215256716</v>
      </c>
      <c r="I66" s="25">
        <v>-43000</v>
      </c>
      <c r="J66" s="49" t="str">
        <f>CONCATENATE(B338,C66, " Curncy")</f>
        <v>EUREUR Curncy</v>
      </c>
      <c r="K66" s="49">
        <f>IF(C66 = B338,1,_xll.BDP(J66,$K$7))</f>
        <v>1</v>
      </c>
      <c r="L66" s="69">
        <f>IF(C66 = B338,1,_xll.BDP(J66,$L$7)*K66)</f>
        <v>1</v>
      </c>
      <c r="M66" s="70">
        <f>G66*I66*S66/L66</f>
        <v>-6020.0000000000246</v>
      </c>
      <c r="N66" s="79">
        <f>M66 / X338</f>
        <v>-3.4939472988653085E-5</v>
      </c>
      <c r="O66" s="70">
        <f>F66*I66*S66/L66</f>
        <v>-986850</v>
      </c>
      <c r="P66" s="10">
        <f>O66 / X338*100</f>
        <v>-0.57275778934970356</v>
      </c>
      <c r="Q66" s="82">
        <f>IF(P66&lt;0,P66,0)</f>
        <v>-0.57275778934970356</v>
      </c>
      <c r="R66" s="161">
        <f>IF(P66&gt;0,P66,0)</f>
        <v>0</v>
      </c>
      <c r="S66" s="33">
        <f>IF(EXACT(C66,UPPER(C66)),1,0.01)/U66</f>
        <v>1</v>
      </c>
      <c r="T66" s="44">
        <v>0</v>
      </c>
      <c r="U66" s="44">
        <v>1</v>
      </c>
      <c r="V66" s="152">
        <f>IF(AND(P66&lt;0,N66&gt;0),N66,0)</f>
        <v>0</v>
      </c>
      <c r="W66" s="152">
        <f>IF(AND(P66&gt;0,N66&gt;0),N66,0)</f>
        <v>0</v>
      </c>
      <c r="X66" s="203"/>
      <c r="Y66" s="185">
        <f>_xll.BDH(B66,$Y$7,$C$1,$C$1)</f>
        <v>22.46</v>
      </c>
      <c r="Z66" s="183">
        <f>IF(OR(E66="#N/A N/A",Y66="#N/A N/A"),0,  E66 - Y66)</f>
        <v>0.34999999999999787</v>
      </c>
      <c r="AA66" s="171">
        <f>IF(OR(Y66=0,Y66="#N/A N/A"),0,Z66 / Y66*100)</f>
        <v>1.5583259127337392</v>
      </c>
      <c r="AB66" s="170">
        <v>-43000</v>
      </c>
      <c r="AC66" s="172">
        <f>IF(C66 = B338,1,_xll.BDP(J66,$AC$7)*K66)</f>
        <v>1</v>
      </c>
      <c r="AD66" s="195">
        <f>Z66*AB66*S66/AC66 / AE338</f>
        <v>-8.7146547457208644E-5</v>
      </c>
      <c r="AE66" s="206"/>
      <c r="AF66" s="197"/>
      <c r="AG66" s="179"/>
    </row>
    <row r="67" spans="1:33" s="44" customFormat="1" x14ac:dyDescent="0.2">
      <c r="B67" s="44">
        <v>2760</v>
      </c>
      <c r="C67" s="44" t="s">
        <v>7</v>
      </c>
      <c r="D67" s="44" t="s">
        <v>203</v>
      </c>
      <c r="E67" s="67">
        <v>0</v>
      </c>
      <c r="F67" s="67">
        <v>0</v>
      </c>
      <c r="G67" s="68">
        <f>IF(OR(F67="#N/A N/A",E67="#N/A N/A"),0,  F67 - E67)</f>
        <v>0</v>
      </c>
      <c r="H67" s="76">
        <f>IF(OR(E67=0,E67="#N/A N/A"),0,G67 / E67*100)</f>
        <v>0</v>
      </c>
      <c r="I67" s="25">
        <v>3500000</v>
      </c>
      <c r="J67" s="49" t="str">
        <f>CONCATENATE(B338,C67, " Curncy")</f>
        <v>EUREUR Curncy</v>
      </c>
      <c r="K67" s="49">
        <f>IF(C67 = B338,1,_xll.BDP(J67,$K$7))</f>
        <v>1</v>
      </c>
      <c r="L67" s="69">
        <f>IF(C67 = B338,1,_xll.BDP(J67,$L$7)*K67)</f>
        <v>1</v>
      </c>
      <c r="M67" s="70">
        <f>G67*I67*S67/L67</f>
        <v>0</v>
      </c>
      <c r="N67" s="79">
        <f>M67 / X338</f>
        <v>0</v>
      </c>
      <c r="O67" s="70">
        <f>F67*I67*S67/L67</f>
        <v>0</v>
      </c>
      <c r="P67" s="10">
        <f>O67 / X338*100</f>
        <v>0</v>
      </c>
      <c r="Q67" s="82">
        <f>IF(P67&lt;0,P67,0)</f>
        <v>0</v>
      </c>
      <c r="R67" s="161">
        <f>IF(P67&gt;0,P67,0)</f>
        <v>0</v>
      </c>
      <c r="S67" s="33">
        <f>IF(EXACT(C67,UPPER(C67)),1,0.01)/U67</f>
        <v>1</v>
      </c>
      <c r="T67" s="44">
        <v>1</v>
      </c>
      <c r="U67" s="44">
        <v>1</v>
      </c>
      <c r="V67" s="152">
        <f>IF(AND(P67&lt;0,N67&gt;0),N67,0)</f>
        <v>0</v>
      </c>
      <c r="W67" s="152">
        <f>IF(AND(P67&gt;0,N67&gt;0),N67,0)</f>
        <v>0</v>
      </c>
      <c r="X67" s="203"/>
      <c r="Y67" s="185">
        <v>0</v>
      </c>
      <c r="Z67" s="183">
        <f>IF(OR(E67="#N/A N/A",Y67="#N/A N/A"),0,  E67 - Y67)</f>
        <v>0</v>
      </c>
      <c r="AA67" s="171">
        <f>IF(OR(Y67=0,Y67="#N/A N/A"),0,Z67 / Y67*100)</f>
        <v>0</v>
      </c>
      <c r="AB67" s="170">
        <v>3500000</v>
      </c>
      <c r="AC67" s="172">
        <f>IF(C67 = B338,1,_xll.BDP(J67,$AC$7)*K67)</f>
        <v>1</v>
      </c>
      <c r="AD67" s="195">
        <f>Z67*AB67*S67/AC67 / AE338</f>
        <v>0</v>
      </c>
      <c r="AE67" s="206"/>
      <c r="AF67" s="197"/>
      <c r="AG67" s="179"/>
    </row>
    <row r="68" spans="1:33" s="44" customFormat="1" x14ac:dyDescent="0.2">
      <c r="B68" s="44" t="s">
        <v>202</v>
      </c>
      <c r="C68" s="44" t="str">
        <f>_xll.BDP(B68,$C$7)</f>
        <v>EUR</v>
      </c>
      <c r="D68" s="44" t="s">
        <v>526</v>
      </c>
      <c r="E68" s="67">
        <f>_xll.BDP(B68,$E$7)</f>
        <v>85.45</v>
      </c>
      <c r="F68" s="67">
        <f>_xll.BDP(B68,$F$7)</f>
        <v>86.2</v>
      </c>
      <c r="G68" s="68">
        <f>IF(OR(F68="#N/A N/A",E68="#N/A N/A"),0,  F68 - E68)</f>
        <v>0.75</v>
      </c>
      <c r="H68" s="76">
        <f>IF(OR(E68=0,E68="#N/A N/A"),0,G68 / E68*100)</f>
        <v>0.8777062609713282</v>
      </c>
      <c r="I68" s="25">
        <v>6438</v>
      </c>
      <c r="J68" s="49" t="str">
        <f>CONCATENATE(B338,C68, " Curncy")</f>
        <v>EUREUR Curncy</v>
      </c>
      <c r="K68" s="49">
        <f>IF(C68 = B338,1,_xll.BDP(J68,$K$7))</f>
        <v>1</v>
      </c>
      <c r="L68" s="69">
        <f>IF(C68 = B338,1,_xll.BDP(J68,$L$7)*K68)</f>
        <v>1</v>
      </c>
      <c r="M68" s="70">
        <f>G68*I68*S68/L68</f>
        <v>4828.5</v>
      </c>
      <c r="N68" s="79">
        <f>M68 / X338</f>
        <v>2.8024127130516734E-5</v>
      </c>
      <c r="O68" s="70">
        <f>F68*I68*S68/L68</f>
        <v>554955.6</v>
      </c>
      <c r="P68" s="10">
        <f>O68 / X338*100</f>
        <v>0.32209063448673897</v>
      </c>
      <c r="Q68" s="82">
        <f>IF(P68&lt;0,P68,0)</f>
        <v>0</v>
      </c>
      <c r="R68" s="161">
        <f>IF(P68&gt;0,P68,0)</f>
        <v>0.32209063448673897</v>
      </c>
      <c r="S68" s="33">
        <f>IF(EXACT(C68,UPPER(C68)),1,0.01)/U68</f>
        <v>1</v>
      </c>
      <c r="T68" s="44">
        <v>0</v>
      </c>
      <c r="U68" s="44">
        <v>1</v>
      </c>
      <c r="V68" s="152">
        <f>IF(AND(P68&lt;0,N68&gt;0),N68,0)</f>
        <v>0</v>
      </c>
      <c r="W68" s="152">
        <f>IF(AND(P68&gt;0,N68&gt;0),N68,0)</f>
        <v>2.8024127130516734E-5</v>
      </c>
      <c r="X68" s="203"/>
      <c r="Y68" s="185">
        <f>_xll.BDH(B68,$Y$7,$C$1,$C$1)</f>
        <v>84.85</v>
      </c>
      <c r="Z68" s="183">
        <f>IF(OR(E68="#N/A N/A",Y68="#N/A N/A"),0,  E68 - Y68)</f>
        <v>0.60000000000000853</v>
      </c>
      <c r="AA68" s="171">
        <f>IF(OR(Y68=0,Y68="#N/A N/A"),0,Z68 / Y68*100)</f>
        <v>0.70713022981733475</v>
      </c>
      <c r="AB68" s="170">
        <v>6438</v>
      </c>
      <c r="AC68" s="172">
        <f>IF(C68 = B338,1,_xll.BDP(J68,$AC$7)*K68)</f>
        <v>1</v>
      </c>
      <c r="AD68" s="195">
        <f>Z68*AB68*S68/AC68 / AE338</f>
        <v>2.2367420831741685E-5</v>
      </c>
      <c r="AE68" s="206"/>
      <c r="AF68" s="197"/>
      <c r="AG68" s="179"/>
    </row>
    <row r="69" spans="1:33" s="44" customFormat="1" x14ac:dyDescent="0.2">
      <c r="B69" s="44" t="s">
        <v>201</v>
      </c>
      <c r="C69" s="44" t="str">
        <f>_xll.BDP(B69,$C$7)</f>
        <v>EUR</v>
      </c>
      <c r="D69" s="44" t="s">
        <v>525</v>
      </c>
      <c r="E69" s="67">
        <f>_xll.BDP(B69,$E$7)</f>
        <v>14.975</v>
      </c>
      <c r="F69" s="67">
        <f>_xll.BDP(B69,$F$7)</f>
        <v>14.76</v>
      </c>
      <c r="G69" s="68">
        <f>IF(OR(F69="#N/A N/A",E69="#N/A N/A"),0,  F69 - E69)</f>
        <v>-0.21499999999999986</v>
      </c>
      <c r="H69" s="76">
        <f>IF(OR(E69=0,E69="#N/A N/A"),0,G69 / E69*100)</f>
        <v>-1.4357262103505832</v>
      </c>
      <c r="I69" s="25">
        <v>-114000</v>
      </c>
      <c r="J69" s="49" t="str">
        <f>CONCATENATE(B338,C69, " Curncy")</f>
        <v>EUREUR Curncy</v>
      </c>
      <c r="K69" s="49">
        <f>IF(C69 = B338,1,_xll.BDP(J69,$K$7))</f>
        <v>1</v>
      </c>
      <c r="L69" s="69">
        <f>IF(C69 = B338,1,_xll.BDP(J69,$L$7)*K69)</f>
        <v>1</v>
      </c>
      <c r="M69" s="70">
        <f>G69*I69*S69/L69</f>
        <v>24509.999999999985</v>
      </c>
      <c r="N69" s="79">
        <f>M69 / X338</f>
        <v>1.4225356859665832E-4</v>
      </c>
      <c r="O69" s="70">
        <f>F69*I69*S69/L69</f>
        <v>-1682640</v>
      </c>
      <c r="P69" s="10">
        <f>O69 / X338*100</f>
        <v>-0.97658728952868745</v>
      </c>
      <c r="Q69" s="82">
        <f>IF(P69&lt;0,P69,0)</f>
        <v>-0.97658728952868745</v>
      </c>
      <c r="R69" s="161">
        <f>IF(P69&gt;0,P69,0)</f>
        <v>0</v>
      </c>
      <c r="S69" s="33">
        <f>IF(EXACT(C69,UPPER(C69)),1,0.01)/U69</f>
        <v>1</v>
      </c>
      <c r="T69" s="44">
        <v>0</v>
      </c>
      <c r="U69" s="44">
        <v>1</v>
      </c>
      <c r="V69" s="152">
        <f>IF(AND(P69&lt;0,N69&gt;0),N69,0)</f>
        <v>1.4225356859665832E-4</v>
      </c>
      <c r="W69" s="152">
        <f>IF(AND(P69&gt;0,N69&gt;0),N69,0)</f>
        <v>0</v>
      </c>
      <c r="X69" s="203"/>
      <c r="Y69" s="185">
        <f>_xll.BDH(B69,$Y$7,$C$1,$C$1)</f>
        <v>14.98</v>
      </c>
      <c r="Z69" s="183">
        <f>IF(OR(E69="#N/A N/A",Y69="#N/A N/A"),0,  E69 - Y69)</f>
        <v>-5.0000000000007816E-3</v>
      </c>
      <c r="AA69" s="171">
        <f>IF(OR(Y69=0,Y69="#N/A N/A"),0,Z69 / Y69*100)</f>
        <v>-3.3377837116160089E-2</v>
      </c>
      <c r="AB69" s="170">
        <v>-114000</v>
      </c>
      <c r="AC69" s="172">
        <f>IF(C69 = B338,1,_xll.BDP(J69,$AC$7)*K69)</f>
        <v>1</v>
      </c>
      <c r="AD69" s="195">
        <f>Z69*AB69*S69/AC69 / AE338</f>
        <v>3.300566913662259E-6</v>
      </c>
      <c r="AE69" s="206"/>
      <c r="AF69" s="197"/>
      <c r="AG69" s="179"/>
    </row>
    <row r="70" spans="1:33" s="44" customFormat="1" x14ac:dyDescent="0.2">
      <c r="B70" s="44" t="s">
        <v>200</v>
      </c>
      <c r="C70" s="44" t="str">
        <f>_xll.BDP(B70,$C$7)</f>
        <v>EUR</v>
      </c>
      <c r="D70" s="44" t="s">
        <v>524</v>
      </c>
      <c r="E70" s="67">
        <f>_xll.BDP(B70,$E$7)</f>
        <v>22.3</v>
      </c>
      <c r="F70" s="67">
        <f>_xll.BDP(B70,$F$7)</f>
        <v>22.32</v>
      </c>
      <c r="G70" s="68">
        <f>IF(OR(F70="#N/A N/A",E70="#N/A N/A"),0,  F70 - E70)</f>
        <v>1.9999999999999574E-2</v>
      </c>
      <c r="H70" s="76">
        <f>IF(OR(E70=0,E70="#N/A N/A"),0,G70 / E70*100)</f>
        <v>8.96860986547066E-2</v>
      </c>
      <c r="I70" s="25">
        <v>-16000</v>
      </c>
      <c r="J70" s="49" t="str">
        <f>CONCATENATE(B338,C70, " Curncy")</f>
        <v>EUREUR Curncy</v>
      </c>
      <c r="K70" s="49">
        <f>IF(C70 = B338,1,_xll.BDP(J70,$K$7))</f>
        <v>1</v>
      </c>
      <c r="L70" s="69">
        <f>IF(C70 = B338,1,_xll.BDP(J70,$L$7)*K70)</f>
        <v>1</v>
      </c>
      <c r="M70" s="70">
        <f>G70*I70*S70/L70</f>
        <v>-319.99999999999318</v>
      </c>
      <c r="N70" s="79">
        <f>M70 / X338</f>
        <v>-1.8572477336160636E-6</v>
      </c>
      <c r="O70" s="70">
        <f>F70*I70*S70/L70</f>
        <v>-357120</v>
      </c>
      <c r="P70" s="10">
        <f>O70 / X338*100</f>
        <v>-0.20726884707155713</v>
      </c>
      <c r="Q70" s="82">
        <f>IF(P70&lt;0,P70,0)</f>
        <v>-0.20726884707155713</v>
      </c>
      <c r="R70" s="161">
        <f>IF(P70&gt;0,P70,0)</f>
        <v>0</v>
      </c>
      <c r="S70" s="33">
        <f>IF(EXACT(C70,UPPER(C70)),1,0.01)/U70</f>
        <v>1</v>
      </c>
      <c r="T70" s="44">
        <v>0</v>
      </c>
      <c r="U70" s="44">
        <v>1</v>
      </c>
      <c r="V70" s="152">
        <f>IF(AND(P70&lt;0,N70&gt;0),N70,0)</f>
        <v>0</v>
      </c>
      <c r="W70" s="152">
        <f>IF(AND(P70&gt;0,N70&gt;0),N70,0)</f>
        <v>0</v>
      </c>
      <c r="X70" s="203"/>
      <c r="Y70" s="185">
        <f>_xll.BDH(B70,$Y$7,$C$1,$C$1)</f>
        <v>22.48</v>
      </c>
      <c r="Z70" s="183">
        <f>IF(OR(E70="#N/A N/A",Y70="#N/A N/A"),0,  E70 - Y70)</f>
        <v>-0.17999999999999972</v>
      </c>
      <c r="AA70" s="171">
        <f>IF(OR(Y70=0,Y70="#N/A N/A"),0,Z70 / Y70*100)</f>
        <v>-0.80071174377224064</v>
      </c>
      <c r="AB70" s="170">
        <v>-16000</v>
      </c>
      <c r="AC70" s="172">
        <f>IF(C70 = B338,1,_xll.BDP(J70,$AC$7)*K70)</f>
        <v>1</v>
      </c>
      <c r="AD70" s="195">
        <f>Z70*AB70*S70/AC70 / AE338</f>
        <v>1.6676548616396149E-5</v>
      </c>
      <c r="AE70" s="206"/>
      <c r="AF70" s="197"/>
      <c r="AG70" s="179"/>
    </row>
    <row r="71" spans="1:33" s="44" customFormat="1" x14ac:dyDescent="0.2">
      <c r="B71" s="44" t="s">
        <v>199</v>
      </c>
      <c r="C71" s="44" t="str">
        <f>_xll.BDP(B71,$C$7)</f>
        <v>EUR</v>
      </c>
      <c r="D71" s="44" t="s">
        <v>523</v>
      </c>
      <c r="E71" s="67">
        <f>_xll.BDP(B71,$E$7)</f>
        <v>25.28</v>
      </c>
      <c r="F71" s="67">
        <f>_xll.BDP(B71,$F$7)</f>
        <v>24.93</v>
      </c>
      <c r="G71" s="68">
        <f>IF(OR(F71="#N/A N/A",E71="#N/A N/A"),0,  F71 - E71)</f>
        <v>-0.35000000000000142</v>
      </c>
      <c r="H71" s="76">
        <f>IF(OR(E71=0,E71="#N/A N/A"),0,G71 / E71*100)</f>
        <v>-1.3844936708860816</v>
      </c>
      <c r="I71" s="25">
        <v>148000</v>
      </c>
      <c r="J71" s="49" t="str">
        <f>CONCATENATE(B338,C71, " Curncy")</f>
        <v>EUREUR Curncy</v>
      </c>
      <c r="K71" s="49">
        <f>IF(C71 = B338,1,_xll.BDP(J71,$K$7))</f>
        <v>1</v>
      </c>
      <c r="L71" s="69">
        <f>IF(C71 = B338,1,_xll.BDP(J71,$L$7)*K71)</f>
        <v>1</v>
      </c>
      <c r="M71" s="70">
        <f>G71*I71*S71/L71</f>
        <v>-51800.000000000211</v>
      </c>
      <c r="N71" s="79">
        <f>M71 / X338</f>
        <v>-3.0064197687910792E-4</v>
      </c>
      <c r="O71" s="70">
        <f>F71*I71*S71/L71</f>
        <v>3689640</v>
      </c>
      <c r="P71" s="10">
        <f>O71 / X338*100</f>
        <v>2.1414298524560373</v>
      </c>
      <c r="Q71" s="82">
        <f>IF(P71&lt;0,P71,0)</f>
        <v>0</v>
      </c>
      <c r="R71" s="161">
        <f>IF(P71&gt;0,P71,0)</f>
        <v>2.1414298524560373</v>
      </c>
      <c r="S71" s="33">
        <f>IF(EXACT(C71,UPPER(C71)),1,0.01)/U71</f>
        <v>1</v>
      </c>
      <c r="T71" s="44">
        <v>0</v>
      </c>
      <c r="U71" s="44">
        <v>1</v>
      </c>
      <c r="V71" s="152">
        <f>IF(AND(P71&lt;0,N71&gt;0),N71,0)</f>
        <v>0</v>
      </c>
      <c r="W71" s="152">
        <f>IF(AND(P71&gt;0,N71&gt;0),N71,0)</f>
        <v>0</v>
      </c>
      <c r="X71" s="203"/>
      <c r="Y71" s="185">
        <f>_xll.BDH(B71,$Y$7,$C$1,$C$1)</f>
        <v>25.23</v>
      </c>
      <c r="Z71" s="183">
        <f>IF(OR(E71="#N/A N/A",Y71="#N/A N/A"),0,  E71 - Y71)</f>
        <v>5.0000000000000711E-2</v>
      </c>
      <c r="AA71" s="171">
        <f>IF(OR(Y71=0,Y71="#N/A N/A"),0,Z71 / Y71*100)</f>
        <v>0.19817677368212724</v>
      </c>
      <c r="AB71" s="170">
        <v>148000</v>
      </c>
      <c r="AC71" s="172">
        <f>IF(C71 = B338,1,_xll.BDP(J71,$AC$7)*K71)</f>
        <v>1</v>
      </c>
      <c r="AD71" s="195">
        <f>Z71*AB71*S71/AC71 / AE338</f>
        <v>4.2849465194907446E-5</v>
      </c>
      <c r="AE71" s="206"/>
      <c r="AF71" s="197"/>
      <c r="AG71" s="179"/>
    </row>
    <row r="72" spans="1:33" s="44" customFormat="1" x14ac:dyDescent="0.2">
      <c r="B72" s="44" t="s">
        <v>198</v>
      </c>
      <c r="C72" s="44" t="str">
        <f>_xll.BDP(B72,$C$7)</f>
        <v>EUR</v>
      </c>
      <c r="D72" s="44" t="s">
        <v>522</v>
      </c>
      <c r="E72" s="67">
        <f>_xll.BDP(B72,$E$7)</f>
        <v>139.4</v>
      </c>
      <c r="F72" s="67">
        <f>_xll.BDP(B72,$F$7)</f>
        <v>140.05000000000001</v>
      </c>
      <c r="G72" s="68">
        <f>IF(OR(F72="#N/A N/A",E72="#N/A N/A"),0,  F72 - E72)</f>
        <v>0.65000000000000568</v>
      </c>
      <c r="H72" s="76">
        <f>IF(OR(E72=0,E72="#N/A N/A"),0,G72 / E72*100)</f>
        <v>0.46628407460545596</v>
      </c>
      <c r="I72" s="25">
        <v>11000</v>
      </c>
      <c r="J72" s="49" t="str">
        <f>CONCATENATE(B338,C72, " Curncy")</f>
        <v>EUREUR Curncy</v>
      </c>
      <c r="K72" s="49">
        <f>IF(C72 = B338,1,_xll.BDP(J72,$K$7))</f>
        <v>1</v>
      </c>
      <c r="L72" s="69">
        <f>IF(C72 = B338,1,_xll.BDP(J72,$L$7)*K72)</f>
        <v>1</v>
      </c>
      <c r="M72" s="70">
        <f>G72*I72*S72/L72</f>
        <v>7150.0000000000628</v>
      </c>
      <c r="N72" s="79">
        <f>M72 / X338</f>
        <v>4.1497879047985172E-5</v>
      </c>
      <c r="O72" s="70">
        <f>F72*I72*S72/L72</f>
        <v>1540550.0000000002</v>
      </c>
      <c r="P72" s="10">
        <f>O72 / X338*100</f>
        <v>0.89411968625696514</v>
      </c>
      <c r="Q72" s="82">
        <f>IF(P72&lt;0,P72,0)</f>
        <v>0</v>
      </c>
      <c r="R72" s="161">
        <f>IF(P72&gt;0,P72,0)</f>
        <v>0.89411968625696514</v>
      </c>
      <c r="S72" s="33">
        <f>IF(EXACT(C72,UPPER(C72)),1,0.01)/U72</f>
        <v>1</v>
      </c>
      <c r="T72" s="44">
        <v>0</v>
      </c>
      <c r="U72" s="44">
        <v>1</v>
      </c>
      <c r="V72" s="152">
        <f>IF(AND(P72&lt;0,N72&gt;0),N72,0)</f>
        <v>0</v>
      </c>
      <c r="W72" s="152">
        <f>IF(AND(P72&gt;0,N72&gt;0),N72,0)</f>
        <v>4.1497879047985172E-5</v>
      </c>
      <c r="X72" s="203"/>
      <c r="Y72" s="185">
        <f>_xll.BDH(B72,$Y$7,$C$1,$C$1)</f>
        <v>139.05000000000001</v>
      </c>
      <c r="Z72" s="183">
        <f>IF(OR(E72="#N/A N/A",Y72="#N/A N/A"),0,  E72 - Y72)</f>
        <v>0.34999999999999432</v>
      </c>
      <c r="AA72" s="171">
        <f>IF(OR(Y72=0,Y72="#N/A N/A"),0,Z72 / Y72*100)</f>
        <v>0.25170801869830584</v>
      </c>
      <c r="AB72" s="170">
        <v>11000</v>
      </c>
      <c r="AC72" s="172">
        <f>IF(C72 = B338,1,_xll.BDP(J72,$AC$7)*K72)</f>
        <v>1</v>
      </c>
      <c r="AD72" s="195">
        <f>Z72*AB72*S72/AC72 / AE338</f>
        <v>2.2293302837890356E-5</v>
      </c>
      <c r="AE72" s="206"/>
      <c r="AF72" s="197"/>
      <c r="AG72" s="179"/>
    </row>
    <row r="73" spans="1:33" s="44" customFormat="1" x14ac:dyDescent="0.2">
      <c r="B73" s="44" t="s">
        <v>197</v>
      </c>
      <c r="C73" s="44" t="str">
        <f>_xll.BDP(B73,$C$7)</f>
        <v>EUR</v>
      </c>
      <c r="D73" s="44" t="s">
        <v>521</v>
      </c>
      <c r="E73" s="67">
        <f>_xll.BDP(B73,$E$7)</f>
        <v>98.38</v>
      </c>
      <c r="F73" s="67">
        <f>_xll.BDP(B73,$F$7)</f>
        <v>98.72</v>
      </c>
      <c r="G73" s="68">
        <f>IF(OR(F73="#N/A N/A",E73="#N/A N/A"),0,  F73 - E73)</f>
        <v>0.34000000000000341</v>
      </c>
      <c r="H73" s="76">
        <f>IF(OR(E73=0,E73="#N/A N/A"),0,G73 / E73*100)</f>
        <v>0.34559869892254869</v>
      </c>
      <c r="I73" s="25">
        <v>0</v>
      </c>
      <c r="J73" s="49" t="str">
        <f>CONCATENATE(B338,C73, " Curncy")</f>
        <v>EUREUR Curncy</v>
      </c>
      <c r="K73" s="49">
        <f>IF(C73 = B338,1,_xll.BDP(J73,$K$7))</f>
        <v>1</v>
      </c>
      <c r="L73" s="69">
        <f>IF(C73 = B338,1,_xll.BDP(J73,$L$7)*K73)</f>
        <v>1</v>
      </c>
      <c r="M73" s="70">
        <f>G73*I73*S73/L73</f>
        <v>0</v>
      </c>
      <c r="N73" s="79">
        <f>M73 / X338</f>
        <v>0</v>
      </c>
      <c r="O73" s="70">
        <f>F73*I73*S73/L73</f>
        <v>0</v>
      </c>
      <c r="P73" s="10">
        <f>O73 / X338*100</f>
        <v>0</v>
      </c>
      <c r="Q73" s="82">
        <f>IF(P73&lt;0,P73,0)</f>
        <v>0</v>
      </c>
      <c r="R73" s="161">
        <f>IF(P73&gt;0,P73,0)</f>
        <v>0</v>
      </c>
      <c r="S73" s="33">
        <f>IF(EXACT(C73,UPPER(C73)),1,0.01)/U73</f>
        <v>1</v>
      </c>
      <c r="T73" s="44">
        <v>0</v>
      </c>
      <c r="U73" s="44">
        <v>1</v>
      </c>
      <c r="V73" s="152">
        <f>IF(AND(P73&lt;0,N73&gt;0),N73,0)</f>
        <v>0</v>
      </c>
      <c r="W73" s="152">
        <f>IF(AND(P73&gt;0,N73&gt;0),N73,0)</f>
        <v>0</v>
      </c>
      <c r="X73" s="203"/>
      <c r="Y73" s="185">
        <f>_xll.BDH(B73,$Y$7,$C$1,$C$1)</f>
        <v>99.34</v>
      </c>
      <c r="Z73" s="183">
        <f>IF(OR(E73="#N/A N/A",Y73="#N/A N/A"),0,  E73 - Y73)</f>
        <v>-0.96000000000000796</v>
      </c>
      <c r="AA73" s="171">
        <f>IF(OR(Y73=0,Y73="#N/A N/A"),0,Z73 / Y73*100)</f>
        <v>-0.96637809542984499</v>
      </c>
      <c r="AB73" s="170">
        <v>0</v>
      </c>
      <c r="AC73" s="172">
        <f>IF(C73 = B338,1,_xll.BDP(J73,$AC$7)*K73)</f>
        <v>1</v>
      </c>
      <c r="AD73" s="195">
        <f>Z73*AB73*S73/AC73 / AE338</f>
        <v>0</v>
      </c>
      <c r="AE73" s="206"/>
      <c r="AF73" s="197"/>
      <c r="AG73" s="179"/>
    </row>
    <row r="74" spans="1:33" s="44" customFormat="1" x14ac:dyDescent="0.2">
      <c r="A74" s="46" t="s">
        <v>346</v>
      </c>
      <c r="B74" s="46" t="s">
        <v>260</v>
      </c>
      <c r="C74" s="46"/>
      <c r="D74" s="48" t="s">
        <v>196</v>
      </c>
      <c r="E74" s="71"/>
      <c r="F74" s="71"/>
      <c r="G74" s="72"/>
      <c r="H74" s="77"/>
      <c r="I74" s="41"/>
      <c r="J74" s="50"/>
      <c r="K74" s="50"/>
      <c r="L74" s="73"/>
      <c r="M74" s="74">
        <f xml:space="preserve"> SUM(M63:M73)</f>
        <v>-175694.20000000065</v>
      </c>
      <c r="N74" s="80">
        <f xml:space="preserve"> SUM(N63:N73)</f>
        <v>-1.0197114211234234E-3</v>
      </c>
      <c r="O74" s="74">
        <f xml:space="preserve"> SUM(O63:O73)</f>
        <v>-4955846.5999999996</v>
      </c>
      <c r="P74" s="42">
        <f xml:space="preserve"> SUM(P63:P73)</f>
        <v>-2.8763233956247083</v>
      </c>
      <c r="Q74" s="83">
        <f xml:space="preserve"> SUM(Q63:Q73)</f>
        <v>-6.3189545913762402</v>
      </c>
      <c r="R74" s="162">
        <f xml:space="preserve"> SUM(R63:R73)</f>
        <v>3.4426311957515319</v>
      </c>
      <c r="S74" s="39"/>
      <c r="T74" s="46"/>
      <c r="U74" s="46"/>
      <c r="V74" s="153">
        <f xml:space="preserve"> SUM(V63:V73)</f>
        <v>1.4225356859665832E-4</v>
      </c>
      <c r="W74" s="153">
        <f xml:space="preserve"> SUM(W63:W73)</f>
        <v>7.4091415993114283E-5</v>
      </c>
      <c r="X74" s="216"/>
      <c r="Y74" s="174"/>
      <c r="Z74" s="184"/>
      <c r="AA74" s="173"/>
      <c r="AB74" s="174"/>
      <c r="AC74" s="180"/>
      <c r="AD74" s="196">
        <f xml:space="preserve"> SUM(AD63:AD73)</f>
        <v>5.8101790235716726E-4</v>
      </c>
      <c r="AE74" s="217"/>
      <c r="AF74" s="197"/>
      <c r="AG74" s="179"/>
    </row>
    <row r="75" spans="1:33" s="44" customFormat="1" x14ac:dyDescent="0.2">
      <c r="E75" s="67"/>
      <c r="F75" s="67"/>
      <c r="G75" s="68"/>
      <c r="H75" s="76"/>
      <c r="I75" s="25"/>
      <c r="J75" s="49"/>
      <c r="K75" s="49"/>
      <c r="L75" s="69"/>
      <c r="M75" s="70"/>
      <c r="N75" s="79"/>
      <c r="O75" s="70"/>
      <c r="P75" s="10"/>
      <c r="Q75" s="82"/>
      <c r="R75" s="161"/>
      <c r="S75" s="33"/>
      <c r="V75" s="152"/>
      <c r="W75" s="152"/>
      <c r="X75" s="203"/>
      <c r="Y75" s="185"/>
      <c r="Z75" s="183"/>
      <c r="AA75" s="171"/>
      <c r="AB75" s="170"/>
      <c r="AC75" s="172"/>
      <c r="AD75" s="195"/>
      <c r="AE75" s="206"/>
      <c r="AF75" s="197"/>
      <c r="AG75" s="179"/>
    </row>
    <row r="76" spans="1:33" s="44" customFormat="1" x14ac:dyDescent="0.2">
      <c r="B76" s="44" t="s">
        <v>195</v>
      </c>
      <c r="C76" s="44" t="str">
        <f>_xll.BDP(B76,$C$7)</f>
        <v>EUR</v>
      </c>
      <c r="D76" s="44" t="s">
        <v>520</v>
      </c>
      <c r="E76" s="67">
        <f>_xll.BDP(B76,$E$7)</f>
        <v>1.9750000000000001</v>
      </c>
      <c r="F76" s="67">
        <f>_xll.BDP(B76,$F$7)</f>
        <v>1.9610000000000001</v>
      </c>
      <c r="G76" s="68">
        <f>IF(OR(F76="#N/A N/A",E76="#N/A N/A"),0,  F76 - E76)</f>
        <v>-1.4000000000000012E-2</v>
      </c>
      <c r="H76" s="76">
        <f>IF(OR(E76=0,E76="#N/A N/A"),0,G76 / E76*100)</f>
        <v>-0.70886075949367144</v>
      </c>
      <c r="I76" s="25">
        <v>120000</v>
      </c>
      <c r="J76" s="49" t="str">
        <f>CONCATENATE(B338,C76, " Curncy")</f>
        <v>EUREUR Curncy</v>
      </c>
      <c r="K76" s="49">
        <f>IF(C76 = B338,1,_xll.BDP(J76,$K$7))</f>
        <v>1</v>
      </c>
      <c r="L76" s="69">
        <f>IF(C76 = B338,1,_xll.BDP(J76,$L$7)*K76)</f>
        <v>1</v>
      </c>
      <c r="M76" s="70">
        <f>G76*I76*S76/L76</f>
        <v>-1680.0000000000016</v>
      </c>
      <c r="N76" s="79">
        <f>M76 / X338</f>
        <v>-9.7505506014845513E-6</v>
      </c>
      <c r="O76" s="70">
        <f>F76*I76*S76/L76</f>
        <v>235320</v>
      </c>
      <c r="P76" s="10">
        <f>O76 / X338*100</f>
        <v>0.1365773552107942</v>
      </c>
      <c r="Q76" s="82">
        <f>IF(P76&lt;0,P76,0)</f>
        <v>0</v>
      </c>
      <c r="R76" s="161">
        <f>IF(P76&gt;0,P76,0)</f>
        <v>0.1365773552107942</v>
      </c>
      <c r="S76" s="33">
        <f>IF(EXACT(C76,UPPER(C76)),1,0.01)/U76</f>
        <v>1</v>
      </c>
      <c r="T76" s="44">
        <v>0</v>
      </c>
      <c r="U76" s="44">
        <v>1</v>
      </c>
      <c r="V76" s="152">
        <f>IF(AND(P76&lt;0,N76&gt;0),N76,0)</f>
        <v>0</v>
      </c>
      <c r="W76" s="152">
        <f>IF(AND(P76&gt;0,N76&gt;0),N76,0)</f>
        <v>0</v>
      </c>
      <c r="X76" s="203"/>
      <c r="Y76" s="185">
        <f>_xll.BDH(B76,$Y$7,$C$1,$C$1)</f>
        <v>1.9790000000000001</v>
      </c>
      <c r="Z76" s="183">
        <f>IF(OR(E76="#N/A N/A",Y76="#N/A N/A"),0,  E76 - Y76)</f>
        <v>-4.0000000000000036E-3</v>
      </c>
      <c r="AA76" s="171">
        <f>IF(OR(Y76=0,Y76="#N/A N/A"),0,Z76 / Y76*100)</f>
        <v>-0.20212228398180918</v>
      </c>
      <c r="AB76" s="170">
        <v>120000</v>
      </c>
      <c r="AC76" s="172">
        <f>IF(C76 = B338,1,_xll.BDP(J76,$AC$7)*K76)</f>
        <v>1</v>
      </c>
      <c r="AD76" s="195">
        <f>Z76*AB76*S76/AC76 / AE338</f>
        <v>-2.779424769399365E-6</v>
      </c>
      <c r="AE76" s="206"/>
      <c r="AF76" s="197"/>
      <c r="AG76" s="179"/>
    </row>
    <row r="77" spans="1:33" s="44" customFormat="1" x14ac:dyDescent="0.2">
      <c r="A77" s="46" t="s">
        <v>335</v>
      </c>
      <c r="B77" s="46" t="s">
        <v>261</v>
      </c>
      <c r="C77" s="46"/>
      <c r="D77" s="48" t="s">
        <v>194</v>
      </c>
      <c r="E77" s="71"/>
      <c r="F77" s="71"/>
      <c r="G77" s="72"/>
      <c r="H77" s="77"/>
      <c r="I77" s="41"/>
      <c r="J77" s="50"/>
      <c r="K77" s="50"/>
      <c r="L77" s="73"/>
      <c r="M77" s="74">
        <f xml:space="preserve"> SUM(M76:M76)</f>
        <v>-1680.0000000000016</v>
      </c>
      <c r="N77" s="80">
        <f xml:space="preserve"> SUM(N76:N76)</f>
        <v>-9.7505506014845513E-6</v>
      </c>
      <c r="O77" s="74">
        <f xml:space="preserve"> SUM(O76:O76)</f>
        <v>235320</v>
      </c>
      <c r="P77" s="42">
        <f xml:space="preserve"> SUM(P76:P76)</f>
        <v>0.1365773552107942</v>
      </c>
      <c r="Q77" s="83">
        <f xml:space="preserve"> SUM(Q76:Q76)</f>
        <v>0</v>
      </c>
      <c r="R77" s="162">
        <f xml:space="preserve"> SUM(R76:R76)</f>
        <v>0.1365773552107942</v>
      </c>
      <c r="S77" s="39"/>
      <c r="T77" s="46"/>
      <c r="U77" s="46"/>
      <c r="V77" s="153">
        <f xml:space="preserve"> SUM(V76:V76)</f>
        <v>0</v>
      </c>
      <c r="W77" s="153">
        <f xml:space="preserve"> SUM(W76:W76)</f>
        <v>0</v>
      </c>
      <c r="X77" s="216"/>
      <c r="Y77" s="174"/>
      <c r="Z77" s="184"/>
      <c r="AA77" s="173"/>
      <c r="AB77" s="174"/>
      <c r="AC77" s="180"/>
      <c r="AD77" s="196">
        <f xml:space="preserve"> SUM(AD76:AD76)</f>
        <v>-2.779424769399365E-6</v>
      </c>
      <c r="AE77" s="217"/>
      <c r="AF77" s="197"/>
      <c r="AG77" s="179"/>
    </row>
    <row r="78" spans="1:33" s="44" customFormat="1" x14ac:dyDescent="0.2">
      <c r="E78" s="67"/>
      <c r="F78" s="67"/>
      <c r="G78" s="68"/>
      <c r="H78" s="76"/>
      <c r="I78" s="25"/>
      <c r="J78" s="49"/>
      <c r="K78" s="49"/>
      <c r="L78" s="69"/>
      <c r="M78" s="70"/>
      <c r="N78" s="79"/>
      <c r="O78" s="70"/>
      <c r="P78" s="10"/>
      <c r="Q78" s="82"/>
      <c r="R78" s="161"/>
      <c r="S78" s="33"/>
      <c r="V78" s="152"/>
      <c r="W78" s="152"/>
      <c r="X78" s="203"/>
      <c r="Y78" s="185"/>
      <c r="Z78" s="183"/>
      <c r="AA78" s="171"/>
      <c r="AB78" s="170"/>
      <c r="AC78" s="172"/>
      <c r="AD78" s="195"/>
      <c r="AE78" s="206"/>
      <c r="AF78" s="197"/>
      <c r="AG78" s="179"/>
    </row>
    <row r="79" spans="1:33" s="44" customFormat="1" x14ac:dyDescent="0.2">
      <c r="B79" s="44" t="s">
        <v>193</v>
      </c>
      <c r="C79" s="44" t="str">
        <f>_xll.BDP(B79,$C$7)</f>
        <v>USD</v>
      </c>
      <c r="D79" s="44" t="s">
        <v>519</v>
      </c>
      <c r="E79" s="67">
        <f>_xll.BDP(B79,$E$7)</f>
        <v>63.76</v>
      </c>
      <c r="F79" s="67">
        <f>_xll.BDP(B79,$F$7)</f>
        <v>63.76</v>
      </c>
      <c r="G79" s="68">
        <f>IF(OR(F79="#N/A N/A",E79="#N/A N/A"),0,  F79 - E79)</f>
        <v>0</v>
      </c>
      <c r="H79" s="76">
        <f>IF(OR(E79=0,E79="#N/A N/A"),0,G79 / E79*100)</f>
        <v>0</v>
      </c>
      <c r="I79" s="25">
        <v>53988.737800000003</v>
      </c>
      <c r="J79" s="49" t="str">
        <f>CONCATENATE(B338,C79, " Curncy")</f>
        <v>EURUSD Curncy</v>
      </c>
      <c r="K79" s="49">
        <f>IF(C79 = B338,1,_xll.BDP(J79,$K$7))</f>
        <v>1</v>
      </c>
      <c r="L79" s="69">
        <f>IF(C79 = B338,1,_xll.BDP(J79,$L$7)*K79)</f>
        <v>1.2211000000000001</v>
      </c>
      <c r="M79" s="70">
        <f>G79*I79*S79/L79</f>
        <v>0</v>
      </c>
      <c r="N79" s="79">
        <f>M79 / X338</f>
        <v>0</v>
      </c>
      <c r="O79" s="70">
        <f>F79*I79*S79/L79</f>
        <v>2819033.5944050443</v>
      </c>
      <c r="P79" s="10">
        <f>O79 / X338*100</f>
        <v>1.6361386731863832</v>
      </c>
      <c r="Q79" s="82">
        <f>IF(P79&lt;0,P79,0)</f>
        <v>0</v>
      </c>
      <c r="R79" s="161">
        <f>IF(P79&gt;0,P79,0)</f>
        <v>1.6361386731863832</v>
      </c>
      <c r="S79" s="33">
        <f>IF(EXACT(C79,UPPER(C79)),1,0.01)/U79</f>
        <v>1</v>
      </c>
      <c r="T79" s="44">
        <v>0</v>
      </c>
      <c r="U79" s="44">
        <v>1</v>
      </c>
      <c r="V79" s="152">
        <f>IF(AND(P79&lt;0,N79&gt;0),N79,0)</f>
        <v>0</v>
      </c>
      <c r="W79" s="152">
        <f>IF(AND(P79&gt;0,N79&gt;0),N79,0)</f>
        <v>0</v>
      </c>
      <c r="X79" s="203"/>
      <c r="Y79" s="185" t="str">
        <f>_xll.BDH(B79,$Y$7,$C$1,$C$1)</f>
        <v>#N/A N/A</v>
      </c>
      <c r="Z79" s="183">
        <f>IF(OR(E79="#N/A N/A",Y79="#N/A N/A"),0,  E79 - Y79)</f>
        <v>0</v>
      </c>
      <c r="AA79" s="171">
        <f>IF(OR(Y79=0,Y79="#N/A N/A"),0,Z79 / Y79*100)</f>
        <v>0</v>
      </c>
      <c r="AB79" s="170">
        <v>53988.737800000003</v>
      </c>
      <c r="AC79" s="172">
        <f>IF(C79 = B338,1,_xll.BDP(J79,$AC$7)*K79)</f>
        <v>1.2248000000000001</v>
      </c>
      <c r="AD79" s="195">
        <f>Z79*AB79*S79/AC79 / AE338</f>
        <v>0</v>
      </c>
      <c r="AE79" s="206"/>
      <c r="AF79" s="197"/>
      <c r="AG79" s="179"/>
    </row>
    <row r="80" spans="1:33" s="44" customFormat="1" x14ac:dyDescent="0.2">
      <c r="A80" s="46" t="s">
        <v>336</v>
      </c>
      <c r="B80" s="46" t="s">
        <v>262</v>
      </c>
      <c r="C80" s="46"/>
      <c r="D80" s="48" t="s">
        <v>192</v>
      </c>
      <c r="E80" s="71"/>
      <c r="F80" s="71"/>
      <c r="G80" s="72"/>
      <c r="H80" s="77"/>
      <c r="I80" s="41"/>
      <c r="J80" s="50"/>
      <c r="K80" s="50"/>
      <c r="L80" s="73"/>
      <c r="M80" s="74">
        <f xml:space="preserve"> SUM(M79:M79)</f>
        <v>0</v>
      </c>
      <c r="N80" s="80">
        <f xml:space="preserve"> SUM(N79:N79)</f>
        <v>0</v>
      </c>
      <c r="O80" s="74">
        <f xml:space="preserve"> SUM(O79:O79)</f>
        <v>2819033.5944050443</v>
      </c>
      <c r="P80" s="42">
        <f xml:space="preserve"> SUM(P79:P79)</f>
        <v>1.6361386731863832</v>
      </c>
      <c r="Q80" s="83">
        <f xml:space="preserve"> SUM(Q79:Q79)</f>
        <v>0</v>
      </c>
      <c r="R80" s="162">
        <f xml:space="preserve"> SUM(R79:R79)</f>
        <v>1.6361386731863832</v>
      </c>
      <c r="S80" s="39"/>
      <c r="T80" s="46"/>
      <c r="U80" s="46"/>
      <c r="V80" s="153">
        <f xml:space="preserve"> SUM(V79:V79)</f>
        <v>0</v>
      </c>
      <c r="W80" s="153">
        <f xml:space="preserve"> SUM(W79:W79)</f>
        <v>0</v>
      </c>
      <c r="X80" s="216"/>
      <c r="Y80" s="174"/>
      <c r="Z80" s="184"/>
      <c r="AA80" s="173"/>
      <c r="AB80" s="174"/>
      <c r="AC80" s="180"/>
      <c r="AD80" s="196">
        <f xml:space="preserve"> SUM(AD79:AD79)</f>
        <v>0</v>
      </c>
      <c r="AE80" s="217"/>
      <c r="AF80" s="197"/>
      <c r="AG80" s="179"/>
    </row>
    <row r="81" spans="1:33" s="44" customFormat="1" x14ac:dyDescent="0.2">
      <c r="E81" s="67"/>
      <c r="F81" s="67"/>
      <c r="G81" s="68"/>
      <c r="H81" s="76"/>
      <c r="I81" s="25"/>
      <c r="J81" s="49"/>
      <c r="K81" s="49"/>
      <c r="L81" s="69"/>
      <c r="M81" s="70"/>
      <c r="N81" s="79"/>
      <c r="O81" s="70"/>
      <c r="P81" s="10"/>
      <c r="Q81" s="82"/>
      <c r="R81" s="161"/>
      <c r="S81" s="33"/>
      <c r="V81" s="152"/>
      <c r="W81" s="152"/>
      <c r="X81" s="203"/>
      <c r="Y81" s="185"/>
      <c r="Z81" s="183"/>
      <c r="AA81" s="171"/>
      <c r="AB81" s="170"/>
      <c r="AC81" s="172"/>
      <c r="AD81" s="195"/>
      <c r="AE81" s="206"/>
      <c r="AF81" s="197"/>
      <c r="AG81" s="179"/>
    </row>
    <row r="82" spans="1:33" s="44" customFormat="1" x14ac:dyDescent="0.2">
      <c r="B82" s="44" t="s">
        <v>191</v>
      </c>
      <c r="C82" s="44" t="str">
        <f>_xll.BDP(B82,$C$7)</f>
        <v>HKD</v>
      </c>
      <c r="D82" s="44" t="s">
        <v>518</v>
      </c>
      <c r="E82" s="67">
        <f>_xll.BDP(B82,$E$7)</f>
        <v>17.34</v>
      </c>
      <c r="F82" s="67">
        <f>_xll.BDP(B82,$F$7)</f>
        <v>17.260000000000002</v>
      </c>
      <c r="G82" s="68">
        <f>IF(OR(F82="#N/A N/A",E82="#N/A N/A"),0,  F82 - E82)</f>
        <v>-7.9999999999998295E-2</v>
      </c>
      <c r="H82" s="76">
        <f>IF(OR(E82=0,E82="#N/A N/A"),0,G82 / E82*100)</f>
        <v>-0.46136101499422311</v>
      </c>
      <c r="I82" s="25">
        <v>-1602100</v>
      </c>
      <c r="J82" s="49" t="str">
        <f>CONCATENATE(B338,C82, " Curncy")</f>
        <v>EURHKD Curncy</v>
      </c>
      <c r="K82" s="49">
        <f>IF(C82 = B338,1,_xll.BDP(J82,$K$7))</f>
        <v>1</v>
      </c>
      <c r="L82" s="69">
        <f>IF(C82 = B338,1,_xll.BDP(J82,$L$7)*K82)</f>
        <v>9.5570000000000004</v>
      </c>
      <c r="M82" s="70">
        <f>G82*I82*S82/L82</f>
        <v>13410.903003034138</v>
      </c>
      <c r="N82" s="79">
        <f>M82 / X338</f>
        <v>7.7835528775407957E-5</v>
      </c>
      <c r="O82" s="70">
        <f>F82*I82*S82/L82</f>
        <v>-2893402.3229046776</v>
      </c>
      <c r="P82" s="10">
        <f>O82 / X338*100</f>
        <v>-1.679301533329463</v>
      </c>
      <c r="Q82" s="82">
        <f>IF(P82&lt;0,P82,0)</f>
        <v>-1.679301533329463</v>
      </c>
      <c r="R82" s="161">
        <f>IF(P82&gt;0,P82,0)</f>
        <v>0</v>
      </c>
      <c r="S82" s="33">
        <f>IF(EXACT(C82,UPPER(C82)),1,0.01)/U82</f>
        <v>1</v>
      </c>
      <c r="T82" s="44">
        <v>0</v>
      </c>
      <c r="U82" s="44">
        <v>1</v>
      </c>
      <c r="V82" s="152">
        <f>IF(AND(P82&lt;0,N82&gt;0),N82,0)</f>
        <v>7.7835528775407957E-5</v>
      </c>
      <c r="W82" s="152">
        <f>IF(AND(P82&gt;0,N82&gt;0),N82,0)</f>
        <v>0</v>
      </c>
      <c r="X82" s="203"/>
      <c r="Y82" s="185">
        <f>_xll.BDH(B82,$Y$7,$C$1,$C$1)</f>
        <v>17.64</v>
      </c>
      <c r="Z82" s="183">
        <f>IF(OR(E82="#N/A N/A",Y82="#N/A N/A"),0,  E82 - Y82)</f>
        <v>-0.30000000000000071</v>
      </c>
      <c r="AA82" s="171">
        <f>IF(OR(Y82=0,Y82="#N/A N/A"),0,Z82 / Y82*100)</f>
        <v>-1.7006802721088474</v>
      </c>
      <c r="AB82" s="170">
        <v>-1602100</v>
      </c>
      <c r="AC82" s="172">
        <f>IF(C82 = B338,1,_xll.BDP(J82,$AC$7)*K82)</f>
        <v>9.5860000000000003</v>
      </c>
      <c r="AD82" s="195">
        <f>Z82*AB82*S82/AC82 / AE338</f>
        <v>2.9032680621836067E-4</v>
      </c>
      <c r="AE82" s="206"/>
      <c r="AF82" s="197"/>
      <c r="AG82" s="179"/>
    </row>
    <row r="83" spans="1:33" s="44" customFormat="1" x14ac:dyDescent="0.2">
      <c r="B83" s="44" t="s">
        <v>190</v>
      </c>
      <c r="C83" s="44" t="str">
        <f>_xll.BDP(B83,$C$7)</f>
        <v>HKD</v>
      </c>
      <c r="D83" s="44" t="s">
        <v>517</v>
      </c>
      <c r="E83" s="67">
        <f>_xll.BDP(B83,$E$7)</f>
        <v>44.5</v>
      </c>
      <c r="F83" s="67">
        <f>_xll.BDP(B83,$F$7)</f>
        <v>44.15</v>
      </c>
      <c r="G83" s="68">
        <f>IF(OR(F83="#N/A N/A",E83="#N/A N/A"),0,  F83 - E83)</f>
        <v>-0.35000000000000142</v>
      </c>
      <c r="H83" s="76">
        <f>IF(OR(E83=0,E83="#N/A N/A"),0,G83 / E83*100)</f>
        <v>-0.78651685393258741</v>
      </c>
      <c r="I83" s="25">
        <v>-832000</v>
      </c>
      <c r="J83" s="49" t="str">
        <f>CONCATENATE(B338,C83, " Curncy")</f>
        <v>EURHKD Curncy</v>
      </c>
      <c r="K83" s="49">
        <f>IF(C83 = B338,1,_xll.BDP(J83,$K$7))</f>
        <v>1</v>
      </c>
      <c r="L83" s="69">
        <f>IF(C83 = B338,1,_xll.BDP(J83,$L$7)*K83)</f>
        <v>9.5570000000000004</v>
      </c>
      <c r="M83" s="70">
        <f>G83*I83*S83/L83</f>
        <v>30469.812702731102</v>
      </c>
      <c r="N83" s="79">
        <f>M83 / X338</f>
        <v>1.768437205807953E-4</v>
      </c>
      <c r="O83" s="70">
        <f>F83*I83*S83/L83</f>
        <v>-3843549.2309302082</v>
      </c>
      <c r="P83" s="10">
        <f>O83 / X338*100</f>
        <v>-2.2307572181834519</v>
      </c>
      <c r="Q83" s="82">
        <f>IF(P83&lt;0,P83,0)</f>
        <v>-2.2307572181834519</v>
      </c>
      <c r="R83" s="161">
        <f>IF(P83&gt;0,P83,0)</f>
        <v>0</v>
      </c>
      <c r="S83" s="33">
        <f>IF(EXACT(C83,UPPER(C83)),1,0.01)/U83</f>
        <v>1</v>
      </c>
      <c r="T83" s="44">
        <v>0</v>
      </c>
      <c r="U83" s="44">
        <v>1</v>
      </c>
      <c r="V83" s="152">
        <f>IF(AND(P83&lt;0,N83&gt;0),N83,0)</f>
        <v>1.768437205807953E-4</v>
      </c>
      <c r="W83" s="152">
        <f>IF(AND(P83&gt;0,N83&gt;0),N83,0)</f>
        <v>0</v>
      </c>
      <c r="X83" s="203"/>
      <c r="Y83" s="185">
        <f>_xll.BDH(B83,$Y$7,$C$1,$C$1)</f>
        <v>44.85</v>
      </c>
      <c r="Z83" s="183">
        <f>IF(OR(E83="#N/A N/A",Y83="#N/A N/A"),0,  E83 - Y83)</f>
        <v>-0.35000000000000142</v>
      </c>
      <c r="AA83" s="171">
        <f>IF(OR(Y83=0,Y83="#N/A N/A"),0,Z83 / Y83*100)</f>
        <v>-0.78037904124860957</v>
      </c>
      <c r="AB83" s="170">
        <v>-832000</v>
      </c>
      <c r="AC83" s="172">
        <f>IF(C83 = B338,1,_xll.BDP(J83,$AC$7)*K83)</f>
        <v>9.5860000000000003</v>
      </c>
      <c r="AD83" s="195">
        <f>Z83*AB83*S83/AC83 / AE338</f>
        <v>1.7590072606950621E-4</v>
      </c>
      <c r="AE83" s="206"/>
      <c r="AF83" s="197"/>
      <c r="AG83" s="179"/>
    </row>
    <row r="84" spans="1:33" s="44" customFormat="1" x14ac:dyDescent="0.2">
      <c r="B84" s="44" t="s">
        <v>189</v>
      </c>
      <c r="C84" s="44" t="str">
        <f>_xll.BDP(B84,$C$7)</f>
        <v>HKD</v>
      </c>
      <c r="D84" s="44" t="s">
        <v>516</v>
      </c>
      <c r="E84" s="67">
        <f>_xll.BDP(B84,$E$7)</f>
        <v>27.2</v>
      </c>
      <c r="F84" s="67">
        <f>_xll.BDP(B84,$F$7)</f>
        <v>27.5</v>
      </c>
      <c r="G84" s="68">
        <f>IF(OR(F84="#N/A N/A",E84="#N/A N/A"),0,  F84 - E84)</f>
        <v>0.30000000000000071</v>
      </c>
      <c r="H84" s="76">
        <f>IF(OR(E84=0,E84="#N/A N/A"),0,G84 / E84*100)</f>
        <v>1.102941176470591</v>
      </c>
      <c r="I84" s="25">
        <v>-780000</v>
      </c>
      <c r="J84" s="49" t="str">
        <f>CONCATENATE(B338,C84, " Curncy")</f>
        <v>EURHKD Curncy</v>
      </c>
      <c r="K84" s="49">
        <f>IF(C84 = B338,1,_xll.BDP(J84,$K$7))</f>
        <v>1</v>
      </c>
      <c r="L84" s="69">
        <f>IF(C84 = B338,1,_xll.BDP(J84,$L$7)*K84)</f>
        <v>9.5570000000000004</v>
      </c>
      <c r="M84" s="70">
        <f>G84*I84*S84/L84</f>
        <v>-24484.670921837453</v>
      </c>
      <c r="N84" s="79">
        <f>M84 / X338</f>
        <v>-1.4210656118099598E-4</v>
      </c>
      <c r="O84" s="70">
        <f>F84*I84*S84/L84</f>
        <v>-2244428.1678350945</v>
      </c>
      <c r="P84" s="10">
        <f>O84 / X338*100</f>
        <v>-1.30264347749246</v>
      </c>
      <c r="Q84" s="82">
        <f>IF(P84&lt;0,P84,0)</f>
        <v>-1.30264347749246</v>
      </c>
      <c r="R84" s="161">
        <f>IF(P84&gt;0,P84,0)</f>
        <v>0</v>
      </c>
      <c r="S84" s="33">
        <f>IF(EXACT(C84,UPPER(C84)),1,0.01)/U84</f>
        <v>1</v>
      </c>
      <c r="T84" s="44">
        <v>0</v>
      </c>
      <c r="U84" s="44">
        <v>1</v>
      </c>
      <c r="V84" s="152">
        <f>IF(AND(P84&lt;0,N84&gt;0),N84,0)</f>
        <v>0</v>
      </c>
      <c r="W84" s="152">
        <f>IF(AND(P84&gt;0,N84&gt;0),N84,0)</f>
        <v>0</v>
      </c>
      <c r="X84" s="203"/>
      <c r="Y84" s="185">
        <f>_xll.BDH(B84,$Y$7,$C$1,$C$1)</f>
        <v>27</v>
      </c>
      <c r="Z84" s="183">
        <f>IF(OR(E84="#N/A N/A",Y84="#N/A N/A"),0,  E84 - Y84)</f>
        <v>0.19999999999999929</v>
      </c>
      <c r="AA84" s="171">
        <f>IF(OR(Y84=0,Y84="#N/A N/A"),0,Z84 / Y84*100)</f>
        <v>0.74074074074073804</v>
      </c>
      <c r="AB84" s="170">
        <v>-780000</v>
      </c>
      <c r="AC84" s="172">
        <f>IF(C84 = B338,1,_xll.BDP(J84,$AC$7)*K84)</f>
        <v>9.5860000000000003</v>
      </c>
      <c r="AD84" s="195">
        <f>Z84*AB84*S84/AC84 / AE338</f>
        <v>-9.4232531822949044E-5</v>
      </c>
      <c r="AE84" s="206"/>
      <c r="AF84" s="197"/>
      <c r="AG84" s="179"/>
    </row>
    <row r="85" spans="1:33" s="44" customFormat="1" x14ac:dyDescent="0.2">
      <c r="A85" s="46" t="s">
        <v>337</v>
      </c>
      <c r="B85" s="46" t="s">
        <v>263</v>
      </c>
      <c r="C85" s="46"/>
      <c r="D85" s="48" t="s">
        <v>188</v>
      </c>
      <c r="E85" s="71"/>
      <c r="F85" s="71"/>
      <c r="G85" s="72"/>
      <c r="H85" s="77"/>
      <c r="I85" s="41"/>
      <c r="J85" s="50"/>
      <c r="K85" s="50"/>
      <c r="L85" s="73"/>
      <c r="M85" s="74">
        <f xml:space="preserve"> SUM(M82:M84)</f>
        <v>19396.044783927784</v>
      </c>
      <c r="N85" s="80">
        <f xml:space="preserve"> SUM(N82:N84)</f>
        <v>1.125726881752073E-4</v>
      </c>
      <c r="O85" s="74">
        <f xml:space="preserve"> SUM(O82:O84)</f>
        <v>-8981379.7216699794</v>
      </c>
      <c r="P85" s="158">
        <f xml:space="preserve"> SUM(P82:P84)</f>
        <v>-5.2127022290053748</v>
      </c>
      <c r="Q85" s="83">
        <f xml:space="preserve"> SUM(Q82:Q84)</f>
        <v>-5.2127022290053748</v>
      </c>
      <c r="R85" s="162">
        <f xml:space="preserve"> SUM(R82:R84)</f>
        <v>0</v>
      </c>
      <c r="S85" s="39"/>
      <c r="T85" s="46"/>
      <c r="U85" s="46"/>
      <c r="V85" s="153">
        <f xml:space="preserve"> SUM(V82:V84)</f>
        <v>2.5467924935620328E-4</v>
      </c>
      <c r="W85" s="153">
        <f xml:space="preserve"> SUM(W82:W84)</f>
        <v>0</v>
      </c>
      <c r="X85" s="216"/>
      <c r="Y85" s="174"/>
      <c r="Z85" s="184"/>
      <c r="AA85" s="173"/>
      <c r="AB85" s="174"/>
      <c r="AC85" s="180"/>
      <c r="AD85" s="196">
        <f xml:space="preserve"> SUM(AD82:AD84)</f>
        <v>3.7199500046491784E-4</v>
      </c>
      <c r="AE85" s="217"/>
      <c r="AF85" s="197"/>
      <c r="AG85" s="179"/>
    </row>
    <row r="86" spans="1:33" s="44" customFormat="1" x14ac:dyDescent="0.2">
      <c r="E86" s="67"/>
      <c r="F86" s="67"/>
      <c r="G86" s="68"/>
      <c r="H86" s="76"/>
      <c r="I86" s="25"/>
      <c r="J86" s="49"/>
      <c r="K86" s="49"/>
      <c r="L86" s="69"/>
      <c r="M86" s="70"/>
      <c r="N86" s="79"/>
      <c r="O86" s="70"/>
      <c r="P86" s="10"/>
      <c r="Q86" s="82"/>
      <c r="R86" s="161"/>
      <c r="S86" s="33"/>
      <c r="V86" s="152"/>
      <c r="W86" s="152"/>
      <c r="X86" s="203"/>
      <c r="Y86" s="185"/>
      <c r="Z86" s="183"/>
      <c r="AA86" s="171"/>
      <c r="AB86" s="170"/>
      <c r="AC86" s="172"/>
      <c r="AD86" s="195"/>
      <c r="AE86" s="206"/>
      <c r="AF86" s="197"/>
      <c r="AG86" s="179"/>
    </row>
    <row r="87" spans="1:33" s="44" customFormat="1" x14ac:dyDescent="0.2">
      <c r="B87" s="44">
        <v>399</v>
      </c>
      <c r="C87" s="44" t="s">
        <v>7</v>
      </c>
      <c r="D87" s="44" t="s">
        <v>187</v>
      </c>
      <c r="E87" s="67">
        <v>0.20749999999999999</v>
      </c>
      <c r="F87" s="67">
        <v>0.20749999999999999</v>
      </c>
      <c r="G87" s="68">
        <f>IF(OR(F87="#N/A N/A",E87="#N/A N/A"),0,  F87 - E87)</f>
        <v>0</v>
      </c>
      <c r="H87" s="76">
        <f>IF(OR(E87=0,E87="#N/A N/A"),0,G87 / E87*100)</f>
        <v>0</v>
      </c>
      <c r="I87" s="25">
        <v>-50000</v>
      </c>
      <c r="J87" s="49" t="str">
        <f>CONCATENATE(B338,C87, " Curncy")</f>
        <v>EUREUR Curncy</v>
      </c>
      <c r="K87" s="49">
        <f>IF(C87 = B338,1,_xll.BDP(J87,$K$7))</f>
        <v>1</v>
      </c>
      <c r="L87" s="69">
        <f>IF(C87 = B338,1,_xll.BDP(J87,$L$7)*K87)</f>
        <v>1</v>
      </c>
      <c r="M87" s="70">
        <f>G87*I87*S87/L87</f>
        <v>0</v>
      </c>
      <c r="N87" s="79">
        <f>M87 / X338</f>
        <v>0</v>
      </c>
      <c r="O87" s="70">
        <f>F87*I87*S87/L87</f>
        <v>-10375</v>
      </c>
      <c r="P87" s="10">
        <f>O87 / X338*100</f>
        <v>-6.0215453863334597E-3</v>
      </c>
      <c r="Q87" s="82">
        <f>IF(P87&lt;0,P87,0)</f>
        <v>-6.0215453863334597E-3</v>
      </c>
      <c r="R87" s="161">
        <f>IF(P87&gt;0,P87,0)</f>
        <v>0</v>
      </c>
      <c r="S87" s="33">
        <f>IF(EXACT(C87,UPPER(C87)),1,0.01)/U87</f>
        <v>1</v>
      </c>
      <c r="T87" s="44">
        <v>1</v>
      </c>
      <c r="U87" s="44">
        <v>1</v>
      </c>
      <c r="V87" s="152">
        <f>IF(AND(P87&lt;0,N87&gt;0),N87,0)</f>
        <v>0</v>
      </c>
      <c r="W87" s="152">
        <f>IF(AND(P87&gt;0,N87&gt;0),N87,0)</f>
        <v>0</v>
      </c>
      <c r="X87" s="203"/>
      <c r="Y87" s="185">
        <v>0.20749999999999999</v>
      </c>
      <c r="Z87" s="183">
        <f>IF(OR(E87="#N/A N/A",Y87="#N/A N/A"),0,  E87 - Y87)</f>
        <v>0</v>
      </c>
      <c r="AA87" s="171">
        <f>IF(OR(Y87=0,Y87="#N/A N/A"),0,Z87 / Y87*100)</f>
        <v>0</v>
      </c>
      <c r="AB87" s="170">
        <v>-50000</v>
      </c>
      <c r="AC87" s="172">
        <f>IF(C87 = B338,1,_xll.BDP(J87,$AC$7)*K87)</f>
        <v>1</v>
      </c>
      <c r="AD87" s="195">
        <f>Z87*AB87*S87/AC87 / AE338</f>
        <v>0</v>
      </c>
      <c r="AE87" s="206"/>
      <c r="AF87" s="197"/>
      <c r="AG87" s="179"/>
    </row>
    <row r="88" spans="1:33" s="44" customFormat="1" x14ac:dyDescent="0.2">
      <c r="B88" s="44" t="s">
        <v>186</v>
      </c>
      <c r="C88" s="44" t="str">
        <f>_xll.BDP(B88,$C$7)</f>
        <v>EUR</v>
      </c>
      <c r="D88" s="44" t="s">
        <v>515</v>
      </c>
      <c r="E88" s="67">
        <f>_xll.BDP(B88,$E$7)</f>
        <v>34.94</v>
      </c>
      <c r="F88" s="67">
        <f>_xll.BDP(B88,$F$7)</f>
        <v>34.799999999999997</v>
      </c>
      <c r="G88" s="68">
        <f>IF(OR(F88="#N/A N/A",E88="#N/A N/A"),0,  F88 - E88)</f>
        <v>-0.14000000000000057</v>
      </c>
      <c r="H88" s="76">
        <f>IF(OR(E88=0,E88="#N/A N/A"),0,G88 / E88*100)</f>
        <v>-0.40068689181454087</v>
      </c>
      <c r="I88" s="25">
        <v>24000</v>
      </c>
      <c r="J88" s="49" t="str">
        <f>CONCATENATE(B338,C88, " Curncy")</f>
        <v>EUREUR Curncy</v>
      </c>
      <c r="K88" s="49">
        <f>IF(C88 = B338,1,_xll.BDP(J88,$K$7))</f>
        <v>1</v>
      </c>
      <c r="L88" s="69">
        <f>IF(C88 = B338,1,_xll.BDP(J88,$L$7)*K88)</f>
        <v>1</v>
      </c>
      <c r="M88" s="70">
        <f>G88*I88*S88/L88</f>
        <v>-3360.0000000000136</v>
      </c>
      <c r="N88" s="79">
        <f>M88 / X338</f>
        <v>-1.9501101202969164E-5</v>
      </c>
      <c r="O88" s="70">
        <f>F88*I88*S88/L88</f>
        <v>835199.99999999988</v>
      </c>
      <c r="P88" s="10">
        <f>O88 / X338*100</f>
        <v>0.48474165847380291</v>
      </c>
      <c r="Q88" s="82">
        <f>IF(P88&lt;0,P88,0)</f>
        <v>0</v>
      </c>
      <c r="R88" s="161">
        <f>IF(P88&gt;0,P88,0)</f>
        <v>0.48474165847380291</v>
      </c>
      <c r="S88" s="33">
        <f>IF(EXACT(C88,UPPER(C88)),1,0.01)/U88</f>
        <v>1</v>
      </c>
      <c r="T88" s="44">
        <v>0</v>
      </c>
      <c r="U88" s="44">
        <v>1</v>
      </c>
      <c r="V88" s="152">
        <f>IF(AND(P88&lt;0,N88&gt;0),N88,0)</f>
        <v>0</v>
      </c>
      <c r="W88" s="152">
        <f>IF(AND(P88&gt;0,N88&gt;0),N88,0)</f>
        <v>0</v>
      </c>
      <c r="X88" s="203"/>
      <c r="Y88" s="185">
        <f>_xll.BDH(B88,$Y$7,$C$1,$C$1)</f>
        <v>35.479999999999997</v>
      </c>
      <c r="Z88" s="183">
        <f>IF(OR(E88="#N/A N/A",Y88="#N/A N/A"),0,  E88 - Y88)</f>
        <v>-0.53999999999999915</v>
      </c>
      <c r="AA88" s="171">
        <f>IF(OR(Y88=0,Y88="#N/A N/A"),0,Z88 / Y88*100)</f>
        <v>-1.5219842164599751</v>
      </c>
      <c r="AB88" s="170">
        <v>24000</v>
      </c>
      <c r="AC88" s="172">
        <f>IF(C88 = B338,1,_xll.BDP(J88,$AC$7)*K88)</f>
        <v>1</v>
      </c>
      <c r="AD88" s="195">
        <f>Z88*AB88*S88/AC88 / AE338</f>
        <v>-7.5044468773782672E-5</v>
      </c>
      <c r="AE88" s="206"/>
      <c r="AF88" s="197"/>
      <c r="AG88" s="179"/>
    </row>
    <row r="89" spans="1:33" s="44" customFormat="1" x14ac:dyDescent="0.2">
      <c r="B89" s="44">
        <v>26275</v>
      </c>
      <c r="C89" s="44" t="s">
        <v>36</v>
      </c>
      <c r="D89" s="44" t="s">
        <v>185</v>
      </c>
      <c r="E89" s="67">
        <v>101.94</v>
      </c>
      <c r="F89" s="67">
        <v>101.94</v>
      </c>
      <c r="G89" s="68">
        <f>IF(OR(F89="#N/A N/A",E89="#N/A N/A"),0,  F89 - E89)</f>
        <v>0</v>
      </c>
      <c r="H89" s="76">
        <f>IF(OR(E89=0,E89="#N/A N/A"),0,G89 / E89*100)</f>
        <v>0</v>
      </c>
      <c r="I89" s="25">
        <v>16257.200500000001</v>
      </c>
      <c r="J89" s="49" t="str">
        <f>CONCATENATE(B338,C89, " Curncy")</f>
        <v>EURUSD Curncy</v>
      </c>
      <c r="K89" s="49">
        <f>IF(C89 = B338,1,_xll.BDP(J89,$K$7))</f>
        <v>1</v>
      </c>
      <c r="L89" s="69">
        <f>IF(C89 = B338,1,_xll.BDP(J89,$L$7)*K89)</f>
        <v>1.2211000000000001</v>
      </c>
      <c r="M89" s="70">
        <f>G89*I89*S89/L89</f>
        <v>0</v>
      </c>
      <c r="N89" s="79">
        <f>M89 / X338</f>
        <v>0</v>
      </c>
      <c r="O89" s="70">
        <f>F89*I89*S89/L89</f>
        <v>1357185.3402424045</v>
      </c>
      <c r="P89" s="10">
        <f>O89 / X338*100</f>
        <v>0.78769668664443926</v>
      </c>
      <c r="Q89" s="82">
        <f>IF(P89&lt;0,P89,0)</f>
        <v>0</v>
      </c>
      <c r="R89" s="161">
        <f>IF(P89&gt;0,P89,0)</f>
        <v>0.78769668664443926</v>
      </c>
      <c r="S89" s="33">
        <f>IF(EXACT(C89,UPPER(C89)),1,0.01)/U89</f>
        <v>1</v>
      </c>
      <c r="T89" s="44">
        <v>1</v>
      </c>
      <c r="U89" s="44">
        <v>1</v>
      </c>
      <c r="V89" s="152">
        <f>IF(AND(P89&lt;0,N89&gt;0),N89,0)</f>
        <v>0</v>
      </c>
      <c r="W89" s="152">
        <f>IF(AND(P89&gt;0,N89&gt;0),N89,0)</f>
        <v>0</v>
      </c>
      <c r="X89" s="203"/>
      <c r="Y89" s="185">
        <v>102.08</v>
      </c>
      <c r="Z89" s="183">
        <f>IF(OR(E89="#N/A N/A",Y89="#N/A N/A"),0,  E89 - Y89)</f>
        <v>-0.14000000000000057</v>
      </c>
      <c r="AA89" s="171">
        <f>IF(OR(Y89=0,Y89="#N/A N/A"),0,Z89 / Y89*100)</f>
        <v>-0.13714733542319807</v>
      </c>
      <c r="AB89" s="170">
        <v>16257.200500000001</v>
      </c>
      <c r="AC89" s="172">
        <f>IF(C89 = B338,1,_xll.BDP(J89,$AC$7)*K89)</f>
        <v>1.2248000000000001</v>
      </c>
      <c r="AD89" s="195">
        <f>Z89*AB89*S89/AC89 / AE338</f>
        <v>-1.0760248620711653E-5</v>
      </c>
      <c r="AE89" s="206"/>
      <c r="AF89" s="197"/>
      <c r="AG89" s="179"/>
    </row>
    <row r="90" spans="1:33" s="44" customFormat="1" x14ac:dyDescent="0.2">
      <c r="A90" s="46" t="s">
        <v>338</v>
      </c>
      <c r="B90" s="46" t="s">
        <v>264</v>
      </c>
      <c r="C90" s="46"/>
      <c r="D90" s="48" t="s">
        <v>184</v>
      </c>
      <c r="E90" s="71"/>
      <c r="F90" s="71"/>
      <c r="G90" s="72"/>
      <c r="H90" s="77"/>
      <c r="I90" s="41"/>
      <c r="J90" s="50"/>
      <c r="K90" s="50"/>
      <c r="L90" s="73"/>
      <c r="M90" s="74">
        <f xml:space="preserve"> SUM(M87:M89)</f>
        <v>-3360.0000000000136</v>
      </c>
      <c r="N90" s="80">
        <f xml:space="preserve"> SUM(N87:N89)</f>
        <v>-1.9501101202969164E-5</v>
      </c>
      <c r="O90" s="74">
        <f xml:space="preserve"> SUM(O87:O89)</f>
        <v>2182010.3402424045</v>
      </c>
      <c r="P90" s="42">
        <f xml:space="preserve"> SUM(P87:P89)</f>
        <v>1.2664167997319087</v>
      </c>
      <c r="Q90" s="83">
        <f xml:space="preserve"> SUM(Q87:Q89)</f>
        <v>-6.0215453863334597E-3</v>
      </c>
      <c r="R90" s="162">
        <f xml:space="preserve"> SUM(R87:R89)</f>
        <v>1.2724383451182422</v>
      </c>
      <c r="S90" s="39"/>
      <c r="T90" s="46"/>
      <c r="U90" s="46"/>
      <c r="V90" s="153">
        <f xml:space="preserve"> SUM(V87:V89)</f>
        <v>0</v>
      </c>
      <c r="W90" s="153">
        <f xml:space="preserve"> SUM(W87:W89)</f>
        <v>0</v>
      </c>
      <c r="X90" s="216"/>
      <c r="Y90" s="174"/>
      <c r="Z90" s="184"/>
      <c r="AA90" s="173"/>
      <c r="AB90" s="174"/>
      <c r="AC90" s="180"/>
      <c r="AD90" s="196">
        <f xml:space="preserve"> SUM(AD87:AD89)</f>
        <v>-8.5804717394494321E-5</v>
      </c>
      <c r="AE90" s="217"/>
      <c r="AF90" s="197"/>
      <c r="AG90" s="179"/>
    </row>
    <row r="91" spans="1:33" s="44" customFormat="1" x14ac:dyDescent="0.2">
      <c r="E91" s="67"/>
      <c r="F91" s="67"/>
      <c r="G91" s="68"/>
      <c r="H91" s="76"/>
      <c r="I91" s="25"/>
      <c r="J91" s="49"/>
      <c r="K91" s="49"/>
      <c r="L91" s="69"/>
      <c r="M91" s="70"/>
      <c r="N91" s="79"/>
      <c r="O91" s="70"/>
      <c r="P91" s="10"/>
      <c r="Q91" s="82"/>
      <c r="R91" s="161"/>
      <c r="S91" s="33"/>
      <c r="V91" s="152"/>
      <c r="W91" s="152"/>
      <c r="X91" s="203"/>
      <c r="Y91" s="185"/>
      <c r="Z91" s="183"/>
      <c r="AA91" s="171"/>
      <c r="AB91" s="170"/>
      <c r="AC91" s="172"/>
      <c r="AD91" s="195"/>
      <c r="AE91" s="206"/>
      <c r="AF91" s="197"/>
      <c r="AG91" s="179"/>
    </row>
    <row r="92" spans="1:33" s="44" customFormat="1" x14ac:dyDescent="0.2">
      <c r="B92" s="44" t="s">
        <v>183</v>
      </c>
      <c r="C92" s="44" t="str">
        <f>_xll.BDP(B92,$C$7)</f>
        <v>EUR</v>
      </c>
      <c r="D92" s="44" t="s">
        <v>514</v>
      </c>
      <c r="E92" s="67">
        <f>_xll.BDP(B92,$E$7)</f>
        <v>35.46</v>
      </c>
      <c r="F92" s="67">
        <f>_xll.BDP(B92,$F$7)</f>
        <v>35.26</v>
      </c>
      <c r="G92" s="68">
        <f>IF(OR(F92="#N/A N/A",E92="#N/A N/A"),0,  F92 - E92)</f>
        <v>-0.20000000000000284</v>
      </c>
      <c r="H92" s="76">
        <f>IF(OR(E92=0,E92="#N/A N/A"),0,G92 / E92*100)</f>
        <v>-0.56401579244219646</v>
      </c>
      <c r="I92" s="25">
        <v>45719</v>
      </c>
      <c r="J92" s="49" t="str">
        <f>CONCATENATE(B338,C92, " Curncy")</f>
        <v>EUREUR Curncy</v>
      </c>
      <c r="K92" s="49">
        <f>IF(C92 = B338,1,_xll.BDP(J92,$K$7))</f>
        <v>1</v>
      </c>
      <c r="L92" s="69">
        <f>IF(C92 = B338,1,_xll.BDP(J92,$L$7)*K92)</f>
        <v>1</v>
      </c>
      <c r="M92" s="70">
        <f>G92*I92*S92/L92</f>
        <v>-9143.8000000001302</v>
      </c>
      <c r="N92" s="79">
        <f>M92 / X338</f>
        <v>-5.3069693208247399E-5</v>
      </c>
      <c r="O92" s="70">
        <f>F92*I92*S92/L92</f>
        <v>1612051.94</v>
      </c>
      <c r="P92" s="10">
        <f>O92 / X338*100</f>
        <v>0.9356186912613883</v>
      </c>
      <c r="Q92" s="82">
        <f>IF(P92&lt;0,P92,0)</f>
        <v>0</v>
      </c>
      <c r="R92" s="161">
        <f>IF(P92&gt;0,P92,0)</f>
        <v>0.9356186912613883</v>
      </c>
      <c r="S92" s="33">
        <f>IF(EXACT(C92,UPPER(C92)),1,0.01)/U92</f>
        <v>1</v>
      </c>
      <c r="T92" s="44">
        <v>0</v>
      </c>
      <c r="U92" s="44">
        <v>1</v>
      </c>
      <c r="V92" s="152">
        <f>IF(AND(P92&lt;0,N92&gt;0),N92,0)</f>
        <v>0</v>
      </c>
      <c r="W92" s="152">
        <f>IF(AND(P92&gt;0,N92&gt;0),N92,0)</f>
        <v>0</v>
      </c>
      <c r="X92" s="203"/>
      <c r="Y92" s="185">
        <f>_xll.BDH(B92,$Y$7,$C$1,$C$1)</f>
        <v>35.880000000000003</v>
      </c>
      <c r="Z92" s="183">
        <f>IF(OR(E92="#N/A N/A",Y92="#N/A N/A"),0,  E92 - Y92)</f>
        <v>-0.42000000000000171</v>
      </c>
      <c r="AA92" s="171">
        <f>IF(OR(Y92=0,Y92="#N/A N/A"),0,Z92 / Y92*100)</f>
        <v>-1.1705685618729142</v>
      </c>
      <c r="AB92" s="170">
        <v>45719</v>
      </c>
      <c r="AC92" s="172">
        <f>IF(C92 = B338,1,_xll.BDP(J92,$AC$7)*K92)</f>
        <v>1</v>
      </c>
      <c r="AD92" s="195">
        <f>Z92*AB92*S92/AC92 / AE338</f>
        <v>-1.1118845590314872E-4</v>
      </c>
      <c r="AE92" s="206"/>
      <c r="AF92" s="197"/>
      <c r="AG92" s="179"/>
    </row>
    <row r="93" spans="1:33" s="44" customFormat="1" x14ac:dyDescent="0.2">
      <c r="B93" s="44" t="s">
        <v>182</v>
      </c>
      <c r="C93" s="44" t="str">
        <f>_xll.BDP(B93,$C$7)</f>
        <v>EUR</v>
      </c>
      <c r="D93" s="44" t="s">
        <v>513</v>
      </c>
      <c r="E93" s="67">
        <f>_xll.BDP(B93,$E$7)</f>
        <v>17.756</v>
      </c>
      <c r="F93" s="67">
        <f>_xll.BDP(B93,$F$7)</f>
        <v>17.571999999999999</v>
      </c>
      <c r="G93" s="68">
        <f>IF(OR(F93="#N/A N/A",E93="#N/A N/A"),0,  F93 - E93)</f>
        <v>-0.18400000000000105</v>
      </c>
      <c r="H93" s="76">
        <f>IF(OR(E93=0,E93="#N/A N/A"),0,G93 / E93*100)</f>
        <v>-1.0362694300518194</v>
      </c>
      <c r="I93" s="25">
        <v>-131000</v>
      </c>
      <c r="J93" s="49" t="str">
        <f>CONCATENATE(B338,C93, " Curncy")</f>
        <v>EUREUR Curncy</v>
      </c>
      <c r="K93" s="49">
        <f>IF(C93 = B338,1,_xll.BDP(J93,$K$7))</f>
        <v>1</v>
      </c>
      <c r="L93" s="69">
        <f>IF(C93 = B338,1,_xll.BDP(J93,$L$7)*K93)</f>
        <v>1</v>
      </c>
      <c r="M93" s="70">
        <f>G93*I93*S93/L93</f>
        <v>24104.000000000138</v>
      </c>
      <c r="N93" s="79">
        <f>M93 / X338</f>
        <v>1.3989718553463379E-4</v>
      </c>
      <c r="O93" s="70">
        <f>F93*I93*S93/L93</f>
        <v>-2301932</v>
      </c>
      <c r="P93" s="10">
        <f>O93 / X338*100</f>
        <v>-1.3360181218557448</v>
      </c>
      <c r="Q93" s="82">
        <f>IF(P93&lt;0,P93,0)</f>
        <v>-1.3360181218557448</v>
      </c>
      <c r="R93" s="161">
        <f>IF(P93&gt;0,P93,0)</f>
        <v>0</v>
      </c>
      <c r="S93" s="33">
        <f>IF(EXACT(C93,UPPER(C93)),1,0.01)/U93</f>
        <v>1</v>
      </c>
      <c r="T93" s="44">
        <v>0</v>
      </c>
      <c r="U93" s="44">
        <v>1</v>
      </c>
      <c r="V93" s="152">
        <f>IF(AND(P93&lt;0,N93&gt;0),N93,0)</f>
        <v>1.3989718553463379E-4</v>
      </c>
      <c r="W93" s="152">
        <f>IF(AND(P93&gt;0,N93&gt;0),N93,0)</f>
        <v>0</v>
      </c>
      <c r="X93" s="203"/>
      <c r="Y93" s="185">
        <f>_xll.BDH(B93,$Y$7,$C$1,$C$1)</f>
        <v>17.524000000000001</v>
      </c>
      <c r="Z93" s="183">
        <f>IF(OR(E93="#N/A N/A",Y93="#N/A N/A"),0,  E93 - Y93)</f>
        <v>0.23199999999999932</v>
      </c>
      <c r="AA93" s="171">
        <f>IF(OR(Y93=0,Y93="#N/A N/A"),0,Z93 / Y93*100)</f>
        <v>1.3238986532755039</v>
      </c>
      <c r="AB93" s="170">
        <v>-131000</v>
      </c>
      <c r="AC93" s="172">
        <f>IF(C93 = B338,1,_xll.BDP(J93,$AC$7)*K93)</f>
        <v>1</v>
      </c>
      <c r="AD93" s="195">
        <f>Z93*AB93*S93/AC93 / AE338</f>
        <v>-1.7598391164913577E-4</v>
      </c>
      <c r="AE93" s="206"/>
      <c r="AF93" s="197"/>
      <c r="AG93" s="179"/>
    </row>
    <row r="94" spans="1:33" s="44" customFormat="1" x14ac:dyDescent="0.2">
      <c r="B94" s="44" t="s">
        <v>181</v>
      </c>
      <c r="C94" s="44" t="str">
        <f>_xll.BDP(B94,$C$7)</f>
        <v>EUR</v>
      </c>
      <c r="D94" s="44" t="s">
        <v>512</v>
      </c>
      <c r="E94" s="67">
        <f>_xll.BDP(B94,$E$7)</f>
        <v>0.58099999999999996</v>
      </c>
      <c r="F94" s="67">
        <f>_xll.BDP(B94,$F$7)</f>
        <v>0.59199999999999997</v>
      </c>
      <c r="G94" s="68">
        <f>IF(OR(F94="#N/A N/A",E94="#N/A N/A"),0,  F94 - E94)</f>
        <v>1.100000000000001E-2</v>
      </c>
      <c r="H94" s="76">
        <f>IF(OR(E94=0,E94="#N/A N/A"),0,G94 / E94*100)</f>
        <v>1.893287435456112</v>
      </c>
      <c r="I94" s="25">
        <v>-23198</v>
      </c>
      <c r="J94" s="49" t="str">
        <f>CONCATENATE(B338,C94, " Curncy")</f>
        <v>EUREUR Curncy</v>
      </c>
      <c r="K94" s="49">
        <f>IF(C94 = B338,1,_xll.BDP(J94,$K$7))</f>
        <v>1</v>
      </c>
      <c r="L94" s="69">
        <f>IF(C94 = B338,1,_xll.BDP(J94,$L$7)*K94)</f>
        <v>1</v>
      </c>
      <c r="M94" s="70">
        <f>G94*I94*S94/L94</f>
        <v>-255.17800000000022</v>
      </c>
      <c r="N94" s="79">
        <f>M94 / X338</f>
        <v>-1.4810273817771576E-6</v>
      </c>
      <c r="O94" s="70">
        <f>F94*I94*S94/L94</f>
        <v>-13733.215999999999</v>
      </c>
      <c r="P94" s="10">
        <f>O94 / X338*100</f>
        <v>-7.9706200910188759E-3</v>
      </c>
      <c r="Q94" s="82">
        <f>IF(P94&lt;0,P94,0)</f>
        <v>-7.9706200910188759E-3</v>
      </c>
      <c r="R94" s="161">
        <f>IF(P94&gt;0,P94,0)</f>
        <v>0</v>
      </c>
      <c r="S94" s="33">
        <f>IF(EXACT(C94,UPPER(C94)),1,0.01)/U94</f>
        <v>1</v>
      </c>
      <c r="T94" s="44">
        <v>0</v>
      </c>
      <c r="U94" s="44">
        <v>1</v>
      </c>
      <c r="V94" s="152">
        <f>IF(AND(P94&lt;0,N94&gt;0),N94,0)</f>
        <v>0</v>
      </c>
      <c r="W94" s="152">
        <f>IF(AND(P94&gt;0,N94&gt;0),N94,0)</f>
        <v>0</v>
      </c>
      <c r="X94" s="203"/>
      <c r="Y94" s="185">
        <f>_xll.BDH(B94,$Y$7,$C$1,$C$1)</f>
        <v>0.58699999999999997</v>
      </c>
      <c r="Z94" s="183">
        <f>IF(OR(E94="#N/A N/A",Y94="#N/A N/A"),0,  E94 - Y94)</f>
        <v>-6.0000000000000053E-3</v>
      </c>
      <c r="AA94" s="171">
        <f>IF(OR(Y94=0,Y94="#N/A N/A"),0,Z94 / Y94*100)</f>
        <v>-1.0221465076660998</v>
      </c>
      <c r="AB94" s="170">
        <v>-23198</v>
      </c>
      <c r="AC94" s="172">
        <f>IF(C94 = B338,1,_xll.BDP(J94,$AC$7)*K94)</f>
        <v>1</v>
      </c>
      <c r="AD94" s="195">
        <f>Z94*AB94*S94/AC94 / AE338</f>
        <v>8.0596369750658078E-7</v>
      </c>
      <c r="AE94" s="206"/>
      <c r="AF94" s="197"/>
      <c r="AG94" s="179"/>
    </row>
    <row r="95" spans="1:33" s="44" customFormat="1" x14ac:dyDescent="0.2">
      <c r="A95" s="46" t="s">
        <v>339</v>
      </c>
      <c r="B95" s="46" t="s">
        <v>265</v>
      </c>
      <c r="C95" s="46"/>
      <c r="D95" s="48" t="s">
        <v>180</v>
      </c>
      <c r="E95" s="71"/>
      <c r="F95" s="71"/>
      <c r="G95" s="72"/>
      <c r="H95" s="77"/>
      <c r="I95" s="41"/>
      <c r="J95" s="50"/>
      <c r="K95" s="50"/>
      <c r="L95" s="73"/>
      <c r="M95" s="74">
        <f xml:space="preserve"> SUM(M92:M94)</f>
        <v>14705.022000000008</v>
      </c>
      <c r="N95" s="80">
        <f xml:space="preserve"> SUM(N92:N94)</f>
        <v>8.534646494460924E-5</v>
      </c>
      <c r="O95" s="74">
        <f xml:space="preserve"> SUM(O92:O94)</f>
        <v>-703613.27600000007</v>
      </c>
      <c r="P95" s="42">
        <f xml:space="preserve"> SUM(P92:P94)</f>
        <v>-0.40837005068537535</v>
      </c>
      <c r="Q95" s="83">
        <f xml:space="preserve"> SUM(Q92:Q94)</f>
        <v>-1.3439887419467635</v>
      </c>
      <c r="R95" s="162">
        <f xml:space="preserve"> SUM(R92:R94)</f>
        <v>0.9356186912613883</v>
      </c>
      <c r="S95" s="39"/>
      <c r="T95" s="46"/>
      <c r="U95" s="46"/>
      <c r="V95" s="153">
        <f xml:space="preserve"> SUM(V92:V94)</f>
        <v>1.3989718553463379E-4</v>
      </c>
      <c r="W95" s="153">
        <f xml:space="preserve"> SUM(W92:W94)</f>
        <v>0</v>
      </c>
      <c r="X95" s="216"/>
      <c r="Y95" s="174"/>
      <c r="Z95" s="184"/>
      <c r="AA95" s="173"/>
      <c r="AB95" s="174"/>
      <c r="AC95" s="180"/>
      <c r="AD95" s="196">
        <f xml:space="preserve"> SUM(AD92:AD94)</f>
        <v>-2.8636640385477788E-4</v>
      </c>
      <c r="AE95" s="217"/>
      <c r="AF95" s="197"/>
      <c r="AG95" s="179"/>
    </row>
    <row r="96" spans="1:33" s="44" customFormat="1" x14ac:dyDescent="0.2">
      <c r="E96" s="67"/>
      <c r="F96" s="67"/>
      <c r="G96" s="68"/>
      <c r="H96" s="76"/>
      <c r="I96" s="25"/>
      <c r="J96" s="49"/>
      <c r="K96" s="49"/>
      <c r="L96" s="69"/>
      <c r="M96" s="70"/>
      <c r="N96" s="79"/>
      <c r="O96" s="70"/>
      <c r="P96" s="10"/>
      <c r="Q96" s="82"/>
      <c r="R96" s="161"/>
      <c r="S96" s="33"/>
      <c r="V96" s="152"/>
      <c r="W96" s="152"/>
      <c r="X96" s="203"/>
      <c r="Y96" s="185"/>
      <c r="Z96" s="183"/>
      <c r="AA96" s="171"/>
      <c r="AB96" s="170"/>
      <c r="AC96" s="172"/>
      <c r="AD96" s="195"/>
      <c r="AE96" s="206"/>
      <c r="AF96" s="197"/>
      <c r="AG96" s="179"/>
    </row>
    <row r="97" spans="1:33" s="44" customFormat="1" x14ac:dyDescent="0.2">
      <c r="B97" s="44" t="s">
        <v>179</v>
      </c>
      <c r="C97" s="44" t="str">
        <f>_xll.BDP(B97,$C$7)</f>
        <v>JPY</v>
      </c>
      <c r="D97" s="44" t="s">
        <v>511</v>
      </c>
      <c r="E97" s="67">
        <f>_xll.BDP(B97,$E$7)</f>
        <v>1697</v>
      </c>
      <c r="F97" s="67">
        <f>_xll.BDP(B97,$F$7)</f>
        <v>1730</v>
      </c>
      <c r="G97" s="68">
        <f>IF(OR(F97="#N/A N/A",E97="#N/A N/A"),0,  F97 - E97)</f>
        <v>33</v>
      </c>
      <c r="H97" s="76">
        <f>IF(OR(E97=0,E97="#N/A N/A"),0,G97 / E97*100)</f>
        <v>1.9446081319976427</v>
      </c>
      <c r="I97" s="25">
        <v>29600</v>
      </c>
      <c r="J97" s="49" t="str">
        <f>CONCATENATE(B338,C97, " Curncy")</f>
        <v>EURJPY Curncy</v>
      </c>
      <c r="K97" s="49">
        <f>IF(C97 = B338,1,_xll.BDP(J97,$K$7))</f>
        <v>1</v>
      </c>
      <c r="L97" s="69">
        <f>IF(C97 = B338,1,_xll.BDP(J97,$L$7)*K97)</f>
        <v>130.19999999999999</v>
      </c>
      <c r="M97" s="70">
        <f>G97*I97*S97/L97</f>
        <v>7502.3041474654383</v>
      </c>
      <c r="N97" s="79">
        <f>M97 / X338</f>
        <v>4.354261679618399E-5</v>
      </c>
      <c r="O97" s="70">
        <f>F97*I97*S97/L97</f>
        <v>393302.61136712751</v>
      </c>
      <c r="P97" s="10">
        <f>O97 / X338*100</f>
        <v>0.22826886987090395</v>
      </c>
      <c r="Q97" s="82">
        <f>IF(P97&lt;0,P97,0)</f>
        <v>0</v>
      </c>
      <c r="R97" s="161">
        <f>IF(P97&gt;0,P97,0)</f>
        <v>0.22826886987090395</v>
      </c>
      <c r="S97" s="33">
        <f>IF(EXACT(C97,UPPER(C97)),1,0.01)/U97</f>
        <v>1</v>
      </c>
      <c r="T97" s="44">
        <v>0</v>
      </c>
      <c r="U97" s="44">
        <v>1</v>
      </c>
      <c r="V97" s="152">
        <f>IF(AND(P97&lt;0,N97&gt;0),N97,0)</f>
        <v>0</v>
      </c>
      <c r="W97" s="152">
        <f>IF(AND(P97&gt;0,N97&gt;0),N97,0)</f>
        <v>4.354261679618399E-5</v>
      </c>
      <c r="X97" s="203"/>
      <c r="Y97" s="185">
        <f>_xll.BDH(B97,$Y$7,$C$1,$C$1)</f>
        <v>1683</v>
      </c>
      <c r="Z97" s="183">
        <f>IF(OR(E97="#N/A N/A",Y97="#N/A N/A"),0,  E97 - Y97)</f>
        <v>14</v>
      </c>
      <c r="AA97" s="171">
        <f>IF(OR(Y97=0,Y97="#N/A N/A"),0,Z97 / Y97*100)</f>
        <v>0.83184789067142006</v>
      </c>
      <c r="AB97" s="170">
        <v>29600</v>
      </c>
      <c r="AC97" s="172">
        <f>IF(C97 = B338,1,_xll.BDP(J97,$AC$7)*K97)</f>
        <v>131.52000000000001</v>
      </c>
      <c r="AD97" s="195">
        <f>Z97*AB97*S97/AC97 / AE338</f>
        <v>1.8244906104887336E-5</v>
      </c>
      <c r="AE97" s="206"/>
      <c r="AF97" s="197"/>
      <c r="AG97" s="179"/>
    </row>
    <row r="98" spans="1:33" s="44" customFormat="1" x14ac:dyDescent="0.2">
      <c r="B98" s="44">
        <v>24106</v>
      </c>
      <c r="C98" s="44" t="s">
        <v>36</v>
      </c>
      <c r="D98" s="44" t="s">
        <v>316</v>
      </c>
      <c r="E98" s="67">
        <v>99.283757100000003</v>
      </c>
      <c r="F98" s="67">
        <v>99.283757100000003</v>
      </c>
      <c r="G98" s="68">
        <f>IF(OR(F98="#N/A N/A",E98="#N/A N/A"),0,  F98 - E98)</f>
        <v>0</v>
      </c>
      <c r="H98" s="76">
        <f>IF(OR(E98=0,E98="#N/A N/A"),0,G98 / E98*100)</f>
        <v>0</v>
      </c>
      <c r="I98" s="25">
        <v>105000</v>
      </c>
      <c r="J98" s="49" t="str">
        <f>CONCATENATE(B338,C98, " Curncy")</f>
        <v>EURUSD Curncy</v>
      </c>
      <c r="K98" s="49">
        <f>IF(C98 = B338,1,_xll.BDP(J98,$K$7))</f>
        <v>1</v>
      </c>
      <c r="L98" s="69">
        <f>IF(C98 = B338,1,_xll.BDP(J98,$L$7)*K98)</f>
        <v>1.2211000000000001</v>
      </c>
      <c r="M98" s="70">
        <f>G98*I98*S98/L98</f>
        <v>0</v>
      </c>
      <c r="N98" s="79">
        <f>M98 / X338</f>
        <v>0</v>
      </c>
      <c r="O98" s="70">
        <f>F98*I98*S98/L98</f>
        <v>85372.160310375883</v>
      </c>
      <c r="P98" s="10">
        <f>O98 / X338*100</f>
        <v>4.9549141015736327E-2</v>
      </c>
      <c r="Q98" s="82">
        <f>IF(P98&lt;0,P98,0)</f>
        <v>0</v>
      </c>
      <c r="R98" s="161">
        <f>IF(P98&gt;0,P98,0)</f>
        <v>4.9549141015736327E-2</v>
      </c>
      <c r="S98" s="33">
        <f>IF(EXACT(C98,UPPER(C98)),1,0.01)/U98</f>
        <v>0.01</v>
      </c>
      <c r="T98" s="44">
        <v>1</v>
      </c>
      <c r="U98" s="44">
        <v>100</v>
      </c>
      <c r="V98" s="152">
        <f>IF(AND(P98&lt;0,N98&gt;0),N98,0)</f>
        <v>0</v>
      </c>
      <c r="W98" s="152">
        <f>IF(AND(P98&gt;0,N98&gt;0),N98,0)</f>
        <v>0</v>
      </c>
      <c r="X98" s="203"/>
      <c r="Y98" s="185">
        <v>99.283757100000003</v>
      </c>
      <c r="Z98" s="183">
        <f>IF(OR(E98="#N/A N/A",Y98="#N/A N/A"),0,  E98 - Y98)</f>
        <v>0</v>
      </c>
      <c r="AA98" s="171">
        <f>IF(OR(Y98=0,Y98="#N/A N/A"),0,Z98 / Y98*100)</f>
        <v>0</v>
      </c>
      <c r="AB98" s="170">
        <v>105000</v>
      </c>
      <c r="AC98" s="172">
        <f>IF(C98 = B338,1,_xll.BDP(J98,$AC$7)*K98)</f>
        <v>1.2248000000000001</v>
      </c>
      <c r="AD98" s="195">
        <f>Z98*AB98*S98/AC98 / AE338</f>
        <v>0</v>
      </c>
      <c r="AE98" s="206"/>
      <c r="AF98" s="197"/>
      <c r="AG98" s="179"/>
    </row>
    <row r="99" spans="1:33" s="44" customFormat="1" x14ac:dyDescent="0.2">
      <c r="B99" s="44" t="s">
        <v>178</v>
      </c>
      <c r="C99" s="44" t="str">
        <f>_xll.BDP(B99,$C$7)</f>
        <v>USD</v>
      </c>
      <c r="D99" s="44" t="s">
        <v>510</v>
      </c>
      <c r="E99" s="67">
        <f>_xll.BDP(B99,$E$7)</f>
        <v>113.765</v>
      </c>
      <c r="F99" s="67">
        <f>_xll.BDP(B99,$F$7)</f>
        <v>112.629</v>
      </c>
      <c r="G99" s="68">
        <f>IF(OR(F99="#N/A N/A",E99="#N/A N/A"),0,  F99 - E99)</f>
        <v>-1.1359999999999957</v>
      </c>
      <c r="H99" s="76">
        <f>IF(OR(E99=0,E99="#N/A N/A"),0,G99 / E99*100)</f>
        <v>-0.99854964180547245</v>
      </c>
      <c r="I99" s="25">
        <v>260000</v>
      </c>
      <c r="J99" s="49" t="str">
        <f>CONCATENATE(B338,C99, " Curncy")</f>
        <v>EURUSD Curncy</v>
      </c>
      <c r="K99" s="49">
        <f>IF(C99 = B338,1,_xll.BDP(J99,$K$7))</f>
        <v>1</v>
      </c>
      <c r="L99" s="69">
        <f>IF(C99 = B338,1,_xll.BDP(J99,$L$7)*K99)</f>
        <v>1.2211000000000001</v>
      </c>
      <c r="M99" s="70">
        <f>G99*I99*S99/L99</f>
        <v>-2418.8027188600349</v>
      </c>
      <c r="N99" s="79">
        <f>M99 / X338</f>
        <v>-1.4038487086460214E-5</v>
      </c>
      <c r="O99" s="70">
        <f>F99*I99*S99/L99</f>
        <v>239812.79174514781</v>
      </c>
      <c r="P99" s="10">
        <f>O99 / X338*100</f>
        <v>0.13918492623775822</v>
      </c>
      <c r="Q99" s="82">
        <f>IF(P99&lt;0,P99,0)</f>
        <v>0</v>
      </c>
      <c r="R99" s="161">
        <f>IF(P99&gt;0,P99,0)</f>
        <v>0.13918492623775822</v>
      </c>
      <c r="S99" s="33">
        <f>IF(EXACT(C99,UPPER(C99)),1,0.01)/U99</f>
        <v>0.01</v>
      </c>
      <c r="T99" s="44">
        <v>0</v>
      </c>
      <c r="U99" s="44">
        <v>100</v>
      </c>
      <c r="V99" s="152">
        <f>IF(AND(P99&lt;0,N99&gt;0),N99,0)</f>
        <v>0</v>
      </c>
      <c r="W99" s="152">
        <f>IF(AND(P99&gt;0,N99&gt;0),N99,0)</f>
        <v>0</v>
      </c>
      <c r="X99" s="203"/>
      <c r="Y99" s="185" t="str">
        <f>_xll.BDH(B99,$Y$7,$C$1,$C$1)</f>
        <v>#N/A N/A</v>
      </c>
      <c r="Z99" s="183">
        <f>IF(OR(E99="#N/A N/A",Y99="#N/A N/A"),0,  E99 - Y99)</f>
        <v>0</v>
      </c>
      <c r="AA99" s="171">
        <f>IF(OR(Y99=0,Y99="#N/A N/A"),0,Z99 / Y99*100)</f>
        <v>0</v>
      </c>
      <c r="AB99" s="170">
        <v>260000</v>
      </c>
      <c r="AC99" s="172">
        <f>IF(C99 = B338,1,_xll.BDP(J99,$AC$7)*K99)</f>
        <v>1.2248000000000001</v>
      </c>
      <c r="AD99" s="195">
        <f>Z99*AB99*S99/AC99 / AE338</f>
        <v>0</v>
      </c>
      <c r="AE99" s="206"/>
      <c r="AF99" s="197"/>
      <c r="AG99" s="179"/>
    </row>
    <row r="100" spans="1:33" s="44" customFormat="1" x14ac:dyDescent="0.2">
      <c r="B100" s="44" t="s">
        <v>177</v>
      </c>
      <c r="C100" s="44" t="str">
        <f>_xll.BDP(B100,$C$7)</f>
        <v>JPY</v>
      </c>
      <c r="D100" s="44" t="s">
        <v>509</v>
      </c>
      <c r="E100" s="67">
        <f>_xll.BDP(B100,$E$7)</f>
        <v>232</v>
      </c>
      <c r="F100" s="67">
        <f>_xll.BDP(B100,$F$7)</f>
        <v>233</v>
      </c>
      <c r="G100" s="68">
        <f>IF(OR(F100="#N/A N/A",E100="#N/A N/A"),0,  F100 - E100)</f>
        <v>1</v>
      </c>
      <c r="H100" s="76">
        <f>IF(OR(E100=0,E100="#N/A N/A"),0,G100 / E100*100)</f>
        <v>0.43103448275862066</v>
      </c>
      <c r="I100" s="25">
        <v>-900000</v>
      </c>
      <c r="J100" s="49" t="str">
        <f>CONCATENATE(B338,C100, " Curncy")</f>
        <v>EURJPY Curncy</v>
      </c>
      <c r="K100" s="49">
        <f>IF(C100 = B338,1,_xll.BDP(J100,$K$7))</f>
        <v>1</v>
      </c>
      <c r="L100" s="69">
        <f>IF(C100 = B338,1,_xll.BDP(J100,$L$7)*K100)</f>
        <v>130.19999999999999</v>
      </c>
      <c r="M100" s="70">
        <f>G100*I100*S100/L100</f>
        <v>-6912.442396313365</v>
      </c>
      <c r="N100" s="79">
        <f>M100 / X338</f>
        <v>-4.0119118669702699E-5</v>
      </c>
      <c r="O100" s="70">
        <f>F100*I100*S100/L100</f>
        <v>-1610599.078341014</v>
      </c>
      <c r="P100" s="10">
        <f>O100 / X338*100</f>
        <v>-0.93477546500407271</v>
      </c>
      <c r="Q100" s="82">
        <f>IF(P100&lt;0,P100,0)</f>
        <v>-0.93477546500407271</v>
      </c>
      <c r="R100" s="161">
        <f>IF(P100&gt;0,P100,0)</f>
        <v>0</v>
      </c>
      <c r="S100" s="33">
        <f>IF(EXACT(C100,UPPER(C100)),1,0.01)/U100</f>
        <v>1</v>
      </c>
      <c r="T100" s="44">
        <v>0</v>
      </c>
      <c r="U100" s="44">
        <v>1</v>
      </c>
      <c r="V100" s="152">
        <f>IF(AND(P100&lt;0,N100&gt;0),N100,0)</f>
        <v>0</v>
      </c>
      <c r="W100" s="152">
        <f>IF(AND(P100&gt;0,N100&gt;0),N100,0)</f>
        <v>0</v>
      </c>
      <c r="X100" s="203"/>
      <c r="Y100" s="185">
        <f>_xll.BDH(B100,$Y$7,$C$1,$C$1)</f>
        <v>223</v>
      </c>
      <c r="Z100" s="183">
        <f>IF(OR(E100="#N/A N/A",Y100="#N/A N/A"),0,  E100 - Y100)</f>
        <v>9</v>
      </c>
      <c r="AA100" s="171">
        <f>IF(OR(Y100=0,Y100="#N/A N/A"),0,Z100 / Y100*100)</f>
        <v>4.0358744394618835</v>
      </c>
      <c r="AB100" s="170">
        <v>-1568000</v>
      </c>
      <c r="AC100" s="172">
        <f>IF(C100 = B338,1,_xll.BDP(J100,$AC$7)*K100)</f>
        <v>131.52000000000001</v>
      </c>
      <c r="AD100" s="195">
        <f>Z100*AB100*S100/AC100 / AE338</f>
        <v>-6.2131301870697419E-4</v>
      </c>
      <c r="AE100" s="206"/>
      <c r="AF100" s="197"/>
      <c r="AG100" s="179"/>
    </row>
    <row r="101" spans="1:33" s="44" customFormat="1" x14ac:dyDescent="0.2">
      <c r="B101" s="44" t="s">
        <v>176</v>
      </c>
      <c r="C101" s="44" t="str">
        <f>_xll.BDP(B101,$C$7)</f>
        <v>JPY</v>
      </c>
      <c r="D101" s="44" t="s">
        <v>508</v>
      </c>
      <c r="E101" s="67">
        <f>_xll.BDP(B101,$E$7)</f>
        <v>150.93</v>
      </c>
      <c r="F101" s="67">
        <f>_xll.BDP(B101,$F$7)</f>
        <v>150.88999999999999</v>
      </c>
      <c r="G101" s="68">
        <f>IF(OR(F101="#N/A N/A",E101="#N/A N/A"),0,  F101 - E101)</f>
        <v>-4.0000000000020464E-2</v>
      </c>
      <c r="H101" s="76">
        <f>IF(OR(E101=0,E101="#N/A N/A"),0,G101 / E101*100)</f>
        <v>-2.6502352083760988E-2</v>
      </c>
      <c r="I101" s="25">
        <v>0</v>
      </c>
      <c r="J101" s="49" t="str">
        <f>CONCATENATE(B338,C101, " Curncy")</f>
        <v>EURJPY Curncy</v>
      </c>
      <c r="K101" s="49">
        <f>IF(C101 = B338,1,_xll.BDP(J101,$K$7))</f>
        <v>1</v>
      </c>
      <c r="L101" s="69">
        <f>IF(C101 = B338,1,_xll.BDP(J101,$L$7)*K101)</f>
        <v>130.19999999999999</v>
      </c>
      <c r="M101" s="70">
        <f>G101*I101*S101/L101</f>
        <v>0</v>
      </c>
      <c r="N101" s="79">
        <f>M101 / X338</f>
        <v>0</v>
      </c>
      <c r="O101" s="70">
        <f>F101*I101*S101/L101</f>
        <v>0</v>
      </c>
      <c r="P101" s="10">
        <f>O101 / X338*100</f>
        <v>0</v>
      </c>
      <c r="Q101" s="82">
        <f>IF(P101&lt;0,P101,0)</f>
        <v>0</v>
      </c>
      <c r="R101" s="161">
        <f>IF(P101&gt;0,P101,0)</f>
        <v>0</v>
      </c>
      <c r="S101" s="33">
        <f>IF(EXACT(C101,UPPER(C101)),1,0.01)/U101</f>
        <v>1000000</v>
      </c>
      <c r="T101" s="44">
        <v>0</v>
      </c>
      <c r="U101" s="44">
        <v>9.9999999999999995E-7</v>
      </c>
      <c r="V101" s="152">
        <f>IF(AND(P101&lt;0,N101&gt;0),N101,0)</f>
        <v>0</v>
      </c>
      <c r="W101" s="152">
        <f>IF(AND(P101&gt;0,N101&gt;0),N101,0)</f>
        <v>0</v>
      </c>
      <c r="X101" s="203"/>
      <c r="Y101" s="185">
        <f>_xll.BDH(B101,$Y$7,$C$1,$C$1)</f>
        <v>150.97</v>
      </c>
      <c r="Z101" s="183">
        <f>IF(OR(E101="#N/A N/A",Y101="#N/A N/A"),0,  E101 - Y101)</f>
        <v>-3.9999999999992042E-2</v>
      </c>
      <c r="AA101" s="171">
        <f>IF(OR(Y101=0,Y101="#N/A N/A"),0,Z101 / Y101*100)</f>
        <v>-2.6495330198047326E-2</v>
      </c>
      <c r="AB101" s="170">
        <v>0</v>
      </c>
      <c r="AC101" s="172">
        <f>IF(C101 = B338,1,_xll.BDP(J101,$AC$7)*K101)</f>
        <v>131.52000000000001</v>
      </c>
      <c r="AD101" s="195">
        <f>Z101*AB101*S101/AC101 / AE338</f>
        <v>0</v>
      </c>
      <c r="AE101" s="206"/>
      <c r="AF101" s="197"/>
      <c r="AG101" s="179"/>
    </row>
    <row r="102" spans="1:33" s="44" customFormat="1" x14ac:dyDescent="0.2">
      <c r="B102" s="44" t="s">
        <v>175</v>
      </c>
      <c r="C102" s="44" t="str">
        <f>_xll.BDP(B102,$C$7)</f>
        <v>JPY</v>
      </c>
      <c r="D102" s="44" t="s">
        <v>507</v>
      </c>
      <c r="E102" s="67">
        <f>_xll.BDP(B102,$E$7)</f>
        <v>779.2</v>
      </c>
      <c r="F102" s="67">
        <f>_xll.BDP(B102,$F$7)</f>
        <v>762.3</v>
      </c>
      <c r="G102" s="68">
        <f>IF(OR(F102="#N/A N/A",E102="#N/A N/A"),0,  F102 - E102)</f>
        <v>-16.900000000000091</v>
      </c>
      <c r="H102" s="76">
        <f>IF(OR(E102=0,E102="#N/A N/A"),0,G102 / E102*100)</f>
        <v>-2.1688911704312233</v>
      </c>
      <c r="I102" s="25">
        <v>120040</v>
      </c>
      <c r="J102" s="49" t="str">
        <f>CONCATENATE(B338,C102, " Curncy")</f>
        <v>EURJPY Curncy</v>
      </c>
      <c r="K102" s="49">
        <f>IF(C102 = B338,1,_xll.BDP(J102,$K$7))</f>
        <v>1</v>
      </c>
      <c r="L102" s="69">
        <f>IF(C102 = B338,1,_xll.BDP(J102,$L$7)*K102)</f>
        <v>130.19999999999999</v>
      </c>
      <c r="M102" s="70">
        <f>G102*I102*S102/L102</f>
        <v>-15581.228878648319</v>
      </c>
      <c r="N102" s="79">
        <f>M102 / X338</f>
        <v>-9.0431881318198029E-5</v>
      </c>
      <c r="O102" s="70">
        <f>F102*I102*S102/L102</f>
        <v>702814.83870967745</v>
      </c>
      <c r="P102" s="10">
        <f>O102 / X338*100</f>
        <v>0.40790664573291113</v>
      </c>
      <c r="Q102" s="82">
        <f>IF(P102&lt;0,P102,0)</f>
        <v>0</v>
      </c>
      <c r="R102" s="161">
        <f>IF(P102&gt;0,P102,0)</f>
        <v>0.40790664573291113</v>
      </c>
      <c r="S102" s="33">
        <f>IF(EXACT(C102,UPPER(C102)),1,0.01)/U102</f>
        <v>1</v>
      </c>
      <c r="T102" s="44">
        <v>0</v>
      </c>
      <c r="U102" s="44">
        <v>1</v>
      </c>
      <c r="V102" s="152">
        <f>IF(AND(P102&lt;0,N102&gt;0),N102,0)</f>
        <v>0</v>
      </c>
      <c r="W102" s="152">
        <f>IF(AND(P102&gt;0,N102&gt;0),N102,0)</f>
        <v>0</v>
      </c>
      <c r="X102" s="203"/>
      <c r="Y102" s="185">
        <f>_xll.BDH(B102,$Y$7,$C$1,$C$1)</f>
        <v>769.6</v>
      </c>
      <c r="Z102" s="183">
        <f>IF(OR(E102="#N/A N/A",Y102="#N/A N/A"),0,  E102 - Y102)</f>
        <v>9.6000000000000227</v>
      </c>
      <c r="AA102" s="171">
        <f>IF(OR(Y102=0,Y102="#N/A N/A"),0,Z102 / Y102*100)</f>
        <v>1.2474012474012501</v>
      </c>
      <c r="AB102" s="170">
        <v>120040</v>
      </c>
      <c r="AC102" s="172">
        <f>IF(C102 = B338,1,_xll.BDP(J102,$AC$7)*K102)</f>
        <v>131.52000000000001</v>
      </c>
      <c r="AD102" s="195">
        <f>Z102*AB102*S102/AC102 / AE338</f>
        <v>5.0736336575228141E-5</v>
      </c>
      <c r="AE102" s="206"/>
      <c r="AF102" s="197"/>
      <c r="AG102" s="179"/>
    </row>
    <row r="103" spans="1:33" x14ac:dyDescent="0.2">
      <c r="B103" s="38" t="s">
        <v>23</v>
      </c>
      <c r="C103" s="1" t="str">
        <f>_xll.BDP(B103,$C$7)</f>
        <v>JPY</v>
      </c>
      <c r="D103" s="1" t="s">
        <v>374</v>
      </c>
      <c r="E103" s="2">
        <f>_xll.BDP(B103,$E$7)</f>
        <v>1964</v>
      </c>
      <c r="F103" s="2">
        <f>_xll.BDP(B103,$F$7)</f>
        <v>1910</v>
      </c>
      <c r="G103" s="33">
        <f>IF(OR(F103="#N/A N/A",E103="#N/A N/A"),0,  F103 - E103)</f>
        <v>-54</v>
      </c>
      <c r="H103" s="22">
        <f>IF(OR(E103=0,E103="#N/A N/A"),0,G103 / E103*100)</f>
        <v>-2.7494908350305498</v>
      </c>
      <c r="I103" s="25">
        <v>90000</v>
      </c>
      <c r="J103" s="49" t="str">
        <f>CONCATENATE(B338,C103, " Curncy")</f>
        <v>EURJPY Curncy</v>
      </c>
      <c r="K103" s="1">
        <f>IF(C103 = B338,1,_xll.BDP(J103,$K$7))</f>
        <v>1</v>
      </c>
      <c r="L103" s="4">
        <f>IF(C103 = B338,1,_xll.BDP(J103,$L$7)*K103)</f>
        <v>130.19999999999999</v>
      </c>
      <c r="M103" s="7">
        <f>G103*I103*S103/L103</f>
        <v>-37327.188940092172</v>
      </c>
      <c r="N103" s="8">
        <f>M103 / X338</f>
        <v>-2.1664324081639455E-4</v>
      </c>
      <c r="O103" s="7">
        <f>F103*I103*S103/L103</f>
        <v>1320276.4976958525</v>
      </c>
      <c r="P103" s="10">
        <f>O103 / X338*100</f>
        <v>0.76627516659132144</v>
      </c>
      <c r="Q103" s="10">
        <f>IF(P103&lt;0,P103,0)</f>
        <v>0</v>
      </c>
      <c r="R103" s="159">
        <f>IF(P103&gt;0,P103,0)</f>
        <v>0.76627516659132144</v>
      </c>
      <c r="S103" s="33">
        <f>IF(EXACT(C103,UPPER(C103)),1,0.01)/U103</f>
        <v>1</v>
      </c>
      <c r="T103" s="44">
        <v>0</v>
      </c>
      <c r="U103" s="44">
        <v>1</v>
      </c>
      <c r="V103" s="152">
        <f>IF(AND(P103&lt;0,N103&gt;0),N103,0)</f>
        <v>0</v>
      </c>
      <c r="W103" s="152">
        <f>IF(AND(P103&gt;0,N103&gt;0),N103,0)</f>
        <v>0</v>
      </c>
      <c r="X103" s="203"/>
      <c r="Y103" s="186">
        <f>_xll.BDH(B103,$Y$7,$C$1,$C$1)</f>
        <v>1941.5</v>
      </c>
      <c r="Z103" s="183">
        <f>IF(OR(E103="#N/A N/A",Y103="#N/A N/A"),0,  E103 - Y103)</f>
        <v>22.5</v>
      </c>
      <c r="AA103" s="175">
        <f>IF(OR(Y103=0,Y103="#N/A N/A"),0,Z103 / Y103*100)</f>
        <v>1.1588977594643317</v>
      </c>
      <c r="AB103" s="170">
        <v>90000</v>
      </c>
      <c r="AC103" s="172">
        <f>IF(C103 = B338,1,_xll.BDP(J103,$AC$7)*K103)</f>
        <v>131.52000000000001</v>
      </c>
      <c r="AD103" s="195">
        <f>Z103*AB103*S103/AC103 / AE338</f>
        <v>8.9155248220069644E-5</v>
      </c>
      <c r="AE103" s="206"/>
      <c r="AG103" s="179"/>
    </row>
    <row r="104" spans="1:33" s="44" customFormat="1" x14ac:dyDescent="0.2">
      <c r="B104" s="38" t="s">
        <v>174</v>
      </c>
      <c r="C104" s="44" t="str">
        <f>_xll.BDP(B104,$C$7)</f>
        <v>JPY</v>
      </c>
      <c r="D104" s="44" t="s">
        <v>506</v>
      </c>
      <c r="E104" s="2">
        <f>_xll.BDP(B104,$E$7)</f>
        <v>3770</v>
      </c>
      <c r="F104" s="2">
        <f>_xll.BDP(B104,$F$7)</f>
        <v>3750</v>
      </c>
      <c r="G104" s="33">
        <f>IF(OR(F104="#N/A N/A",E104="#N/A N/A"),0,  F104 - E104)</f>
        <v>-20</v>
      </c>
      <c r="H104" s="22">
        <f>IF(OR(E104=0,E104="#N/A N/A"),0,G104 / E104*100)</f>
        <v>-0.53050397877984079</v>
      </c>
      <c r="I104" s="25">
        <v>-61170</v>
      </c>
      <c r="J104" s="49" t="str">
        <f>CONCATENATE(B338,C104, " Curncy")</f>
        <v>EURJPY Curncy</v>
      </c>
      <c r="K104" s="44">
        <f>IF(C104 = B338,1,_xll.BDP(J104,$K$7))</f>
        <v>1</v>
      </c>
      <c r="L104" s="4">
        <f>IF(C104 = B338,1,_xll.BDP(J104,$L$7)*K104)</f>
        <v>130.19999999999999</v>
      </c>
      <c r="M104" s="7">
        <f>G104*I104*S104/L104</f>
        <v>9396.3133640553006</v>
      </c>
      <c r="N104" s="8">
        <f>M104 / X338</f>
        <v>5.4535255311682534E-5</v>
      </c>
      <c r="O104" s="7">
        <f>F104*I104*S104/L104</f>
        <v>-1761808.7557603689</v>
      </c>
      <c r="P104" s="10">
        <f>O104 / X338*100</f>
        <v>-1.0225360370940475</v>
      </c>
      <c r="Q104" s="10">
        <f>IF(P104&lt;0,P104,0)</f>
        <v>-1.0225360370940475</v>
      </c>
      <c r="R104" s="159">
        <f>IF(P104&gt;0,P104,0)</f>
        <v>0</v>
      </c>
      <c r="S104" s="33">
        <f>IF(EXACT(C104,UPPER(C104)),1,0.01)/U104</f>
        <v>1</v>
      </c>
      <c r="T104" s="44">
        <v>0</v>
      </c>
      <c r="U104" s="44">
        <v>1</v>
      </c>
      <c r="V104" s="152">
        <f>IF(AND(P104&lt;0,N104&gt;0),N104,0)</f>
        <v>5.4535255311682534E-5</v>
      </c>
      <c r="W104" s="152">
        <f>IF(AND(P104&gt;0,N104&gt;0),N104,0)</f>
        <v>0</v>
      </c>
      <c r="X104" s="203"/>
      <c r="Y104" s="186">
        <f>_xll.BDH(B104,$Y$7,$C$1,$C$1)</f>
        <v>3730</v>
      </c>
      <c r="Z104" s="183">
        <f>IF(OR(E104="#N/A N/A",Y104="#N/A N/A"),0,  E104 - Y104)</f>
        <v>40</v>
      </c>
      <c r="AA104" s="175">
        <f>IF(OR(Y104=0,Y104="#N/A N/A"),0,Z104 / Y104*100)</f>
        <v>1.0723860589812333</v>
      </c>
      <c r="AB104" s="170">
        <v>-61170</v>
      </c>
      <c r="AC104" s="172">
        <f>IF(C104 = B338,1,_xll.BDP(J104,$AC$7)*K104)</f>
        <v>131.52000000000001</v>
      </c>
      <c r="AD104" s="195">
        <f>Z104*AB104*S104/AC104 / AE338</f>
        <v>-1.0772595621968709E-4</v>
      </c>
      <c r="AE104" s="206"/>
      <c r="AF104" s="197"/>
      <c r="AG104" s="179"/>
    </row>
    <row r="105" spans="1:33" s="44" customFormat="1" x14ac:dyDescent="0.2">
      <c r="B105" s="38" t="s">
        <v>173</v>
      </c>
      <c r="C105" s="44" t="str">
        <f>_xll.BDP(B105,$C$7)</f>
        <v>JPY</v>
      </c>
      <c r="D105" s="44" t="s">
        <v>505</v>
      </c>
      <c r="E105" s="2">
        <f>_xll.BDP(B105,$E$7)</f>
        <v>946</v>
      </c>
      <c r="F105" s="2">
        <f>_xll.BDP(B105,$F$7)</f>
        <v>933</v>
      </c>
      <c r="G105" s="33">
        <f>IF(OR(F105="#N/A N/A",E105="#N/A N/A"),0,  F105 - E105)</f>
        <v>-13</v>
      </c>
      <c r="H105" s="22">
        <f>IF(OR(E105=0,E105="#N/A N/A"),0,G105 / E105*100)</f>
        <v>-1.3742071881606766</v>
      </c>
      <c r="I105" s="25">
        <v>144000</v>
      </c>
      <c r="J105" s="49" t="str">
        <f>CONCATENATE(B338,C105, " Curncy")</f>
        <v>EURJPY Curncy</v>
      </c>
      <c r="K105" s="44">
        <f>IF(C105 = B338,1,_xll.BDP(J105,$K$7))</f>
        <v>1</v>
      </c>
      <c r="L105" s="4">
        <f>IF(C105 = B338,1,_xll.BDP(J105,$L$7)*K105)</f>
        <v>130.19999999999999</v>
      </c>
      <c r="M105" s="7">
        <f>G105*I105*S105/L105</f>
        <v>-14377.880184331798</v>
      </c>
      <c r="N105" s="8">
        <f>M105 / X338</f>
        <v>-8.3447766832981597E-5</v>
      </c>
      <c r="O105" s="7">
        <f>F105*I105*S105/L105</f>
        <v>1031889.4009216591</v>
      </c>
      <c r="P105" s="10">
        <f>O105 / X338*100</f>
        <v>0.59889820350132184</v>
      </c>
      <c r="Q105" s="10">
        <f>IF(P105&lt;0,P105,0)</f>
        <v>0</v>
      </c>
      <c r="R105" s="159">
        <f>IF(P105&gt;0,P105,0)</f>
        <v>0.59889820350132184</v>
      </c>
      <c r="S105" s="33">
        <f>IF(EXACT(C105,UPPER(C105)),1,0.01)/U105</f>
        <v>1</v>
      </c>
      <c r="T105" s="44">
        <v>0</v>
      </c>
      <c r="U105" s="44">
        <v>1</v>
      </c>
      <c r="V105" s="152">
        <f>IF(AND(P105&lt;0,N105&gt;0),N105,0)</f>
        <v>0</v>
      </c>
      <c r="W105" s="152">
        <f>IF(AND(P105&gt;0,N105&gt;0),N105,0)</f>
        <v>0</v>
      </c>
      <c r="X105" s="203"/>
      <c r="Y105" s="186">
        <f>_xll.BDH(B105,$Y$7,$C$1,$C$1)</f>
        <v>948</v>
      </c>
      <c r="Z105" s="183">
        <f>IF(OR(E105="#N/A N/A",Y105="#N/A N/A"),0,  E105 - Y105)</f>
        <v>-2</v>
      </c>
      <c r="AA105" s="175">
        <f>IF(OR(Y105=0,Y105="#N/A N/A"),0,Z105 / Y105*100)</f>
        <v>-0.21097046413502107</v>
      </c>
      <c r="AB105" s="170">
        <v>144000</v>
      </c>
      <c r="AC105" s="172">
        <f>IF(C105 = B338,1,_xll.BDP(J105,$AC$7)*K105)</f>
        <v>131.52000000000001</v>
      </c>
      <c r="AD105" s="195">
        <f>Z105*AB105*S105/AC105 / AE338</f>
        <v>-1.2679857524632127E-5</v>
      </c>
      <c r="AE105" s="206"/>
      <c r="AF105" s="197"/>
      <c r="AG105" s="179"/>
    </row>
    <row r="106" spans="1:33" s="44" customFormat="1" x14ac:dyDescent="0.2">
      <c r="B106" s="38" t="s">
        <v>172</v>
      </c>
      <c r="C106" s="44" t="str">
        <f>_xll.BDP(B106,$C$7)</f>
        <v>JPY</v>
      </c>
      <c r="D106" s="44" t="s">
        <v>504</v>
      </c>
      <c r="E106" s="2">
        <f>_xll.BDP(B106,$E$7)</f>
        <v>6580</v>
      </c>
      <c r="F106" s="2">
        <f>_xll.BDP(B106,$F$7)</f>
        <v>6461</v>
      </c>
      <c r="G106" s="33">
        <f>IF(OR(F106="#N/A N/A",E106="#N/A N/A"),0,  F106 - E106)</f>
        <v>-119</v>
      </c>
      <c r="H106" s="22">
        <f>IF(OR(E106=0,E106="#N/A N/A"),0,G106 / E106*100)</f>
        <v>-1.8085106382978722</v>
      </c>
      <c r="I106" s="25">
        <v>191000</v>
      </c>
      <c r="J106" s="49" t="str">
        <f>CONCATENATE(B338,C106, " Curncy")</f>
        <v>EURJPY Curncy</v>
      </c>
      <c r="K106" s="44">
        <f>IF(C106 = B338,1,_xll.BDP(J106,$K$7))</f>
        <v>1</v>
      </c>
      <c r="L106" s="4">
        <f>IF(C106 = B338,1,_xll.BDP(J106,$L$7)*K106)</f>
        <v>130.19999999999999</v>
      </c>
      <c r="M106" s="7">
        <f>G106*I106*S106/L106</f>
        <v>-174569.89247311829</v>
      </c>
      <c r="N106" s="8">
        <f>M106 / X338</f>
        <v>-1.0131860536040805E-3</v>
      </c>
      <c r="O106" s="7">
        <f>F106*I106*S106/L106</f>
        <v>9478118.2795698941</v>
      </c>
      <c r="P106" s="10">
        <f>O106 / X338*100</f>
        <v>5.5010042792739204</v>
      </c>
      <c r="Q106" s="10">
        <f>IF(P106&lt;0,P106,0)</f>
        <v>0</v>
      </c>
      <c r="R106" s="159">
        <f>IF(P106&gt;0,P106,0)</f>
        <v>5.5010042792739204</v>
      </c>
      <c r="S106" s="33">
        <f>IF(EXACT(C106,UPPER(C106)),1,0.01)/U106</f>
        <v>1</v>
      </c>
      <c r="T106" s="44">
        <v>0</v>
      </c>
      <c r="U106" s="44">
        <v>1</v>
      </c>
      <c r="V106" s="152">
        <f>IF(AND(P106&lt;0,N106&gt;0),N106,0)</f>
        <v>0</v>
      </c>
      <c r="W106" s="152">
        <f>IF(AND(P106&gt;0,N106&gt;0),N106,0)</f>
        <v>0</v>
      </c>
      <c r="X106" s="203"/>
      <c r="Y106" s="186">
        <f>_xll.BDH(B106,$Y$7,$C$1,$C$1)</f>
        <v>6384</v>
      </c>
      <c r="Z106" s="183">
        <f>IF(OR(E106="#N/A N/A",Y106="#N/A N/A"),0,  E106 - Y106)</f>
        <v>196</v>
      </c>
      <c r="AA106" s="175">
        <f>IF(OR(Y106=0,Y106="#N/A N/A"),0,Z106 / Y106*100)</f>
        <v>3.070175438596491</v>
      </c>
      <c r="AB106" s="170">
        <v>191000</v>
      </c>
      <c r="AC106" s="172">
        <f>IF(C106 = B338,1,_xll.BDP(J106,$AC$7)*K106)</f>
        <v>131.52000000000001</v>
      </c>
      <c r="AD106" s="195">
        <f>Z106*AB106*S106/AC106 / AE338</f>
        <v>1.6482053690698899E-3</v>
      </c>
      <c r="AE106" s="206"/>
      <c r="AF106" s="197"/>
      <c r="AG106" s="179"/>
    </row>
    <row r="107" spans="1:33" s="44" customFormat="1" x14ac:dyDescent="0.2">
      <c r="B107" s="38" t="s">
        <v>171</v>
      </c>
      <c r="C107" s="44" t="str">
        <f>_xll.BDP(B107,$C$7)</f>
        <v>JPY</v>
      </c>
      <c r="D107" s="44" t="s">
        <v>503</v>
      </c>
      <c r="E107" s="2">
        <f>_xll.BDP(B107,$E$7)</f>
        <v>9113</v>
      </c>
      <c r="F107" s="2">
        <f>_xll.BDP(B107,$F$7)</f>
        <v>8895</v>
      </c>
      <c r="G107" s="33">
        <f>IF(OR(F107="#N/A N/A",E107="#N/A N/A"),0,  F107 - E107)</f>
        <v>-218</v>
      </c>
      <c r="H107" s="22">
        <f>IF(OR(E107=0,E107="#N/A N/A"),0,G107 / E107*100)</f>
        <v>-2.3921869856249312</v>
      </c>
      <c r="I107" s="25">
        <v>0</v>
      </c>
      <c r="J107" s="49" t="str">
        <f>CONCATENATE(B338,C107, " Curncy")</f>
        <v>EURJPY Curncy</v>
      </c>
      <c r="K107" s="44">
        <f>IF(C107 = B338,1,_xll.BDP(J107,$K$7))</f>
        <v>1</v>
      </c>
      <c r="L107" s="4">
        <f>IF(C107 = B338,1,_xll.BDP(J107,$L$7)*K107)</f>
        <v>130.19999999999999</v>
      </c>
      <c r="M107" s="7">
        <f>G107*I107*S107/L107</f>
        <v>0</v>
      </c>
      <c r="N107" s="8">
        <f>M107 / X338</f>
        <v>0</v>
      </c>
      <c r="O107" s="7">
        <f>F107*I107*S107/L107</f>
        <v>0</v>
      </c>
      <c r="P107" s="10">
        <f>O107 / X338*100</f>
        <v>0</v>
      </c>
      <c r="Q107" s="10">
        <f>IF(P107&lt;0,P107,0)</f>
        <v>0</v>
      </c>
      <c r="R107" s="159">
        <f>IF(P107&gt;0,P107,0)</f>
        <v>0</v>
      </c>
      <c r="S107" s="33">
        <f>IF(EXACT(C107,UPPER(C107)),1,0.01)/U107</f>
        <v>1</v>
      </c>
      <c r="T107" s="44">
        <v>0</v>
      </c>
      <c r="U107" s="44">
        <v>1</v>
      </c>
      <c r="V107" s="152">
        <f>IF(AND(P107&lt;0,N107&gt;0),N107,0)</f>
        <v>0</v>
      </c>
      <c r="W107" s="152">
        <f>IF(AND(P107&gt;0,N107&gt;0),N107,0)</f>
        <v>0</v>
      </c>
      <c r="X107" s="203"/>
      <c r="Y107" s="186">
        <f>_xll.BDH(B107,$Y$7,$C$1,$C$1)</f>
        <v>9050</v>
      </c>
      <c r="Z107" s="183">
        <f>IF(OR(E107="#N/A N/A",Y107="#N/A N/A"),0,  E107 - Y107)</f>
        <v>63</v>
      </c>
      <c r="AA107" s="175">
        <f>IF(OR(Y107=0,Y107="#N/A N/A"),0,Z107 / Y107*100)</f>
        <v>0.69613259668508287</v>
      </c>
      <c r="AB107" s="170">
        <v>0</v>
      </c>
      <c r="AC107" s="172">
        <f>IF(C107 = B338,1,_xll.BDP(J107,$AC$7)*K107)</f>
        <v>131.52000000000001</v>
      </c>
      <c r="AD107" s="195">
        <f>Z107*AB107*S107/AC107 / AE338</f>
        <v>0</v>
      </c>
      <c r="AE107" s="206"/>
      <c r="AF107" s="197"/>
      <c r="AG107" s="179"/>
    </row>
    <row r="108" spans="1:33" s="44" customFormat="1" x14ac:dyDescent="0.2">
      <c r="B108" s="38" t="s">
        <v>170</v>
      </c>
      <c r="C108" s="44" t="str">
        <f>_xll.BDP(B108,$C$7)</f>
        <v>JPY</v>
      </c>
      <c r="D108" s="44" t="s">
        <v>367</v>
      </c>
      <c r="E108" s="2">
        <f>_xll.BDP(B108,$E$7)</f>
        <v>4630</v>
      </c>
      <c r="F108" s="2">
        <f>_xll.BDP(B108,$F$7)</f>
        <v>4580</v>
      </c>
      <c r="G108" s="33">
        <f>IF(OR(F108="#N/A N/A",E108="#N/A N/A"),0,  F108 - E108)</f>
        <v>-50</v>
      </c>
      <c r="H108" s="22">
        <f>IF(OR(E108=0,E108="#N/A N/A"),0,G108 / E108*100)</f>
        <v>-1.079913606911447</v>
      </c>
      <c r="I108" s="25">
        <v>84400</v>
      </c>
      <c r="J108" s="49" t="str">
        <f>CONCATENATE(B338,C108, " Curncy")</f>
        <v>EURJPY Curncy</v>
      </c>
      <c r="K108" s="44">
        <f>IF(C108 = B338,1,_xll.BDP(J108,$K$7))</f>
        <v>1</v>
      </c>
      <c r="L108" s="4">
        <f>IF(C108 = B338,1,_xll.BDP(J108,$L$7)*K108)</f>
        <v>130.19999999999999</v>
      </c>
      <c r="M108" s="7">
        <f>G108*I108*S108/L108</f>
        <v>-32411.674347158219</v>
      </c>
      <c r="N108" s="8">
        <f>M108 / X338</f>
        <v>-1.8811408976238375E-4</v>
      </c>
      <c r="O108" s="7">
        <f>F108*I108*S108/L108</f>
        <v>2968909.3701996929</v>
      </c>
      <c r="P108" s="10">
        <f>O108 / X338*100</f>
        <v>1.7231250622234351</v>
      </c>
      <c r="Q108" s="10">
        <f>IF(P108&lt;0,P108,0)</f>
        <v>0</v>
      </c>
      <c r="R108" s="159">
        <f>IF(P108&gt;0,P108,0)</f>
        <v>1.7231250622234351</v>
      </c>
      <c r="S108" s="33">
        <f>IF(EXACT(C108,UPPER(C108)),1,0.01)/U108</f>
        <v>1</v>
      </c>
      <c r="T108" s="44">
        <v>0</v>
      </c>
      <c r="U108" s="44">
        <v>1</v>
      </c>
      <c r="V108" s="152">
        <f>IF(AND(P108&lt;0,N108&gt;0),N108,0)</f>
        <v>0</v>
      </c>
      <c r="W108" s="152">
        <f>IF(AND(P108&gt;0,N108&gt;0),N108,0)</f>
        <v>0</v>
      </c>
      <c r="X108" s="203"/>
      <c r="Y108" s="186">
        <f>_xll.BDH(B108,$Y$7,$C$1,$C$1)</f>
        <v>4580</v>
      </c>
      <c r="Z108" s="183">
        <f>IF(OR(E108="#N/A N/A",Y108="#N/A N/A"),0,  E108 - Y108)</f>
        <v>50</v>
      </c>
      <c r="AA108" s="175">
        <f>IF(OR(Y108=0,Y108="#N/A N/A"),0,Z108 / Y108*100)</f>
        <v>1.0917030567685588</v>
      </c>
      <c r="AB108" s="170">
        <v>84400</v>
      </c>
      <c r="AC108" s="172">
        <f>IF(C108 = B338,1,_xll.BDP(J108,$AC$7)*K108)</f>
        <v>131.52000000000001</v>
      </c>
      <c r="AD108" s="195">
        <f>Z108*AB108*S108/AC108 / AE338</f>
        <v>1.8579513456231796E-4</v>
      </c>
      <c r="AE108" s="206"/>
      <c r="AF108" s="197"/>
      <c r="AG108" s="179"/>
    </row>
    <row r="109" spans="1:33" s="44" customFormat="1" x14ac:dyDescent="0.2">
      <c r="B109" s="38" t="s">
        <v>169</v>
      </c>
      <c r="C109" s="44" t="str">
        <f>_xll.BDP(B109,$C$7)</f>
        <v>JPY</v>
      </c>
      <c r="D109" s="44" t="s">
        <v>502</v>
      </c>
      <c r="E109" s="2">
        <f>_xll.BDP(B109,$E$7)</f>
        <v>4775</v>
      </c>
      <c r="F109" s="2">
        <f>_xll.BDP(B109,$F$7)</f>
        <v>4686</v>
      </c>
      <c r="G109" s="33">
        <f>IF(OR(F109="#N/A N/A",E109="#N/A N/A"),0,  F109 - E109)</f>
        <v>-89</v>
      </c>
      <c r="H109" s="22">
        <f>IF(OR(E109=0,E109="#N/A N/A"),0,G109 / E109*100)</f>
        <v>-1.8638743455497382</v>
      </c>
      <c r="I109" s="25">
        <v>18520</v>
      </c>
      <c r="J109" s="49" t="str">
        <f>CONCATENATE(B338,C109, " Curncy")</f>
        <v>EURJPY Curncy</v>
      </c>
      <c r="K109" s="44">
        <f>IF(C109 = B338,1,_xll.BDP(J109,$K$7))</f>
        <v>1</v>
      </c>
      <c r="L109" s="4">
        <f>IF(C109 = B338,1,_xll.BDP(J109,$L$7)*K109)</f>
        <v>130.19999999999999</v>
      </c>
      <c r="M109" s="7">
        <f>G109*I109*S109/L109</f>
        <v>-12659.600614439325</v>
      </c>
      <c r="N109" s="8">
        <f>M109 / X338</f>
        <v>-7.3475045467663946E-5</v>
      </c>
      <c r="O109" s="7">
        <f>F109*I109*S109/L109</f>
        <v>666549.30875576043</v>
      </c>
      <c r="P109" s="10">
        <f>O109 / X338*100</f>
        <v>0.38685849782188009</v>
      </c>
      <c r="Q109" s="10">
        <f>IF(P109&lt;0,P109,0)</f>
        <v>0</v>
      </c>
      <c r="R109" s="159">
        <f>IF(P109&gt;0,P109,0)</f>
        <v>0.38685849782188009</v>
      </c>
      <c r="S109" s="33">
        <f>IF(EXACT(C109,UPPER(C109)),1,0.01)/U109</f>
        <v>1</v>
      </c>
      <c r="T109" s="44">
        <v>0</v>
      </c>
      <c r="U109" s="44">
        <v>1</v>
      </c>
      <c r="V109" s="152">
        <f>IF(AND(P109&lt;0,N109&gt;0),N109,0)</f>
        <v>0</v>
      </c>
      <c r="W109" s="152">
        <f>IF(AND(P109&gt;0,N109&gt;0),N109,0)</f>
        <v>0</v>
      </c>
      <c r="X109" s="203"/>
      <c r="Y109" s="186">
        <f>_xll.BDH(B109,$Y$7,$C$1,$C$1)</f>
        <v>4721</v>
      </c>
      <c r="Z109" s="183">
        <f>IF(OR(E109="#N/A N/A",Y109="#N/A N/A"),0,  E109 - Y109)</f>
        <v>54</v>
      </c>
      <c r="AA109" s="175">
        <f>IF(OR(Y109=0,Y109="#N/A N/A"),0,Z109 / Y109*100)</f>
        <v>1.1438254607074771</v>
      </c>
      <c r="AB109" s="170">
        <v>18520</v>
      </c>
      <c r="AC109" s="172">
        <f>IF(C109 = B338,1,_xll.BDP(J109,$AC$7)*K109)</f>
        <v>131.52000000000001</v>
      </c>
      <c r="AD109" s="195">
        <f>Z109*AB109*S109/AC109 / AE338</f>
        <v>4.4030805254285056E-5</v>
      </c>
      <c r="AE109" s="206"/>
      <c r="AF109" s="197"/>
      <c r="AG109" s="179"/>
    </row>
    <row r="110" spans="1:33" s="44" customFormat="1" x14ac:dyDescent="0.2">
      <c r="B110" s="38" t="s">
        <v>168</v>
      </c>
      <c r="C110" s="44" t="str">
        <f>_xll.BDP(B110,$C$7)</f>
        <v>JPY</v>
      </c>
      <c r="D110" s="44" t="s">
        <v>501</v>
      </c>
      <c r="E110" s="2">
        <f>_xll.BDP(B110,$E$7)</f>
        <v>1728</v>
      </c>
      <c r="F110" s="2">
        <f>_xll.BDP(B110,$F$7)</f>
        <v>1692</v>
      </c>
      <c r="G110" s="33">
        <f>IF(OR(F110="#N/A N/A",E110="#N/A N/A"),0,  F110 - E110)</f>
        <v>-36</v>
      </c>
      <c r="H110" s="22">
        <f>IF(OR(E110=0,E110="#N/A N/A"),0,G110 / E110*100)</f>
        <v>-2.083333333333333</v>
      </c>
      <c r="I110" s="25">
        <v>30435</v>
      </c>
      <c r="J110" s="49" t="str">
        <f>CONCATENATE(B338,C110, " Curncy")</f>
        <v>EURJPY Curncy</v>
      </c>
      <c r="K110" s="44">
        <f>IF(C110 = B338,1,_xll.BDP(J110,$K$7))</f>
        <v>1</v>
      </c>
      <c r="L110" s="4">
        <f>IF(C110 = B338,1,_xll.BDP(J110,$L$7)*K110)</f>
        <v>130.19999999999999</v>
      </c>
      <c r="M110" s="7">
        <f>G110*I110*S110/L110</f>
        <v>-8415.2073732718909</v>
      </c>
      <c r="N110" s="8">
        <f>M110 / X338</f>
        <v>-4.8841015068496068E-5</v>
      </c>
      <c r="O110" s="7">
        <f>F110*I110*S110/L110</f>
        <v>395514.74654377886</v>
      </c>
      <c r="P110" s="10">
        <f>O110 / X338*100</f>
        <v>0.22955277082193151</v>
      </c>
      <c r="Q110" s="10">
        <f>IF(P110&lt;0,P110,0)</f>
        <v>0</v>
      </c>
      <c r="R110" s="159">
        <f>IF(P110&gt;0,P110,0)</f>
        <v>0.22955277082193151</v>
      </c>
      <c r="S110" s="33">
        <f>IF(EXACT(C110,UPPER(C110)),1,0.01)/U110</f>
        <v>1</v>
      </c>
      <c r="T110" s="44">
        <v>0</v>
      </c>
      <c r="U110" s="44">
        <v>1</v>
      </c>
      <c r="V110" s="152">
        <f>IF(AND(P110&lt;0,N110&gt;0),N110,0)</f>
        <v>0</v>
      </c>
      <c r="W110" s="152">
        <f>IF(AND(P110&gt;0,N110&gt;0),N110,0)</f>
        <v>0</v>
      </c>
      <c r="X110" s="203"/>
      <c r="Y110" s="186">
        <f>_xll.BDH(B110,$Y$7,$C$1,$C$1)</f>
        <v>1716</v>
      </c>
      <c r="Z110" s="183">
        <f>IF(OR(E110="#N/A N/A",Y110="#N/A N/A"),0,  E110 - Y110)</f>
        <v>12</v>
      </c>
      <c r="AA110" s="175">
        <f>IF(OR(Y110=0,Y110="#N/A N/A"),0,Z110 / Y110*100)</f>
        <v>0.69930069930069927</v>
      </c>
      <c r="AB110" s="170">
        <v>30435</v>
      </c>
      <c r="AC110" s="172">
        <f>IF(C110 = B338,1,_xll.BDP(J110,$AC$7)*K110)</f>
        <v>131.52000000000001</v>
      </c>
      <c r="AD110" s="195">
        <f>Z110*AB110*S110/AC110 / AE338</f>
        <v>1.6079644323424113E-5</v>
      </c>
      <c r="AE110" s="206"/>
      <c r="AF110" s="197"/>
      <c r="AG110" s="179"/>
    </row>
    <row r="111" spans="1:33" x14ac:dyDescent="0.2">
      <c r="A111" s="56" t="s">
        <v>340</v>
      </c>
      <c r="B111" s="46" t="s">
        <v>266</v>
      </c>
      <c r="C111" s="14"/>
      <c r="D111" s="48" t="s">
        <v>24</v>
      </c>
      <c r="E111" s="15"/>
      <c r="F111" s="15"/>
      <c r="G111" s="39"/>
      <c r="H111" s="40"/>
      <c r="I111" s="41"/>
      <c r="J111" s="50"/>
      <c r="K111" s="14"/>
      <c r="L111" s="16"/>
      <c r="M111" s="32">
        <f xml:space="preserve"> SUM(M97:M110)</f>
        <v>-287775.30041471269</v>
      </c>
      <c r="N111" s="17">
        <f xml:space="preserve"> SUM(N97:N110)</f>
        <v>-1.6702188265184949E-3</v>
      </c>
      <c r="O111" s="32">
        <f xml:space="preserve"> SUM(O97:O110)</f>
        <v>13910152.171717584</v>
      </c>
      <c r="P111" s="42">
        <f xml:space="preserve"> SUM(P97:P110)</f>
        <v>8.0733120609929987</v>
      </c>
      <c r="Q111" s="42">
        <f xml:space="preserve"> SUM(Q97:Q110)</f>
        <v>-1.9573115020981202</v>
      </c>
      <c r="R111" s="163">
        <f xml:space="preserve"> SUM(R97:R110)</f>
        <v>10.030623563091119</v>
      </c>
      <c r="S111" s="39"/>
      <c r="T111" s="46"/>
      <c r="U111" s="46"/>
      <c r="V111" s="153">
        <f xml:space="preserve"> SUM(V97:V110)</f>
        <v>5.4535255311682534E-5</v>
      </c>
      <c r="W111" s="153">
        <f xml:space="preserve"> SUM(W97:W110)</f>
        <v>4.354261679618399E-5</v>
      </c>
      <c r="X111" s="216"/>
      <c r="Y111" s="174"/>
      <c r="Z111" s="184"/>
      <c r="AA111" s="173"/>
      <c r="AB111" s="174"/>
      <c r="AC111" s="180"/>
      <c r="AD111" s="196">
        <f xml:space="preserve"> SUM(AD97:AD110)</f>
        <v>1.3105286116588087E-3</v>
      </c>
      <c r="AE111" s="217"/>
      <c r="AG111" s="179"/>
    </row>
    <row r="112" spans="1:33" x14ac:dyDescent="0.2">
      <c r="B112" s="5"/>
      <c r="C112" s="5"/>
      <c r="D112" s="5"/>
      <c r="E112" s="29"/>
      <c r="F112" s="29"/>
      <c r="G112" s="34"/>
      <c r="H112" s="75"/>
      <c r="I112" s="26"/>
      <c r="J112" s="47"/>
      <c r="K112" s="30"/>
      <c r="L112" s="31"/>
      <c r="M112" s="37"/>
      <c r="N112" s="78"/>
      <c r="O112" s="37"/>
      <c r="P112" s="84"/>
      <c r="Q112" s="81"/>
      <c r="R112" s="160"/>
      <c r="V112" s="152"/>
      <c r="W112" s="152"/>
      <c r="X112" s="203"/>
      <c r="Y112" s="187"/>
      <c r="Z112" s="183"/>
      <c r="AA112" s="169"/>
      <c r="AB112" s="170"/>
      <c r="AC112" s="172"/>
      <c r="AD112" s="195"/>
      <c r="AE112" s="206"/>
      <c r="AG112" s="179"/>
    </row>
    <row r="113" spans="1:33" s="44" customFormat="1" x14ac:dyDescent="0.2">
      <c r="B113" s="44" t="s">
        <v>167</v>
      </c>
      <c r="C113" s="44" t="str">
        <f>_xll.BDP(B113,$C$7)</f>
        <v>EUR</v>
      </c>
      <c r="D113" s="44" t="s">
        <v>500</v>
      </c>
      <c r="E113" s="67">
        <f>_xll.BDP(B113,$E$7)</f>
        <v>5.7060000000000004</v>
      </c>
      <c r="F113" s="67">
        <f>_xll.BDP(B113,$F$7)</f>
        <v>5.7320000000000002</v>
      </c>
      <c r="G113" s="68">
        <f>IF(OR(F113="#N/A N/A",E113="#N/A N/A"),0,  F113 - E113)</f>
        <v>2.5999999999999801E-2</v>
      </c>
      <c r="H113" s="76">
        <f>IF(OR(E113=0,E113="#N/A N/A"),0,G113 / E113*100)</f>
        <v>0.45566070802663505</v>
      </c>
      <c r="I113" s="25">
        <v>-830000</v>
      </c>
      <c r="J113" s="49" t="str">
        <f>CONCATENATE(B338,C113, " Curncy")</f>
        <v>EUREUR Curncy</v>
      </c>
      <c r="K113" s="49">
        <f>IF(C113 = B338,1,_xll.BDP(J113,$K$7))</f>
        <v>1</v>
      </c>
      <c r="L113" s="69">
        <f>IF(C113 = B338,1,_xll.BDP(J113,$L$7)*K113)</f>
        <v>1</v>
      </c>
      <c r="M113" s="70">
        <f>G113*I113*S113/L113</f>
        <v>-21579.999999999836</v>
      </c>
      <c r="N113" s="79">
        <f>M113 / X338</f>
        <v>-1.25248144035735E-4</v>
      </c>
      <c r="O113" s="70">
        <f>F113*I113*S113/L113</f>
        <v>-4757560</v>
      </c>
      <c r="P113" s="85">
        <f>O113 / X338*100</f>
        <v>-2.7612398523570714</v>
      </c>
      <c r="Q113" s="82">
        <f>IF(P113&lt;0,P113,0)</f>
        <v>-2.7612398523570714</v>
      </c>
      <c r="R113" s="161">
        <f>IF(P113&gt;0,P113,0)</f>
        <v>0</v>
      </c>
      <c r="S113" s="33">
        <f>IF(EXACT(C113,UPPER(C113)),1,0.01)/U113</f>
        <v>1</v>
      </c>
      <c r="T113" s="44">
        <v>0</v>
      </c>
      <c r="U113" s="44">
        <v>1</v>
      </c>
      <c r="V113" s="152">
        <f>IF(AND(P113&lt;0,N113&gt;0),N113,0)</f>
        <v>0</v>
      </c>
      <c r="W113" s="152">
        <f>IF(AND(P113&gt;0,N113&gt;0),N113,0)</f>
        <v>0</v>
      </c>
      <c r="X113" s="203"/>
      <c r="Y113" s="185">
        <f>_xll.BDH(B113,$Y$7,$C$1,$C$1)</f>
        <v>5.6079999999999997</v>
      </c>
      <c r="Z113" s="183">
        <f>IF(OR(E113="#N/A N/A",Y113="#N/A N/A"),0,  E113 - Y113)</f>
        <v>9.8000000000000753E-2</v>
      </c>
      <c r="AA113" s="171">
        <f>IF(OR(Y113=0,Y113="#N/A N/A"),0,Z113 / Y113*100)</f>
        <v>1.7475035663338225</v>
      </c>
      <c r="AB113" s="170">
        <v>-830000</v>
      </c>
      <c r="AC113" s="172">
        <f>IF(C113 = B338,1,_xll.BDP(J113,$AC$7)*K113)</f>
        <v>1</v>
      </c>
      <c r="AD113" s="195">
        <f>Z113*AB113*S113/AC113 / AE338</f>
        <v>-4.709966890478039E-4</v>
      </c>
      <c r="AE113" s="206"/>
      <c r="AF113" s="197"/>
      <c r="AG113" s="179"/>
    </row>
    <row r="114" spans="1:33" s="44" customFormat="1" x14ac:dyDescent="0.2">
      <c r="B114" s="44" t="s">
        <v>166</v>
      </c>
      <c r="C114" s="44" t="str">
        <f>_xll.BDP(B114,$C$7)</f>
        <v>EUR</v>
      </c>
      <c r="D114" s="44" t="s">
        <v>499</v>
      </c>
      <c r="E114" s="67">
        <f>_xll.BDP(B114,$E$7)</f>
        <v>28.72</v>
      </c>
      <c r="F114" s="67">
        <f>_xll.BDP(B114,$F$7)</f>
        <v>28.25</v>
      </c>
      <c r="G114" s="68">
        <f>IF(OR(F114="#N/A N/A",E114="#N/A N/A"),0,  F114 - E114)</f>
        <v>-0.46999999999999886</v>
      </c>
      <c r="H114" s="76">
        <f>IF(OR(E114=0,E114="#N/A N/A"),0,G114 / E114*100)</f>
        <v>-1.636490250696375</v>
      </c>
      <c r="I114" s="25">
        <v>-65000</v>
      </c>
      <c r="J114" s="49" t="str">
        <f>CONCATENATE(B338,C114, " Curncy")</f>
        <v>EUREUR Curncy</v>
      </c>
      <c r="K114" s="49">
        <f>IF(C114 = B338,1,_xll.BDP(J114,$K$7))</f>
        <v>1</v>
      </c>
      <c r="L114" s="69">
        <f>IF(C114 = B338,1,_xll.BDP(J114,$L$7)*K114)</f>
        <v>1</v>
      </c>
      <c r="M114" s="70">
        <f>G114*I114*S114/L114</f>
        <v>30549.999999999927</v>
      </c>
      <c r="N114" s="79">
        <f>M114 / X338</f>
        <v>1.7730911956866194E-4</v>
      </c>
      <c r="O114" s="70">
        <f>F114*I114*S114/L114</f>
        <v>-1836250</v>
      </c>
      <c r="P114" s="85">
        <f>O114 / X338*100</f>
        <v>-1.0657409846414281</v>
      </c>
      <c r="Q114" s="82">
        <f>IF(P114&lt;0,P114,0)</f>
        <v>-1.0657409846414281</v>
      </c>
      <c r="R114" s="161">
        <f>IF(P114&gt;0,P114,0)</f>
        <v>0</v>
      </c>
      <c r="S114" s="33">
        <f>IF(EXACT(C114,UPPER(C114)),1,0.01)/U114</f>
        <v>1</v>
      </c>
      <c r="T114" s="44">
        <v>0</v>
      </c>
      <c r="U114" s="44">
        <v>1</v>
      </c>
      <c r="V114" s="152">
        <f>IF(AND(P114&lt;0,N114&gt;0),N114,0)</f>
        <v>1.7730911956866194E-4</v>
      </c>
      <c r="W114" s="152">
        <f>IF(AND(P114&gt;0,N114&gt;0),N114,0)</f>
        <v>0</v>
      </c>
      <c r="X114" s="203"/>
      <c r="Y114" s="185">
        <f>_xll.BDH(B114,$Y$7,$C$1,$C$1)</f>
        <v>28.55</v>
      </c>
      <c r="Z114" s="183">
        <f>IF(OR(E114="#N/A N/A",Y114="#N/A N/A"),0,  E114 - Y114)</f>
        <v>0.16999999999999815</v>
      </c>
      <c r="AA114" s="171">
        <f>IF(OR(Y114=0,Y114="#N/A N/A"),0,Z114 / Y114*100)</f>
        <v>0.59544658493869751</v>
      </c>
      <c r="AB114" s="170">
        <v>-65000</v>
      </c>
      <c r="AC114" s="172">
        <f>IF(C114 = B338,1,_xll.BDP(J114,$AC$7)*K114)</f>
        <v>1</v>
      </c>
      <c r="AD114" s="195">
        <f>Z114*AB114*S114/AC114 / AE338</f>
        <v>-6.3984674378880459E-5</v>
      </c>
      <c r="AE114" s="206"/>
      <c r="AF114" s="197"/>
      <c r="AG114" s="179"/>
    </row>
    <row r="115" spans="1:33" s="44" customFormat="1" x14ac:dyDescent="0.2">
      <c r="B115" s="44" t="s">
        <v>165</v>
      </c>
      <c r="C115" s="44" t="str">
        <f>_xll.BDP(B115,$C$7)</f>
        <v>EUR</v>
      </c>
      <c r="D115" s="44" t="s">
        <v>498</v>
      </c>
      <c r="E115" s="67">
        <f>_xll.BDP(B115,$E$7)</f>
        <v>68.8</v>
      </c>
      <c r="F115" s="67">
        <f>_xll.BDP(B115,$F$7)</f>
        <v>69.2</v>
      </c>
      <c r="G115" s="68">
        <f>IF(OR(F115="#N/A N/A",E115="#N/A N/A"),0,  F115 - E115)</f>
        <v>0.40000000000000568</v>
      </c>
      <c r="H115" s="76">
        <f>IF(OR(E115=0,E115="#N/A N/A"),0,G115 / E115*100)</f>
        <v>0.58139534883721766</v>
      </c>
      <c r="I115" s="25">
        <v>128819</v>
      </c>
      <c r="J115" s="49" t="str">
        <f>CONCATENATE(B338,C115, " Curncy")</f>
        <v>EUREUR Curncy</v>
      </c>
      <c r="K115" s="49">
        <f>IF(C115 = B338,1,_xll.BDP(J115,$K$7))</f>
        <v>1</v>
      </c>
      <c r="L115" s="69">
        <f>IF(C115 = B338,1,_xll.BDP(J115,$L$7)*K115)</f>
        <v>1</v>
      </c>
      <c r="M115" s="70">
        <f>G115*I115*S115/L115</f>
        <v>51527.600000000733</v>
      </c>
      <c r="N115" s="79">
        <f>M115 / X338</f>
        <v>2.9906099474587028E-4</v>
      </c>
      <c r="O115" s="70">
        <f>F115*I115*S115/L115</f>
        <v>8914274.8000000007</v>
      </c>
      <c r="P115" s="85">
        <f>O115 / X338*100</f>
        <v>5.1737552091034829</v>
      </c>
      <c r="Q115" s="82">
        <f>IF(P115&lt;0,P115,0)</f>
        <v>0</v>
      </c>
      <c r="R115" s="161">
        <f>IF(P115&gt;0,P115,0)</f>
        <v>5.1737552091034829</v>
      </c>
      <c r="S115" s="33">
        <f>IF(EXACT(C115,UPPER(C115)),1,0.01)/U115</f>
        <v>1</v>
      </c>
      <c r="T115" s="44">
        <v>0</v>
      </c>
      <c r="U115" s="44">
        <v>1</v>
      </c>
      <c r="V115" s="152">
        <f>IF(AND(P115&lt;0,N115&gt;0),N115,0)</f>
        <v>0</v>
      </c>
      <c r="W115" s="152">
        <f>IF(AND(P115&gt;0,N115&gt;0),N115,0)</f>
        <v>2.9906099474587028E-4</v>
      </c>
      <c r="X115" s="203"/>
      <c r="Y115" s="185">
        <f>_xll.BDH(B115,$Y$7,$C$1,$C$1)</f>
        <v>69.2</v>
      </c>
      <c r="Z115" s="183">
        <f>IF(OR(E115="#N/A N/A",Y115="#N/A N/A"),0,  E115 - Y115)</f>
        <v>-0.40000000000000568</v>
      </c>
      <c r="AA115" s="171">
        <f>IF(OR(Y115=0,Y115="#N/A N/A"),0,Z115 / Y115*100)</f>
        <v>-0.57803468208093312</v>
      </c>
      <c r="AB115" s="170">
        <v>128819</v>
      </c>
      <c r="AC115" s="172">
        <f>IF(C115 = B338,1,_xll.BDP(J115,$AC$7)*K115)</f>
        <v>1</v>
      </c>
      <c r="AD115" s="195">
        <f>Z115*AB115*S115/AC115 / AE338</f>
        <v>-2.9836893280771798E-4</v>
      </c>
      <c r="AE115" s="206"/>
      <c r="AF115" s="197"/>
      <c r="AG115" s="179"/>
    </row>
    <row r="116" spans="1:33" s="44" customFormat="1" x14ac:dyDescent="0.2">
      <c r="B116" s="44" t="s">
        <v>164</v>
      </c>
      <c r="C116" s="44" t="str">
        <f>_xll.BDP(B116,$C$7)</f>
        <v>EUR</v>
      </c>
      <c r="D116" s="44" t="s">
        <v>497</v>
      </c>
      <c r="E116" s="67">
        <f>_xll.BDP(B116,$E$7)</f>
        <v>31.734999999999999</v>
      </c>
      <c r="F116" s="67">
        <f>_xll.BDP(B116,$F$7)</f>
        <v>31.53</v>
      </c>
      <c r="G116" s="68">
        <f>IF(OR(F116="#N/A N/A",E116="#N/A N/A"),0,  F116 - E116)</f>
        <v>-0.20499999999999829</v>
      </c>
      <c r="H116" s="76">
        <f>IF(OR(E116=0,E116="#N/A N/A"),0,G116 / E116*100)</f>
        <v>-0.64597447613044989</v>
      </c>
      <c r="I116" s="25">
        <v>0</v>
      </c>
      <c r="J116" s="49" t="str">
        <f>CONCATENATE(B338,C116, " Curncy")</f>
        <v>EUREUR Curncy</v>
      </c>
      <c r="K116" s="49">
        <f>IF(C116 = B338,1,_xll.BDP(J116,$K$7))</f>
        <v>1</v>
      </c>
      <c r="L116" s="69">
        <f>IF(C116 = B338,1,_xll.BDP(J116,$L$7)*K116)</f>
        <v>1</v>
      </c>
      <c r="M116" s="70">
        <f>G116*I116*S116/L116</f>
        <v>0</v>
      </c>
      <c r="N116" s="79">
        <f>M116 / X338</f>
        <v>0</v>
      </c>
      <c r="O116" s="70">
        <f>F116*I116*S116/L116</f>
        <v>0</v>
      </c>
      <c r="P116" s="85">
        <f>O116 / X338*100</f>
        <v>0</v>
      </c>
      <c r="Q116" s="82">
        <f>IF(P116&lt;0,P116,0)</f>
        <v>0</v>
      </c>
      <c r="R116" s="161">
        <f>IF(P116&gt;0,P116,0)</f>
        <v>0</v>
      </c>
      <c r="S116" s="33">
        <f>IF(EXACT(C116,UPPER(C116)),1,0.01)/U116</f>
        <v>1</v>
      </c>
      <c r="T116" s="44">
        <v>0</v>
      </c>
      <c r="U116" s="44">
        <v>1</v>
      </c>
      <c r="V116" s="152">
        <f>IF(AND(P116&lt;0,N116&gt;0),N116,0)</f>
        <v>0</v>
      </c>
      <c r="W116" s="152">
        <f>IF(AND(P116&gt;0,N116&gt;0),N116,0)</f>
        <v>0</v>
      </c>
      <c r="X116" s="203"/>
      <c r="Y116" s="185">
        <f>_xll.BDH(B116,$Y$7,$C$1,$C$1)</f>
        <v>31.78</v>
      </c>
      <c r="Z116" s="183">
        <f>IF(OR(E116="#N/A N/A",Y116="#N/A N/A"),0,  E116 - Y116)</f>
        <v>-4.5000000000001705E-2</v>
      </c>
      <c r="AA116" s="171">
        <f>IF(OR(Y116=0,Y116="#N/A N/A"),0,Z116 / Y116*100)</f>
        <v>-0.14159848961611612</v>
      </c>
      <c r="AB116" s="170">
        <v>0</v>
      </c>
      <c r="AC116" s="172">
        <f>IF(C116 = B338,1,_xll.BDP(J116,$AC$7)*K116)</f>
        <v>1</v>
      </c>
      <c r="AD116" s="195">
        <f>Z116*AB116*S116/AC116 / AE338</f>
        <v>0</v>
      </c>
      <c r="AE116" s="206"/>
      <c r="AF116" s="197"/>
      <c r="AG116" s="179"/>
    </row>
    <row r="117" spans="1:33" s="44" customFormat="1" x14ac:dyDescent="0.2">
      <c r="A117" s="46" t="s">
        <v>341</v>
      </c>
      <c r="B117" s="46" t="s">
        <v>267</v>
      </c>
      <c r="C117" s="46"/>
      <c r="D117" s="48" t="s">
        <v>163</v>
      </c>
      <c r="E117" s="71"/>
      <c r="F117" s="71"/>
      <c r="G117" s="72"/>
      <c r="H117" s="77"/>
      <c r="I117" s="41"/>
      <c r="J117" s="50"/>
      <c r="K117" s="50"/>
      <c r="L117" s="73"/>
      <c r="M117" s="74">
        <f xml:space="preserve"> SUM(M113:M116)</f>
        <v>60497.600000000821</v>
      </c>
      <c r="N117" s="80">
        <f xml:space="preserve"> SUM(N113:N116)</f>
        <v>3.5112197027879722E-4</v>
      </c>
      <c r="O117" s="74">
        <f xml:space="preserve"> SUM(O113:O116)</f>
        <v>2320464.8000000007</v>
      </c>
      <c r="P117" s="86">
        <f xml:space="preserve"> SUM(P113:P116)</f>
        <v>1.3467743721049832</v>
      </c>
      <c r="Q117" s="83">
        <f xml:space="preserve"> SUM(Q113:Q116)</f>
        <v>-3.8269808369984997</v>
      </c>
      <c r="R117" s="162">
        <f xml:space="preserve"> SUM(R113:R116)</f>
        <v>5.1737552091034829</v>
      </c>
      <c r="S117" s="39"/>
      <c r="T117" s="46"/>
      <c r="U117" s="46"/>
      <c r="V117" s="153">
        <f xml:space="preserve"> SUM(V113:V116)</f>
        <v>1.7730911956866194E-4</v>
      </c>
      <c r="W117" s="153">
        <f xml:space="preserve"> SUM(W113:W116)</f>
        <v>2.9906099474587028E-4</v>
      </c>
      <c r="X117" s="216"/>
      <c r="Y117" s="174"/>
      <c r="Z117" s="184"/>
      <c r="AA117" s="173"/>
      <c r="AB117" s="174"/>
      <c r="AC117" s="180"/>
      <c r="AD117" s="196">
        <f xml:space="preserve"> SUM(AD113:AD116)</f>
        <v>-8.3335029623440231E-4</v>
      </c>
      <c r="AE117" s="217"/>
      <c r="AF117" s="197"/>
      <c r="AG117" s="179"/>
    </row>
    <row r="118" spans="1:33" s="44" customFormat="1" x14ac:dyDescent="0.2">
      <c r="E118" s="67"/>
      <c r="F118" s="67"/>
      <c r="G118" s="68"/>
      <c r="H118" s="76"/>
      <c r="I118" s="25"/>
      <c r="J118" s="49"/>
      <c r="K118" s="49"/>
      <c r="L118" s="69"/>
      <c r="M118" s="70"/>
      <c r="N118" s="79"/>
      <c r="O118" s="70"/>
      <c r="P118" s="85"/>
      <c r="Q118" s="82"/>
      <c r="R118" s="161"/>
      <c r="S118" s="33"/>
      <c r="V118" s="152"/>
      <c r="W118" s="152"/>
      <c r="X118" s="203"/>
      <c r="Y118" s="185"/>
      <c r="Z118" s="183"/>
      <c r="AA118" s="171"/>
      <c r="AB118" s="170"/>
      <c r="AC118" s="172"/>
      <c r="AD118" s="195"/>
      <c r="AE118" s="206"/>
      <c r="AF118" s="197"/>
      <c r="AG118" s="179"/>
    </row>
    <row r="119" spans="1:33" s="44" customFormat="1" x14ac:dyDescent="0.2">
      <c r="B119" s="44" t="s">
        <v>162</v>
      </c>
      <c r="C119" s="44" t="str">
        <f>_xll.BDP(B119,$C$7)</f>
        <v>NOK</v>
      </c>
      <c r="D119" s="44" t="s">
        <v>404</v>
      </c>
      <c r="E119" s="67">
        <f>_xll.BDP(B119,$E$7)</f>
        <v>198.5</v>
      </c>
      <c r="F119" s="67">
        <f>_xll.BDP(B119,$F$7)</f>
        <v>197.6</v>
      </c>
      <c r="G119" s="68">
        <f>IF(OR(F119="#N/A N/A",E119="#N/A N/A"),0,  F119 - E119)</f>
        <v>-0.90000000000000568</v>
      </c>
      <c r="H119" s="76">
        <f>IF(OR(E119=0,E119="#N/A N/A"),0,G119 / E119*100)</f>
        <v>-0.4534005037783404</v>
      </c>
      <c r="I119" s="25">
        <v>398000</v>
      </c>
      <c r="J119" s="49" t="str">
        <f>CONCATENATE(B338,C119, " Curncy")</f>
        <v>EURNOK Curncy</v>
      </c>
      <c r="K119" s="49">
        <f>IF(C119 = B338,1,_xll.BDP(J119,$K$7))</f>
        <v>1</v>
      </c>
      <c r="L119" s="69">
        <f>IF(C119 = B338,1,_xll.BDP(J119,$L$7)*K119)</f>
        <v>9.6206999999999994</v>
      </c>
      <c r="M119" s="70">
        <f>G119*I119*S119/L119</f>
        <v>-37232.218029873322</v>
      </c>
      <c r="N119" s="79">
        <f>M119 / X338</f>
        <v>-2.160920392296339E-4</v>
      </c>
      <c r="O119" s="70">
        <f>F119*I119*S119/L119</f>
        <v>8174540.3141143583</v>
      </c>
      <c r="P119" s="85">
        <f>O119 / X338*100</f>
        <v>4.7444207724194882</v>
      </c>
      <c r="Q119" s="82">
        <f>IF(P119&lt;0,P119,0)</f>
        <v>0</v>
      </c>
      <c r="R119" s="161">
        <f>IF(P119&gt;0,P119,0)</f>
        <v>4.7444207724194882</v>
      </c>
      <c r="S119" s="33">
        <f>IF(EXACT(C119,UPPER(C119)),1,0.01)/U119</f>
        <v>1</v>
      </c>
      <c r="T119" s="44">
        <v>0</v>
      </c>
      <c r="U119" s="44">
        <v>1</v>
      </c>
      <c r="V119" s="152">
        <f>IF(AND(P119&lt;0,N119&gt;0),N119,0)</f>
        <v>0</v>
      </c>
      <c r="W119" s="152">
        <f>IF(AND(P119&gt;0,N119&gt;0),N119,0)</f>
        <v>0</v>
      </c>
      <c r="X119" s="203"/>
      <c r="Y119" s="185">
        <f>_xll.BDH(B119,$Y$7,$C$1,$C$1)</f>
        <v>199.1</v>
      </c>
      <c r="Z119" s="183">
        <f>IF(OR(E119="#N/A N/A",Y119="#N/A N/A"),0,  E119 - Y119)</f>
        <v>-0.59999999999999432</v>
      </c>
      <c r="AA119" s="171">
        <f>IF(OR(Y119=0,Y119="#N/A N/A"),0,Z119 / Y119*100)</f>
        <v>-0.30135610246107197</v>
      </c>
      <c r="AB119" s="170">
        <v>398000</v>
      </c>
      <c r="AC119" s="172">
        <f>IF(C119 = B338,1,_xll.BDP(J119,$AC$7)*K119)</f>
        <v>9.6254000000000008</v>
      </c>
      <c r="AD119" s="195">
        <f>Z119*AB119*S119/AC119 / AE338</f>
        <v>-1.4365780360049135E-4</v>
      </c>
      <c r="AE119" s="206"/>
      <c r="AF119" s="197"/>
      <c r="AG119" s="179"/>
    </row>
    <row r="120" spans="1:33" s="44" customFormat="1" x14ac:dyDescent="0.2">
      <c r="B120" s="44" t="s">
        <v>161</v>
      </c>
      <c r="C120" s="44" t="str">
        <f>_xll.BDP(B120,$C$7)</f>
        <v>NOK</v>
      </c>
      <c r="D120" s="44" t="s">
        <v>398</v>
      </c>
      <c r="E120" s="67">
        <f>_xll.BDP(B120,$E$7)</f>
        <v>32.799999999999997</v>
      </c>
      <c r="F120" s="67">
        <f>_xll.BDP(B120,$F$7)</f>
        <v>34</v>
      </c>
      <c r="G120" s="68">
        <f>IF(OR(F120="#N/A N/A",E120="#N/A N/A"),0,  F120 - E120)</f>
        <v>1.2000000000000028</v>
      </c>
      <c r="H120" s="76">
        <f>IF(OR(E120=0,E120="#N/A N/A"),0,G120 / E120*100)</f>
        <v>3.6585365853658622</v>
      </c>
      <c r="I120" s="25">
        <v>488000</v>
      </c>
      <c r="J120" s="49" t="str">
        <f>CONCATENATE(B338,C120, " Curncy")</f>
        <v>EURNOK Curncy</v>
      </c>
      <c r="K120" s="49">
        <f>IF(C120 = B338,1,_xll.BDP(J120,$K$7))</f>
        <v>1</v>
      </c>
      <c r="L120" s="69">
        <f>IF(C120 = B338,1,_xll.BDP(J120,$L$7)*K120)</f>
        <v>9.6206999999999994</v>
      </c>
      <c r="M120" s="70">
        <f>G120*I120*S120/L120</f>
        <v>60868.75175403052</v>
      </c>
      <c r="N120" s="79">
        <f>M120 / X338</f>
        <v>3.5327609763504498E-4</v>
      </c>
      <c r="O120" s="70">
        <f>F120*I120*S120/L120</f>
        <v>1724614.6330308607</v>
      </c>
      <c r="P120" s="85">
        <f>O120 / X338*100</f>
        <v>1.0009489432992917</v>
      </c>
      <c r="Q120" s="82">
        <f>IF(P120&lt;0,P120,0)</f>
        <v>0</v>
      </c>
      <c r="R120" s="161">
        <f>IF(P120&gt;0,P120,0)</f>
        <v>1.0009489432992917</v>
      </c>
      <c r="S120" s="33">
        <f>IF(EXACT(C120,UPPER(C120)),1,0.01)/U120</f>
        <v>1</v>
      </c>
      <c r="T120" s="44">
        <v>0</v>
      </c>
      <c r="U120" s="44">
        <v>1</v>
      </c>
      <c r="V120" s="152">
        <f>IF(AND(P120&lt;0,N120&gt;0),N120,0)</f>
        <v>0</v>
      </c>
      <c r="W120" s="152">
        <f>IF(AND(P120&gt;0,N120&gt;0),N120,0)</f>
        <v>3.5327609763504498E-4</v>
      </c>
      <c r="X120" s="203"/>
      <c r="Y120" s="185">
        <f>_xll.BDH(B120,$Y$7,$C$1,$C$1)</f>
        <v>32.799999999999997</v>
      </c>
      <c r="Z120" s="183">
        <f>IF(OR(E120="#N/A N/A",Y120="#N/A N/A"),0,  E120 - Y120)</f>
        <v>0</v>
      </c>
      <c r="AA120" s="171">
        <f>IF(OR(Y120=0,Y120="#N/A N/A"),0,Z120 / Y120*100)</f>
        <v>0</v>
      </c>
      <c r="AB120" s="170">
        <v>488000</v>
      </c>
      <c r="AC120" s="172">
        <f>IF(C120 = B338,1,_xll.BDP(J120,$AC$7)*K120)</f>
        <v>9.6254000000000008</v>
      </c>
      <c r="AD120" s="195">
        <f>Z120*AB120*S120/AC120 / AE338</f>
        <v>0</v>
      </c>
      <c r="AE120" s="206"/>
      <c r="AF120" s="197"/>
      <c r="AG120" s="179"/>
    </row>
    <row r="121" spans="1:33" s="44" customFormat="1" x14ac:dyDescent="0.2">
      <c r="B121" s="44" t="s">
        <v>160</v>
      </c>
      <c r="C121" s="44" t="str">
        <f>_xll.BDP(B121,$C$7)</f>
        <v>NOK</v>
      </c>
      <c r="D121" s="44" t="s">
        <v>496</v>
      </c>
      <c r="E121" s="67">
        <f>_xll.BDP(B121,$E$7)</f>
        <v>32.6</v>
      </c>
      <c r="F121" s="67">
        <f>_xll.BDP(B121,$F$7)</f>
        <v>31.34</v>
      </c>
      <c r="G121" s="68">
        <f>IF(OR(F121="#N/A N/A",E121="#N/A N/A"),0,  F121 - E121)</f>
        <v>-1.2600000000000016</v>
      </c>
      <c r="H121" s="76">
        <f>IF(OR(E121=0,E121="#N/A N/A"),0,G121 / E121*100)</f>
        <v>-3.8650306748466305</v>
      </c>
      <c r="I121" s="25">
        <v>0</v>
      </c>
      <c r="J121" s="49" t="str">
        <f>CONCATENATE(B338,C121, " Curncy")</f>
        <v>EURNOK Curncy</v>
      </c>
      <c r="K121" s="49">
        <f>IF(C121 = B338,1,_xll.BDP(J121,$K$7))</f>
        <v>1</v>
      </c>
      <c r="L121" s="69">
        <f>IF(C121 = B338,1,_xll.BDP(J121,$L$7)*K121)</f>
        <v>9.6206999999999994</v>
      </c>
      <c r="M121" s="70">
        <f>G121*I121*S121/L121</f>
        <v>0</v>
      </c>
      <c r="N121" s="79">
        <f>M121 / X338</f>
        <v>0</v>
      </c>
      <c r="O121" s="70">
        <f>F121*I121*S121/L121</f>
        <v>0</v>
      </c>
      <c r="P121" s="85">
        <f>O121 / X338*100</f>
        <v>0</v>
      </c>
      <c r="Q121" s="82">
        <f>IF(P121&lt;0,P121,0)</f>
        <v>0</v>
      </c>
      <c r="R121" s="161">
        <f>IF(P121&gt;0,P121,0)</f>
        <v>0</v>
      </c>
      <c r="S121" s="33">
        <f>IF(EXACT(C121,UPPER(C121)),1,0.01)/U121</f>
        <v>1</v>
      </c>
      <c r="T121" s="44">
        <v>0</v>
      </c>
      <c r="U121" s="44">
        <v>1</v>
      </c>
      <c r="V121" s="152">
        <f>IF(AND(P121&lt;0,N121&gt;0),N121,0)</f>
        <v>0</v>
      </c>
      <c r="W121" s="152">
        <f>IF(AND(P121&gt;0,N121&gt;0),N121,0)</f>
        <v>0</v>
      </c>
      <c r="X121" s="203"/>
      <c r="Y121" s="185">
        <f>_xll.BDH(B121,$Y$7,$C$1,$C$1)</f>
        <v>32.74</v>
      </c>
      <c r="Z121" s="183">
        <f>IF(OR(E121="#N/A N/A",Y121="#N/A N/A"),0,  E121 - Y121)</f>
        <v>-0.14000000000000057</v>
      </c>
      <c r="AA121" s="171">
        <f>IF(OR(Y121=0,Y121="#N/A N/A"),0,Z121 / Y121*100)</f>
        <v>-0.42761148442272623</v>
      </c>
      <c r="AB121" s="170">
        <v>0</v>
      </c>
      <c r="AC121" s="172">
        <f>IF(C121 = B338,1,_xll.BDP(J121,$AC$7)*K121)</f>
        <v>9.6254000000000008</v>
      </c>
      <c r="AD121" s="195">
        <f>Z121*AB121*S121/AC121 / AE338</f>
        <v>0</v>
      </c>
      <c r="AE121" s="206"/>
      <c r="AF121" s="197"/>
      <c r="AG121" s="179"/>
    </row>
    <row r="122" spans="1:33" s="44" customFormat="1" x14ac:dyDescent="0.2">
      <c r="B122" s="44" t="s">
        <v>159</v>
      </c>
      <c r="C122" s="44" t="str">
        <f>_xll.BDP(B122,$C$7)</f>
        <v>NOK</v>
      </c>
      <c r="D122" s="44" t="s">
        <v>495</v>
      </c>
      <c r="E122" s="67">
        <f>_xll.BDP(B122,$E$7)</f>
        <v>153.1</v>
      </c>
      <c r="F122" s="67">
        <f>_xll.BDP(B122,$F$7)</f>
        <v>153.65</v>
      </c>
      <c r="G122" s="68">
        <f>IF(OR(F122="#N/A N/A",E122="#N/A N/A"),0,  F122 - E122)</f>
        <v>0.55000000000001137</v>
      </c>
      <c r="H122" s="76">
        <f>IF(OR(E122=0,E122="#N/A N/A"),0,G122 / E122*100)</f>
        <v>0.3592423252776038</v>
      </c>
      <c r="I122" s="25">
        <v>0</v>
      </c>
      <c r="J122" s="49" t="str">
        <f>CONCATENATE(B338,C122, " Curncy")</f>
        <v>EURNOK Curncy</v>
      </c>
      <c r="K122" s="49">
        <f>IF(C122 = B338,1,_xll.BDP(J122,$K$7))</f>
        <v>1</v>
      </c>
      <c r="L122" s="69">
        <f>IF(C122 = B338,1,_xll.BDP(J122,$L$7)*K122)</f>
        <v>9.6206999999999994</v>
      </c>
      <c r="M122" s="70">
        <f>G122*I122*S122/L122</f>
        <v>0</v>
      </c>
      <c r="N122" s="79">
        <f>M122 / X338</f>
        <v>0</v>
      </c>
      <c r="O122" s="70">
        <f>F122*I122*S122/L122</f>
        <v>0</v>
      </c>
      <c r="P122" s="85">
        <f>O122 / X338*100</f>
        <v>0</v>
      </c>
      <c r="Q122" s="82">
        <f>IF(P122&lt;0,P122,0)</f>
        <v>0</v>
      </c>
      <c r="R122" s="161">
        <f>IF(P122&gt;0,P122,0)</f>
        <v>0</v>
      </c>
      <c r="S122" s="33">
        <f>IF(EXACT(C122,UPPER(C122)),1,0.01)/U122</f>
        <v>1</v>
      </c>
      <c r="T122" s="44">
        <v>0</v>
      </c>
      <c r="U122" s="44">
        <v>1</v>
      </c>
      <c r="V122" s="152">
        <f>IF(AND(P122&lt;0,N122&gt;0),N122,0)</f>
        <v>0</v>
      </c>
      <c r="W122" s="152">
        <f>IF(AND(P122&gt;0,N122&gt;0),N122,0)</f>
        <v>0</v>
      </c>
      <c r="X122" s="203"/>
      <c r="Y122" s="185">
        <f>_xll.BDH(B122,$Y$7,$C$1,$C$1)</f>
        <v>154.85</v>
      </c>
      <c r="Z122" s="183">
        <f>IF(OR(E122="#N/A N/A",Y122="#N/A N/A"),0,  E122 - Y122)</f>
        <v>-1.75</v>
      </c>
      <c r="AA122" s="171">
        <f>IF(OR(Y122=0,Y122="#N/A N/A"),0,Z122 / Y122*100)</f>
        <v>-1.130125928317727</v>
      </c>
      <c r="AB122" s="170">
        <v>0</v>
      </c>
      <c r="AC122" s="172">
        <f>IF(C122 = B338,1,_xll.BDP(J122,$AC$7)*K122)</f>
        <v>9.6254000000000008</v>
      </c>
      <c r="AD122" s="195">
        <f>Z122*AB122*S122/AC122 / AE338</f>
        <v>0</v>
      </c>
      <c r="AE122" s="206"/>
      <c r="AF122" s="197"/>
      <c r="AG122" s="179"/>
    </row>
    <row r="123" spans="1:33" s="44" customFormat="1" x14ac:dyDescent="0.2">
      <c r="B123" s="44" t="s">
        <v>158</v>
      </c>
      <c r="C123" s="44" t="str">
        <f>_xll.BDP(B123,$C$7)</f>
        <v>NOK</v>
      </c>
      <c r="D123" s="44" t="s">
        <v>375</v>
      </c>
      <c r="E123" s="67">
        <f>_xll.BDP(B123,$E$7)</f>
        <v>62</v>
      </c>
      <c r="F123" s="67">
        <f>_xll.BDP(B123,$F$7)</f>
        <v>61.4</v>
      </c>
      <c r="G123" s="68">
        <f>IF(OR(F123="#N/A N/A",E123="#N/A N/A"),0,  F123 - E123)</f>
        <v>-0.60000000000000142</v>
      </c>
      <c r="H123" s="76">
        <f>IF(OR(E123=0,E123="#N/A N/A"),0,G123 / E123*100)</f>
        <v>-0.96774193548387322</v>
      </c>
      <c r="I123" s="25">
        <v>51000</v>
      </c>
      <c r="J123" s="49" t="str">
        <f>CONCATENATE(B338,C123, " Curncy")</f>
        <v>EURNOK Curncy</v>
      </c>
      <c r="K123" s="49">
        <f>IF(C123 = B338,1,_xll.BDP(J123,$K$7))</f>
        <v>1</v>
      </c>
      <c r="L123" s="69">
        <f>IF(C123 = B338,1,_xll.BDP(J123,$L$7)*K123)</f>
        <v>9.6206999999999994</v>
      </c>
      <c r="M123" s="70">
        <f>G123*I123*S123/L123</f>
        <v>-3180.6417412454475</v>
      </c>
      <c r="N123" s="79">
        <f>M123 / X338</f>
        <v>-1.8460123954290262E-5</v>
      </c>
      <c r="O123" s="70">
        <f>F123*I123*S123/L123</f>
        <v>325485.67152078333</v>
      </c>
      <c r="P123" s="85">
        <f>O123 / X338*100</f>
        <v>0.18890860179890323</v>
      </c>
      <c r="Q123" s="82">
        <f>IF(P123&lt;0,P123,0)</f>
        <v>0</v>
      </c>
      <c r="R123" s="161">
        <f>IF(P123&gt;0,P123,0)</f>
        <v>0.18890860179890323</v>
      </c>
      <c r="S123" s="33">
        <f>IF(EXACT(C123,UPPER(C123)),1,0.01)/U123</f>
        <v>1</v>
      </c>
      <c r="T123" s="44">
        <v>0</v>
      </c>
      <c r="U123" s="44">
        <v>1</v>
      </c>
      <c r="V123" s="152">
        <f>IF(AND(P123&lt;0,N123&gt;0),N123,0)</f>
        <v>0</v>
      </c>
      <c r="W123" s="152">
        <f>IF(AND(P123&gt;0,N123&gt;0),N123,0)</f>
        <v>0</v>
      </c>
      <c r="X123" s="203"/>
      <c r="Y123" s="185">
        <f>_xll.BDH(B123,$Y$7,$C$1,$C$1)</f>
        <v>62.4</v>
      </c>
      <c r="Z123" s="183">
        <f>IF(OR(E123="#N/A N/A",Y123="#N/A N/A"),0,  E123 - Y123)</f>
        <v>-0.39999999999999858</v>
      </c>
      <c r="AA123" s="171">
        <f>IF(OR(Y123=0,Y123="#N/A N/A"),0,Z123 / Y123*100)</f>
        <v>-0.64102564102563875</v>
      </c>
      <c r="AB123" s="170">
        <v>51000</v>
      </c>
      <c r="AC123" s="172">
        <f>IF(C123 = B338,1,_xll.BDP(J123,$AC$7)*K123)</f>
        <v>9.6254000000000008</v>
      </c>
      <c r="AD123" s="195">
        <f>Z123*AB123*S123/AC123 / AE338</f>
        <v>-1.2272274679439032E-5</v>
      </c>
      <c r="AE123" s="206"/>
      <c r="AF123" s="197"/>
      <c r="AG123" s="179"/>
    </row>
    <row r="124" spans="1:33" s="44" customFormat="1" x14ac:dyDescent="0.2">
      <c r="B124" s="44" t="s">
        <v>157</v>
      </c>
      <c r="C124" s="44" t="str">
        <f>_xll.BDP(B124,$C$7)</f>
        <v>NOK</v>
      </c>
      <c r="D124" s="44" t="s">
        <v>494</v>
      </c>
      <c r="E124" s="67">
        <f>_xll.BDP(B124,$E$7)</f>
        <v>24.75</v>
      </c>
      <c r="F124" s="67">
        <f>_xll.BDP(B124,$F$7)</f>
        <v>25.45</v>
      </c>
      <c r="G124" s="68">
        <f>IF(OR(F124="#N/A N/A",E124="#N/A N/A"),0,  F124 - E124)</f>
        <v>0.69999999999999929</v>
      </c>
      <c r="H124" s="76">
        <f>IF(OR(E124=0,E124="#N/A N/A"),0,G124 / E124*100)</f>
        <v>2.8282828282828252</v>
      </c>
      <c r="I124" s="25">
        <v>-153000</v>
      </c>
      <c r="J124" s="49" t="str">
        <f>CONCATENATE(B338,C124, " Curncy")</f>
        <v>EURNOK Curncy</v>
      </c>
      <c r="K124" s="49">
        <f>IF(C124 = B338,1,_xll.BDP(J124,$K$7))</f>
        <v>1</v>
      </c>
      <c r="L124" s="69">
        <f>IF(C124 = B338,1,_xll.BDP(J124,$L$7)*K124)</f>
        <v>9.6206999999999994</v>
      </c>
      <c r="M124" s="70">
        <f>G124*I124*S124/L124</f>
        <v>-11132.246094359029</v>
      </c>
      <c r="N124" s="79">
        <f>M124 / X338</f>
        <v>-6.461043384001569E-5</v>
      </c>
      <c r="O124" s="70">
        <f>F124*I124*S124/L124</f>
        <v>-404736.66157348221</v>
      </c>
      <c r="P124" s="85">
        <f>O124 / X338*100</f>
        <v>-0.23490507731834301</v>
      </c>
      <c r="Q124" s="82">
        <f>IF(P124&lt;0,P124,0)</f>
        <v>-0.23490507731834301</v>
      </c>
      <c r="R124" s="161">
        <f>IF(P124&gt;0,P124,0)</f>
        <v>0</v>
      </c>
      <c r="S124" s="33">
        <f>IF(EXACT(C124,UPPER(C124)),1,0.01)/U124</f>
        <v>1</v>
      </c>
      <c r="T124" s="44">
        <v>0</v>
      </c>
      <c r="U124" s="44">
        <v>1</v>
      </c>
      <c r="V124" s="152">
        <f>IF(AND(P124&lt;0,N124&gt;0),N124,0)</f>
        <v>0</v>
      </c>
      <c r="W124" s="152">
        <f>IF(AND(P124&gt;0,N124&gt;0),N124,0)</f>
        <v>0</v>
      </c>
      <c r="X124" s="203"/>
      <c r="Y124" s="185">
        <f>_xll.BDH(B124,$Y$7,$C$1,$C$1)</f>
        <v>24</v>
      </c>
      <c r="Z124" s="183">
        <f>IF(OR(E124="#N/A N/A",Y124="#N/A N/A"),0,  E124 - Y124)</f>
        <v>0.75</v>
      </c>
      <c r="AA124" s="171">
        <f>IF(OR(Y124=0,Y124="#N/A N/A"),0,Z124 / Y124*100)</f>
        <v>3.125</v>
      </c>
      <c r="AB124" s="170">
        <v>-153000</v>
      </c>
      <c r="AC124" s="172">
        <f>IF(C124 = B338,1,_xll.BDP(J124,$AC$7)*K124)</f>
        <v>9.6254000000000008</v>
      </c>
      <c r="AD124" s="195">
        <f>Z124*AB124*S124/AC124 / AE338</f>
        <v>-6.9031545071844794E-5</v>
      </c>
      <c r="AE124" s="206"/>
      <c r="AF124" s="197"/>
      <c r="AG124" s="179"/>
    </row>
    <row r="125" spans="1:33" s="44" customFormat="1" x14ac:dyDescent="0.2">
      <c r="B125" s="44" t="s">
        <v>156</v>
      </c>
      <c r="C125" s="44" t="str">
        <f>_xll.BDP(B125,$C$7)</f>
        <v>NOK</v>
      </c>
      <c r="D125" s="44" t="s">
        <v>493</v>
      </c>
      <c r="E125" s="67">
        <f>_xll.BDP(B125,$E$7)</f>
        <v>2.11</v>
      </c>
      <c r="F125" s="67">
        <f>_xll.BDP(B125,$F$7)</f>
        <v>2.1</v>
      </c>
      <c r="G125" s="68">
        <f>IF(OR(F125="#N/A N/A",E125="#N/A N/A"),0,  F125 - E125)</f>
        <v>-9.9999999999997868E-3</v>
      </c>
      <c r="H125" s="76">
        <f>IF(OR(E125=0,E125="#N/A N/A"),0,G125 / E125*100)</f>
        <v>-0.47393364928908943</v>
      </c>
      <c r="I125" s="25">
        <v>-2162000</v>
      </c>
      <c r="J125" s="49" t="str">
        <f>CONCATENATE(B338,C125, " Curncy")</f>
        <v>EURNOK Curncy</v>
      </c>
      <c r="K125" s="49">
        <f>IF(C125 = B338,1,_xll.BDP(J125,$K$7))</f>
        <v>1</v>
      </c>
      <c r="L125" s="69">
        <f>IF(C125 = B338,1,_xll.BDP(J125,$L$7)*K125)</f>
        <v>9.6206999999999994</v>
      </c>
      <c r="M125" s="70">
        <f>G125*I125*S125/L125</f>
        <v>2247.2377269844751</v>
      </c>
      <c r="N125" s="79">
        <f>M125 / X338</f>
        <v>1.3042741172932874E-5</v>
      </c>
      <c r="O125" s="70">
        <f>F125*I125*S125/L125</f>
        <v>-471919.92266674986</v>
      </c>
      <c r="P125" s="85">
        <f>O125 / X338*100</f>
        <v>-0.2738975646315962</v>
      </c>
      <c r="Q125" s="82">
        <f>IF(P125&lt;0,P125,0)</f>
        <v>-0.2738975646315962</v>
      </c>
      <c r="R125" s="161">
        <f>IF(P125&gt;0,P125,0)</f>
        <v>0</v>
      </c>
      <c r="S125" s="33">
        <f>IF(EXACT(C125,UPPER(C125)),1,0.01)/U125</f>
        <v>1</v>
      </c>
      <c r="T125" s="44">
        <v>0</v>
      </c>
      <c r="U125" s="44">
        <v>1</v>
      </c>
      <c r="V125" s="152">
        <f>IF(AND(P125&lt;0,N125&gt;0),N125,0)</f>
        <v>1.3042741172932874E-5</v>
      </c>
      <c r="W125" s="152">
        <f>IF(AND(P125&gt;0,N125&gt;0),N125,0)</f>
        <v>0</v>
      </c>
      <c r="X125" s="203"/>
      <c r="Y125" s="185">
        <f>_xll.BDH(B125,$Y$7,$C$1,$C$1)</f>
        <v>2.14</v>
      </c>
      <c r="Z125" s="183">
        <f>IF(OR(E125="#N/A N/A",Y125="#N/A N/A"),0,  E125 - Y125)</f>
        <v>-3.0000000000000249E-2</v>
      </c>
      <c r="AA125" s="171">
        <f>IF(OR(Y125=0,Y125="#N/A N/A"),0,Z125 / Y125*100)</f>
        <v>-1.4018691588785164</v>
      </c>
      <c r="AB125" s="170">
        <v>-2162000</v>
      </c>
      <c r="AC125" s="172">
        <f>IF(C125 = B338,1,_xll.BDP(J125,$AC$7)*K125)</f>
        <v>9.6254000000000008</v>
      </c>
      <c r="AD125" s="195">
        <f>Z125*AB125*S125/AC125 / AE338</f>
        <v>3.9018614495511033E-5</v>
      </c>
      <c r="AE125" s="206"/>
      <c r="AF125" s="197"/>
      <c r="AG125" s="179"/>
    </row>
    <row r="126" spans="1:33" s="44" customFormat="1" x14ac:dyDescent="0.2">
      <c r="A126" s="46" t="s">
        <v>342</v>
      </c>
      <c r="B126" s="46" t="s">
        <v>268</v>
      </c>
      <c r="C126" s="46"/>
      <c r="D126" s="48" t="s">
        <v>155</v>
      </c>
      <c r="E126" s="71"/>
      <c r="F126" s="71"/>
      <c r="G126" s="72"/>
      <c r="H126" s="77"/>
      <c r="I126" s="41"/>
      <c r="J126" s="50"/>
      <c r="K126" s="50"/>
      <c r="L126" s="73"/>
      <c r="M126" s="74">
        <f xml:space="preserve"> SUM(M119:M125)</f>
        <v>11570.883615537197</v>
      </c>
      <c r="N126" s="80">
        <f xml:space="preserve"> SUM(N119:N125)</f>
        <v>6.7156241784038014E-5</v>
      </c>
      <c r="O126" s="74">
        <f xml:space="preserve"> SUM(O119:O125)</f>
        <v>9347984.0344257709</v>
      </c>
      <c r="P126" s="86">
        <f xml:space="preserve"> SUM(P119:P125)</f>
        <v>5.4254756755677445</v>
      </c>
      <c r="Q126" s="83">
        <f xml:space="preserve"> SUM(Q119:Q125)</f>
        <v>-0.50880264194993918</v>
      </c>
      <c r="R126" s="162">
        <f xml:space="preserve"> SUM(R119:R125)</f>
        <v>5.9342783175176841</v>
      </c>
      <c r="S126" s="39"/>
      <c r="T126" s="46"/>
      <c r="U126" s="46"/>
      <c r="V126" s="153">
        <f xml:space="preserve"> SUM(V119:V125)</f>
        <v>1.3042741172932874E-5</v>
      </c>
      <c r="W126" s="153">
        <f xml:space="preserve"> SUM(W119:W125)</f>
        <v>3.5327609763504498E-4</v>
      </c>
      <c r="X126" s="216"/>
      <c r="Y126" s="174"/>
      <c r="Z126" s="184"/>
      <c r="AA126" s="173"/>
      <c r="AB126" s="174"/>
      <c r="AC126" s="180"/>
      <c r="AD126" s="196">
        <f xml:space="preserve"> SUM(AD119:AD125)</f>
        <v>-1.8594300885626413E-4</v>
      </c>
      <c r="AE126" s="206"/>
      <c r="AF126" s="197"/>
      <c r="AG126" s="179"/>
    </row>
    <row r="127" spans="1:33" s="44" customFormat="1" x14ac:dyDescent="0.2">
      <c r="E127" s="67"/>
      <c r="F127" s="67"/>
      <c r="G127" s="68"/>
      <c r="H127" s="76"/>
      <c r="I127" s="25"/>
      <c r="J127" s="49"/>
      <c r="K127" s="49"/>
      <c r="L127" s="69"/>
      <c r="M127" s="70"/>
      <c r="N127" s="79"/>
      <c r="O127" s="70"/>
      <c r="P127" s="85"/>
      <c r="Q127" s="82"/>
      <c r="R127" s="161"/>
      <c r="S127" s="33"/>
      <c r="V127" s="152"/>
      <c r="W127" s="152"/>
      <c r="X127" s="203"/>
      <c r="Y127" s="185"/>
      <c r="Z127" s="183"/>
      <c r="AA127" s="171"/>
      <c r="AB127" s="170"/>
      <c r="AC127" s="172"/>
      <c r="AD127" s="195"/>
      <c r="AE127" s="206"/>
      <c r="AF127" s="197"/>
      <c r="AG127" s="179"/>
    </row>
    <row r="128" spans="1:33" s="44" customFormat="1" x14ac:dyDescent="0.2">
      <c r="B128" s="44" t="s">
        <v>154</v>
      </c>
      <c r="C128" s="44" t="str">
        <f>_xll.BDP(B128,$C$7)</f>
        <v>ZAr</v>
      </c>
      <c r="D128" s="44" t="s">
        <v>492</v>
      </c>
      <c r="E128" s="67">
        <f>_xll.BDP(B128,$E$7)</f>
        <v>64</v>
      </c>
      <c r="F128" s="67">
        <f>_xll.BDP(B128,$F$7)</f>
        <v>64</v>
      </c>
      <c r="G128" s="68">
        <f>IF(OR(F128="#N/A N/A",E128="#N/A N/A"),0,  F128 - E128)</f>
        <v>0</v>
      </c>
      <c r="H128" s="76">
        <f>IF(OR(E128=0,E128="#N/A N/A"),0,G128 / E128*100)</f>
        <v>0</v>
      </c>
      <c r="I128" s="25">
        <v>-4310000</v>
      </c>
      <c r="J128" s="49" t="str">
        <f>CONCATENATE(B338,C128, " Curncy")</f>
        <v>EURZAr Curncy</v>
      </c>
      <c r="K128" s="49">
        <f>IF(C128 = B338,1,_xll.BDP(J128,$K$7))</f>
        <v>1</v>
      </c>
      <c r="L128" s="69">
        <f>IF(C128 = B338,1,_xll.BDP(J128,$L$7)*K128)</f>
        <v>14.3924</v>
      </c>
      <c r="M128" s="70">
        <f>G128*I128*S128/L128</f>
        <v>0</v>
      </c>
      <c r="N128" s="79">
        <f>M128 / X338</f>
        <v>0</v>
      </c>
      <c r="O128" s="70">
        <f>F128*I128*S128/L128</f>
        <v>-191656.70770684528</v>
      </c>
      <c r="P128" s="85">
        <f>O128 / X338*100</f>
        <v>-0.11123562063151948</v>
      </c>
      <c r="Q128" s="82">
        <f>IF(P128&lt;0,P128,0)</f>
        <v>-0.11123562063151948</v>
      </c>
      <c r="R128" s="161">
        <f>IF(P128&gt;0,P128,0)</f>
        <v>0</v>
      </c>
      <c r="S128" s="33">
        <f>IF(EXACT(C128,UPPER(C128)),1,0.01)/U128</f>
        <v>0.01</v>
      </c>
      <c r="T128" s="44">
        <v>0</v>
      </c>
      <c r="U128" s="44">
        <v>1</v>
      </c>
      <c r="V128" s="152">
        <f>IF(AND(P128&lt;0,N128&gt;0),N128,0)</f>
        <v>0</v>
      </c>
      <c r="W128" s="152">
        <f>IF(AND(P128&gt;0,N128&gt;0),N128,0)</f>
        <v>0</v>
      </c>
      <c r="X128" s="203"/>
      <c r="Y128" s="185">
        <f>_xll.BDH(B128,$Y$7,$C$1,$C$1)</f>
        <v>65</v>
      </c>
      <c r="Z128" s="183">
        <f>IF(OR(E128="#N/A N/A",Y128="#N/A N/A"),0,  E128 - Y128)</f>
        <v>-1</v>
      </c>
      <c r="AA128" s="171">
        <f>IF(OR(Y128=0,Y128="#N/A N/A"),0,Z128 / Y128*100)</f>
        <v>-1.5384615384615385</v>
      </c>
      <c r="AB128" s="170">
        <v>-4310000</v>
      </c>
      <c r="AC128" s="172">
        <f>IF(C128 = B338,1,_xll.BDP(J128,$AC$7)*K128)</f>
        <v>14.3337</v>
      </c>
      <c r="AD128" s="195">
        <f>Z128*AB128*S128/AC128 / AE338</f>
        <v>1.7411358017747294E-5</v>
      </c>
      <c r="AE128" s="206"/>
      <c r="AF128" s="197"/>
      <c r="AG128" s="179"/>
    </row>
    <row r="129" spans="1:33" s="44" customFormat="1" x14ac:dyDescent="0.2">
      <c r="B129" s="44" t="s">
        <v>153</v>
      </c>
      <c r="C129" s="44" t="str">
        <f>_xll.BDP(B129,$C$7)</f>
        <v>ZAr</v>
      </c>
      <c r="D129" s="44" t="s">
        <v>491</v>
      </c>
      <c r="E129" s="67">
        <f>_xll.BDP(B129,$E$7)</f>
        <v>35795</v>
      </c>
      <c r="F129" s="67">
        <f>_xll.BDP(B129,$F$7)</f>
        <v>35040</v>
      </c>
      <c r="G129" s="68">
        <f>IF(OR(F129="#N/A N/A",E129="#N/A N/A"),0,  F129 - E129)</f>
        <v>-755</v>
      </c>
      <c r="H129" s="76">
        <f>IF(OR(E129=0,E129="#N/A N/A"),0,G129 / E129*100)</f>
        <v>-2.1092331331191505</v>
      </c>
      <c r="I129" s="25">
        <v>-130000</v>
      </c>
      <c r="J129" s="49" t="str">
        <f>CONCATENATE(B338,C129, " Curncy")</f>
        <v>EURZAr Curncy</v>
      </c>
      <c r="K129" s="49">
        <f>IF(C129 = B338,1,_xll.BDP(J129,$K$7))</f>
        <v>1</v>
      </c>
      <c r="L129" s="69">
        <f>IF(C129 = B338,1,_xll.BDP(J129,$L$7)*K129)</f>
        <v>14.3924</v>
      </c>
      <c r="M129" s="70">
        <f>G129*I129*S129/L129</f>
        <v>68195.714404824772</v>
      </c>
      <c r="N129" s="79">
        <f>M129 / X338</f>
        <v>3.9580105006466204E-4</v>
      </c>
      <c r="O129" s="70">
        <f>F129*I129*S129/L129</f>
        <v>-3165003.7519802116</v>
      </c>
      <c r="P129" s="85">
        <f>O129 / X338*100</f>
        <v>-1.8369362641411597</v>
      </c>
      <c r="Q129" s="82">
        <f>IF(P129&lt;0,P129,0)</f>
        <v>-1.8369362641411597</v>
      </c>
      <c r="R129" s="161">
        <f>IF(P129&gt;0,P129,0)</f>
        <v>0</v>
      </c>
      <c r="S129" s="33">
        <f>IF(EXACT(C129,UPPER(C129)),1,0.01)/U129</f>
        <v>0.01</v>
      </c>
      <c r="T129" s="44">
        <v>0</v>
      </c>
      <c r="U129" s="44">
        <v>1</v>
      </c>
      <c r="V129" s="152">
        <f>IF(AND(P129&lt;0,N129&gt;0),N129,0)</f>
        <v>3.9580105006466204E-4</v>
      </c>
      <c r="W129" s="152">
        <f>IF(AND(P129&gt;0,N129&gt;0),N129,0)</f>
        <v>0</v>
      </c>
      <c r="X129" s="203"/>
      <c r="Y129" s="185">
        <f>_xll.BDH(B129,$Y$7,$C$1,$C$1)</f>
        <v>35989</v>
      </c>
      <c r="Z129" s="183">
        <f>IF(OR(E129="#N/A N/A",Y129="#N/A N/A"),0,  E129 - Y129)</f>
        <v>-194</v>
      </c>
      <c r="AA129" s="171">
        <f>IF(OR(Y129=0,Y129="#N/A N/A"),0,Z129 / Y129*100)</f>
        <v>-0.53905359971102274</v>
      </c>
      <c r="AB129" s="170">
        <v>-64662</v>
      </c>
      <c r="AC129" s="172">
        <f>IF(C129 = B338,1,_xll.BDP(J129,$AC$7)*K129)</f>
        <v>14.3337</v>
      </c>
      <c r="AD129" s="195">
        <f>Z129*AB129*S129/AC129 / AE338</f>
        <v>5.0676456388829161E-5</v>
      </c>
      <c r="AE129" s="206"/>
      <c r="AF129" s="197"/>
      <c r="AG129" s="179"/>
    </row>
    <row r="130" spans="1:33" s="44" customFormat="1" x14ac:dyDescent="0.2">
      <c r="A130" s="46" t="s">
        <v>343</v>
      </c>
      <c r="B130" s="46" t="s">
        <v>269</v>
      </c>
      <c r="C130" s="46"/>
      <c r="D130" s="48" t="s">
        <v>152</v>
      </c>
      <c r="E130" s="71"/>
      <c r="F130" s="71"/>
      <c r="G130" s="72"/>
      <c r="H130" s="77"/>
      <c r="I130" s="41"/>
      <c r="J130" s="50"/>
      <c r="K130" s="50"/>
      <c r="L130" s="73"/>
      <c r="M130" s="74">
        <f xml:space="preserve"> SUM(M128:M129)</f>
        <v>68195.714404824772</v>
      </c>
      <c r="N130" s="80">
        <f xml:space="preserve"> SUM(N128:N129)</f>
        <v>3.9580105006466204E-4</v>
      </c>
      <c r="O130" s="74">
        <f xml:space="preserve"> SUM(O128:O129)</f>
        <v>-3356660.459687057</v>
      </c>
      <c r="P130" s="86">
        <f xml:space="preserve"> SUM(P128:P129)</f>
        <v>-1.9481718847726792</v>
      </c>
      <c r="Q130" s="83">
        <f xml:space="preserve"> SUM(Q128:Q129)</f>
        <v>-1.9481718847726792</v>
      </c>
      <c r="R130" s="162">
        <f xml:space="preserve"> SUM(R128:R129)</f>
        <v>0</v>
      </c>
      <c r="S130" s="39"/>
      <c r="T130" s="46"/>
      <c r="U130" s="46"/>
      <c r="V130" s="153">
        <f xml:space="preserve"> SUM(V128:V129)</f>
        <v>3.9580105006466204E-4</v>
      </c>
      <c r="W130" s="153">
        <f xml:space="preserve"> SUM(W128:W129)</f>
        <v>0</v>
      </c>
      <c r="X130" s="216"/>
      <c r="Y130" s="174"/>
      <c r="Z130" s="184"/>
      <c r="AA130" s="173"/>
      <c r="AB130" s="174"/>
      <c r="AC130" s="180"/>
      <c r="AD130" s="196">
        <f xml:space="preserve"> SUM(AD128:AD129)</f>
        <v>6.8087814406576452E-5</v>
      </c>
      <c r="AE130" s="217"/>
      <c r="AF130" s="197"/>
      <c r="AG130" s="179"/>
    </row>
    <row r="131" spans="1:33" s="44" customFormat="1" x14ac:dyDescent="0.2">
      <c r="E131" s="67"/>
      <c r="F131" s="67"/>
      <c r="G131" s="68"/>
      <c r="H131" s="76"/>
      <c r="I131" s="25"/>
      <c r="J131" s="49"/>
      <c r="K131" s="49"/>
      <c r="L131" s="69"/>
      <c r="M131" s="70"/>
      <c r="N131" s="79"/>
      <c r="O131" s="70"/>
      <c r="P131" s="85"/>
      <c r="Q131" s="82"/>
      <c r="R131" s="161"/>
      <c r="S131" s="33"/>
      <c r="V131" s="152"/>
      <c r="W131" s="152"/>
      <c r="X131" s="203"/>
      <c r="Y131" s="185"/>
      <c r="Z131" s="183"/>
      <c r="AA131" s="171"/>
      <c r="AB131" s="170"/>
      <c r="AC131" s="172"/>
      <c r="AD131" s="195"/>
      <c r="AE131" s="206"/>
      <c r="AF131" s="197"/>
      <c r="AG131" s="179"/>
    </row>
    <row r="132" spans="1:33" s="44" customFormat="1" x14ac:dyDescent="0.2">
      <c r="B132" s="44" t="s">
        <v>151</v>
      </c>
      <c r="C132" s="44" t="str">
        <f>_xll.BDP(B132,$C$7)</f>
        <v>SEK</v>
      </c>
      <c r="D132" s="44" t="s">
        <v>490</v>
      </c>
      <c r="E132" s="67">
        <f>_xll.BDP(B132,$E$7)</f>
        <v>31.8</v>
      </c>
      <c r="F132" s="67">
        <f>_xll.BDP(B132,$F$7)</f>
        <v>31.66</v>
      </c>
      <c r="G132" s="68">
        <f>IF(OR(F132="#N/A N/A",E132="#N/A N/A"),0,  F132 - E132)</f>
        <v>-0.14000000000000057</v>
      </c>
      <c r="H132" s="76">
        <f>IF(OR(E132=0,E132="#N/A N/A"),0,G132 / E132*100)</f>
        <v>-0.44025157232704581</v>
      </c>
      <c r="I132" s="25">
        <v>110000</v>
      </c>
      <c r="J132" s="49" t="str">
        <f>CONCATENATE(B338,C132, " Curncy")</f>
        <v>EURSEK Curncy</v>
      </c>
      <c r="K132" s="49">
        <f>IF(C132 = B338,1,_xll.BDP(J132,$K$7))</f>
        <v>1</v>
      </c>
      <c r="L132" s="69">
        <f>IF(C132 = B338,1,_xll.BDP(J132,$L$7)*K132)</f>
        <v>10.1</v>
      </c>
      <c r="M132" s="70">
        <f>G132*I132*S132/L132</f>
        <v>-1524.752475247531</v>
      </c>
      <c r="N132" s="79">
        <f>M132 / X338</f>
        <v>-8.8495096218094397E-6</v>
      </c>
      <c r="O132" s="70">
        <f>F132*I132*S132/L132</f>
        <v>344811.88118811883</v>
      </c>
      <c r="P132" s="85">
        <f>O132 / X338*100</f>
        <v>0.20012533901891835</v>
      </c>
      <c r="Q132" s="82">
        <f>IF(P132&lt;0,P132,0)</f>
        <v>0</v>
      </c>
      <c r="R132" s="161">
        <f>IF(P132&gt;0,P132,0)</f>
        <v>0.20012533901891835</v>
      </c>
      <c r="S132" s="33">
        <f>IF(EXACT(C132,UPPER(C132)),1,0.01)/U132</f>
        <v>1</v>
      </c>
      <c r="T132" s="44">
        <v>0</v>
      </c>
      <c r="U132" s="44">
        <v>1</v>
      </c>
      <c r="V132" s="152">
        <f>IF(AND(P132&lt;0,N132&gt;0),N132,0)</f>
        <v>0</v>
      </c>
      <c r="W132" s="152">
        <f>IF(AND(P132&gt;0,N132&gt;0),N132,0)</f>
        <v>0</v>
      </c>
      <c r="X132" s="203"/>
      <c r="Y132" s="185">
        <f>_xll.BDH(B132,$Y$7,$C$1,$C$1)</f>
        <v>31.94</v>
      </c>
      <c r="Z132" s="183">
        <f>IF(OR(E132="#N/A N/A",Y132="#N/A N/A"),0,  E132 - Y132)</f>
        <v>-0.14000000000000057</v>
      </c>
      <c r="AA132" s="171">
        <f>IF(OR(Y132=0,Y132="#N/A N/A"),0,Z132 / Y132*100)</f>
        <v>-0.43832185347526792</v>
      </c>
      <c r="AB132" s="170">
        <v>110000</v>
      </c>
      <c r="AC132" s="172">
        <f>IF(C132 = B338,1,_xll.BDP(J132,$AC$7)*K132)</f>
        <v>10.065200000000001</v>
      </c>
      <c r="AD132" s="195">
        <f>Z132*AB132*S132/AC132 / AE338</f>
        <v>-8.8595568246595413E-6</v>
      </c>
      <c r="AE132" s="206"/>
      <c r="AF132" s="197"/>
      <c r="AG132" s="179"/>
    </row>
    <row r="133" spans="1:33" s="44" customFormat="1" x14ac:dyDescent="0.2">
      <c r="B133" s="44" t="s">
        <v>150</v>
      </c>
      <c r="C133" s="44" t="str">
        <f>_xll.BDP(B133,$C$7)</f>
        <v>SEK</v>
      </c>
      <c r="D133" s="44" t="s">
        <v>489</v>
      </c>
      <c r="E133" s="67">
        <f>_xll.BDP(B133,$E$7)</f>
        <v>104.2</v>
      </c>
      <c r="F133" s="67">
        <f>_xll.BDP(B133,$F$7)</f>
        <v>104.6</v>
      </c>
      <c r="G133" s="68">
        <f>IF(OR(F133="#N/A N/A",E133="#N/A N/A"),0,  F133 - E133)</f>
        <v>0.39999999999999147</v>
      </c>
      <c r="H133" s="76">
        <f>IF(OR(E133=0,E133="#N/A N/A"),0,G133 / E133*100)</f>
        <v>0.38387715930901289</v>
      </c>
      <c r="I133" s="25">
        <v>-68000</v>
      </c>
      <c r="J133" s="49" t="str">
        <f>CONCATENATE(B338,C133, " Curncy")</f>
        <v>EURSEK Curncy</v>
      </c>
      <c r="K133" s="49">
        <f>IF(C133 = B338,1,_xll.BDP(J133,$K$7))</f>
        <v>1</v>
      </c>
      <c r="L133" s="69">
        <f>IF(C133 = B338,1,_xll.BDP(J133,$L$7)*K133)</f>
        <v>10.1</v>
      </c>
      <c r="M133" s="70">
        <f>G133*I133*S133/L133</f>
        <v>-2693.0693069306358</v>
      </c>
      <c r="N133" s="79">
        <f>M133 / X338</f>
        <v>-1.5630302708650041E-5</v>
      </c>
      <c r="O133" s="70">
        <f>F133*I133*S133/L133</f>
        <v>-704237.62376237626</v>
      </c>
      <c r="P133" s="85">
        <f>O133 / X338*100</f>
        <v>-0.40873241583120723</v>
      </c>
      <c r="Q133" s="82">
        <f>IF(P133&lt;0,P133,0)</f>
        <v>-0.40873241583120723</v>
      </c>
      <c r="R133" s="161">
        <f>IF(P133&gt;0,P133,0)</f>
        <v>0</v>
      </c>
      <c r="S133" s="33">
        <f>IF(EXACT(C133,UPPER(C133)),1,0.01)/U133</f>
        <v>1</v>
      </c>
      <c r="T133" s="44">
        <v>0</v>
      </c>
      <c r="U133" s="44">
        <v>1</v>
      </c>
      <c r="V133" s="152">
        <f>IF(AND(P133&lt;0,N133&gt;0),N133,0)</f>
        <v>0</v>
      </c>
      <c r="W133" s="152">
        <f>IF(AND(P133&gt;0,N133&gt;0),N133,0)</f>
        <v>0</v>
      </c>
      <c r="X133" s="203"/>
      <c r="Y133" s="185">
        <f>_xll.BDH(B133,$Y$7,$C$1,$C$1)</f>
        <v>104.35</v>
      </c>
      <c r="Z133" s="183">
        <f>IF(OR(E133="#N/A N/A",Y133="#N/A N/A"),0,  E133 - Y133)</f>
        <v>-0.14999999999999147</v>
      </c>
      <c r="AA133" s="171">
        <f>IF(OR(Y133=0,Y133="#N/A N/A"),0,Z133 / Y133*100)</f>
        <v>-0.14374700527071538</v>
      </c>
      <c r="AB133" s="170">
        <v>-68000</v>
      </c>
      <c r="AC133" s="172">
        <f>IF(C133 = B338,1,_xll.BDP(J133,$AC$7)*K133)</f>
        <v>10.065200000000001</v>
      </c>
      <c r="AD133" s="195">
        <f>Z133*AB133*S133/AC133 / AE338</f>
        <v>5.8680181565923265E-6</v>
      </c>
      <c r="AE133" s="206"/>
      <c r="AF133" s="197"/>
      <c r="AG133" s="179"/>
    </row>
    <row r="134" spans="1:33" s="44" customFormat="1" x14ac:dyDescent="0.2">
      <c r="B134" s="44" t="s">
        <v>149</v>
      </c>
      <c r="C134" s="44" t="str">
        <f>_xll.BDP(B134,$C$7)</f>
        <v>SEK</v>
      </c>
      <c r="D134" s="44" t="s">
        <v>488</v>
      </c>
      <c r="E134" s="67">
        <f>_xll.BDP(B134,$E$7)</f>
        <v>491.8</v>
      </c>
      <c r="F134" s="67">
        <f>_xll.BDP(B134,$F$7)</f>
        <v>486.7</v>
      </c>
      <c r="G134" s="68">
        <f>IF(OR(F134="#N/A N/A",E134="#N/A N/A"),0,  F134 - E134)</f>
        <v>-5.1000000000000227</v>
      </c>
      <c r="H134" s="76">
        <f>IF(OR(E134=0,E134="#N/A N/A"),0,G134 / E134*100)</f>
        <v>-1.0370069133794271</v>
      </c>
      <c r="I134" s="25">
        <v>0</v>
      </c>
      <c r="J134" s="49" t="str">
        <f>CONCATENATE(B338,C134, " Curncy")</f>
        <v>EURSEK Curncy</v>
      </c>
      <c r="K134" s="49">
        <f>IF(C134 = B338,1,_xll.BDP(J134,$K$7))</f>
        <v>1</v>
      </c>
      <c r="L134" s="69">
        <f>IF(C134 = B338,1,_xll.BDP(J134,$L$7)*K134)</f>
        <v>10.1</v>
      </c>
      <c r="M134" s="70">
        <f>G134*I134*S134/L134</f>
        <v>0</v>
      </c>
      <c r="N134" s="79">
        <f>M134 / X338</f>
        <v>0</v>
      </c>
      <c r="O134" s="70">
        <f>F134*I134*S134/L134</f>
        <v>0</v>
      </c>
      <c r="P134" s="85">
        <f>O134 / X338*100</f>
        <v>0</v>
      </c>
      <c r="Q134" s="82">
        <f>IF(P134&lt;0,P134,0)</f>
        <v>0</v>
      </c>
      <c r="R134" s="161">
        <f>IF(P134&gt;0,P134,0)</f>
        <v>0</v>
      </c>
      <c r="S134" s="33">
        <f>IF(EXACT(C134,UPPER(C134)),1,0.01)/U134</f>
        <v>1</v>
      </c>
      <c r="T134" s="44">
        <v>0</v>
      </c>
      <c r="U134" s="44">
        <v>1</v>
      </c>
      <c r="V134" s="152">
        <f>IF(AND(P134&lt;0,N134&gt;0),N134,0)</f>
        <v>0</v>
      </c>
      <c r="W134" s="152">
        <f>IF(AND(P134&gt;0,N134&gt;0),N134,0)</f>
        <v>0</v>
      </c>
      <c r="X134" s="203"/>
      <c r="Y134" s="185">
        <f>_xll.BDH(B134,$Y$7,$C$1,$C$1)</f>
        <v>490</v>
      </c>
      <c r="Z134" s="183">
        <f>IF(OR(E134="#N/A N/A",Y134="#N/A N/A"),0,  E134 - Y134)</f>
        <v>1.8000000000000114</v>
      </c>
      <c r="AA134" s="171">
        <f>IF(OR(Y134=0,Y134="#N/A N/A"),0,Z134 / Y134*100)</f>
        <v>0.3673469387755125</v>
      </c>
      <c r="AB134" s="170">
        <v>0</v>
      </c>
      <c r="AC134" s="172">
        <f>IF(C134 = B338,1,_xll.BDP(J134,$AC$7)*K134)</f>
        <v>10.065200000000001</v>
      </c>
      <c r="AD134" s="195">
        <f>Z134*AB134*S134/AC134 / AE338</f>
        <v>0</v>
      </c>
      <c r="AE134" s="206"/>
      <c r="AF134" s="197"/>
      <c r="AG134" s="179"/>
    </row>
    <row r="135" spans="1:33" s="44" customFormat="1" x14ac:dyDescent="0.2">
      <c r="B135" s="44" t="s">
        <v>148</v>
      </c>
      <c r="C135" s="44" t="str">
        <f>_xll.BDP(B135,$C$7)</f>
        <v>SEK</v>
      </c>
      <c r="D135" s="44" t="s">
        <v>487</v>
      </c>
      <c r="E135" s="67">
        <f>_xll.BDP(B135,$E$7)</f>
        <v>184.5</v>
      </c>
      <c r="F135" s="67">
        <f>_xll.BDP(B135,$F$7)</f>
        <v>181.5</v>
      </c>
      <c r="G135" s="68">
        <f>IF(OR(F135="#N/A N/A",E135="#N/A N/A"),0,  F135 - E135)</f>
        <v>-3</v>
      </c>
      <c r="H135" s="76">
        <f>IF(OR(E135=0,E135="#N/A N/A"),0,G135 / E135*100)</f>
        <v>-1.6260162601626018</v>
      </c>
      <c r="I135" s="25">
        <v>0</v>
      </c>
      <c r="J135" s="49" t="str">
        <f>CONCATENATE(B338,C135, " Curncy")</f>
        <v>EURSEK Curncy</v>
      </c>
      <c r="K135" s="49">
        <f>IF(C135 = B338,1,_xll.BDP(J135,$K$7))</f>
        <v>1</v>
      </c>
      <c r="L135" s="69">
        <f>IF(C135 = B338,1,_xll.BDP(J135,$L$7)*K135)</f>
        <v>10.1</v>
      </c>
      <c r="M135" s="70">
        <f>G135*I135*S135/L135</f>
        <v>0</v>
      </c>
      <c r="N135" s="79">
        <f>M135 / X338</f>
        <v>0</v>
      </c>
      <c r="O135" s="70">
        <f>F135*I135*S135/L135</f>
        <v>0</v>
      </c>
      <c r="P135" s="85">
        <f>O135 / X338*100</f>
        <v>0</v>
      </c>
      <c r="Q135" s="82">
        <f>IF(P135&lt;0,P135,0)</f>
        <v>0</v>
      </c>
      <c r="R135" s="161">
        <f>IF(P135&gt;0,P135,0)</f>
        <v>0</v>
      </c>
      <c r="S135" s="33">
        <f>IF(EXACT(C135,UPPER(C135)),1,0.01)/U135</f>
        <v>1</v>
      </c>
      <c r="T135" s="44">
        <v>0</v>
      </c>
      <c r="U135" s="44">
        <v>1</v>
      </c>
      <c r="V135" s="152">
        <f>IF(AND(P135&lt;0,N135&gt;0),N135,0)</f>
        <v>0</v>
      </c>
      <c r="W135" s="152">
        <f>IF(AND(P135&gt;0,N135&gt;0),N135,0)</f>
        <v>0</v>
      </c>
      <c r="X135" s="203"/>
      <c r="Y135" s="185">
        <f>_xll.BDH(B135,$Y$7,$C$1,$C$1)</f>
        <v>188.75</v>
      </c>
      <c r="Z135" s="183">
        <f>IF(OR(E135="#N/A N/A",Y135="#N/A N/A"),0,  E135 - Y135)</f>
        <v>-4.25</v>
      </c>
      <c r="AA135" s="171">
        <f>IF(OR(Y135=0,Y135="#N/A N/A"),0,Z135 / Y135*100)</f>
        <v>-2.2516556291390728</v>
      </c>
      <c r="AB135" s="170">
        <v>0</v>
      </c>
      <c r="AC135" s="172">
        <f>IF(C135 = B338,1,_xll.BDP(J135,$AC$7)*K135)</f>
        <v>10.065200000000001</v>
      </c>
      <c r="AD135" s="195">
        <f>Z135*AB135*S135/AC135 / AE338</f>
        <v>0</v>
      </c>
      <c r="AE135" s="206"/>
      <c r="AF135" s="197"/>
      <c r="AG135" s="179"/>
    </row>
    <row r="136" spans="1:33" s="44" customFormat="1" x14ac:dyDescent="0.2">
      <c r="B136" s="44" t="s">
        <v>147</v>
      </c>
      <c r="C136" s="44" t="str">
        <f>_xll.BDP(B136,$C$7)</f>
        <v>SEK</v>
      </c>
      <c r="D136" s="44" t="s">
        <v>486</v>
      </c>
      <c r="E136" s="67">
        <f>_xll.BDP(B136,$E$7)</f>
        <v>56.68</v>
      </c>
      <c r="F136" s="67">
        <f>_xll.BDP(B136,$F$7)</f>
        <v>55.76</v>
      </c>
      <c r="G136" s="68">
        <f>IF(OR(F136="#N/A N/A",E136="#N/A N/A"),0,  F136 - E136)</f>
        <v>-0.92000000000000171</v>
      </c>
      <c r="H136" s="76">
        <f>IF(OR(E136=0,E136="#N/A N/A"),0,G136 / E136*100)</f>
        <v>-1.6231474947071307</v>
      </c>
      <c r="I136" s="25">
        <v>182000</v>
      </c>
      <c r="J136" s="49" t="str">
        <f>CONCATENATE(B338,C136, " Curncy")</f>
        <v>EURSEK Curncy</v>
      </c>
      <c r="K136" s="49">
        <f>IF(C136 = B338,1,_xll.BDP(J136,$K$7))</f>
        <v>1</v>
      </c>
      <c r="L136" s="69">
        <f>IF(C136 = B338,1,_xll.BDP(J136,$L$7)*K136)</f>
        <v>10.1</v>
      </c>
      <c r="M136" s="70">
        <f>G136*I136*S136/L136</f>
        <v>-16578.217821782211</v>
      </c>
      <c r="N136" s="79">
        <f>M136 / X338</f>
        <v>-9.6218304615309694E-5</v>
      </c>
      <c r="O136" s="70">
        <f>F136*I136*S136/L136</f>
        <v>1004784.1584158416</v>
      </c>
      <c r="P136" s="85">
        <f>O136 / X338*100</f>
        <v>0.58316659405974547</v>
      </c>
      <c r="Q136" s="82">
        <f>IF(P136&lt;0,P136,0)</f>
        <v>0</v>
      </c>
      <c r="R136" s="161">
        <f>IF(P136&gt;0,P136,0)</f>
        <v>0.58316659405974547</v>
      </c>
      <c r="S136" s="33">
        <f>IF(EXACT(C136,UPPER(C136)),1,0.01)/U136</f>
        <v>1</v>
      </c>
      <c r="T136" s="44">
        <v>0</v>
      </c>
      <c r="U136" s="44">
        <v>1</v>
      </c>
      <c r="V136" s="152">
        <f>IF(AND(P136&lt;0,N136&gt;0),N136,0)</f>
        <v>0</v>
      </c>
      <c r="W136" s="152">
        <f>IF(AND(P136&gt;0,N136&gt;0),N136,0)</f>
        <v>0</v>
      </c>
      <c r="X136" s="203"/>
      <c r="Y136" s="185">
        <f>_xll.BDH(B136,$Y$7,$C$1,$C$1)</f>
        <v>56.64</v>
      </c>
      <c r="Z136" s="183">
        <f>IF(OR(E136="#N/A N/A",Y136="#N/A N/A"),0,  E136 - Y136)</f>
        <v>3.9999999999999147E-2</v>
      </c>
      <c r="AA136" s="171">
        <f>IF(OR(Y136=0,Y136="#N/A N/A"),0,Z136 / Y136*100)</f>
        <v>7.0621468926552161E-2</v>
      </c>
      <c r="AB136" s="170">
        <v>182000</v>
      </c>
      <c r="AC136" s="172">
        <f>IF(C136 = B338,1,_xll.BDP(J136,$AC$7)*K136)</f>
        <v>10.065200000000001</v>
      </c>
      <c r="AD136" s="195">
        <f>Z136*AB136*S136/AC136 / AE338</f>
        <v>4.1881541352934954E-6</v>
      </c>
      <c r="AE136" s="206"/>
      <c r="AF136" s="197"/>
      <c r="AG136" s="179"/>
    </row>
    <row r="137" spans="1:33" s="44" customFormat="1" x14ac:dyDescent="0.2">
      <c r="A137" s="46" t="s">
        <v>344</v>
      </c>
      <c r="B137" s="46" t="s">
        <v>270</v>
      </c>
      <c r="C137" s="46"/>
      <c r="D137" s="48" t="s">
        <v>146</v>
      </c>
      <c r="E137" s="71"/>
      <c r="F137" s="71"/>
      <c r="G137" s="72"/>
      <c r="H137" s="77"/>
      <c r="I137" s="41"/>
      <c r="J137" s="50"/>
      <c r="K137" s="50"/>
      <c r="L137" s="73"/>
      <c r="M137" s="74">
        <f xml:space="preserve"> SUM(M132:M136)</f>
        <v>-20796.03960396038</v>
      </c>
      <c r="N137" s="80">
        <f xml:space="preserve"> SUM(N132:N136)</f>
        <v>-1.2069811694576918E-4</v>
      </c>
      <c r="O137" s="74">
        <f xml:space="preserve"> SUM(O132:O136)</f>
        <v>645358.41584158421</v>
      </c>
      <c r="P137" s="86">
        <f xml:space="preserve"> SUM(P132:P136)</f>
        <v>0.37455951724745662</v>
      </c>
      <c r="Q137" s="83">
        <f xml:space="preserve"> SUM(Q132:Q136)</f>
        <v>-0.40873241583120723</v>
      </c>
      <c r="R137" s="162">
        <f xml:space="preserve"> SUM(R132:R136)</f>
        <v>0.78329193307866385</v>
      </c>
      <c r="S137" s="39"/>
      <c r="T137" s="46"/>
      <c r="U137" s="46"/>
      <c r="V137" s="153">
        <f xml:space="preserve"> SUM(V132:V136)</f>
        <v>0</v>
      </c>
      <c r="W137" s="153">
        <f xml:space="preserve"> SUM(W132:W136)</f>
        <v>0</v>
      </c>
      <c r="X137" s="216"/>
      <c r="Y137" s="174"/>
      <c r="Z137" s="184"/>
      <c r="AA137" s="173"/>
      <c r="AB137" s="174"/>
      <c r="AC137" s="180"/>
      <c r="AD137" s="196">
        <f xml:space="preserve"> SUM(AD132:AD136)</f>
        <v>1.1966154672262806E-6</v>
      </c>
      <c r="AE137" s="217"/>
      <c r="AF137" s="197"/>
      <c r="AG137" s="179"/>
    </row>
    <row r="138" spans="1:33" s="44" customFormat="1" x14ac:dyDescent="0.2">
      <c r="E138" s="67"/>
      <c r="F138" s="67"/>
      <c r="G138" s="68"/>
      <c r="H138" s="76"/>
      <c r="I138" s="25"/>
      <c r="J138" s="49"/>
      <c r="K138" s="49"/>
      <c r="L138" s="69"/>
      <c r="M138" s="70"/>
      <c r="N138" s="79"/>
      <c r="O138" s="70"/>
      <c r="P138" s="85"/>
      <c r="Q138" s="82"/>
      <c r="R138" s="161"/>
      <c r="S138" s="33"/>
      <c r="V138" s="152"/>
      <c r="W138" s="152"/>
      <c r="X138" s="203"/>
      <c r="Y138" s="185"/>
      <c r="Z138" s="183"/>
      <c r="AA138" s="171"/>
      <c r="AB138" s="170"/>
      <c r="AC138" s="172"/>
      <c r="AD138" s="195"/>
      <c r="AE138" s="206"/>
      <c r="AF138" s="197"/>
      <c r="AG138" s="179"/>
    </row>
    <row r="139" spans="1:33" s="44" customFormat="1" x14ac:dyDescent="0.2">
      <c r="B139" s="44" t="s">
        <v>145</v>
      </c>
      <c r="C139" s="44" t="str">
        <f>_xll.BDP(B139,$C$7)</f>
        <v>CHF</v>
      </c>
      <c r="D139" s="44" t="s">
        <v>485</v>
      </c>
      <c r="E139" s="67">
        <f>_xll.BDP(B139,$E$7)</f>
        <v>23.85</v>
      </c>
      <c r="F139" s="67">
        <f>_xll.BDP(B139,$F$7)</f>
        <v>23.56</v>
      </c>
      <c r="G139" s="68">
        <f>IF(OR(F139="#N/A N/A",E139="#N/A N/A"),0,  F139 - E139)</f>
        <v>-0.2900000000000027</v>
      </c>
      <c r="H139" s="76">
        <f>IF(OR(E139=0,E139="#N/A N/A"),0,G139 / E139*100)</f>
        <v>-1.2159329140461328</v>
      </c>
      <c r="I139" s="25">
        <v>0</v>
      </c>
      <c r="J139" s="49" t="str">
        <f>CONCATENATE(B338,C139, " Curncy")</f>
        <v>EURCHF Curncy</v>
      </c>
      <c r="K139" s="49">
        <f>IF(C139 = B338,1,_xll.BDP(J139,$K$7))</f>
        <v>1</v>
      </c>
      <c r="L139" s="69">
        <f>IF(C139 = B338,1,_xll.BDP(J139,$L$7)*K139)</f>
        <v>1.15141</v>
      </c>
      <c r="M139" s="70">
        <f>G139*I139*S139/L139</f>
        <v>0</v>
      </c>
      <c r="N139" s="79">
        <f>M139 / X338</f>
        <v>0</v>
      </c>
      <c r="O139" s="70">
        <f>F139*I139*S139/L139</f>
        <v>0</v>
      </c>
      <c r="P139" s="85">
        <f>O139 / X338*100</f>
        <v>0</v>
      </c>
      <c r="Q139" s="82">
        <f>IF(P139&lt;0,P139,0)</f>
        <v>0</v>
      </c>
      <c r="R139" s="161">
        <f>IF(P139&gt;0,P139,0)</f>
        <v>0</v>
      </c>
      <c r="S139" s="33">
        <f>IF(EXACT(C139,UPPER(C139)),1,0.01)/U139</f>
        <v>1</v>
      </c>
      <c r="T139" s="44">
        <v>0</v>
      </c>
      <c r="U139" s="44">
        <v>1</v>
      </c>
      <c r="V139" s="152">
        <f>IF(AND(P139&lt;0,N139&gt;0),N139,0)</f>
        <v>0</v>
      </c>
      <c r="W139" s="152">
        <f>IF(AND(P139&gt;0,N139&gt;0),N139,0)</f>
        <v>0</v>
      </c>
      <c r="X139" s="203"/>
      <c r="Y139" s="185">
        <f>_xll.BDH(B139,$Y$7,$C$1,$C$1)</f>
        <v>23.96</v>
      </c>
      <c r="Z139" s="183">
        <f>IF(OR(E139="#N/A N/A",Y139="#N/A N/A"),0,  E139 - Y139)</f>
        <v>-0.10999999999999943</v>
      </c>
      <c r="AA139" s="171">
        <f>IF(OR(Y139=0,Y139="#N/A N/A"),0,Z139 / Y139*100)</f>
        <v>-0.45909849749582404</v>
      </c>
      <c r="AB139" s="170">
        <v>0</v>
      </c>
      <c r="AC139" s="172">
        <f>IF(C139 = B338,1,_xll.BDP(J139,$AC$7)*K139)</f>
        <v>1.15005</v>
      </c>
      <c r="AD139" s="195">
        <f>Z139*AB139*S139/AC139 / AE338</f>
        <v>0</v>
      </c>
      <c r="AE139" s="206"/>
      <c r="AF139" s="197"/>
      <c r="AG139" s="179"/>
    </row>
    <row r="140" spans="1:33" s="44" customFormat="1" x14ac:dyDescent="0.2">
      <c r="B140" s="44" t="s">
        <v>144</v>
      </c>
      <c r="C140" s="44" t="str">
        <f>_xll.BDP(B140,$C$7)</f>
        <v>CHF</v>
      </c>
      <c r="D140" s="44" t="s">
        <v>484</v>
      </c>
      <c r="E140" s="67">
        <f>_xll.BDP(B140,$E$7)</f>
        <v>55.7</v>
      </c>
      <c r="F140" s="67">
        <f>_xll.BDP(B140,$F$7)</f>
        <v>55.38</v>
      </c>
      <c r="G140" s="68">
        <f>IF(OR(F140="#N/A N/A",E140="#N/A N/A"),0,  F140 - E140)</f>
        <v>-0.32000000000000028</v>
      </c>
      <c r="H140" s="76">
        <f>IF(OR(E140=0,E140="#N/A N/A"),0,G140 / E140*100)</f>
        <v>-0.57450628366247802</v>
      </c>
      <c r="I140" s="25">
        <v>-22700</v>
      </c>
      <c r="J140" s="49" t="str">
        <f>CONCATENATE(B338,C140, " Curncy")</f>
        <v>EURCHF Curncy</v>
      </c>
      <c r="K140" s="49">
        <f>IF(C140 = B338,1,_xll.BDP(J140,$K$7))</f>
        <v>1</v>
      </c>
      <c r="L140" s="69">
        <f>IF(C140 = B338,1,_xll.BDP(J140,$L$7)*K140)</f>
        <v>1.15141</v>
      </c>
      <c r="M140" s="70">
        <f>G140*I140*S140/L140</f>
        <v>6308.7866181464515</v>
      </c>
      <c r="N140" s="79">
        <f>M140 / X338</f>
        <v>3.6615561401312808E-5</v>
      </c>
      <c r="O140" s="70">
        <f>F140*I140*S140/L140</f>
        <v>-1091814.3841029694</v>
      </c>
      <c r="P140" s="85">
        <f>O140 / X338*100</f>
        <v>-0.63367805950146927</v>
      </c>
      <c r="Q140" s="82">
        <f>IF(P140&lt;0,P140,0)</f>
        <v>-0.63367805950146927</v>
      </c>
      <c r="R140" s="161">
        <f>IF(P140&gt;0,P140,0)</f>
        <v>0</v>
      </c>
      <c r="S140" s="33">
        <f>IF(EXACT(C140,UPPER(C140)),1,0.01)/U140</f>
        <v>1</v>
      </c>
      <c r="T140" s="44">
        <v>0</v>
      </c>
      <c r="U140" s="44">
        <v>1</v>
      </c>
      <c r="V140" s="152">
        <f>IF(AND(P140&lt;0,N140&gt;0),N140,0)</f>
        <v>3.6615561401312808E-5</v>
      </c>
      <c r="W140" s="152">
        <f>IF(AND(P140&gt;0,N140&gt;0),N140,0)</f>
        <v>0</v>
      </c>
      <c r="X140" s="203"/>
      <c r="Y140" s="185">
        <f>_xll.BDH(B140,$Y$7,$C$1,$C$1)</f>
        <v>55.86</v>
      </c>
      <c r="Z140" s="183">
        <f>IF(OR(E140="#N/A N/A",Y140="#N/A N/A"),0,  E140 - Y140)</f>
        <v>-0.15999999999999659</v>
      </c>
      <c r="AA140" s="171">
        <f>IF(OR(Y140=0,Y140="#N/A N/A"),0,Z140 / Y140*100)</f>
        <v>-0.28643036161832547</v>
      </c>
      <c r="AB140" s="170">
        <v>-22700</v>
      </c>
      <c r="AC140" s="172">
        <f>IF(C140 = B338,1,_xll.BDP(J140,$AC$7)*K140)</f>
        <v>1.15005</v>
      </c>
      <c r="AD140" s="195">
        <f>Z140*AB140*S140/AC140 / AE338</f>
        <v>1.8287014264702744E-5</v>
      </c>
      <c r="AE140" s="206"/>
      <c r="AF140" s="197"/>
      <c r="AG140" s="179"/>
    </row>
    <row r="141" spans="1:33" s="44" customFormat="1" x14ac:dyDescent="0.2">
      <c r="B141" s="44" t="s">
        <v>143</v>
      </c>
      <c r="C141" s="44" t="str">
        <f>_xll.BDP(B141,$C$7)</f>
        <v>CHF</v>
      </c>
      <c r="D141" s="44" t="s">
        <v>483</v>
      </c>
      <c r="E141" s="67">
        <f>_xll.BDP(B141,$E$7)</f>
        <v>75.92</v>
      </c>
      <c r="F141" s="67">
        <f>_xll.BDP(B141,$F$7)</f>
        <v>75.28</v>
      </c>
      <c r="G141" s="68">
        <f>IF(OR(F141="#N/A N/A",E141="#N/A N/A"),0,  F141 - E141)</f>
        <v>-0.64000000000000057</v>
      </c>
      <c r="H141" s="76">
        <f>IF(OR(E141=0,E141="#N/A N/A"),0,G141 / E141*100)</f>
        <v>-0.84299262381454243</v>
      </c>
      <c r="I141" s="25">
        <v>0</v>
      </c>
      <c r="J141" s="49" t="str">
        <f>CONCATENATE(B338,C141, " Curncy")</f>
        <v>EURCHF Curncy</v>
      </c>
      <c r="K141" s="49">
        <f>IF(C141 = B338,1,_xll.BDP(J141,$K$7))</f>
        <v>1</v>
      </c>
      <c r="L141" s="69">
        <f>IF(C141 = B338,1,_xll.BDP(J141,$L$7)*K141)</f>
        <v>1.15141</v>
      </c>
      <c r="M141" s="70">
        <f>G141*I141*S141/L141</f>
        <v>0</v>
      </c>
      <c r="N141" s="79">
        <f>M141 / X338</f>
        <v>0</v>
      </c>
      <c r="O141" s="70">
        <f>F141*I141*S141/L141</f>
        <v>0</v>
      </c>
      <c r="P141" s="85">
        <f>O141 / X338*100</f>
        <v>0</v>
      </c>
      <c r="Q141" s="82">
        <f>IF(P141&lt;0,P141,0)</f>
        <v>0</v>
      </c>
      <c r="R141" s="161">
        <f>IF(P141&gt;0,P141,0)</f>
        <v>0</v>
      </c>
      <c r="S141" s="33">
        <f>IF(EXACT(C141,UPPER(C141)),1,0.01)/U141</f>
        <v>1</v>
      </c>
      <c r="T141" s="44">
        <v>0</v>
      </c>
      <c r="U141" s="44">
        <v>1</v>
      </c>
      <c r="V141" s="152">
        <f>IF(AND(P141&lt;0,N141&gt;0),N141,0)</f>
        <v>0</v>
      </c>
      <c r="W141" s="152">
        <f>IF(AND(P141&gt;0,N141&gt;0),N141,0)</f>
        <v>0</v>
      </c>
      <c r="X141" s="203"/>
      <c r="Y141" s="185">
        <f>_xll.BDH(B141,$Y$7,$C$1,$C$1)</f>
        <v>76.52</v>
      </c>
      <c r="Z141" s="183">
        <f>IF(OR(E141="#N/A N/A",Y141="#N/A N/A"),0,  E141 - Y141)</f>
        <v>-0.59999999999999432</v>
      </c>
      <c r="AA141" s="171">
        <f>IF(OR(Y141=0,Y141="#N/A N/A"),0,Z141 / Y141*100)</f>
        <v>-0.78410872974385049</v>
      </c>
      <c r="AB141" s="170">
        <v>0</v>
      </c>
      <c r="AC141" s="172">
        <f>IF(C141 = B338,1,_xll.BDP(J141,$AC$7)*K141)</f>
        <v>1.15005</v>
      </c>
      <c r="AD141" s="195">
        <f>Z141*AB141*S141/AC141 / AE338</f>
        <v>0</v>
      </c>
      <c r="AE141" s="206"/>
      <c r="AF141" s="197"/>
      <c r="AG141" s="179"/>
    </row>
    <row r="142" spans="1:33" s="44" customFormat="1" x14ac:dyDescent="0.2">
      <c r="B142" s="44" t="s">
        <v>142</v>
      </c>
      <c r="C142" s="44" t="str">
        <f>_xll.BDP(B142,$C$7)</f>
        <v>CHF</v>
      </c>
      <c r="D142" s="44" t="s">
        <v>366</v>
      </c>
      <c r="E142" s="67">
        <f>_xll.BDP(B142,$E$7)</f>
        <v>401.1</v>
      </c>
      <c r="F142" s="67">
        <f>_xll.BDP(B142,$F$7)</f>
        <v>399.8</v>
      </c>
      <c r="G142" s="68">
        <f>IF(OR(F142="#N/A N/A",E142="#N/A N/A"),0,  F142 - E142)</f>
        <v>-1.3000000000000114</v>
      </c>
      <c r="H142" s="76">
        <f>IF(OR(E142=0,E142="#N/A N/A"),0,G142 / E142*100)</f>
        <v>-0.32410870107205464</v>
      </c>
      <c r="I142" s="25">
        <v>-4370</v>
      </c>
      <c r="J142" s="49" t="str">
        <f>CONCATENATE(B338,C142, " Curncy")</f>
        <v>EURCHF Curncy</v>
      </c>
      <c r="K142" s="49">
        <f>IF(C142 = B338,1,_xll.BDP(J142,$K$7))</f>
        <v>1</v>
      </c>
      <c r="L142" s="69">
        <f>IF(C142 = B338,1,_xll.BDP(J142,$L$7)*K142)</f>
        <v>1.15141</v>
      </c>
      <c r="M142" s="70">
        <f>G142*I142*S142/L142</f>
        <v>4933.9505475895203</v>
      </c>
      <c r="N142" s="79">
        <f>M142 / X338</f>
        <v>2.8636151475889274E-5</v>
      </c>
      <c r="O142" s="70">
        <f>F142*I142*S142/L142</f>
        <v>-1517379.5607125177</v>
      </c>
      <c r="P142" s="85">
        <f>O142 / X338*100</f>
        <v>-0.88067179692772557</v>
      </c>
      <c r="Q142" s="82">
        <f>IF(P142&lt;0,P142,0)</f>
        <v>-0.88067179692772557</v>
      </c>
      <c r="R142" s="161">
        <f>IF(P142&gt;0,P142,0)</f>
        <v>0</v>
      </c>
      <c r="S142" s="33">
        <f>IF(EXACT(C142,UPPER(C142)),1,0.01)/U142</f>
        <v>1</v>
      </c>
      <c r="T142" s="44">
        <v>0</v>
      </c>
      <c r="U142" s="44">
        <v>1</v>
      </c>
      <c r="V142" s="152">
        <f>IF(AND(P142&lt;0,N142&gt;0),N142,0)</f>
        <v>2.8636151475889274E-5</v>
      </c>
      <c r="W142" s="152">
        <f>IF(AND(P142&gt;0,N142&gt;0),N142,0)</f>
        <v>0</v>
      </c>
      <c r="X142" s="203"/>
      <c r="Y142" s="185">
        <f>_xll.BDH(B142,$Y$7,$C$1,$C$1)</f>
        <v>408.2</v>
      </c>
      <c r="Z142" s="183">
        <f>IF(OR(E142="#N/A N/A",Y142="#N/A N/A"),0,  E142 - Y142)</f>
        <v>-7.0999999999999659</v>
      </c>
      <c r="AA142" s="171">
        <f>IF(OR(Y142=0,Y142="#N/A N/A"),0,Z142 / Y142*100)</f>
        <v>-1.7393434590886738</v>
      </c>
      <c r="AB142" s="170">
        <v>-4370</v>
      </c>
      <c r="AC142" s="172">
        <f>IF(C142 = B338,1,_xll.BDP(J142,$AC$7)*K142)</f>
        <v>1.15005</v>
      </c>
      <c r="AD142" s="195">
        <f>Z142*AB142*S142/AC142 / AE338</f>
        <v>1.56220041737594E-4</v>
      </c>
      <c r="AE142" s="206"/>
      <c r="AF142" s="197"/>
      <c r="AG142" s="179"/>
    </row>
    <row r="143" spans="1:33" s="44" customFormat="1" x14ac:dyDescent="0.2">
      <c r="A143" s="46" t="s">
        <v>345</v>
      </c>
      <c r="B143" s="46" t="s">
        <v>271</v>
      </c>
      <c r="C143" s="46"/>
      <c r="D143" s="48" t="s">
        <v>141</v>
      </c>
      <c r="E143" s="71"/>
      <c r="F143" s="71"/>
      <c r="G143" s="72"/>
      <c r="H143" s="77"/>
      <c r="I143" s="41"/>
      <c r="J143" s="50"/>
      <c r="K143" s="50"/>
      <c r="L143" s="73"/>
      <c r="M143" s="74">
        <f xml:space="preserve"> SUM(M139:M142)</f>
        <v>11242.737165735973</v>
      </c>
      <c r="N143" s="80">
        <f xml:space="preserve"> SUM(N139:N142)</f>
        <v>6.5251712877202082E-5</v>
      </c>
      <c r="O143" s="74">
        <f xml:space="preserve"> SUM(O139:O142)</f>
        <v>-2609193.9448154871</v>
      </c>
      <c r="P143" s="86">
        <f xml:space="preserve"> SUM(P139:P142)</f>
        <v>-1.5143498564291948</v>
      </c>
      <c r="Q143" s="83">
        <f xml:space="preserve"> SUM(Q139:Q142)</f>
        <v>-1.5143498564291948</v>
      </c>
      <c r="R143" s="162">
        <f xml:space="preserve"> SUM(R139:R142)</f>
        <v>0</v>
      </c>
      <c r="S143" s="39"/>
      <c r="T143" s="46"/>
      <c r="U143" s="46"/>
      <c r="V143" s="153">
        <f xml:space="preserve"> SUM(V139:V142)</f>
        <v>6.5251712877202082E-5</v>
      </c>
      <c r="W143" s="153">
        <f xml:space="preserve"> SUM(W139:W142)</f>
        <v>0</v>
      </c>
      <c r="X143" s="216"/>
      <c r="Y143" s="174"/>
      <c r="Z143" s="184"/>
      <c r="AA143" s="173"/>
      <c r="AB143" s="174"/>
      <c r="AC143" s="180"/>
      <c r="AD143" s="196">
        <f xml:space="preserve"> SUM(AD139:AD142)</f>
        <v>1.7450705600229675E-4</v>
      </c>
      <c r="AE143" s="217"/>
      <c r="AF143" s="197"/>
      <c r="AG143" s="179"/>
    </row>
    <row r="144" spans="1:33" s="44" customFormat="1" x14ac:dyDescent="0.2">
      <c r="E144" s="67"/>
      <c r="F144" s="67"/>
      <c r="G144" s="68"/>
      <c r="H144" s="76"/>
      <c r="I144" s="25"/>
      <c r="J144" s="49"/>
      <c r="K144" s="49"/>
      <c r="L144" s="69"/>
      <c r="M144" s="70"/>
      <c r="N144" s="79"/>
      <c r="O144" s="70"/>
      <c r="P144" s="85"/>
      <c r="Q144" s="82"/>
      <c r="R144" s="161"/>
      <c r="S144" s="33"/>
      <c r="V144" s="152"/>
      <c r="W144" s="152"/>
      <c r="X144" s="203"/>
      <c r="Y144" s="185"/>
      <c r="Z144" s="183"/>
      <c r="AA144" s="171"/>
      <c r="AB144" s="170"/>
      <c r="AC144" s="172"/>
      <c r="AD144" s="195"/>
      <c r="AE144" s="206"/>
      <c r="AF144" s="197"/>
      <c r="AG144" s="179"/>
    </row>
    <row r="145" spans="2:33" s="44" customFormat="1" x14ac:dyDescent="0.2">
      <c r="B145" s="44" t="s">
        <v>140</v>
      </c>
      <c r="C145" s="44" t="str">
        <f>_xll.BDP(B145,$C$7)</f>
        <v>GBp</v>
      </c>
      <c r="D145" s="44" t="s">
        <v>482</v>
      </c>
      <c r="E145" s="67">
        <f>_xll.BDP(B145,$E$7)</f>
        <v>1269</v>
      </c>
      <c r="F145" s="67">
        <f>_xll.BDP(B145,$F$7)</f>
        <v>1270</v>
      </c>
      <c r="G145" s="68">
        <f>IF(OR(F145="#N/A N/A",E145="#N/A N/A"),0,  F145 - E145)</f>
        <v>1</v>
      </c>
      <c r="H145" s="76">
        <f>IF(OR(E145=0,E145="#N/A N/A"),0,G145 / E145*100)</f>
        <v>7.8802206461780933E-2</v>
      </c>
      <c r="I145" s="25">
        <v>90000</v>
      </c>
      <c r="J145" s="49" t="str">
        <f>CONCATENATE(B338,C145, " Curncy")</f>
        <v>EURGBp Curncy</v>
      </c>
      <c r="K145" s="49">
        <f>IF(C145 = B338,1,_xll.BDP(J145,$K$7))</f>
        <v>1</v>
      </c>
      <c r="L145" s="69">
        <f>IF(C145 = B338,1,_xll.BDP(J145,$L$7)*K145)</f>
        <v>0.88556000000000001</v>
      </c>
      <c r="M145" s="70">
        <f>G145*I145*S145/L145</f>
        <v>1016.3060662179863</v>
      </c>
      <c r="N145" s="79">
        <f>M145 / X338</f>
        <v>5.898537931698914E-6</v>
      </c>
      <c r="O145" s="70">
        <f>F145*I145*S145/L145</f>
        <v>1290708.7040968426</v>
      </c>
      <c r="P145" s="85">
        <f>O145 / X338*100</f>
        <v>0.74911431732576206</v>
      </c>
      <c r="Q145" s="82">
        <f>IF(P145&lt;0,P145,0)</f>
        <v>0</v>
      </c>
      <c r="R145" s="161">
        <f>IF(P145&gt;0,P145,0)</f>
        <v>0.74911431732576206</v>
      </c>
      <c r="S145" s="33">
        <f>IF(EXACT(C145,UPPER(C145)),1,0.01)/U145</f>
        <v>0.01</v>
      </c>
      <c r="T145" s="44">
        <v>0</v>
      </c>
      <c r="U145" s="44">
        <v>1</v>
      </c>
      <c r="V145" s="152">
        <f>IF(AND(P145&lt;0,N145&gt;0),N145,0)</f>
        <v>0</v>
      </c>
      <c r="W145" s="152">
        <f>IF(AND(P145&gt;0,N145&gt;0),N145,0)</f>
        <v>5.898537931698914E-6</v>
      </c>
      <c r="X145" s="203"/>
      <c r="Y145" s="185">
        <f>_xll.BDH(B145,$Y$7,$C$1,$C$1)</f>
        <v>1269</v>
      </c>
      <c r="Z145" s="183">
        <f>IF(OR(E145="#N/A N/A",Y145="#N/A N/A"),0,  E145 - Y145)</f>
        <v>0</v>
      </c>
      <c r="AA145" s="171">
        <f>IF(OR(Y145=0,Y145="#N/A N/A"),0,Z145 / Y145*100)</f>
        <v>0</v>
      </c>
      <c r="AB145" s="170">
        <v>90000</v>
      </c>
      <c r="AC145" s="172">
        <f>IF(C145 = B338,1,_xll.BDP(J145,$AC$7)*K145)</f>
        <v>0.87961999999999996</v>
      </c>
      <c r="AD145" s="195">
        <f>Z145*AB145*S145/AC145 / AE338</f>
        <v>0</v>
      </c>
      <c r="AE145" s="206"/>
      <c r="AF145" s="197"/>
      <c r="AG145" s="179"/>
    </row>
    <row r="146" spans="2:33" s="44" customFormat="1" x14ac:dyDescent="0.2">
      <c r="B146" s="44" t="s">
        <v>139</v>
      </c>
      <c r="C146" s="44" t="str">
        <f>_xll.BDP(B146,$C$7)</f>
        <v>GBp</v>
      </c>
      <c r="D146" s="44" t="s">
        <v>481</v>
      </c>
      <c r="E146" s="67">
        <f>_xll.BDP(B146,$E$7)</f>
        <v>139.94999999999999</v>
      </c>
      <c r="F146" s="67">
        <f>_xll.BDP(B146,$F$7)</f>
        <v>139</v>
      </c>
      <c r="G146" s="68">
        <f>IF(OR(F146="#N/A N/A",E146="#N/A N/A"),0,  F146 - E146)</f>
        <v>-0.94999999999998863</v>
      </c>
      <c r="H146" s="76">
        <f>IF(OR(E146=0,E146="#N/A N/A"),0,G146 / E146*100)</f>
        <v>-0.67881386209359673</v>
      </c>
      <c r="I146" s="25">
        <v>1358000</v>
      </c>
      <c r="J146" s="49" t="str">
        <f>CONCATENATE(B338,C146, " Curncy")</f>
        <v>EURGBp Curncy</v>
      </c>
      <c r="K146" s="49">
        <f>IF(C146 = B338,1,_xll.BDP(J146,$K$7))</f>
        <v>1</v>
      </c>
      <c r="L146" s="69">
        <f>IF(C146 = B338,1,_xll.BDP(J146,$L$7)*K146)</f>
        <v>0.88556000000000001</v>
      </c>
      <c r="M146" s="70">
        <f>G146*I146*S146/L146</f>
        <v>-14568.18284475343</v>
      </c>
      <c r="N146" s="79">
        <f>M146 / X338</f>
        <v>-8.4552264285385324E-5</v>
      </c>
      <c r="O146" s="70">
        <f>F146*I146*S146/L146</f>
        <v>2131555.1741271061</v>
      </c>
      <c r="P146" s="85">
        <f>O146 / X338*100</f>
        <v>1.2371331300703894</v>
      </c>
      <c r="Q146" s="82">
        <f>IF(P146&lt;0,P146,0)</f>
        <v>0</v>
      </c>
      <c r="R146" s="161">
        <f>IF(P146&gt;0,P146,0)</f>
        <v>1.2371331300703894</v>
      </c>
      <c r="S146" s="33">
        <f>IF(EXACT(C146,UPPER(C146)),1,0.01)/U146</f>
        <v>0.01</v>
      </c>
      <c r="T146" s="44">
        <v>0</v>
      </c>
      <c r="U146" s="44">
        <v>1</v>
      </c>
      <c r="V146" s="152">
        <f>IF(AND(P146&lt;0,N146&gt;0),N146,0)</f>
        <v>0</v>
      </c>
      <c r="W146" s="152">
        <f>IF(AND(P146&gt;0,N146&gt;0),N146,0)</f>
        <v>0</v>
      </c>
      <c r="X146" s="203"/>
      <c r="Y146" s="185">
        <f>_xll.BDH(B146,$Y$7,$C$1,$C$1)</f>
        <v>144</v>
      </c>
      <c r="Z146" s="183">
        <f>IF(OR(E146="#N/A N/A",Y146="#N/A N/A"),0,  E146 - Y146)</f>
        <v>-4.0500000000000114</v>
      </c>
      <c r="AA146" s="171">
        <f>IF(OR(Y146=0,Y146="#N/A N/A"),0,Z146 / Y146*100)</f>
        <v>-2.812500000000008</v>
      </c>
      <c r="AB146" s="170">
        <v>1358000</v>
      </c>
      <c r="AC146" s="172">
        <f>IF(C146 = B338,1,_xll.BDP(J146,$AC$7)*K146)</f>
        <v>0.87961999999999996</v>
      </c>
      <c r="AD146" s="195">
        <f>Z146*AB146*S146/AC146 / AE338</f>
        <v>-3.6205402828351062E-4</v>
      </c>
      <c r="AE146" s="206"/>
      <c r="AF146" s="197"/>
      <c r="AG146" s="179"/>
    </row>
    <row r="147" spans="2:33" s="44" customFormat="1" x14ac:dyDescent="0.2">
      <c r="B147" s="44" t="s">
        <v>138</v>
      </c>
      <c r="C147" s="44" t="str">
        <f>_xll.BDP(B147,$C$7)</f>
        <v>GBp</v>
      </c>
      <c r="D147" s="44" t="s">
        <v>480</v>
      </c>
      <c r="E147" s="67">
        <f>_xll.BDP(B147,$E$7)</f>
        <v>25.5</v>
      </c>
      <c r="F147" s="67">
        <f>_xll.BDP(B147,$F$7)</f>
        <v>25.5</v>
      </c>
      <c r="G147" s="68">
        <f>IF(OR(F147="#N/A N/A",E147="#N/A N/A"),0,  F147 - E147)</f>
        <v>0</v>
      </c>
      <c r="H147" s="76">
        <f>IF(OR(E147=0,E147="#N/A N/A"),0,G147 / E147*100)</f>
        <v>0</v>
      </c>
      <c r="I147" s="25">
        <v>1800000</v>
      </c>
      <c r="J147" s="49" t="str">
        <f>CONCATENATE(B338,C147, " Curncy")</f>
        <v>EURGBp Curncy</v>
      </c>
      <c r="K147" s="49">
        <f>IF(C147 = B338,1,_xll.BDP(J147,$K$7))</f>
        <v>1</v>
      </c>
      <c r="L147" s="69">
        <f>IF(C147 = B338,1,_xll.BDP(J147,$L$7)*K147)</f>
        <v>0.88556000000000001</v>
      </c>
      <c r="M147" s="70">
        <f>G147*I147*S147/L147</f>
        <v>0</v>
      </c>
      <c r="N147" s="79">
        <f>M147 / X338</f>
        <v>0</v>
      </c>
      <c r="O147" s="70">
        <f>F147*I147*S147/L147</f>
        <v>518316.09377117304</v>
      </c>
      <c r="P147" s="85">
        <f>O147 / X338*100</f>
        <v>0.30082543451664462</v>
      </c>
      <c r="Q147" s="82">
        <f>IF(P147&lt;0,P147,0)</f>
        <v>0</v>
      </c>
      <c r="R147" s="161">
        <f>IF(P147&gt;0,P147,0)</f>
        <v>0.30082543451664462</v>
      </c>
      <c r="S147" s="33">
        <f>IF(EXACT(C147,UPPER(C147)),1,0.01)/U147</f>
        <v>0.01</v>
      </c>
      <c r="T147" s="44">
        <v>0</v>
      </c>
      <c r="U147" s="44">
        <v>1</v>
      </c>
      <c r="V147" s="152">
        <f>IF(AND(P147&lt;0,N147&gt;0),N147,0)</f>
        <v>0</v>
      </c>
      <c r="W147" s="152">
        <f>IF(AND(P147&gt;0,N147&gt;0),N147,0)</f>
        <v>0</v>
      </c>
      <c r="X147" s="203"/>
      <c r="Y147" s="185">
        <f>_xll.BDH(B147,$Y$7,$C$1,$C$1)</f>
        <v>25.5</v>
      </c>
      <c r="Z147" s="183">
        <f>IF(OR(E147="#N/A N/A",Y147="#N/A N/A"),0,  E147 - Y147)</f>
        <v>0</v>
      </c>
      <c r="AA147" s="171">
        <f>IF(OR(Y147=0,Y147="#N/A N/A"),0,Z147 / Y147*100)</f>
        <v>0</v>
      </c>
      <c r="AB147" s="170">
        <v>1800000</v>
      </c>
      <c r="AC147" s="172">
        <f>IF(C147 = B338,1,_xll.BDP(J147,$AC$7)*K147)</f>
        <v>0.87961999999999996</v>
      </c>
      <c r="AD147" s="195">
        <f>Z147*AB147*S147/AC147 / AE338</f>
        <v>0</v>
      </c>
      <c r="AE147" s="206"/>
      <c r="AF147" s="197"/>
      <c r="AG147" s="179"/>
    </row>
    <row r="148" spans="2:33" s="44" customFormat="1" x14ac:dyDescent="0.2">
      <c r="B148" s="44" t="s">
        <v>137</v>
      </c>
      <c r="C148" s="44" t="str">
        <f>_xll.BDP(B148,$C$7)</f>
        <v>GBp</v>
      </c>
      <c r="D148" s="44" t="s">
        <v>479</v>
      </c>
      <c r="E148" s="67">
        <f>_xll.BDP(B148,$E$7)</f>
        <v>1842</v>
      </c>
      <c r="F148" s="67">
        <f>_xll.BDP(B148,$F$7)</f>
        <v>1780.6</v>
      </c>
      <c r="G148" s="68">
        <f>IF(OR(F148="#N/A N/A",E148="#N/A N/A"),0,  F148 - E148)</f>
        <v>-61.400000000000091</v>
      </c>
      <c r="H148" s="76">
        <f>IF(OR(E148=0,E148="#N/A N/A"),0,G148 / E148*100)</f>
        <v>-3.3333333333333384</v>
      </c>
      <c r="I148" s="25">
        <v>-185000</v>
      </c>
      <c r="J148" s="49" t="str">
        <f>CONCATENATE(B338,C148, " Curncy")</f>
        <v>EURGBp Curncy</v>
      </c>
      <c r="K148" s="49">
        <f>IF(C148 = B338,1,_xll.BDP(J148,$K$7))</f>
        <v>1</v>
      </c>
      <c r="L148" s="69">
        <f>IF(C148 = B338,1,_xll.BDP(J148,$L$7)*K148)</f>
        <v>0.88556000000000001</v>
      </c>
      <c r="M148" s="70">
        <f>G148*I148*S148/L148</f>
        <v>128269.11784633472</v>
      </c>
      <c r="N148" s="79">
        <f>M148 / X338</f>
        <v>7.4446102629075633E-4</v>
      </c>
      <c r="O148" s="70">
        <f>F148*I148*S148/L148</f>
        <v>-3719804.4175437009</v>
      </c>
      <c r="P148" s="85">
        <f>O148 / X338*100</f>
        <v>-2.15893697624319</v>
      </c>
      <c r="Q148" s="82">
        <f>IF(P148&lt;0,P148,0)</f>
        <v>-2.15893697624319</v>
      </c>
      <c r="R148" s="161">
        <f>IF(P148&gt;0,P148,0)</f>
        <v>0</v>
      </c>
      <c r="S148" s="33">
        <f>IF(EXACT(C148,UPPER(C148)),1,0.01)/U148</f>
        <v>0.01</v>
      </c>
      <c r="T148" s="44">
        <v>0</v>
      </c>
      <c r="U148" s="44">
        <v>1</v>
      </c>
      <c r="V148" s="152">
        <f>IF(AND(P148&lt;0,N148&gt;0),N148,0)</f>
        <v>7.4446102629075633E-4</v>
      </c>
      <c r="W148" s="152">
        <f>IF(AND(P148&gt;0,N148&gt;0),N148,0)</f>
        <v>0</v>
      </c>
      <c r="X148" s="203"/>
      <c r="Y148" s="185">
        <f>_xll.BDH(B148,$Y$7,$C$1,$C$1)</f>
        <v>1843.6</v>
      </c>
      <c r="Z148" s="183">
        <f>IF(OR(E148="#N/A N/A",Y148="#N/A N/A"),0,  E148 - Y148)</f>
        <v>-1.5999999999999091</v>
      </c>
      <c r="AA148" s="171">
        <f>IF(OR(Y148=0,Y148="#N/A N/A"),0,Z148 / Y148*100)</f>
        <v>-8.6786721631585434E-2</v>
      </c>
      <c r="AB148" s="170">
        <v>-100000</v>
      </c>
      <c r="AC148" s="172">
        <f>IF(C148 = B338,1,_xll.BDP(J148,$AC$7)*K148)</f>
        <v>0.87961999999999996</v>
      </c>
      <c r="AD148" s="195">
        <f>Z148*AB148*S148/AC148 / AE338</f>
        <v>1.0532672325925608E-5</v>
      </c>
      <c r="AE148" s="206"/>
      <c r="AF148" s="197"/>
      <c r="AG148" s="179"/>
    </row>
    <row r="149" spans="2:33" s="44" customFormat="1" x14ac:dyDescent="0.2">
      <c r="B149" s="44" t="s">
        <v>136</v>
      </c>
      <c r="C149" s="44" t="str">
        <f>_xll.BDP(B149,$C$7)</f>
        <v>GBp</v>
      </c>
      <c r="D149" s="44" t="s">
        <v>478</v>
      </c>
      <c r="E149" s="67">
        <f>_xll.BDP(B149,$E$7)</f>
        <v>905.8</v>
      </c>
      <c r="F149" s="67">
        <f>_xll.BDP(B149,$F$7)</f>
        <v>870</v>
      </c>
      <c r="G149" s="68">
        <f>IF(OR(F149="#N/A N/A",E149="#N/A N/A"),0,  F149 - E149)</f>
        <v>-35.799999999999955</v>
      </c>
      <c r="H149" s="76">
        <f>IF(OR(E149=0,E149="#N/A N/A"),0,G149 / E149*100)</f>
        <v>-3.9523073526164665</v>
      </c>
      <c r="I149" s="25">
        <v>-34000</v>
      </c>
      <c r="J149" s="49" t="str">
        <f>CONCATENATE(B338,C149, " Curncy")</f>
        <v>EURGBp Curncy</v>
      </c>
      <c r="K149" s="49">
        <f>IF(C149 = B338,1,_xll.BDP(J149,$K$7))</f>
        <v>1</v>
      </c>
      <c r="L149" s="69">
        <f>IF(C149 = B338,1,_xll.BDP(J149,$L$7)*K149)</f>
        <v>0.88556000000000001</v>
      </c>
      <c r="M149" s="70">
        <f>G149*I149*S149/L149</f>
        <v>13744.974931117014</v>
      </c>
      <c r="N149" s="79">
        <f>M149 / X338</f>
        <v>7.97744485607101E-5</v>
      </c>
      <c r="O149" s="70">
        <f>F149*I149*S149/L149</f>
        <v>-334025.92709697818</v>
      </c>
      <c r="P149" s="85">
        <f>O149 / X338*100</f>
        <v>-0.19386528002183764</v>
      </c>
      <c r="Q149" s="82">
        <f>IF(P149&lt;0,P149,0)</f>
        <v>-0.19386528002183764</v>
      </c>
      <c r="R149" s="161">
        <f>IF(P149&gt;0,P149,0)</f>
        <v>0</v>
      </c>
      <c r="S149" s="33">
        <f>IF(EXACT(C149,UPPER(C149)),1,0.01)/U149</f>
        <v>0.01</v>
      </c>
      <c r="T149" s="44">
        <v>0</v>
      </c>
      <c r="U149" s="44">
        <v>1</v>
      </c>
      <c r="V149" s="152">
        <f>IF(AND(P149&lt;0,N149&gt;0),N149,0)</f>
        <v>7.97744485607101E-5</v>
      </c>
      <c r="W149" s="152">
        <f>IF(AND(P149&gt;0,N149&gt;0),N149,0)</f>
        <v>0</v>
      </c>
      <c r="X149" s="203"/>
      <c r="Y149" s="185">
        <f>_xll.BDH(B149,$Y$7,$C$1,$C$1)</f>
        <v>912</v>
      </c>
      <c r="Z149" s="183">
        <f>IF(OR(E149="#N/A N/A",Y149="#N/A N/A"),0,  E149 - Y149)</f>
        <v>-6.2000000000000455</v>
      </c>
      <c r="AA149" s="171">
        <f>IF(OR(Y149=0,Y149="#N/A N/A"),0,Z149 / Y149*100)</f>
        <v>-0.67982456140351377</v>
      </c>
      <c r="AB149" s="170">
        <v>-34000</v>
      </c>
      <c r="AC149" s="172">
        <f>IF(C149 = B338,1,_xll.BDP(J149,$AC$7)*K149)</f>
        <v>0.87961999999999996</v>
      </c>
      <c r="AD149" s="195">
        <f>Z149*AB149*S149/AC149 / AE338</f>
        <v>1.3876795789407875E-5</v>
      </c>
      <c r="AE149" s="206"/>
      <c r="AF149" s="197"/>
      <c r="AG149" s="179"/>
    </row>
    <row r="150" spans="2:33" s="44" customFormat="1" x14ac:dyDescent="0.2">
      <c r="B150" s="44" t="s">
        <v>135</v>
      </c>
      <c r="C150" s="44" t="str">
        <f>_xll.BDP(B150,$C$7)</f>
        <v>GBp</v>
      </c>
      <c r="D150" s="44" t="s">
        <v>477</v>
      </c>
      <c r="E150" s="67">
        <f>_xll.BDP(B150,$E$7)</f>
        <v>418.8</v>
      </c>
      <c r="F150" s="67">
        <f>_xll.BDP(B150,$F$7)</f>
        <v>412.8</v>
      </c>
      <c r="G150" s="68">
        <f>IF(OR(F150="#N/A N/A",E150="#N/A N/A"),0,  F150 - E150)</f>
        <v>-6</v>
      </c>
      <c r="H150" s="76">
        <f>IF(OR(E150=0,E150="#N/A N/A"),0,G150 / E150*100)</f>
        <v>-1.4326647564469912</v>
      </c>
      <c r="I150" s="25">
        <v>-1032000</v>
      </c>
      <c r="J150" s="49" t="str">
        <f>CONCATENATE(B338,C150, " Curncy")</f>
        <v>EURGBp Curncy</v>
      </c>
      <c r="K150" s="49">
        <f>IF(C150 = B338,1,_xll.BDP(J150,$K$7))</f>
        <v>1</v>
      </c>
      <c r="L150" s="69">
        <f>IF(C150 = B338,1,_xll.BDP(J150,$L$7)*K150)</f>
        <v>0.88556000000000001</v>
      </c>
      <c r="M150" s="70">
        <f>G150*I150*S150/L150</f>
        <v>69921.85735579746</v>
      </c>
      <c r="N150" s="79">
        <f>M150 / X338</f>
        <v>4.0581940970088528E-4</v>
      </c>
      <c r="O150" s="70">
        <f>F150*I150*S150/L150</f>
        <v>-4810623.7860788656</v>
      </c>
      <c r="P150" s="85">
        <f>O150 / X338*100</f>
        <v>-2.792037538742091</v>
      </c>
      <c r="Q150" s="82">
        <f>IF(P150&lt;0,P150,0)</f>
        <v>-2.792037538742091</v>
      </c>
      <c r="R150" s="161">
        <f>IF(P150&gt;0,P150,0)</f>
        <v>0</v>
      </c>
      <c r="S150" s="33">
        <f>IF(EXACT(C150,UPPER(C150)),1,0.01)/U150</f>
        <v>0.01</v>
      </c>
      <c r="T150" s="44">
        <v>0</v>
      </c>
      <c r="U150" s="44">
        <v>1</v>
      </c>
      <c r="V150" s="152">
        <f>IF(AND(P150&lt;0,N150&gt;0),N150,0)</f>
        <v>4.0581940970088528E-4</v>
      </c>
      <c r="W150" s="152">
        <f>IF(AND(P150&gt;0,N150&gt;0),N150,0)</f>
        <v>0</v>
      </c>
      <c r="X150" s="203"/>
      <c r="Y150" s="185">
        <f>_xll.BDH(B150,$Y$7,$C$1,$C$1)</f>
        <v>406.2</v>
      </c>
      <c r="Z150" s="183">
        <f>IF(OR(E150="#N/A N/A",Y150="#N/A N/A"),0,  E150 - Y150)</f>
        <v>12.600000000000023</v>
      </c>
      <c r="AA150" s="171">
        <f>IF(OR(Y150=0,Y150="#N/A N/A"),0,Z150 / Y150*100)</f>
        <v>3.1019202363367855</v>
      </c>
      <c r="AB150" s="170">
        <v>-1032000</v>
      </c>
      <c r="AC150" s="172">
        <f>IF(C150 = B338,1,_xll.BDP(J150,$AC$7)*K150)</f>
        <v>0.87961999999999996</v>
      </c>
      <c r="AD150" s="195">
        <f>Z150*AB150*S150/AC150 / AE338</f>
        <v>-8.5599027992802428E-4</v>
      </c>
      <c r="AE150" s="206"/>
      <c r="AF150" s="197"/>
      <c r="AG150" s="179"/>
    </row>
    <row r="151" spans="2:33" s="44" customFormat="1" x14ac:dyDescent="0.2">
      <c r="B151" s="44" t="s">
        <v>134</v>
      </c>
      <c r="C151" s="44" t="str">
        <f>_xll.BDP(B151,$C$7)</f>
        <v>GBp</v>
      </c>
      <c r="D151" s="44" t="s">
        <v>476</v>
      </c>
      <c r="E151" s="67">
        <f>_xll.BDP(B151,$E$7)</f>
        <v>365.6</v>
      </c>
      <c r="F151" s="67">
        <f>_xll.BDP(B151,$F$7)</f>
        <v>365</v>
      </c>
      <c r="G151" s="68">
        <f>IF(OR(F151="#N/A N/A",E151="#N/A N/A"),0,  F151 - E151)</f>
        <v>-0.60000000000002274</v>
      </c>
      <c r="H151" s="76">
        <f>IF(OR(E151=0,E151="#N/A N/A"),0,G151 / E151*100)</f>
        <v>-0.16411378555799308</v>
      </c>
      <c r="I151" s="25">
        <v>-1197000</v>
      </c>
      <c r="J151" s="49" t="str">
        <f>CONCATENATE(B338,C151, " Curncy")</f>
        <v>EURGBp Curncy</v>
      </c>
      <c r="K151" s="49">
        <f>IF(C151 = B338,1,_xll.BDP(J151,$K$7))</f>
        <v>1</v>
      </c>
      <c r="L151" s="69">
        <f>IF(C151 = B338,1,_xll.BDP(J151,$L$7)*K151)</f>
        <v>0.88556000000000001</v>
      </c>
      <c r="M151" s="70">
        <f>G151*I151*S151/L151</f>
        <v>8110.1224084198393</v>
      </c>
      <c r="N151" s="79">
        <f>M151 / X338</f>
        <v>4.7070332694959122E-5</v>
      </c>
      <c r="O151" s="70">
        <f>F151*I151*S151/L151</f>
        <v>-4933657.7984552151</v>
      </c>
      <c r="P151" s="85">
        <f>O151 / X338*100</f>
        <v>-2.8634452389432381</v>
      </c>
      <c r="Q151" s="82">
        <f>IF(P151&lt;0,P151,0)</f>
        <v>-2.8634452389432381</v>
      </c>
      <c r="R151" s="161">
        <f>IF(P151&gt;0,P151,0)</f>
        <v>0</v>
      </c>
      <c r="S151" s="33">
        <f>IF(EXACT(C151,UPPER(C151)),1,0.01)/U151</f>
        <v>0.01</v>
      </c>
      <c r="T151" s="44">
        <v>0</v>
      </c>
      <c r="U151" s="44">
        <v>1</v>
      </c>
      <c r="V151" s="152">
        <f>IF(AND(P151&lt;0,N151&gt;0),N151,0)</f>
        <v>4.7070332694959122E-5</v>
      </c>
      <c r="W151" s="152">
        <f>IF(AND(P151&gt;0,N151&gt;0),N151,0)</f>
        <v>0</v>
      </c>
      <c r="X151" s="203"/>
      <c r="Y151" s="185">
        <f>_xll.BDH(B151,$Y$7,$C$1,$C$1)</f>
        <v>366</v>
      </c>
      <c r="Z151" s="183">
        <f>IF(OR(E151="#N/A N/A",Y151="#N/A N/A"),0,  E151 - Y151)</f>
        <v>-0.39999999999997726</v>
      </c>
      <c r="AA151" s="171">
        <f>IF(OR(Y151=0,Y151="#N/A N/A"),0,Z151 / Y151*100)</f>
        <v>-0.10928961748633259</v>
      </c>
      <c r="AB151" s="170">
        <v>-1197000</v>
      </c>
      <c r="AC151" s="172">
        <f>IF(C151 = B338,1,_xll.BDP(J151,$AC$7)*K151)</f>
        <v>0.87961999999999996</v>
      </c>
      <c r="AD151" s="195">
        <f>Z151*AB151*S151/AC151 / AE338</f>
        <v>3.1519021935332376E-5</v>
      </c>
      <c r="AE151" s="206"/>
      <c r="AF151" s="197"/>
      <c r="AG151" s="179"/>
    </row>
    <row r="152" spans="2:33" s="44" customFormat="1" x14ac:dyDescent="0.2">
      <c r="B152" s="44" t="s">
        <v>133</v>
      </c>
      <c r="C152" s="44" t="str">
        <f>_xll.BDP(B152,$C$7)</f>
        <v>GBp</v>
      </c>
      <c r="D152" s="44" t="s">
        <v>475</v>
      </c>
      <c r="E152" s="67">
        <f>_xll.BDP(B152,$E$7)</f>
        <v>422</v>
      </c>
      <c r="F152" s="67">
        <f>_xll.BDP(B152,$F$7)</f>
        <v>412.9</v>
      </c>
      <c r="G152" s="68">
        <f>IF(OR(F152="#N/A N/A",E152="#N/A N/A"),0,  F152 - E152)</f>
        <v>-9.1000000000000227</v>
      </c>
      <c r="H152" s="76">
        <f>IF(OR(E152=0,E152="#N/A N/A"),0,G152 / E152*100)</f>
        <v>-2.1563981042654081</v>
      </c>
      <c r="I152" s="25">
        <v>0</v>
      </c>
      <c r="J152" s="49" t="str">
        <f>CONCATENATE(B338,C152, " Curncy")</f>
        <v>EURGBp Curncy</v>
      </c>
      <c r="K152" s="49">
        <f>IF(C152 = B338,1,_xll.BDP(J152,$K$7))</f>
        <v>1</v>
      </c>
      <c r="L152" s="69">
        <f>IF(C152 = B338,1,_xll.BDP(J152,$L$7)*K152)</f>
        <v>0.88556000000000001</v>
      </c>
      <c r="M152" s="70">
        <f>G152*I152*S152/L152</f>
        <v>0</v>
      </c>
      <c r="N152" s="79">
        <f>M152 / X338</f>
        <v>0</v>
      </c>
      <c r="O152" s="70">
        <f>F152*I152*S152/L152</f>
        <v>0</v>
      </c>
      <c r="P152" s="85">
        <f>O152 / X338*100</f>
        <v>0</v>
      </c>
      <c r="Q152" s="82">
        <f>IF(P152&lt;0,P152,0)</f>
        <v>0</v>
      </c>
      <c r="R152" s="161">
        <f>IF(P152&gt;0,P152,0)</f>
        <v>0</v>
      </c>
      <c r="S152" s="33">
        <f>IF(EXACT(C152,UPPER(C152)),1,0.01)/U152</f>
        <v>0.01</v>
      </c>
      <c r="T152" s="44">
        <v>0</v>
      </c>
      <c r="U152" s="44">
        <v>1</v>
      </c>
      <c r="V152" s="152">
        <f>IF(AND(P152&lt;0,N152&gt;0),N152,0)</f>
        <v>0</v>
      </c>
      <c r="W152" s="152">
        <f>IF(AND(P152&gt;0,N152&gt;0),N152,0)</f>
        <v>0</v>
      </c>
      <c r="X152" s="203"/>
      <c r="Y152" s="185">
        <f>_xll.BDH(B152,$Y$7,$C$1,$C$1)</f>
        <v>421</v>
      </c>
      <c r="Z152" s="183">
        <f>IF(OR(E152="#N/A N/A",Y152="#N/A N/A"),0,  E152 - Y152)</f>
        <v>1</v>
      </c>
      <c r="AA152" s="171">
        <f>IF(OR(Y152=0,Y152="#N/A N/A"),0,Z152 / Y152*100)</f>
        <v>0.23752969121140144</v>
      </c>
      <c r="AB152" s="170">
        <v>0</v>
      </c>
      <c r="AC152" s="172">
        <f>IF(C152 = B338,1,_xll.BDP(J152,$AC$7)*K152)</f>
        <v>0.87961999999999996</v>
      </c>
      <c r="AD152" s="195">
        <f>Z152*AB152*S152/AC152 / AE338</f>
        <v>0</v>
      </c>
      <c r="AE152" s="206"/>
      <c r="AF152" s="197"/>
      <c r="AG152" s="179"/>
    </row>
    <row r="153" spans="2:33" s="44" customFormat="1" x14ac:dyDescent="0.2">
      <c r="B153" s="44" t="s">
        <v>132</v>
      </c>
      <c r="C153" s="44" t="str">
        <f>_xll.BDP(B153,$C$7)</f>
        <v>GBp</v>
      </c>
      <c r="D153" s="44" t="s">
        <v>474</v>
      </c>
      <c r="E153" s="67">
        <f>_xll.BDP(B153,$E$7)</f>
        <v>572.6</v>
      </c>
      <c r="F153" s="67">
        <f>_xll.BDP(B153,$F$7)</f>
        <v>579.4</v>
      </c>
      <c r="G153" s="68">
        <f>IF(OR(F153="#N/A N/A",E153="#N/A N/A"),0,  F153 - E153)</f>
        <v>6.7999999999999545</v>
      </c>
      <c r="H153" s="76">
        <f>IF(OR(E153=0,E153="#N/A N/A"),0,G153 / E153*100)</f>
        <v>1.1875654907439668</v>
      </c>
      <c r="I153" s="25">
        <v>30759</v>
      </c>
      <c r="J153" s="49" t="str">
        <f>CONCATENATE(B338,C153, " Curncy")</f>
        <v>EURGBp Curncy</v>
      </c>
      <c r="K153" s="49">
        <f>IF(C153 = B338,1,_xll.BDP(J153,$K$7))</f>
        <v>1</v>
      </c>
      <c r="L153" s="69">
        <f>IF(C153 = B338,1,_xll.BDP(J153,$L$7)*K153)</f>
        <v>0.88556000000000001</v>
      </c>
      <c r="M153" s="70">
        <f>G153*I153*S153/L153</f>
        <v>2361.9088486381338</v>
      </c>
      <c r="N153" s="79">
        <f>M153 / X338</f>
        <v>1.3708280800440607E-5</v>
      </c>
      <c r="O153" s="70">
        <f>F153*I153*S153/L153</f>
        <v>201248.52748543292</v>
      </c>
      <c r="P153" s="85">
        <f>O153 / X338*100</f>
        <v>0.11680261611434323</v>
      </c>
      <c r="Q153" s="82">
        <f>IF(P153&lt;0,P153,0)</f>
        <v>0</v>
      </c>
      <c r="R153" s="161">
        <f>IF(P153&gt;0,P153,0)</f>
        <v>0.11680261611434323</v>
      </c>
      <c r="S153" s="33">
        <f>IF(EXACT(C153,UPPER(C153)),1,0.01)/U153</f>
        <v>0.01</v>
      </c>
      <c r="T153" s="44">
        <v>0</v>
      </c>
      <c r="U153" s="44">
        <v>1</v>
      </c>
      <c r="V153" s="152">
        <f>IF(AND(P153&lt;0,N153&gt;0),N153,0)</f>
        <v>0</v>
      </c>
      <c r="W153" s="152">
        <f>IF(AND(P153&gt;0,N153&gt;0),N153,0)</f>
        <v>1.3708280800440607E-5</v>
      </c>
      <c r="X153" s="203"/>
      <c r="Y153" s="185">
        <f>_xll.BDH(B153,$Y$7,$C$1,$C$1)</f>
        <v>577.6</v>
      </c>
      <c r="Z153" s="183">
        <f>IF(OR(E153="#N/A N/A",Y153="#N/A N/A"),0,  E153 - Y153)</f>
        <v>-5</v>
      </c>
      <c r="AA153" s="171">
        <f>IF(OR(Y153=0,Y153="#N/A N/A"),0,Z153 / Y153*100)</f>
        <v>-0.86565096952908571</v>
      </c>
      <c r="AB153" s="170">
        <v>30759</v>
      </c>
      <c r="AC153" s="172">
        <f>IF(C153 = B338,1,_xll.BDP(J153,$AC$7)*K153)</f>
        <v>0.87961999999999996</v>
      </c>
      <c r="AD153" s="195">
        <f>Z153*AB153*S153/AC153 / AE338</f>
        <v>-1.0124202127286379E-5</v>
      </c>
      <c r="AE153" s="206"/>
      <c r="AF153" s="197"/>
      <c r="AG153" s="179"/>
    </row>
    <row r="154" spans="2:33" s="44" customFormat="1" x14ac:dyDescent="0.2">
      <c r="B154" s="44" t="s">
        <v>131</v>
      </c>
      <c r="C154" s="44" t="str">
        <f>_xll.BDP(B154,$C$7)</f>
        <v>GBp</v>
      </c>
      <c r="D154" s="44" t="s">
        <v>473</v>
      </c>
      <c r="E154" s="67">
        <f>_xll.BDP(B154,$E$7)</f>
        <v>212</v>
      </c>
      <c r="F154" s="67">
        <f>_xll.BDP(B154,$F$7)</f>
        <v>213.5</v>
      </c>
      <c r="G154" s="68">
        <f>IF(OR(F154="#N/A N/A",E154="#N/A N/A"),0,  F154 - E154)</f>
        <v>1.5</v>
      </c>
      <c r="H154" s="76">
        <f>IF(OR(E154=0,E154="#N/A N/A"),0,G154 / E154*100)</f>
        <v>0.70754716981132082</v>
      </c>
      <c r="I154" s="25">
        <v>2291000</v>
      </c>
      <c r="J154" s="49" t="str">
        <f>CONCATENATE(B338,C154, " Curncy")</f>
        <v>EURGBp Curncy</v>
      </c>
      <c r="K154" s="49">
        <f>IF(C154 = B338,1,_xll.BDP(J154,$K$7))</f>
        <v>1</v>
      </c>
      <c r="L154" s="69">
        <f>IF(C154 = B338,1,_xll.BDP(J154,$L$7)*K154)</f>
        <v>0.88556000000000001</v>
      </c>
      <c r="M154" s="70">
        <f>G154*I154*S154/L154</f>
        <v>38805.953295090112</v>
      </c>
      <c r="N154" s="79">
        <f>M154 / X338</f>
        <v>2.2522584002537021E-4</v>
      </c>
      <c r="O154" s="70">
        <f>F154*I154*S154/L154</f>
        <v>5523380.6856678259</v>
      </c>
      <c r="P154" s="85">
        <f>O154 / X338*100</f>
        <v>3.2057144563611022</v>
      </c>
      <c r="Q154" s="82">
        <f>IF(P154&lt;0,P154,0)</f>
        <v>0</v>
      </c>
      <c r="R154" s="161">
        <f>IF(P154&gt;0,P154,0)</f>
        <v>3.2057144563611022</v>
      </c>
      <c r="S154" s="33">
        <f>IF(EXACT(C154,UPPER(C154)),1,0.01)/U154</f>
        <v>0.01</v>
      </c>
      <c r="T154" s="44">
        <v>0</v>
      </c>
      <c r="U154" s="44">
        <v>1</v>
      </c>
      <c r="V154" s="152">
        <f>IF(AND(P154&lt;0,N154&gt;0),N154,0)</f>
        <v>0</v>
      </c>
      <c r="W154" s="152">
        <f>IF(AND(P154&gt;0,N154&gt;0),N154,0)</f>
        <v>2.2522584002537021E-4</v>
      </c>
      <c r="X154" s="203"/>
      <c r="Y154" s="185">
        <f>_xll.BDH(B154,$Y$7,$C$1,$C$1)</f>
        <v>208.5</v>
      </c>
      <c r="Z154" s="183">
        <f>IF(OR(E154="#N/A N/A",Y154="#N/A N/A"),0,  E154 - Y154)</f>
        <v>3.5</v>
      </c>
      <c r="AA154" s="171">
        <f>IF(OR(Y154=0,Y154="#N/A N/A"),0,Z154 / Y154*100)</f>
        <v>1.6786570743405276</v>
      </c>
      <c r="AB154" s="170">
        <v>2291000</v>
      </c>
      <c r="AC154" s="172">
        <f>IF(C154 = B338,1,_xll.BDP(J154,$AC$7)*K154)</f>
        <v>0.87961999999999996</v>
      </c>
      <c r="AD154" s="195">
        <f>Z154*AB154*S154/AC154 / AE338</f>
        <v>5.2785145653399547E-4</v>
      </c>
      <c r="AE154" s="206"/>
      <c r="AF154" s="197"/>
      <c r="AG154" s="179"/>
    </row>
    <row r="155" spans="2:33" s="44" customFormat="1" x14ac:dyDescent="0.2">
      <c r="B155" s="44" t="s">
        <v>130</v>
      </c>
      <c r="C155" s="44" t="str">
        <f>_xll.BDP(B155,$C$7)</f>
        <v>GBp</v>
      </c>
      <c r="D155" s="44" t="s">
        <v>399</v>
      </c>
      <c r="E155" s="67">
        <f>_xll.BDP(B155,$E$7)</f>
        <v>3892</v>
      </c>
      <c r="F155" s="67">
        <f>_xll.BDP(B155,$F$7)</f>
        <v>3854</v>
      </c>
      <c r="G155" s="68">
        <f>IF(OR(F155="#N/A N/A",E155="#N/A N/A"),0,  F155 - E155)</f>
        <v>-38</v>
      </c>
      <c r="H155" s="76">
        <f>IF(OR(E155=0,E155="#N/A N/A"),0,G155 / E155*100)</f>
        <v>-0.97636176772867422</v>
      </c>
      <c r="I155" s="25">
        <v>-100000</v>
      </c>
      <c r="J155" s="49" t="str">
        <f>CONCATENATE(B338,C155, " Curncy")</f>
        <v>EURGBp Curncy</v>
      </c>
      <c r="K155" s="49">
        <f>IF(C155 = B338,1,_xll.BDP(J155,$K$7))</f>
        <v>1</v>
      </c>
      <c r="L155" s="69">
        <f>IF(C155 = B338,1,_xll.BDP(J155,$L$7)*K155)</f>
        <v>0.88556000000000001</v>
      </c>
      <c r="M155" s="70">
        <f>G155*I155*S155/L155</f>
        <v>42910.700573648312</v>
      </c>
      <c r="N155" s="79">
        <f>M155 / X338</f>
        <v>2.4904937933839858E-4</v>
      </c>
      <c r="O155" s="70">
        <f>F155*I155*S155/L155</f>
        <v>-4352048.42133791</v>
      </c>
      <c r="P155" s="85">
        <f>O155 / X338*100</f>
        <v>-2.5258850209741794</v>
      </c>
      <c r="Q155" s="82">
        <f>IF(P155&lt;0,P155,0)</f>
        <v>-2.5258850209741794</v>
      </c>
      <c r="R155" s="161">
        <f>IF(P155&gt;0,P155,0)</f>
        <v>0</v>
      </c>
      <c r="S155" s="33">
        <f>IF(EXACT(C155,UPPER(C155)),1,0.01)/U155</f>
        <v>0.01</v>
      </c>
      <c r="T155" s="44">
        <v>0</v>
      </c>
      <c r="U155" s="44">
        <v>1</v>
      </c>
      <c r="V155" s="152">
        <f>IF(AND(P155&lt;0,N155&gt;0),N155,0)</f>
        <v>2.4904937933839858E-4</v>
      </c>
      <c r="W155" s="152">
        <f>IF(AND(P155&gt;0,N155&gt;0),N155,0)</f>
        <v>0</v>
      </c>
      <c r="X155" s="203"/>
      <c r="Y155" s="185">
        <f>_xll.BDH(B155,$Y$7,$C$1,$C$1)</f>
        <v>3862</v>
      </c>
      <c r="Z155" s="183">
        <f>IF(OR(E155="#N/A N/A",Y155="#N/A N/A"),0,  E155 - Y155)</f>
        <v>30</v>
      </c>
      <c r="AA155" s="171">
        <f>IF(OR(Y155=0,Y155="#N/A N/A"),0,Z155 / Y155*100)</f>
        <v>0.77679958570688767</v>
      </c>
      <c r="AB155" s="170">
        <v>-100000</v>
      </c>
      <c r="AC155" s="172">
        <f>IF(C155 = B338,1,_xll.BDP(J155,$AC$7)*K155)</f>
        <v>0.87961999999999996</v>
      </c>
      <c r="AD155" s="195">
        <f>Z155*AB155*S155/AC155 / AE338</f>
        <v>-1.9748760611111634E-4</v>
      </c>
      <c r="AE155" s="206"/>
      <c r="AF155" s="197"/>
      <c r="AG155" s="179"/>
    </row>
    <row r="156" spans="2:33" s="44" customFormat="1" x14ac:dyDescent="0.2">
      <c r="B156" s="44">
        <v>10513</v>
      </c>
      <c r="C156" s="44" t="s">
        <v>87</v>
      </c>
      <c r="D156" s="44" t="s">
        <v>129</v>
      </c>
      <c r="E156" s="67">
        <v>8.2799999999999994</v>
      </c>
      <c r="F156" s="67">
        <v>8.2799999999999994</v>
      </c>
      <c r="G156" s="68">
        <f>IF(OR(F156="#N/A N/A",E156="#N/A N/A"),0,  F156 - E156)</f>
        <v>0</v>
      </c>
      <c r="H156" s="76">
        <f>IF(OR(E156=0,E156="#N/A N/A"),0,G156 / E156*100)</f>
        <v>0</v>
      </c>
      <c r="I156" s="25">
        <v>197449</v>
      </c>
      <c r="J156" s="49" t="str">
        <f>CONCATENATE(B338,C156, " Curncy")</f>
        <v>EURGBP Curncy</v>
      </c>
      <c r="K156" s="49">
        <f>IF(C156 = B338,1,_xll.BDP(J156,$K$7))</f>
        <v>1</v>
      </c>
      <c r="L156" s="69">
        <f>IF(C156 = B338,1,_xll.BDP(J156,$L$7)*K156)</f>
        <v>0.88556000000000001</v>
      </c>
      <c r="M156" s="70">
        <f>G156*I156*S156/L156</f>
        <v>0</v>
      </c>
      <c r="N156" s="79">
        <f>M156 / X338</f>
        <v>0</v>
      </c>
      <c r="O156" s="70">
        <f>F156*I156*S156/L156</f>
        <v>1846151.2715118118</v>
      </c>
      <c r="P156" s="85">
        <f>O156 / X338*100</f>
        <v>1.0714875827899375</v>
      </c>
      <c r="Q156" s="82">
        <f>IF(P156&lt;0,P156,0)</f>
        <v>0</v>
      </c>
      <c r="R156" s="161">
        <f>IF(P156&gt;0,P156,0)</f>
        <v>1.0714875827899375</v>
      </c>
      <c r="S156" s="33">
        <f>IF(EXACT(C156,UPPER(C156)),1,0.01)/U156</f>
        <v>1</v>
      </c>
      <c r="T156" s="44">
        <v>1</v>
      </c>
      <c r="U156" s="44">
        <v>1</v>
      </c>
      <c r="V156" s="152">
        <f>IF(AND(P156&lt;0,N156&gt;0),N156,0)</f>
        <v>0</v>
      </c>
      <c r="W156" s="152">
        <f>IF(AND(P156&gt;0,N156&gt;0),N156,0)</f>
        <v>0</v>
      </c>
      <c r="X156" s="203"/>
      <c r="Y156" s="185">
        <v>8.2799999999999994</v>
      </c>
      <c r="Z156" s="183">
        <f>IF(OR(E156="#N/A N/A",Y156="#N/A N/A"),0,  E156 - Y156)</f>
        <v>0</v>
      </c>
      <c r="AA156" s="171">
        <f>IF(OR(Y156=0,Y156="#N/A N/A"),0,Z156 / Y156*100)</f>
        <v>0</v>
      </c>
      <c r="AB156" s="170">
        <v>197449</v>
      </c>
      <c r="AC156" s="172">
        <f>IF(C156 = B338,1,_xll.BDP(J156,$AC$7)*K156)</f>
        <v>0.87961999999999996</v>
      </c>
      <c r="AD156" s="195">
        <f>Z156*AB156*S156/AC156 / AE338</f>
        <v>0</v>
      </c>
      <c r="AE156" s="206"/>
      <c r="AF156" s="197"/>
      <c r="AG156" s="179"/>
    </row>
    <row r="157" spans="2:33" s="44" customFormat="1" x14ac:dyDescent="0.2">
      <c r="B157" s="44" t="s">
        <v>128</v>
      </c>
      <c r="C157" s="44" t="str">
        <f>_xll.BDP(B157,$C$7)</f>
        <v>EUR</v>
      </c>
      <c r="D157" s="44" t="s">
        <v>472</v>
      </c>
      <c r="E157" s="67">
        <f>_xll.BDP(B157,$E$7)</f>
        <v>1.788</v>
      </c>
      <c r="F157" s="67">
        <f>_xll.BDP(B157,$F$7)</f>
        <v>1.766</v>
      </c>
      <c r="G157" s="68">
        <f>IF(OR(F157="#N/A N/A",E157="#N/A N/A"),0,  F157 - E157)</f>
        <v>-2.200000000000002E-2</v>
      </c>
      <c r="H157" s="76">
        <f>IF(OR(E157=0,E157="#N/A N/A"),0,G157 / E157*100)</f>
        <v>-1.2304250559284127</v>
      </c>
      <c r="I157" s="25">
        <v>-202000</v>
      </c>
      <c r="J157" s="49" t="str">
        <f>CONCATENATE(B338,C157, " Curncy")</f>
        <v>EUREUR Curncy</v>
      </c>
      <c r="K157" s="49">
        <f>IF(C157 = B338,1,_xll.BDP(J157,$K$7))</f>
        <v>1</v>
      </c>
      <c r="L157" s="69">
        <f>IF(C157 = B338,1,_xll.BDP(J157,$L$7)*K157)</f>
        <v>1</v>
      </c>
      <c r="M157" s="70">
        <f>G157*I157*S157/L157</f>
        <v>4444.0000000000036</v>
      </c>
      <c r="N157" s="79">
        <f>M157 / X338</f>
        <v>2.5792527900593654E-5</v>
      </c>
      <c r="O157" s="70">
        <f>F157*I157*S157/L157</f>
        <v>-356732</v>
      </c>
      <c r="P157" s="85">
        <f>O157 / X338*100</f>
        <v>-0.20704365578385614</v>
      </c>
      <c r="Q157" s="82">
        <f>IF(P157&lt;0,P157,0)</f>
        <v>-0.20704365578385614</v>
      </c>
      <c r="R157" s="161">
        <f>IF(P157&gt;0,P157,0)</f>
        <v>0</v>
      </c>
      <c r="S157" s="33">
        <f>IF(EXACT(C157,UPPER(C157)),1,0.01)/U157</f>
        <v>1</v>
      </c>
      <c r="T157" s="44">
        <v>0</v>
      </c>
      <c r="U157" s="44">
        <v>1</v>
      </c>
      <c r="V157" s="152">
        <f>IF(AND(P157&lt;0,N157&gt;0),N157,0)</f>
        <v>2.5792527900593654E-5</v>
      </c>
      <c r="W157" s="152">
        <f>IF(AND(P157&gt;0,N157&gt;0),N157,0)</f>
        <v>0</v>
      </c>
      <c r="X157" s="203"/>
      <c r="Y157" s="185">
        <f>_xll.BDH(B157,$Y$7,$C$1,$C$1)</f>
        <v>1.75</v>
      </c>
      <c r="Z157" s="183">
        <f>IF(OR(E157="#N/A N/A",Y157="#N/A N/A"),0,  E157 - Y157)</f>
        <v>3.8000000000000034E-2</v>
      </c>
      <c r="AA157" s="171">
        <f>IF(OR(Y157=0,Y157="#N/A N/A"),0,Z157 / Y157*100)</f>
        <v>2.1714285714285735</v>
      </c>
      <c r="AB157" s="170">
        <v>-202000</v>
      </c>
      <c r="AC157" s="172">
        <f>IF(C157 = B338,1,_xll.BDP(J157,$AC$7)*K157)</f>
        <v>1</v>
      </c>
      <c r="AD157" s="195">
        <f>Z157*AB157*S157/AC157 / AE338</f>
        <v>-4.4447634437311507E-5</v>
      </c>
      <c r="AE157" s="206"/>
      <c r="AF157" s="197"/>
      <c r="AG157" s="179"/>
    </row>
    <row r="158" spans="2:33" s="44" customFormat="1" x14ac:dyDescent="0.2">
      <c r="B158" s="44">
        <v>19718</v>
      </c>
      <c r="C158" s="44" t="s">
        <v>87</v>
      </c>
      <c r="D158" s="44" t="s">
        <v>127</v>
      </c>
      <c r="E158" s="67">
        <v>0.9</v>
      </c>
      <c r="F158" s="67">
        <v>0.9</v>
      </c>
      <c r="G158" s="68">
        <f>IF(OR(F158="#N/A N/A",E158="#N/A N/A"),0,  F158 - E158)</f>
        <v>0</v>
      </c>
      <c r="H158" s="76">
        <f>IF(OR(E158=0,E158="#N/A N/A"),0,G158 / E158*100)</f>
        <v>0</v>
      </c>
      <c r="I158" s="25">
        <v>1908466</v>
      </c>
      <c r="J158" s="49" t="str">
        <f>CONCATENATE(B338,C158, " Curncy")</f>
        <v>EURGBP Curncy</v>
      </c>
      <c r="K158" s="49">
        <f>IF(C158 = B338,1,_xll.BDP(J158,$K$7))</f>
        <v>1</v>
      </c>
      <c r="L158" s="69">
        <f>IF(C158 = B338,1,_xll.BDP(J158,$L$7)*K158)</f>
        <v>0.88556000000000001</v>
      </c>
      <c r="M158" s="70">
        <f>G158*I158*S158/L158</f>
        <v>0</v>
      </c>
      <c r="N158" s="79">
        <f>M158 / X338</f>
        <v>0</v>
      </c>
      <c r="O158" s="70">
        <f>F158*I158*S158/L158</f>
        <v>1939585.5729707757</v>
      </c>
      <c r="P158" s="85">
        <f>O158 / X338*100</f>
        <v>1.12571590923577</v>
      </c>
      <c r="Q158" s="82">
        <f>IF(P158&lt;0,P158,0)</f>
        <v>0</v>
      </c>
      <c r="R158" s="161">
        <f>IF(P158&gt;0,P158,0)</f>
        <v>1.12571590923577</v>
      </c>
      <c r="S158" s="33">
        <f>IF(EXACT(C158,UPPER(C158)),1,0.01)/U158</f>
        <v>1</v>
      </c>
      <c r="T158" s="44">
        <v>1</v>
      </c>
      <c r="U158" s="44">
        <v>1</v>
      </c>
      <c r="V158" s="152">
        <f>IF(AND(P158&lt;0,N158&gt;0),N158,0)</f>
        <v>0</v>
      </c>
      <c r="W158" s="152">
        <f>IF(AND(P158&gt;0,N158&gt;0),N158,0)</f>
        <v>0</v>
      </c>
      <c r="X158" s="203"/>
      <c r="Y158" s="185">
        <v>0.9</v>
      </c>
      <c r="Z158" s="183">
        <f>IF(OR(E158="#N/A N/A",Y158="#N/A N/A"),0,  E158 - Y158)</f>
        <v>0</v>
      </c>
      <c r="AA158" s="171">
        <f>IF(OR(Y158=0,Y158="#N/A N/A"),0,Z158 / Y158*100)</f>
        <v>0</v>
      </c>
      <c r="AB158" s="170">
        <v>1908466</v>
      </c>
      <c r="AC158" s="172">
        <f>IF(C158 = B338,1,_xll.BDP(J158,$AC$7)*K158)</f>
        <v>0.87961999999999996</v>
      </c>
      <c r="AD158" s="195">
        <f>Z158*AB158*S158/AC158 / AE338</f>
        <v>0</v>
      </c>
      <c r="AE158" s="206"/>
      <c r="AF158" s="197"/>
      <c r="AG158" s="179"/>
    </row>
    <row r="159" spans="2:33" s="44" customFormat="1" x14ac:dyDescent="0.2">
      <c r="B159" s="44" t="s">
        <v>126</v>
      </c>
      <c r="C159" s="44" t="str">
        <f>_xll.BDP(B159,$C$7)</f>
        <v>GBp</v>
      </c>
      <c r="D159" s="44" t="s">
        <v>471</v>
      </c>
      <c r="E159" s="67">
        <f>_xll.BDP(B159,$E$7)</f>
        <v>2442</v>
      </c>
      <c r="F159" s="67">
        <f>_xll.BDP(B159,$F$7)</f>
        <v>2385</v>
      </c>
      <c r="G159" s="68">
        <f>IF(OR(F159="#N/A N/A",E159="#N/A N/A"),0,  F159 - E159)</f>
        <v>-57</v>
      </c>
      <c r="H159" s="76">
        <f>IF(OR(E159=0,E159="#N/A N/A"),0,G159 / E159*100)</f>
        <v>-2.3341523341523338</v>
      </c>
      <c r="I159" s="25">
        <v>-254000</v>
      </c>
      <c r="J159" s="49" t="str">
        <f>CONCATENATE(B338,C159, " Curncy")</f>
        <v>EURGBp Curncy</v>
      </c>
      <c r="K159" s="49">
        <f>IF(C159 = B338,1,_xll.BDP(J159,$K$7))</f>
        <v>1</v>
      </c>
      <c r="L159" s="69">
        <f>IF(C159 = B338,1,_xll.BDP(J159,$L$7)*K159)</f>
        <v>0.88556000000000001</v>
      </c>
      <c r="M159" s="70">
        <f>G159*I159*S159/L159</f>
        <v>163489.76918560007</v>
      </c>
      <c r="N159" s="79">
        <f>M159 / X338</f>
        <v>9.4887813527929862E-4</v>
      </c>
      <c r="O159" s="70">
        <f>F159*I159*S159/L159</f>
        <v>-6840756.1317132665</v>
      </c>
      <c r="P159" s="85">
        <f>O159 / X338*100</f>
        <v>-3.9703058818265391</v>
      </c>
      <c r="Q159" s="82">
        <f>IF(P159&lt;0,P159,0)</f>
        <v>-3.9703058818265391</v>
      </c>
      <c r="R159" s="161">
        <f>IF(P159&gt;0,P159,0)</f>
        <v>0</v>
      </c>
      <c r="S159" s="33">
        <f>IF(EXACT(C159,UPPER(C159)),1,0.01)/U159</f>
        <v>0.01</v>
      </c>
      <c r="T159" s="44">
        <v>0</v>
      </c>
      <c r="U159" s="44">
        <v>1</v>
      </c>
      <c r="V159" s="152">
        <f>IF(AND(P159&lt;0,N159&gt;0),N159,0)</f>
        <v>9.4887813527929862E-4</v>
      </c>
      <c r="W159" s="152">
        <f>IF(AND(P159&gt;0,N159&gt;0),N159,0)</f>
        <v>0</v>
      </c>
      <c r="X159" s="203"/>
      <c r="Y159" s="185">
        <f>_xll.BDH(B159,$Y$7,$C$1,$C$1)</f>
        <v>2472</v>
      </c>
      <c r="Z159" s="183">
        <f>IF(OR(E159="#N/A N/A",Y159="#N/A N/A"),0,  E159 - Y159)</f>
        <v>-30</v>
      </c>
      <c r="AA159" s="171">
        <f>IF(OR(Y159=0,Y159="#N/A N/A"),0,Z159 / Y159*100)</f>
        <v>-1.2135922330097086</v>
      </c>
      <c r="AB159" s="170">
        <v>-254000</v>
      </c>
      <c r="AC159" s="172">
        <f>IF(C159 = B338,1,_xll.BDP(J159,$AC$7)*K159)</f>
        <v>0.87961999999999996</v>
      </c>
      <c r="AD159" s="195">
        <f>Z159*AB159*S159/AC159 / AE338</f>
        <v>5.0161851952223557E-4</v>
      </c>
      <c r="AE159" s="206"/>
      <c r="AF159" s="197"/>
      <c r="AG159" s="179"/>
    </row>
    <row r="160" spans="2:33" s="44" customFormat="1" x14ac:dyDescent="0.2">
      <c r="B160" s="44" t="s">
        <v>125</v>
      </c>
      <c r="C160" s="44" t="str">
        <f>_xll.BDP(B160,$C$7)</f>
        <v>GBp</v>
      </c>
      <c r="D160" s="44" t="s">
        <v>470</v>
      </c>
      <c r="E160" s="67">
        <f>_xll.BDP(B160,$E$7)</f>
        <v>663</v>
      </c>
      <c r="F160" s="67">
        <f>_xll.BDP(B160,$F$7)</f>
        <v>670</v>
      </c>
      <c r="G160" s="68">
        <f>IF(OR(F160="#N/A N/A",E160="#N/A N/A"),0,  F160 - E160)</f>
        <v>7</v>
      </c>
      <c r="H160" s="76">
        <f>IF(OR(E160=0,E160="#N/A N/A"),0,G160 / E160*100)</f>
        <v>1.0558069381598794</v>
      </c>
      <c r="I160" s="25">
        <v>261933</v>
      </c>
      <c r="J160" s="49" t="str">
        <f>CONCATENATE(B338,C160, " Curncy")</f>
        <v>EURGBp Curncy</v>
      </c>
      <c r="K160" s="49">
        <f>IF(C160 = B338,1,_xll.BDP(J160,$K$7))</f>
        <v>1</v>
      </c>
      <c r="L160" s="69">
        <f>IF(C160 = B338,1,_xll.BDP(J160,$L$7)*K160)</f>
        <v>0.88556000000000001</v>
      </c>
      <c r="M160" s="70">
        <f>G160*I160*S160/L160</f>
        <v>20704.763087763677</v>
      </c>
      <c r="N160" s="79">
        <f>M160 / X338</f>
        <v>1.2016835724939826E-4</v>
      </c>
      <c r="O160" s="70">
        <f>F160*I160*S160/L160</f>
        <v>1981741.609828809</v>
      </c>
      <c r="P160" s="85">
        <f>O160 / X338*100</f>
        <v>1.1501828479585261</v>
      </c>
      <c r="Q160" s="82">
        <f>IF(P160&lt;0,P160,0)</f>
        <v>0</v>
      </c>
      <c r="R160" s="161">
        <f>IF(P160&gt;0,P160,0)</f>
        <v>1.1501828479585261</v>
      </c>
      <c r="S160" s="33">
        <f>IF(EXACT(C160,UPPER(C160)),1,0.01)/U160</f>
        <v>0.01</v>
      </c>
      <c r="T160" s="44">
        <v>0</v>
      </c>
      <c r="U160" s="44">
        <v>1</v>
      </c>
      <c r="V160" s="152">
        <f>IF(AND(P160&lt;0,N160&gt;0),N160,0)</f>
        <v>0</v>
      </c>
      <c r="W160" s="152">
        <f>IF(AND(P160&gt;0,N160&gt;0),N160,0)</f>
        <v>1.2016835724939826E-4</v>
      </c>
      <c r="X160" s="203"/>
      <c r="Y160" s="185">
        <f>_xll.BDH(B160,$Y$7,$C$1,$C$1)</f>
        <v>660.5</v>
      </c>
      <c r="Z160" s="183">
        <f>IF(OR(E160="#N/A N/A",Y160="#N/A N/A"),0,  E160 - Y160)</f>
        <v>2.5</v>
      </c>
      <c r="AA160" s="171">
        <f>IF(OR(Y160=0,Y160="#N/A N/A"),0,Z160 / Y160*100)</f>
        <v>0.37850113550340653</v>
      </c>
      <c r="AB160" s="170">
        <v>261933</v>
      </c>
      <c r="AC160" s="172">
        <f>IF(C160 = B338,1,_xll.BDP(J160,$AC$7)*K160)</f>
        <v>0.87961999999999996</v>
      </c>
      <c r="AD160" s="195">
        <f>Z160*AB160*S160/AC160 / AE338</f>
        <v>4.3107100942919197E-5</v>
      </c>
      <c r="AE160" s="206"/>
      <c r="AF160" s="197"/>
      <c r="AG160" s="179"/>
    </row>
    <row r="161" spans="2:33" s="44" customFormat="1" x14ac:dyDescent="0.2">
      <c r="B161" s="44" t="s">
        <v>124</v>
      </c>
      <c r="C161" s="44" t="str">
        <f>_xll.BDP(B161,$C$7)</f>
        <v>GBp</v>
      </c>
      <c r="D161" s="44" t="s">
        <v>469</v>
      </c>
      <c r="E161" s="67">
        <f>_xll.BDP(B161,$E$7)</f>
        <v>820</v>
      </c>
      <c r="F161" s="67">
        <f>_xll.BDP(B161,$F$7)</f>
        <v>807</v>
      </c>
      <c r="G161" s="68">
        <f>IF(OR(F161="#N/A N/A",E161="#N/A N/A"),0,  F161 - E161)</f>
        <v>-13</v>
      </c>
      <c r="H161" s="76">
        <f>IF(OR(E161=0,E161="#N/A N/A"),0,G161 / E161*100)</f>
        <v>-1.5853658536585367</v>
      </c>
      <c r="I161" s="25">
        <v>0</v>
      </c>
      <c r="J161" s="49" t="str">
        <f>CONCATENATE(B338,C161, " Curncy")</f>
        <v>EURGBp Curncy</v>
      </c>
      <c r="K161" s="49">
        <f>IF(C161 = B338,1,_xll.BDP(J161,$K$7))</f>
        <v>1</v>
      </c>
      <c r="L161" s="69">
        <f>IF(C161 = B338,1,_xll.BDP(J161,$L$7)*K161)</f>
        <v>0.88556000000000001</v>
      </c>
      <c r="M161" s="70">
        <f>G161*I161*S161/L161</f>
        <v>0</v>
      </c>
      <c r="N161" s="79">
        <f>M161 / X338</f>
        <v>0</v>
      </c>
      <c r="O161" s="70">
        <f>F161*I161*S161/L161</f>
        <v>0</v>
      </c>
      <c r="P161" s="85">
        <f>O161 / X338*100</f>
        <v>0</v>
      </c>
      <c r="Q161" s="82">
        <f>IF(P161&lt;0,P161,0)</f>
        <v>0</v>
      </c>
      <c r="R161" s="161">
        <f>IF(P161&gt;0,P161,0)</f>
        <v>0</v>
      </c>
      <c r="S161" s="33">
        <f>IF(EXACT(C161,UPPER(C161)),1,0.01)/U161</f>
        <v>0.01</v>
      </c>
      <c r="T161" s="44">
        <v>0</v>
      </c>
      <c r="U161" s="44">
        <v>1</v>
      </c>
      <c r="V161" s="152">
        <f>IF(AND(P161&lt;0,N161&gt;0),N161,0)</f>
        <v>0</v>
      </c>
      <c r="W161" s="152">
        <f>IF(AND(P161&gt;0,N161&gt;0),N161,0)</f>
        <v>0</v>
      </c>
      <c r="X161" s="203"/>
      <c r="Y161" s="185">
        <f>_xll.BDH(B161,$Y$7,$C$1,$C$1)</f>
        <v>814</v>
      </c>
      <c r="Z161" s="183">
        <f>IF(OR(E161="#N/A N/A",Y161="#N/A N/A"),0,  E161 - Y161)</f>
        <v>6</v>
      </c>
      <c r="AA161" s="171">
        <f>IF(OR(Y161=0,Y161="#N/A N/A"),0,Z161 / Y161*100)</f>
        <v>0.73710073710073709</v>
      </c>
      <c r="AB161" s="170">
        <v>0</v>
      </c>
      <c r="AC161" s="172">
        <f>IF(C161 = B338,1,_xll.BDP(J161,$AC$7)*K161)</f>
        <v>0.87961999999999996</v>
      </c>
      <c r="AD161" s="195">
        <f>Z161*AB161*S161/AC161 / AE338</f>
        <v>0</v>
      </c>
      <c r="AE161" s="206"/>
      <c r="AF161" s="197"/>
      <c r="AG161" s="179"/>
    </row>
    <row r="162" spans="2:33" s="44" customFormat="1" x14ac:dyDescent="0.2">
      <c r="B162" s="44" t="s">
        <v>123</v>
      </c>
      <c r="C162" s="44" t="str">
        <f>_xll.BDP(B162,$C$7)</f>
        <v>GBp</v>
      </c>
      <c r="D162" s="44" t="s">
        <v>468</v>
      </c>
      <c r="E162" s="67">
        <f>_xll.BDP(B162,$E$7)</f>
        <v>29.08</v>
      </c>
      <c r="F162" s="67">
        <f>_xll.BDP(B162,$F$7)</f>
        <v>28.26</v>
      </c>
      <c r="G162" s="68">
        <f>IF(OR(F162="#N/A N/A",E162="#N/A N/A"),0,  F162 - E162)</f>
        <v>-0.81999999999999673</v>
      </c>
      <c r="H162" s="76">
        <f>IF(OR(E162=0,E162="#N/A N/A"),0,G162 / E162*100)</f>
        <v>-2.8198074277854084</v>
      </c>
      <c r="I162" s="25">
        <v>-21288000</v>
      </c>
      <c r="J162" s="49" t="str">
        <f>CONCATENATE(B338,C162, " Curncy")</f>
        <v>EURGBp Curncy</v>
      </c>
      <c r="K162" s="49">
        <f>IF(C162 = B338,1,_xll.BDP(J162,$K$7))</f>
        <v>1</v>
      </c>
      <c r="L162" s="69">
        <f>IF(C162 = B338,1,_xll.BDP(J162,$L$7)*K162)</f>
        <v>0.88556000000000001</v>
      </c>
      <c r="M162" s="70">
        <f>G162*I162*S162/L162</f>
        <v>197120.01445412994</v>
      </c>
      <c r="N162" s="79">
        <f>M162 / X338</f>
        <v>1.1440646877978323E-3</v>
      </c>
      <c r="O162" s="70">
        <f>F162*I162*S162/L162</f>
        <v>-6793428.7908216268</v>
      </c>
      <c r="P162" s="85">
        <f>O162 / X338*100</f>
        <v>-3.9428375703862031</v>
      </c>
      <c r="Q162" s="82">
        <f>IF(P162&lt;0,P162,0)</f>
        <v>-3.9428375703862031</v>
      </c>
      <c r="R162" s="161">
        <f>IF(P162&gt;0,P162,0)</f>
        <v>0</v>
      </c>
      <c r="S162" s="33">
        <f>IF(EXACT(C162,UPPER(C162)),1,0.01)/U162</f>
        <v>0.01</v>
      </c>
      <c r="T162" s="44">
        <v>0</v>
      </c>
      <c r="U162" s="44">
        <v>1</v>
      </c>
      <c r="V162" s="152">
        <f>IF(AND(P162&lt;0,N162&gt;0),N162,0)</f>
        <v>1.1440646877978323E-3</v>
      </c>
      <c r="W162" s="152">
        <f>IF(AND(P162&gt;0,N162&gt;0),N162,0)</f>
        <v>0</v>
      </c>
      <c r="X162" s="203"/>
      <c r="Y162" s="185">
        <f>_xll.BDH(B162,$Y$7,$C$1,$C$1)</f>
        <v>29</v>
      </c>
      <c r="Z162" s="183">
        <f>IF(OR(E162="#N/A N/A",Y162="#N/A N/A"),0,  E162 - Y162)</f>
        <v>7.9999999999998295E-2</v>
      </c>
      <c r="AA162" s="171">
        <f>IF(OR(Y162=0,Y162="#N/A N/A"),0,Z162 / Y162*100)</f>
        <v>0.27586206896551135</v>
      </c>
      <c r="AB162" s="170">
        <v>-21288000</v>
      </c>
      <c r="AC162" s="172">
        <f>IF(C162 = B338,1,_xll.BDP(J162,$AC$7)*K162)</f>
        <v>0.87961999999999996</v>
      </c>
      <c r="AD162" s="195">
        <f>Z162*AB162*S162/AC162 / AE338</f>
        <v>-1.1210976423715614E-4</v>
      </c>
      <c r="AE162" s="206"/>
      <c r="AF162" s="197"/>
      <c r="AG162" s="179"/>
    </row>
    <row r="163" spans="2:33" s="44" customFormat="1" x14ac:dyDescent="0.2">
      <c r="B163" s="44" t="s">
        <v>122</v>
      </c>
      <c r="C163" s="44" t="str">
        <f>_xll.BDP(B163,$C$7)</f>
        <v>GBp</v>
      </c>
      <c r="D163" s="44" t="s">
        <v>467</v>
      </c>
      <c r="E163" s="67">
        <f>_xll.BDP(B163,$E$7)</f>
        <v>326.7</v>
      </c>
      <c r="F163" s="67">
        <f>_xll.BDP(B163,$F$7)</f>
        <v>326.10000000000002</v>
      </c>
      <c r="G163" s="68">
        <f>IF(OR(F163="#N/A N/A",E163="#N/A N/A"),0,  F163 - E163)</f>
        <v>-0.59999999999996589</v>
      </c>
      <c r="H163" s="76">
        <f>IF(OR(E163=0,E163="#N/A N/A"),0,G163 / E163*100)</f>
        <v>-0.18365472910926414</v>
      </c>
      <c r="I163" s="25">
        <v>-263000</v>
      </c>
      <c r="J163" s="49" t="str">
        <f>CONCATENATE(B338,C163, " Curncy")</f>
        <v>EURGBp Curncy</v>
      </c>
      <c r="K163" s="49">
        <f>IF(C163 = B338,1,_xll.BDP(J163,$K$7))</f>
        <v>1</v>
      </c>
      <c r="L163" s="69">
        <f>IF(C163 = B338,1,_xll.BDP(J163,$L$7)*K163)</f>
        <v>0.88556000000000001</v>
      </c>
      <c r="M163" s="70">
        <f>G163*I163*S163/L163</f>
        <v>1781.9233027687683</v>
      </c>
      <c r="N163" s="79">
        <f>M163 / X338</f>
        <v>1.0342103173578176E-5</v>
      </c>
      <c r="O163" s="70">
        <f>F163*I163*S163/L163</f>
        <v>-968475.31505488046</v>
      </c>
      <c r="P163" s="85">
        <f>O163 / X338*100</f>
        <v>-0.56209330748400566</v>
      </c>
      <c r="Q163" s="82">
        <f>IF(P163&lt;0,P163,0)</f>
        <v>-0.56209330748400566</v>
      </c>
      <c r="R163" s="161">
        <f>IF(P163&gt;0,P163,0)</f>
        <v>0</v>
      </c>
      <c r="S163" s="33">
        <f>IF(EXACT(C163,UPPER(C163)),1,0.01)/U163</f>
        <v>0.01</v>
      </c>
      <c r="T163" s="44">
        <v>0</v>
      </c>
      <c r="U163" s="44">
        <v>1</v>
      </c>
      <c r="V163" s="152">
        <f>IF(AND(P163&lt;0,N163&gt;0),N163,0)</f>
        <v>1.0342103173578176E-5</v>
      </c>
      <c r="W163" s="152">
        <f>IF(AND(P163&gt;0,N163&gt;0),N163,0)</f>
        <v>0</v>
      </c>
      <c r="X163" s="203"/>
      <c r="Y163" s="185">
        <f>_xll.BDH(B163,$Y$7,$C$1,$C$1)</f>
        <v>327.5</v>
      </c>
      <c r="Z163" s="183">
        <f>IF(OR(E163="#N/A N/A",Y163="#N/A N/A"),0,  E163 - Y163)</f>
        <v>-0.80000000000001137</v>
      </c>
      <c r="AA163" s="171">
        <f>IF(OR(Y163=0,Y163="#N/A N/A"),0,Z163 / Y163*100)</f>
        <v>-0.24427480916030883</v>
      </c>
      <c r="AB163" s="170">
        <v>-263000</v>
      </c>
      <c r="AC163" s="172">
        <f>IF(C163 = B338,1,_xll.BDP(J163,$AC$7)*K163)</f>
        <v>0.87961999999999996</v>
      </c>
      <c r="AD163" s="195">
        <f>Z163*AB163*S163/AC163 / AE338</f>
        <v>1.3850464108593155E-5</v>
      </c>
      <c r="AE163" s="206"/>
      <c r="AF163" s="197"/>
      <c r="AG163" s="179"/>
    </row>
    <row r="164" spans="2:33" s="44" customFormat="1" x14ac:dyDescent="0.2">
      <c r="B164" s="44" t="s">
        <v>121</v>
      </c>
      <c r="C164" s="44" t="str">
        <f>_xll.BDP(B164,$C$7)</f>
        <v>GBp</v>
      </c>
      <c r="D164" s="44" t="s">
        <v>466</v>
      </c>
      <c r="E164" s="67">
        <f>_xll.BDP(B164,$E$7)</f>
        <v>182.8</v>
      </c>
      <c r="F164" s="67">
        <f>_xll.BDP(B164,$F$7)</f>
        <v>177.55</v>
      </c>
      <c r="G164" s="68">
        <f>IF(OR(F164="#N/A N/A",E164="#N/A N/A"),0,  F164 - E164)</f>
        <v>-5.25</v>
      </c>
      <c r="H164" s="76">
        <f>IF(OR(E164=0,E164="#N/A N/A"),0,G164 / E164*100)</f>
        <v>-2.87199124726477</v>
      </c>
      <c r="I164" s="25">
        <v>0</v>
      </c>
      <c r="J164" s="49" t="str">
        <f>CONCATENATE(B338,C164, " Curncy")</f>
        <v>EURGBp Curncy</v>
      </c>
      <c r="K164" s="49">
        <f>IF(C164 = B338,1,_xll.BDP(J164,$K$7))</f>
        <v>1</v>
      </c>
      <c r="L164" s="69">
        <f>IF(C164 = B338,1,_xll.BDP(J164,$L$7)*K164)</f>
        <v>0.88556000000000001</v>
      </c>
      <c r="M164" s="70">
        <f>G164*I164*S164/L164</f>
        <v>0</v>
      </c>
      <c r="N164" s="79">
        <f>M164 / X338</f>
        <v>0</v>
      </c>
      <c r="O164" s="70">
        <f>F164*I164*S164/L164</f>
        <v>0</v>
      </c>
      <c r="P164" s="85">
        <f>O164 / X338*100</f>
        <v>0</v>
      </c>
      <c r="Q164" s="82">
        <f>IF(P164&lt;0,P164,0)</f>
        <v>0</v>
      </c>
      <c r="R164" s="161">
        <f>IF(P164&gt;0,P164,0)</f>
        <v>0</v>
      </c>
      <c r="S164" s="33">
        <f>IF(EXACT(C164,UPPER(C164)),1,0.01)/U164</f>
        <v>0.01</v>
      </c>
      <c r="T164" s="44">
        <v>0</v>
      </c>
      <c r="U164" s="44">
        <v>1</v>
      </c>
      <c r="V164" s="152">
        <f>IF(AND(P164&lt;0,N164&gt;0),N164,0)</f>
        <v>0</v>
      </c>
      <c r="W164" s="152">
        <f>IF(AND(P164&gt;0,N164&gt;0),N164,0)</f>
        <v>0</v>
      </c>
      <c r="X164" s="203"/>
      <c r="Y164" s="185">
        <f>_xll.BDH(B164,$Y$7,$C$1,$C$1)</f>
        <v>181.8</v>
      </c>
      <c r="Z164" s="183">
        <f>IF(OR(E164="#N/A N/A",Y164="#N/A N/A"),0,  E164 - Y164)</f>
        <v>1</v>
      </c>
      <c r="AA164" s="171">
        <f>IF(OR(Y164=0,Y164="#N/A N/A"),0,Z164 / Y164*100)</f>
        <v>0.55005500550054998</v>
      </c>
      <c r="AB164" s="170">
        <v>0</v>
      </c>
      <c r="AC164" s="172">
        <f>IF(C164 = B338,1,_xll.BDP(J164,$AC$7)*K164)</f>
        <v>0.87961999999999996</v>
      </c>
      <c r="AD164" s="195">
        <f>Z164*AB164*S164/AC164 / AE338</f>
        <v>0</v>
      </c>
      <c r="AE164" s="206"/>
      <c r="AF164" s="197"/>
      <c r="AG164" s="179"/>
    </row>
    <row r="165" spans="2:33" s="44" customFormat="1" x14ac:dyDescent="0.2">
      <c r="B165" s="44" t="s">
        <v>120</v>
      </c>
      <c r="C165" s="44" t="str">
        <f>_xll.BDP(B165,$C$7)</f>
        <v>GBp</v>
      </c>
      <c r="D165" s="44" t="s">
        <v>465</v>
      </c>
      <c r="E165" s="67">
        <f>_xll.BDP(B165,$E$7)</f>
        <v>455.7</v>
      </c>
      <c r="F165" s="67">
        <f>_xll.BDP(B165,$F$7)</f>
        <v>447</v>
      </c>
      <c r="G165" s="68">
        <f>IF(OR(F165="#N/A N/A",E165="#N/A N/A"),0,  F165 - E165)</f>
        <v>-8.6999999999999886</v>
      </c>
      <c r="H165" s="76">
        <f>IF(OR(E165=0,E165="#N/A N/A"),0,G165 / E165*100)</f>
        <v>-1.9091507570770221</v>
      </c>
      <c r="I165" s="25">
        <v>0</v>
      </c>
      <c r="J165" s="49" t="str">
        <f>CONCATENATE(B338,C165, " Curncy")</f>
        <v>EURGBp Curncy</v>
      </c>
      <c r="K165" s="49">
        <f>IF(C165 = B338,1,_xll.BDP(J165,$K$7))</f>
        <v>1</v>
      </c>
      <c r="L165" s="69">
        <f>IF(C165 = B338,1,_xll.BDP(J165,$L$7)*K165)</f>
        <v>0.88556000000000001</v>
      </c>
      <c r="M165" s="70">
        <f>G165*I165*S165/L165</f>
        <v>0</v>
      </c>
      <c r="N165" s="79">
        <f>M165 / X338</f>
        <v>0</v>
      </c>
      <c r="O165" s="70">
        <f>F165*I165*S165/L165</f>
        <v>0</v>
      </c>
      <c r="P165" s="85">
        <f>O165 / X338*100</f>
        <v>0</v>
      </c>
      <c r="Q165" s="82">
        <f>IF(P165&lt;0,P165,0)</f>
        <v>0</v>
      </c>
      <c r="R165" s="161">
        <f>IF(P165&gt;0,P165,0)</f>
        <v>0</v>
      </c>
      <c r="S165" s="33">
        <f>IF(EXACT(C165,UPPER(C165)),1,0.01)/U165</f>
        <v>0.01</v>
      </c>
      <c r="T165" s="44">
        <v>0</v>
      </c>
      <c r="U165" s="44">
        <v>1</v>
      </c>
      <c r="V165" s="152">
        <f>IF(AND(P165&lt;0,N165&gt;0),N165,0)</f>
        <v>0</v>
      </c>
      <c r="W165" s="152">
        <f>IF(AND(P165&gt;0,N165&gt;0),N165,0)</f>
        <v>0</v>
      </c>
      <c r="X165" s="203"/>
      <c r="Y165" s="185">
        <f>_xll.BDH(B165,$Y$7,$C$1,$C$1)</f>
        <v>465.8</v>
      </c>
      <c r="Z165" s="183">
        <f>IF(OR(E165="#N/A N/A",Y165="#N/A N/A"),0,  E165 - Y165)</f>
        <v>-10.100000000000023</v>
      </c>
      <c r="AA165" s="171">
        <f>IF(OR(Y165=0,Y165="#N/A N/A"),0,Z165 / Y165*100)</f>
        <v>-2.1683125805066603</v>
      </c>
      <c r="AB165" s="170">
        <v>0</v>
      </c>
      <c r="AC165" s="172">
        <f>IF(C165 = B338,1,_xll.BDP(J165,$AC$7)*K165)</f>
        <v>0.87961999999999996</v>
      </c>
      <c r="AD165" s="195">
        <f>Z165*AB165*S165/AC165 / AE338</f>
        <v>0</v>
      </c>
      <c r="AE165" s="206"/>
      <c r="AF165" s="197"/>
      <c r="AG165" s="179"/>
    </row>
    <row r="166" spans="2:33" s="44" customFormat="1" x14ac:dyDescent="0.2">
      <c r="B166" s="44">
        <v>234</v>
      </c>
      <c r="C166" s="44" t="s">
        <v>87</v>
      </c>
      <c r="D166" s="44" t="s">
        <v>119</v>
      </c>
      <c r="E166" s="67">
        <v>19.899999999999999</v>
      </c>
      <c r="F166" s="67">
        <v>19.899999999999999</v>
      </c>
      <c r="G166" s="68">
        <f>IF(OR(F166="#N/A N/A",E166="#N/A N/A"),0,  F166 - E166)</f>
        <v>0</v>
      </c>
      <c r="H166" s="76">
        <f>IF(OR(E166=0,E166="#N/A N/A"),0,G166 / E166*100)</f>
        <v>0</v>
      </c>
      <c r="I166" s="25">
        <v>88846</v>
      </c>
      <c r="J166" s="49" t="str">
        <f>CONCATENATE(B338,C166, " Curncy")</f>
        <v>EURGBP Curncy</v>
      </c>
      <c r="K166" s="49">
        <f>IF(C166 = B338,1,_xll.BDP(J166,$K$7))</f>
        <v>1</v>
      </c>
      <c r="L166" s="69">
        <f>IF(C166 = B338,1,_xll.BDP(J166,$L$7)*K166)</f>
        <v>0.88556000000000001</v>
      </c>
      <c r="M166" s="70">
        <f>G166*I166*S166/L166</f>
        <v>0</v>
      </c>
      <c r="N166" s="79">
        <f>M166 / X338</f>
        <v>0</v>
      </c>
      <c r="O166" s="70">
        <f>F166*I166*S166/L166</f>
        <v>1996516.7803423821</v>
      </c>
      <c r="P166" s="85">
        <f>O166 / X338*100</f>
        <v>1.1587582079429402</v>
      </c>
      <c r="Q166" s="82">
        <f>IF(P166&lt;0,P166,0)</f>
        <v>0</v>
      </c>
      <c r="R166" s="161">
        <f>IF(P166&gt;0,P166,0)</f>
        <v>1.1587582079429402</v>
      </c>
      <c r="S166" s="33">
        <f>IF(EXACT(C166,UPPER(C166)),1,0.01)/U166</f>
        <v>1</v>
      </c>
      <c r="T166" s="44">
        <v>1</v>
      </c>
      <c r="U166" s="44">
        <v>1</v>
      </c>
      <c r="V166" s="152">
        <f>IF(AND(P166&lt;0,N166&gt;0),N166,0)</f>
        <v>0</v>
      </c>
      <c r="W166" s="152">
        <f>IF(AND(P166&gt;0,N166&gt;0),N166,0)</f>
        <v>0</v>
      </c>
      <c r="X166" s="203"/>
      <c r="Y166" s="185">
        <v>19.899999999999999</v>
      </c>
      <c r="Z166" s="183">
        <f>IF(OR(E166="#N/A N/A",Y166="#N/A N/A"),0,  E166 - Y166)</f>
        <v>0</v>
      </c>
      <c r="AA166" s="171">
        <f>IF(OR(Y166=0,Y166="#N/A N/A"),0,Z166 / Y166*100)</f>
        <v>0</v>
      </c>
      <c r="AB166" s="170">
        <v>88846</v>
      </c>
      <c r="AC166" s="172">
        <f>IF(C166 = B338,1,_xll.BDP(J166,$AC$7)*K166)</f>
        <v>0.87961999999999996</v>
      </c>
      <c r="AD166" s="195">
        <f>Z166*AB166*S166/AC166 / AE338</f>
        <v>0</v>
      </c>
      <c r="AE166" s="206"/>
      <c r="AF166" s="197"/>
      <c r="AG166" s="179"/>
    </row>
    <row r="167" spans="2:33" s="44" customFormat="1" x14ac:dyDescent="0.2">
      <c r="B167" s="44" t="s">
        <v>118</v>
      </c>
      <c r="C167" s="44" t="str">
        <f>_xll.BDP(B167,$C$7)</f>
        <v>GBp</v>
      </c>
      <c r="D167" s="44" t="s">
        <v>464</v>
      </c>
      <c r="E167" s="67">
        <f>_xll.BDP(B167,$E$7)</f>
        <v>453.9</v>
      </c>
      <c r="F167" s="67">
        <f>_xll.BDP(B167,$F$7)</f>
        <v>444.1</v>
      </c>
      <c r="G167" s="68">
        <f>IF(OR(F167="#N/A N/A",E167="#N/A N/A"),0,  F167 - E167)</f>
        <v>-9.7999999999999545</v>
      </c>
      <c r="H167" s="76">
        <f>IF(OR(E167=0,E167="#N/A N/A"),0,G167 / E167*100)</f>
        <v>-2.1590658735404173</v>
      </c>
      <c r="I167" s="25">
        <v>107000</v>
      </c>
      <c r="J167" s="49" t="str">
        <f>CONCATENATE(B338,C167, " Curncy")</f>
        <v>EURGBp Curncy</v>
      </c>
      <c r="K167" s="49">
        <f>IF(C167 = B338,1,_xll.BDP(J167,$K$7))</f>
        <v>1</v>
      </c>
      <c r="L167" s="69">
        <f>IF(C167 = B338,1,_xll.BDP(J167,$L$7)*K167)</f>
        <v>0.88556000000000001</v>
      </c>
      <c r="M167" s="70">
        <f>G167*I167*S167/L167</f>
        <v>-11841.094900401949</v>
      </c>
      <c r="N167" s="79">
        <f>M167 / X338</f>
        <v>-6.8724520835327247E-5</v>
      </c>
      <c r="O167" s="70">
        <f>F167*I167*S167/L167</f>
        <v>536594.92298658472</v>
      </c>
      <c r="P167" s="85">
        <f>O167 / X338*100</f>
        <v>0.31143428268335688</v>
      </c>
      <c r="Q167" s="82">
        <f>IF(P167&lt;0,P167,0)</f>
        <v>0</v>
      </c>
      <c r="R167" s="161">
        <f>IF(P167&gt;0,P167,0)</f>
        <v>0.31143428268335688</v>
      </c>
      <c r="S167" s="33">
        <f>IF(EXACT(C167,UPPER(C167)),1,0.01)/U167</f>
        <v>0.01</v>
      </c>
      <c r="T167" s="44">
        <v>0</v>
      </c>
      <c r="U167" s="44">
        <v>1</v>
      </c>
      <c r="V167" s="152">
        <f>IF(AND(P167&lt;0,N167&gt;0),N167,0)</f>
        <v>0</v>
      </c>
      <c r="W167" s="152">
        <f>IF(AND(P167&gt;0,N167&gt;0),N167,0)</f>
        <v>0</v>
      </c>
      <c r="X167" s="203"/>
      <c r="Y167" s="185">
        <f>_xll.BDH(B167,$Y$7,$C$1,$C$1)</f>
        <v>461.1</v>
      </c>
      <c r="Z167" s="183">
        <f>IF(OR(E167="#N/A N/A",Y167="#N/A N/A"),0,  E167 - Y167)</f>
        <v>-7.2000000000000455</v>
      </c>
      <c r="AA167" s="171">
        <f>IF(OR(Y167=0,Y167="#N/A N/A"),0,Z167 / Y167*100)</f>
        <v>-1.5614834092387866</v>
      </c>
      <c r="AB167" s="170">
        <v>107000</v>
      </c>
      <c r="AC167" s="172">
        <f>IF(C167 = B338,1,_xll.BDP(J167,$AC$7)*K167)</f>
        <v>0.87961999999999996</v>
      </c>
      <c r="AD167" s="195">
        <f>Z167*AB167*S167/AC167 / AE338</f>
        <v>-5.0714817249334994E-5</v>
      </c>
      <c r="AE167" s="206"/>
      <c r="AF167" s="197"/>
      <c r="AG167" s="179"/>
    </row>
    <row r="168" spans="2:33" s="44" customFormat="1" x14ac:dyDescent="0.2">
      <c r="B168" s="44" t="s">
        <v>117</v>
      </c>
      <c r="C168" s="44" t="str">
        <f>_xll.BDP(B168,$C$7)</f>
        <v>GBp</v>
      </c>
      <c r="D168" s="44" t="s">
        <v>463</v>
      </c>
      <c r="E168" s="67">
        <f>_xll.BDP(B168,$E$7)</f>
        <v>33.6</v>
      </c>
      <c r="F168" s="67">
        <f>_xll.BDP(B168,$F$7)</f>
        <v>34.15</v>
      </c>
      <c r="G168" s="68">
        <f>IF(OR(F168="#N/A N/A",E168="#N/A N/A"),0,  F168 - E168)</f>
        <v>0.54999999999999716</v>
      </c>
      <c r="H168" s="76">
        <f>IF(OR(E168=0,E168="#N/A N/A"),0,G168 / E168*100)</f>
        <v>1.6369047619047534</v>
      </c>
      <c r="I168" s="25">
        <v>6215000</v>
      </c>
      <c r="J168" s="49" t="str">
        <f>CONCATENATE(B338,C168, " Curncy")</f>
        <v>EURGBp Curncy</v>
      </c>
      <c r="K168" s="49">
        <f>IF(C168 = B338,1,_xll.BDP(J168,$K$7))</f>
        <v>1</v>
      </c>
      <c r="L168" s="69">
        <f>IF(C168 = B338,1,_xll.BDP(J168,$L$7)*K168)</f>
        <v>0.88556000000000001</v>
      </c>
      <c r="M168" s="70">
        <f>G168*I168*S168/L168</f>
        <v>38599.869009440154</v>
      </c>
      <c r="N168" s="79">
        <f>M168 / X338</f>
        <v>2.240297476114412E-4</v>
      </c>
      <c r="O168" s="70">
        <f>F168*I168*S168/L168</f>
        <v>2396700.9575861599</v>
      </c>
      <c r="P168" s="85">
        <f>O168 / X338*100</f>
        <v>1.3910210692601375</v>
      </c>
      <c r="Q168" s="82">
        <f>IF(P168&lt;0,P168,0)</f>
        <v>0</v>
      </c>
      <c r="R168" s="161">
        <f>IF(P168&gt;0,P168,0)</f>
        <v>1.3910210692601375</v>
      </c>
      <c r="S168" s="33">
        <f>IF(EXACT(C168,UPPER(C168)),1,0.01)/U168</f>
        <v>0.01</v>
      </c>
      <c r="T168" s="44">
        <v>0</v>
      </c>
      <c r="U168" s="44">
        <v>1</v>
      </c>
      <c r="V168" s="152">
        <f>IF(AND(P168&lt;0,N168&gt;0),N168,0)</f>
        <v>0</v>
      </c>
      <c r="W168" s="152">
        <f>IF(AND(P168&gt;0,N168&gt;0),N168,0)</f>
        <v>2.240297476114412E-4</v>
      </c>
      <c r="X168" s="203"/>
      <c r="Y168" s="185">
        <f>_xll.BDH(B168,$Y$7,$C$1,$C$1)</f>
        <v>35.25</v>
      </c>
      <c r="Z168" s="183">
        <f>IF(OR(E168="#N/A N/A",Y168="#N/A N/A"),0,  E168 - Y168)</f>
        <v>-1.6499999999999986</v>
      </c>
      <c r="AA168" s="171">
        <f>IF(OR(Y168=0,Y168="#N/A N/A"),0,Z168 / Y168*100)</f>
        <v>-4.6808510638297829</v>
      </c>
      <c r="AB168" s="170">
        <v>6215000</v>
      </c>
      <c r="AC168" s="172">
        <f>IF(C168 = B338,1,_xll.BDP(J168,$AC$7)*K168)</f>
        <v>0.87961999999999996</v>
      </c>
      <c r="AD168" s="195">
        <f>Z168*AB168*S168/AC168 / AE338</f>
        <v>-6.7506200958932286E-4</v>
      </c>
      <c r="AE168" s="206"/>
      <c r="AF168" s="197"/>
      <c r="AG168" s="179"/>
    </row>
    <row r="169" spans="2:33" s="44" customFormat="1" x14ac:dyDescent="0.2">
      <c r="B169" s="44">
        <v>19703</v>
      </c>
      <c r="C169" s="44" t="s">
        <v>87</v>
      </c>
      <c r="D169" s="44" t="s">
        <v>116</v>
      </c>
      <c r="E169" s="67">
        <v>500</v>
      </c>
      <c r="F169" s="67">
        <v>500</v>
      </c>
      <c r="G169" s="68">
        <f>IF(OR(F169="#N/A N/A",E169="#N/A N/A"),0,  F169 - E169)</f>
        <v>0</v>
      </c>
      <c r="H169" s="76">
        <f>IF(OR(E169=0,E169="#N/A N/A"),0,G169 / E169*100)</f>
        <v>0</v>
      </c>
      <c r="I169" s="25">
        <v>1360</v>
      </c>
      <c r="J169" s="49" t="str">
        <f>CONCATENATE(B338,C169, " Curncy")</f>
        <v>EURGBP Curncy</v>
      </c>
      <c r="K169" s="49">
        <f>IF(C169 = B338,1,_xll.BDP(J169,$K$7))</f>
        <v>1</v>
      </c>
      <c r="L169" s="69">
        <f>IF(C169 = B338,1,_xll.BDP(J169,$L$7)*K169)</f>
        <v>0.88556000000000001</v>
      </c>
      <c r="M169" s="70">
        <f>G169*I169*S169/L169</f>
        <v>0</v>
      </c>
      <c r="N169" s="79">
        <f>M169 / X338</f>
        <v>0</v>
      </c>
      <c r="O169" s="70">
        <f>F169*I169*S169/L169</f>
        <v>767875.69447581191</v>
      </c>
      <c r="P169" s="85">
        <f>O169 / X338*100</f>
        <v>0.44566731039502905</v>
      </c>
      <c r="Q169" s="82">
        <f>IF(P169&lt;0,P169,0)</f>
        <v>0</v>
      </c>
      <c r="R169" s="161">
        <f>IF(P169&gt;0,P169,0)</f>
        <v>0.44566731039502905</v>
      </c>
      <c r="S169" s="33">
        <f>IF(EXACT(C169,UPPER(C169)),1,0.01)/U169</f>
        <v>1</v>
      </c>
      <c r="T169" s="44">
        <v>1</v>
      </c>
      <c r="U169" s="44">
        <v>1</v>
      </c>
      <c r="V169" s="152">
        <f>IF(AND(P169&lt;0,N169&gt;0),N169,0)</f>
        <v>0</v>
      </c>
      <c r="W169" s="152">
        <f>IF(AND(P169&gt;0,N169&gt;0),N169,0)</f>
        <v>0</v>
      </c>
      <c r="X169" s="203"/>
      <c r="Y169" s="185">
        <v>500</v>
      </c>
      <c r="Z169" s="183">
        <f>IF(OR(E169="#N/A N/A",Y169="#N/A N/A"),0,  E169 - Y169)</f>
        <v>0</v>
      </c>
      <c r="AA169" s="171">
        <f>IF(OR(Y169=0,Y169="#N/A N/A"),0,Z169 / Y169*100)</f>
        <v>0</v>
      </c>
      <c r="AB169" s="170">
        <v>1360</v>
      </c>
      <c r="AC169" s="172">
        <f>IF(C169 = B338,1,_xll.BDP(J169,$AC$7)*K169)</f>
        <v>0.87961999999999996</v>
      </c>
      <c r="AD169" s="195">
        <f>Z169*AB169*S169/AC169 / AE338</f>
        <v>0</v>
      </c>
      <c r="AE169" s="206"/>
      <c r="AF169" s="197"/>
      <c r="AG169" s="179"/>
    </row>
    <row r="170" spans="2:33" s="44" customFormat="1" x14ac:dyDescent="0.2">
      <c r="B170" s="44">
        <v>3299</v>
      </c>
      <c r="C170" s="44" t="s">
        <v>87</v>
      </c>
      <c r="D170" s="44" t="s">
        <v>115</v>
      </c>
      <c r="E170" s="67">
        <v>0.18</v>
      </c>
      <c r="F170" s="67">
        <v>0.18</v>
      </c>
      <c r="G170" s="68">
        <f>IF(OR(F170="#N/A N/A",E170="#N/A N/A"),0,  F170 - E170)</f>
        <v>0</v>
      </c>
      <c r="H170" s="76">
        <f>IF(OR(E170=0,E170="#N/A N/A"),0,G170 / E170*100)</f>
        <v>0</v>
      </c>
      <c r="I170" s="25">
        <v>10080000</v>
      </c>
      <c r="J170" s="49" t="str">
        <f>CONCATENATE(B338,C170, " Curncy")</f>
        <v>EURGBP Curncy</v>
      </c>
      <c r="K170" s="49">
        <f>IF(C170 = B338,1,_xll.BDP(J170,$K$7))</f>
        <v>1</v>
      </c>
      <c r="L170" s="69">
        <f>IF(C170 = B338,1,_xll.BDP(J170,$L$7)*K170)</f>
        <v>0.88556000000000001</v>
      </c>
      <c r="M170" s="70">
        <f>G170*I170*S170/L170</f>
        <v>0</v>
      </c>
      <c r="N170" s="79">
        <f>M170 / X338</f>
        <v>0</v>
      </c>
      <c r="O170" s="70">
        <f>F170*I170*S170/L170</f>
        <v>2048873.0294954604</v>
      </c>
      <c r="P170" s="10">
        <f>O170 / X338*100</f>
        <v>1.1891452470305011</v>
      </c>
      <c r="Q170" s="82">
        <f>IF(P170&lt;0,P170,0)</f>
        <v>0</v>
      </c>
      <c r="R170" s="161">
        <f>IF(P170&gt;0,P170,0)</f>
        <v>1.1891452470305011</v>
      </c>
      <c r="S170" s="33">
        <f>IF(EXACT(C170,UPPER(C170)),1,0.01)/U170</f>
        <v>1</v>
      </c>
      <c r="T170" s="44">
        <v>1</v>
      </c>
      <c r="U170" s="44">
        <v>1</v>
      </c>
      <c r="V170" s="152">
        <f>IF(AND(P170&lt;0,N170&gt;0),N170,0)</f>
        <v>0</v>
      </c>
      <c r="W170" s="152">
        <f>IF(AND(P170&gt;0,N170&gt;0),N170,0)</f>
        <v>0</v>
      </c>
      <c r="X170" s="203"/>
      <c r="Y170" s="185">
        <v>0.18</v>
      </c>
      <c r="Z170" s="183">
        <f>IF(OR(E170="#N/A N/A",Y170="#N/A N/A"),0,  E170 - Y170)</f>
        <v>0</v>
      </c>
      <c r="AA170" s="171">
        <f>IF(OR(Y170=0,Y170="#N/A N/A"),0,Z170 / Y170*100)</f>
        <v>0</v>
      </c>
      <c r="AB170" s="170">
        <v>10080000</v>
      </c>
      <c r="AC170" s="172">
        <f>IF(C170 = B338,1,_xll.BDP(J170,$AC$7)*K170)</f>
        <v>0.87961999999999996</v>
      </c>
      <c r="AD170" s="195">
        <f>Z170*AB170*S170/AC170 / AE338</f>
        <v>0</v>
      </c>
      <c r="AE170" s="206"/>
      <c r="AF170" s="197"/>
      <c r="AG170" s="179"/>
    </row>
    <row r="171" spans="2:33" s="44" customFormat="1" x14ac:dyDescent="0.2">
      <c r="B171" s="44" t="s">
        <v>114</v>
      </c>
      <c r="C171" s="44" t="str">
        <f>_xll.BDP(B171,$C$7)</f>
        <v>GBp</v>
      </c>
      <c r="D171" s="44" t="s">
        <v>462</v>
      </c>
      <c r="E171" s="67">
        <f>_xll.BDP(B171,$E$7)</f>
        <v>679.5</v>
      </c>
      <c r="F171" s="67">
        <f>_xll.BDP(B171,$F$7)</f>
        <v>678.5</v>
      </c>
      <c r="G171" s="68">
        <f>IF(OR(F171="#N/A N/A",E171="#N/A N/A"),0,  F171 - E171)</f>
        <v>-1</v>
      </c>
      <c r="H171" s="76">
        <f>IF(OR(E171=0,E171="#N/A N/A"),0,G171 / E171*100)</f>
        <v>-0.14716703458425312</v>
      </c>
      <c r="I171" s="25">
        <v>-346000</v>
      </c>
      <c r="J171" s="49" t="str">
        <f>CONCATENATE(B338,C171, " Curncy")</f>
        <v>EURGBp Curncy</v>
      </c>
      <c r="K171" s="49">
        <f>IF(C171 = B338,1,_xll.BDP(J171,$K$7))</f>
        <v>1</v>
      </c>
      <c r="L171" s="69">
        <f>IF(C171 = B338,1,_xll.BDP(J171,$L$7)*K171)</f>
        <v>0.88556000000000001</v>
      </c>
      <c r="M171" s="70">
        <f>G171*I171*S171/L171</f>
        <v>3907.1322101269252</v>
      </c>
      <c r="N171" s="79">
        <f>M171 / X338</f>
        <v>2.2676601381864714E-5</v>
      </c>
      <c r="O171" s="70">
        <f>F171*I171*S171/L171</f>
        <v>-2650989.2045711186</v>
      </c>
      <c r="P171" s="10">
        <f>O171 / X338*100</f>
        <v>-1.5386074037595208</v>
      </c>
      <c r="Q171" s="82">
        <f>IF(P171&lt;0,P171,0)</f>
        <v>-1.5386074037595208</v>
      </c>
      <c r="R171" s="161">
        <f>IF(P171&gt;0,P171,0)</f>
        <v>0</v>
      </c>
      <c r="S171" s="33">
        <f>IF(EXACT(C171,UPPER(C171)),1,0.01)/U171</f>
        <v>0.01</v>
      </c>
      <c r="T171" s="44">
        <v>0</v>
      </c>
      <c r="U171" s="44">
        <v>1</v>
      </c>
      <c r="V171" s="152">
        <f>IF(AND(P171&lt;0,N171&gt;0),N171,0)</f>
        <v>2.2676601381864714E-5</v>
      </c>
      <c r="W171" s="152">
        <f>IF(AND(P171&gt;0,N171&gt;0),N171,0)</f>
        <v>0</v>
      </c>
      <c r="X171" s="203"/>
      <c r="Y171" s="185">
        <f>_xll.BDH(B171,$Y$7,$C$1,$C$1)</f>
        <v>700</v>
      </c>
      <c r="Z171" s="183">
        <f>IF(OR(E171="#N/A N/A",Y171="#N/A N/A"),0,  E171 - Y171)</f>
        <v>-20.5</v>
      </c>
      <c r="AA171" s="171">
        <f>IF(OR(Y171=0,Y171="#N/A N/A"),0,Z171 / Y171*100)</f>
        <v>-2.9285714285714288</v>
      </c>
      <c r="AB171" s="170">
        <v>-346000</v>
      </c>
      <c r="AC171" s="172">
        <f>IF(C171 = B338,1,_xll.BDP(J171,$AC$7)*K171)</f>
        <v>0.87961999999999996</v>
      </c>
      <c r="AD171" s="195">
        <f>Z171*AB171*S171/AC171 / AE338</f>
        <v>4.6692653004871607E-4</v>
      </c>
      <c r="AE171" s="206"/>
      <c r="AF171" s="197"/>
      <c r="AG171" s="179"/>
    </row>
    <row r="172" spans="2:33" s="44" customFormat="1" x14ac:dyDescent="0.2">
      <c r="B172" s="44" t="s">
        <v>113</v>
      </c>
      <c r="C172" s="44" t="str">
        <f>_xll.BDP(B172,$C$7)</f>
        <v>GBp</v>
      </c>
      <c r="D172" s="44" t="s">
        <v>461</v>
      </c>
      <c r="E172" s="67">
        <f>_xll.BDP(B172,$E$7)</f>
        <v>209.6</v>
      </c>
      <c r="F172" s="67">
        <f>_xll.BDP(B172,$F$7)</f>
        <v>202.2</v>
      </c>
      <c r="G172" s="68">
        <f>IF(OR(F172="#N/A N/A",E172="#N/A N/A"),0,  F172 - E172)</f>
        <v>-7.4000000000000057</v>
      </c>
      <c r="H172" s="76">
        <f>IF(OR(E172=0,E172="#N/A N/A"),0,G172 / E172*100)</f>
        <v>-3.5305343511450413</v>
      </c>
      <c r="I172" s="25">
        <v>-5007000</v>
      </c>
      <c r="J172" s="49" t="str">
        <f>CONCATENATE(B338,C172, " Curncy")</f>
        <v>EURGBp Curncy</v>
      </c>
      <c r="K172" s="49">
        <f>IF(C172 = B338,1,_xll.BDP(J172,$K$7))</f>
        <v>1</v>
      </c>
      <c r="L172" s="69">
        <f>IF(C172 = B338,1,_xll.BDP(J172,$L$7)*K172)</f>
        <v>0.88556000000000001</v>
      </c>
      <c r="M172" s="70">
        <f>G172*I172*S172/L172</f>
        <v>418399.65671439574</v>
      </c>
      <c r="N172" s="79">
        <f>M172 / X338</f>
        <v>2.4283494193080221E-3</v>
      </c>
      <c r="O172" s="70">
        <f>F172*I172*S172/L172</f>
        <v>-11432487.917250101</v>
      </c>
      <c r="P172" s="10">
        <f>O172 / X338*100</f>
        <v>-6.6353007105956987</v>
      </c>
      <c r="Q172" s="82">
        <f>IF(P172&lt;0,P172,0)</f>
        <v>-6.6353007105956987</v>
      </c>
      <c r="R172" s="161">
        <f>IF(P172&gt;0,P172,0)</f>
        <v>0</v>
      </c>
      <c r="S172" s="33">
        <f>IF(EXACT(C172,UPPER(C172)),1,0.01)/U172</f>
        <v>0.01</v>
      </c>
      <c r="T172" s="44">
        <v>0</v>
      </c>
      <c r="U172" s="44">
        <v>1</v>
      </c>
      <c r="V172" s="152">
        <f>IF(AND(P172&lt;0,N172&gt;0),N172,0)</f>
        <v>2.4283494193080221E-3</v>
      </c>
      <c r="W172" s="152">
        <f>IF(AND(P172&gt;0,N172&gt;0),N172,0)</f>
        <v>0</v>
      </c>
      <c r="X172" s="203"/>
      <c r="Y172" s="185">
        <f>_xll.BDH(B172,$Y$7,$C$1,$C$1)</f>
        <v>212</v>
      </c>
      <c r="Z172" s="183">
        <f>IF(OR(E172="#N/A N/A",Y172="#N/A N/A"),0,  E172 - Y172)</f>
        <v>-2.4000000000000057</v>
      </c>
      <c r="AA172" s="171">
        <f>IF(OR(Y172=0,Y172="#N/A N/A"),0,Z172 / Y172*100)</f>
        <v>-1.1320754716981158</v>
      </c>
      <c r="AB172" s="170">
        <v>-5007000</v>
      </c>
      <c r="AC172" s="172">
        <f>IF(C172 = B338,1,_xll.BDP(J172,$AC$7)*K172)</f>
        <v>0.87961999999999996</v>
      </c>
      <c r="AD172" s="195">
        <f>Z172*AB172*S172/AC172 / AE338</f>
        <v>7.9105635503868947E-4</v>
      </c>
      <c r="AE172" s="206"/>
      <c r="AF172" s="197"/>
      <c r="AG172" s="179"/>
    </row>
    <row r="173" spans="2:33" s="44" customFormat="1" x14ac:dyDescent="0.2">
      <c r="B173" s="44" t="s">
        <v>112</v>
      </c>
      <c r="C173" s="44" t="str">
        <f>_xll.BDP(B173,$C$7)</f>
        <v>GBp</v>
      </c>
      <c r="D173" s="44" t="s">
        <v>388</v>
      </c>
      <c r="E173" s="67">
        <f>_xll.BDP(B173,$E$7)</f>
        <v>173.2</v>
      </c>
      <c r="F173" s="67">
        <f>_xll.BDP(B173,$F$7)</f>
        <v>160</v>
      </c>
      <c r="G173" s="68">
        <f>IF(OR(F173="#N/A N/A",E173="#N/A N/A"),0,  F173 - E173)</f>
        <v>-13.199999999999989</v>
      </c>
      <c r="H173" s="76">
        <f>IF(OR(E173=0,E173="#N/A N/A"),0,G173 / E173*100)</f>
        <v>-7.6212471131639665</v>
      </c>
      <c r="I173" s="25">
        <v>-2565000</v>
      </c>
      <c r="J173" s="49" t="str">
        <f>CONCATENATE(B338,C173, " Curncy")</f>
        <v>EURGBp Curncy</v>
      </c>
      <c r="K173" s="49">
        <f>IF(C173 = B338,1,_xll.BDP(J173,$K$7))</f>
        <v>1</v>
      </c>
      <c r="L173" s="69">
        <f>IF(C173 = B338,1,_xll.BDP(J173,$L$7)*K173)</f>
        <v>0.88556000000000001</v>
      </c>
      <c r="M173" s="70">
        <f>G173*I173*S173/L173</f>
        <v>382334.34211120615</v>
      </c>
      <c r="N173" s="79">
        <f>M173 / X338</f>
        <v>2.2190299699051297E-3</v>
      </c>
      <c r="O173" s="70">
        <f>F173*I173*S173/L173</f>
        <v>-4634355.6619540174</v>
      </c>
      <c r="P173" s="10">
        <f>O173 / X338*100</f>
        <v>-2.6897332968547043</v>
      </c>
      <c r="Q173" s="82">
        <f>IF(P173&lt;0,P173,0)</f>
        <v>-2.6897332968547043</v>
      </c>
      <c r="R173" s="161">
        <f>IF(P173&gt;0,P173,0)</f>
        <v>0</v>
      </c>
      <c r="S173" s="33">
        <f>IF(EXACT(C173,UPPER(C173)),1,0.01)/U173</f>
        <v>0.01</v>
      </c>
      <c r="T173" s="44">
        <v>0</v>
      </c>
      <c r="U173" s="44">
        <v>1</v>
      </c>
      <c r="V173" s="152">
        <f>IF(AND(P173&lt;0,N173&gt;0),N173,0)</f>
        <v>2.2190299699051297E-3</v>
      </c>
      <c r="W173" s="152">
        <f>IF(AND(P173&gt;0,N173&gt;0),N173,0)</f>
        <v>0</v>
      </c>
      <c r="X173" s="203"/>
      <c r="Y173" s="185">
        <f>_xll.BDH(B173,$Y$7,$C$1,$C$1)</f>
        <v>171.45</v>
      </c>
      <c r="Z173" s="183">
        <f>IF(OR(E173="#N/A N/A",Y173="#N/A N/A"),0,  E173 - Y173)</f>
        <v>1.75</v>
      </c>
      <c r="AA173" s="171">
        <f>IF(OR(Y173=0,Y173="#N/A N/A"),0,Z173 / Y173*100)</f>
        <v>1.020705745115194</v>
      </c>
      <c r="AB173" s="170">
        <v>-2565000</v>
      </c>
      <c r="AC173" s="172">
        <f>IF(C173 = B338,1,_xll.BDP(J173,$AC$7)*K173)</f>
        <v>0.87961999999999996</v>
      </c>
      <c r="AD173" s="195">
        <f>Z173*AB173*S173/AC173 / AE338</f>
        <v>-2.9549083064375786E-4</v>
      </c>
      <c r="AE173" s="206"/>
      <c r="AF173" s="197"/>
      <c r="AG173" s="179"/>
    </row>
    <row r="174" spans="2:33" s="44" customFormat="1" x14ac:dyDescent="0.2">
      <c r="B174" s="44">
        <v>19</v>
      </c>
      <c r="C174" s="44" t="s">
        <v>87</v>
      </c>
      <c r="D174" s="44" t="s">
        <v>111</v>
      </c>
      <c r="E174" s="67">
        <v>198.5</v>
      </c>
      <c r="F174" s="67">
        <v>198.5</v>
      </c>
      <c r="G174" s="68">
        <f>IF(OR(F174="#N/A N/A",E174="#N/A N/A"),0,  F174 - E174)</f>
        <v>0</v>
      </c>
      <c r="H174" s="76">
        <f>IF(OR(E174=0,E174="#N/A N/A"),0,G174 / E174*100)</f>
        <v>0</v>
      </c>
      <c r="I174" s="25">
        <v>6346</v>
      </c>
      <c r="J174" s="49" t="str">
        <f>CONCATENATE(B338,C174, " Curncy")</f>
        <v>EURGBP Curncy</v>
      </c>
      <c r="K174" s="49">
        <f>IF(C174 = B338,1,_xll.BDP(J174,$K$7))</f>
        <v>1</v>
      </c>
      <c r="L174" s="69">
        <f>IF(C174 = B338,1,_xll.BDP(J174,$L$7)*K174)</f>
        <v>0.88556000000000001</v>
      </c>
      <c r="M174" s="70">
        <f>G174*I174*S174/L174</f>
        <v>0</v>
      </c>
      <c r="N174" s="79">
        <f>M174 / X338</f>
        <v>0</v>
      </c>
      <c r="O174" s="70">
        <f>F174*I174*S174/L174</f>
        <v>1422468.2686661547</v>
      </c>
      <c r="P174" s="10">
        <f>O174 / X338*100</f>
        <v>0.82558624003782433</v>
      </c>
      <c r="Q174" s="82">
        <f>IF(P174&lt;0,P174,0)</f>
        <v>0</v>
      </c>
      <c r="R174" s="161">
        <f>IF(P174&gt;0,P174,0)</f>
        <v>0.82558624003782433</v>
      </c>
      <c r="S174" s="33">
        <f>IF(EXACT(C174,UPPER(C174)),1,0.01)/U174</f>
        <v>1</v>
      </c>
      <c r="T174" s="44">
        <v>1</v>
      </c>
      <c r="U174" s="44">
        <v>1</v>
      </c>
      <c r="V174" s="152">
        <f>IF(AND(P174&lt;0,N174&gt;0),N174,0)</f>
        <v>0</v>
      </c>
      <c r="W174" s="152">
        <f>IF(AND(P174&gt;0,N174&gt;0),N174,0)</f>
        <v>0</v>
      </c>
      <c r="X174" s="203"/>
      <c r="Y174" s="185">
        <v>198.5</v>
      </c>
      <c r="Z174" s="183">
        <f>IF(OR(E174="#N/A N/A",Y174="#N/A N/A"),0,  E174 - Y174)</f>
        <v>0</v>
      </c>
      <c r="AA174" s="171">
        <f>IF(OR(Y174=0,Y174="#N/A N/A"),0,Z174 / Y174*100)</f>
        <v>0</v>
      </c>
      <c r="AB174" s="170">
        <v>6346</v>
      </c>
      <c r="AC174" s="172">
        <f>IF(C174 = B338,1,_xll.BDP(J174,$AC$7)*K174)</f>
        <v>0.87961999999999996</v>
      </c>
      <c r="AD174" s="195">
        <f>Z174*AB174*S174/AC174 / AE338</f>
        <v>0</v>
      </c>
      <c r="AE174" s="206"/>
      <c r="AF174" s="197"/>
      <c r="AG174" s="179"/>
    </row>
    <row r="175" spans="2:33" s="44" customFormat="1" x14ac:dyDescent="0.2">
      <c r="B175" s="44">
        <v>469</v>
      </c>
      <c r="C175" s="44" t="s">
        <v>87</v>
      </c>
      <c r="D175" s="44" t="s">
        <v>110</v>
      </c>
      <c r="E175" s="67">
        <v>198.5</v>
      </c>
      <c r="F175" s="67">
        <v>198.5</v>
      </c>
      <c r="G175" s="68">
        <f>IF(OR(F175="#N/A N/A",E175="#N/A N/A"),0,  F175 - E175)</f>
        <v>0</v>
      </c>
      <c r="H175" s="76">
        <f>IF(OR(E175=0,E175="#N/A N/A"),0,G175 / E175*100)</f>
        <v>0</v>
      </c>
      <c r="I175" s="25">
        <v>3677</v>
      </c>
      <c r="J175" s="49" t="str">
        <f>CONCATENATE(B338,C175, " Curncy")</f>
        <v>EURGBP Curncy</v>
      </c>
      <c r="K175" s="49">
        <f>IF(C175 = B338,1,_xll.BDP(J175,$K$7))</f>
        <v>1</v>
      </c>
      <c r="L175" s="69">
        <f>IF(C175 = B338,1,_xll.BDP(J175,$L$7)*K175)</f>
        <v>0.88556000000000001</v>
      </c>
      <c r="M175" s="70">
        <f>G175*I175*S175/L175</f>
        <v>0</v>
      </c>
      <c r="N175" s="79">
        <f>M175 / X338</f>
        <v>0</v>
      </c>
      <c r="O175" s="70">
        <f>F175*I175*S175/L175</f>
        <v>824206.71665386867</v>
      </c>
      <c r="P175" s="10">
        <f>O175 / X338*100</f>
        <v>0.47836126766767734</v>
      </c>
      <c r="Q175" s="82">
        <f>IF(P175&lt;0,P175,0)</f>
        <v>0</v>
      </c>
      <c r="R175" s="161">
        <f>IF(P175&gt;0,P175,0)</f>
        <v>0.47836126766767734</v>
      </c>
      <c r="S175" s="33">
        <f>IF(EXACT(C175,UPPER(C175)),1,0.01)/U175</f>
        <v>1</v>
      </c>
      <c r="T175" s="44">
        <v>1</v>
      </c>
      <c r="U175" s="44">
        <v>1</v>
      </c>
      <c r="V175" s="152">
        <f>IF(AND(P175&lt;0,N175&gt;0),N175,0)</f>
        <v>0</v>
      </c>
      <c r="W175" s="152">
        <f>IF(AND(P175&gt;0,N175&gt;0),N175,0)</f>
        <v>0</v>
      </c>
      <c r="X175" s="203"/>
      <c r="Y175" s="185">
        <v>198.5</v>
      </c>
      <c r="Z175" s="183">
        <f>IF(OR(E175="#N/A N/A",Y175="#N/A N/A"),0,  E175 - Y175)</f>
        <v>0</v>
      </c>
      <c r="AA175" s="171">
        <f>IF(OR(Y175=0,Y175="#N/A N/A"),0,Z175 / Y175*100)</f>
        <v>0</v>
      </c>
      <c r="AB175" s="170">
        <v>3677</v>
      </c>
      <c r="AC175" s="172">
        <f>IF(C175 = B338,1,_xll.BDP(J175,$AC$7)*K175)</f>
        <v>0.87961999999999996</v>
      </c>
      <c r="AD175" s="195">
        <f>Z175*AB175*S175/AC175 / AE338</f>
        <v>0</v>
      </c>
      <c r="AE175" s="206"/>
      <c r="AF175" s="197"/>
      <c r="AG175" s="179"/>
    </row>
    <row r="176" spans="2:33" s="44" customFormat="1" x14ac:dyDescent="0.2">
      <c r="B176" s="44" t="s">
        <v>109</v>
      </c>
      <c r="C176" s="44" t="str">
        <f>_xll.BDP(B176,$C$7)</f>
        <v>GBp</v>
      </c>
      <c r="D176" s="44" t="s">
        <v>460</v>
      </c>
      <c r="E176" s="67">
        <f>_xll.BDP(B176,$E$7)</f>
        <v>143.69999999999999</v>
      </c>
      <c r="F176" s="67">
        <f>_xll.BDP(B176,$F$7)</f>
        <v>145.80000000000001</v>
      </c>
      <c r="G176" s="68">
        <f>IF(OR(F176="#N/A N/A",E176="#N/A N/A"),0,  F176 - E176)</f>
        <v>2.1000000000000227</v>
      </c>
      <c r="H176" s="76">
        <f>IF(OR(E176=0,E176="#N/A N/A"),0,G176 / E176*100)</f>
        <v>1.4613778705636902</v>
      </c>
      <c r="I176" s="25">
        <v>-2332000</v>
      </c>
      <c r="J176" s="49" t="str">
        <f>CONCATENATE(B338,C176, " Curncy")</f>
        <v>EURGBp Curncy</v>
      </c>
      <c r="K176" s="49">
        <f>IF(C176 = B338,1,_xll.BDP(J176,$K$7))</f>
        <v>1</v>
      </c>
      <c r="L176" s="69">
        <f>IF(C176 = B338,1,_xll.BDP(J176,$L$7)*K176)</f>
        <v>0.88556000000000001</v>
      </c>
      <c r="M176" s="70">
        <f>G176*I176*S176/L176</f>
        <v>-55300.600749808633</v>
      </c>
      <c r="N176" s="79">
        <f>M176 / X338</f>
        <v>-3.2095911065684708E-4</v>
      </c>
      <c r="O176" s="70">
        <f>F176*I176*S176/L176</f>
        <v>-3839441.7092009573</v>
      </c>
      <c r="P176" s="10">
        <f>O176 / X338*100</f>
        <v>-2.2283732539889427</v>
      </c>
      <c r="Q176" s="82">
        <f>IF(P176&lt;0,P176,0)</f>
        <v>-2.2283732539889427</v>
      </c>
      <c r="R176" s="161">
        <f>IF(P176&gt;0,P176,0)</f>
        <v>0</v>
      </c>
      <c r="S176" s="33">
        <f>IF(EXACT(C176,UPPER(C176)),1,0.01)/U176</f>
        <v>0.01</v>
      </c>
      <c r="T176" s="44">
        <v>0</v>
      </c>
      <c r="U176" s="44">
        <v>1</v>
      </c>
      <c r="V176" s="152">
        <f>IF(AND(P176&lt;0,N176&gt;0),N176,0)</f>
        <v>0</v>
      </c>
      <c r="W176" s="152">
        <f>IF(AND(P176&gt;0,N176&gt;0),N176,0)</f>
        <v>0</v>
      </c>
      <c r="X176" s="203"/>
      <c r="Y176" s="185">
        <f>_xll.BDH(B176,$Y$7,$C$1,$C$1)</f>
        <v>144.4</v>
      </c>
      <c r="Z176" s="183">
        <f>IF(OR(E176="#N/A N/A",Y176="#N/A N/A"),0,  E176 - Y176)</f>
        <v>-0.70000000000001705</v>
      </c>
      <c r="AA176" s="171">
        <f>IF(OR(Y176=0,Y176="#N/A N/A"),0,Z176 / Y176*100)</f>
        <v>-0.48476454293629984</v>
      </c>
      <c r="AB176" s="170">
        <v>-2299000</v>
      </c>
      <c r="AC176" s="172">
        <f>IF(C176 = B338,1,_xll.BDP(J176,$AC$7)*K176)</f>
        <v>0.87961999999999996</v>
      </c>
      <c r="AD176" s="195">
        <f>Z176*AB176*S176/AC176 / AE338</f>
        <v>1.0593893483820907E-4</v>
      </c>
      <c r="AE176" s="206"/>
      <c r="AF176" s="197"/>
      <c r="AG176" s="179"/>
    </row>
    <row r="177" spans="2:33" s="44" customFormat="1" x14ac:dyDescent="0.2">
      <c r="B177" s="44" t="s">
        <v>108</v>
      </c>
      <c r="C177" s="44" t="str">
        <f>_xll.BDP(B177,$C$7)</f>
        <v>GBp</v>
      </c>
      <c r="D177" s="44" t="s">
        <v>459</v>
      </c>
      <c r="E177" s="67">
        <f>_xll.BDP(B177,$E$7)</f>
        <v>507.4</v>
      </c>
      <c r="F177" s="67">
        <f>_xll.BDP(B177,$F$7)</f>
        <v>512.20000000000005</v>
      </c>
      <c r="G177" s="68">
        <f>IF(OR(F177="#N/A N/A",E177="#N/A N/A"),0,  F177 - E177)</f>
        <v>4.8000000000000682</v>
      </c>
      <c r="H177" s="76">
        <f>IF(OR(E177=0,E177="#N/A N/A"),0,G177 / E177*100)</f>
        <v>0.94599921166733714</v>
      </c>
      <c r="I177" s="25">
        <v>-130000</v>
      </c>
      <c r="J177" s="49" t="str">
        <f>CONCATENATE(B338,C177, " Curncy")</f>
        <v>EURGBp Curncy</v>
      </c>
      <c r="K177" s="49">
        <f>IF(C177 = B338,1,_xll.BDP(J177,$K$7))</f>
        <v>1</v>
      </c>
      <c r="L177" s="69">
        <f>IF(C177 = B338,1,_xll.BDP(J177,$L$7)*K177)</f>
        <v>0.88556000000000001</v>
      </c>
      <c r="M177" s="70">
        <f>G177*I177*S177/L177</f>
        <v>-7046.388725778138</v>
      </c>
      <c r="N177" s="79">
        <f>M177 / X338</f>
        <v>-4.0896529659779716E-5</v>
      </c>
      <c r="O177" s="70">
        <f>F177*I177*S177/L177</f>
        <v>-751908.39694656502</v>
      </c>
      <c r="P177" s="10">
        <f>O177 / X338*100</f>
        <v>-0.43640005191122661</v>
      </c>
      <c r="Q177" s="82">
        <f>IF(P177&lt;0,P177,0)</f>
        <v>-0.43640005191122661</v>
      </c>
      <c r="R177" s="161">
        <f>IF(P177&gt;0,P177,0)</f>
        <v>0</v>
      </c>
      <c r="S177" s="33">
        <f>IF(EXACT(C177,UPPER(C177)),1,0.01)/U177</f>
        <v>0.01</v>
      </c>
      <c r="T177" s="44">
        <v>0</v>
      </c>
      <c r="U177" s="44">
        <v>1</v>
      </c>
      <c r="V177" s="152">
        <f>IF(AND(P177&lt;0,N177&gt;0),N177,0)</f>
        <v>0</v>
      </c>
      <c r="W177" s="152">
        <f>IF(AND(P177&gt;0,N177&gt;0),N177,0)</f>
        <v>0</v>
      </c>
      <c r="X177" s="203"/>
      <c r="Y177" s="185">
        <f>_xll.BDH(B177,$Y$7,$C$1,$C$1)</f>
        <v>526.79999999999995</v>
      </c>
      <c r="Z177" s="183">
        <f>IF(OR(E177="#N/A N/A",Y177="#N/A N/A"),0,  E177 - Y177)</f>
        <v>-19.399999999999977</v>
      </c>
      <c r="AA177" s="171">
        <f>IF(OR(Y177=0,Y177="#N/A N/A"),0,Z177 / Y177*100)</f>
        <v>-3.6826119969627902</v>
      </c>
      <c r="AB177" s="170">
        <v>-130000</v>
      </c>
      <c r="AC177" s="172">
        <f>IF(C177 = B338,1,_xll.BDP(J177,$AC$7)*K177)</f>
        <v>0.87961999999999996</v>
      </c>
      <c r="AD177" s="195">
        <f>Z177*AB177*S177/AC177 / AE338</f>
        <v>1.660212475374116E-4</v>
      </c>
      <c r="AE177" s="206"/>
      <c r="AF177" s="197"/>
      <c r="AG177" s="179"/>
    </row>
    <row r="178" spans="2:33" s="44" customFormat="1" x14ac:dyDescent="0.2">
      <c r="B178" s="44" t="s">
        <v>107</v>
      </c>
      <c r="C178" s="44" t="str">
        <f>_xll.BDP(B178,$C$7)</f>
        <v>GBp</v>
      </c>
      <c r="D178" s="44" t="s">
        <v>458</v>
      </c>
      <c r="E178" s="67">
        <f>_xll.BDP(B178,$E$7)</f>
        <v>559</v>
      </c>
      <c r="F178" s="67">
        <f>_xll.BDP(B178,$F$7)</f>
        <v>560</v>
      </c>
      <c r="G178" s="68">
        <f>IF(OR(F178="#N/A N/A",E178="#N/A N/A"),0,  F178 - E178)</f>
        <v>1</v>
      </c>
      <c r="H178" s="76">
        <f>IF(OR(E178=0,E178="#N/A N/A"),0,G178 / E178*100)</f>
        <v>0.17889087656529518</v>
      </c>
      <c r="I178" s="25">
        <v>-3009693</v>
      </c>
      <c r="J178" s="49" t="str">
        <f>CONCATENATE(B338,C178, " Curncy")</f>
        <v>EURGBp Curncy</v>
      </c>
      <c r="K178" s="49">
        <f>IF(C178 = B338,1,_xll.BDP(J178,$K$7))</f>
        <v>1</v>
      </c>
      <c r="L178" s="69">
        <f>IF(C178 = B338,1,_xll.BDP(J178,$L$7)*K178)</f>
        <v>0.88556000000000001</v>
      </c>
      <c r="M178" s="70">
        <f>G178*I178*S178/L178</f>
        <v>-33986.325037264556</v>
      </c>
      <c r="N178" s="79">
        <f>M178 / X338</f>
        <v>-1.9725320359187444E-4</v>
      </c>
      <c r="O178" s="70">
        <f>F178*I178*S178/L178</f>
        <v>-19032342.020868152</v>
      </c>
      <c r="P178" s="10">
        <f>O178 / X338*100</f>
        <v>-11.046179401144968</v>
      </c>
      <c r="Q178" s="82">
        <f>IF(P178&lt;0,P178,0)</f>
        <v>-11.046179401144968</v>
      </c>
      <c r="R178" s="161">
        <f>IF(P178&gt;0,P178,0)</f>
        <v>0</v>
      </c>
      <c r="S178" s="33">
        <f>IF(EXACT(C178,UPPER(C178)),1,0.01)/U178</f>
        <v>0.01</v>
      </c>
      <c r="T178" s="44">
        <v>0</v>
      </c>
      <c r="U178" s="44">
        <v>1</v>
      </c>
      <c r="V178" s="152">
        <f>IF(AND(P178&lt;0,N178&gt;0),N178,0)</f>
        <v>0</v>
      </c>
      <c r="W178" s="152">
        <f>IF(AND(P178&gt;0,N178&gt;0),N178,0)</f>
        <v>0</v>
      </c>
      <c r="X178" s="203"/>
      <c r="Y178" s="185">
        <f>_xll.BDH(B178,$Y$7,$C$1,$C$1)</f>
        <v>557</v>
      </c>
      <c r="Z178" s="183">
        <f>IF(OR(E178="#N/A N/A",Y178="#N/A N/A"),0,  E178 - Y178)</f>
        <v>2</v>
      </c>
      <c r="AA178" s="171">
        <f>IF(OR(Y178=0,Y178="#N/A N/A"),0,Z178 / Y178*100)</f>
        <v>0.35906642728904847</v>
      </c>
      <c r="AB178" s="170">
        <v>-3009693</v>
      </c>
      <c r="AC178" s="172">
        <f>IF(C178 = B338,1,_xll.BDP(J178,$AC$7)*K178)</f>
        <v>0.87961999999999996</v>
      </c>
      <c r="AD178" s="195">
        <f>Z178*AB178*S178/AC178 / AE338</f>
        <v>-3.9625137713292268E-4</v>
      </c>
      <c r="AE178" s="206"/>
      <c r="AF178" s="197"/>
      <c r="AG178" s="179"/>
    </row>
    <row r="179" spans="2:33" s="44" customFormat="1" x14ac:dyDescent="0.2">
      <c r="B179" s="44" t="s">
        <v>106</v>
      </c>
      <c r="C179" s="44" t="str">
        <f>_xll.BDP(B179,$C$7)</f>
        <v>GBP</v>
      </c>
      <c r="D179" s="44" t="s">
        <v>406</v>
      </c>
      <c r="E179" s="67">
        <f>_xll.BDP(B179,$E$7)</f>
        <v>121.62</v>
      </c>
      <c r="F179" s="67">
        <f>_xll.BDP(B179,$F$7)</f>
        <v>122.11</v>
      </c>
      <c r="G179" s="68">
        <f>IF(OR(F179="#N/A N/A",E179="#N/A N/A"),0,  F179 - E179)</f>
        <v>0.48999999999999488</v>
      </c>
      <c r="H179" s="76">
        <f>IF(OR(E179=0,E179="#N/A N/A"),0,G179 / E179*100)</f>
        <v>0.40289426081236213</v>
      </c>
      <c r="I179" s="25">
        <v>0</v>
      </c>
      <c r="J179" s="49" t="str">
        <f>CONCATENATE(B338,C179, " Curncy")</f>
        <v>EURGBP Curncy</v>
      </c>
      <c r="K179" s="49">
        <f>IF(C179 = B338,1,_xll.BDP(J179,$K$7))</f>
        <v>1</v>
      </c>
      <c r="L179" s="69">
        <f>IF(C179 = B338,1,_xll.BDP(J179,$L$7)*K179)</f>
        <v>0.88556000000000001</v>
      </c>
      <c r="M179" s="70">
        <f>G179*I179*S179/L179</f>
        <v>0</v>
      </c>
      <c r="N179" s="79">
        <f>M179 / X338</f>
        <v>0</v>
      </c>
      <c r="O179" s="70">
        <f>F179*I179*S179/L179</f>
        <v>0</v>
      </c>
      <c r="P179" s="10">
        <f>O179 / X338*100</f>
        <v>0</v>
      </c>
      <c r="Q179" s="82">
        <f>IF(P179&lt;0,P179,0)</f>
        <v>0</v>
      </c>
      <c r="R179" s="161">
        <f>IF(P179&gt;0,P179,0)</f>
        <v>0</v>
      </c>
      <c r="S179" s="33">
        <f>IF(EXACT(C179,UPPER(C179)),1,0.01)/U179</f>
        <v>1000</v>
      </c>
      <c r="T179" s="44">
        <v>0</v>
      </c>
      <c r="U179" s="44">
        <v>1E-3</v>
      </c>
      <c r="V179" s="152">
        <f>IF(AND(P179&lt;0,N179&gt;0),N179,0)</f>
        <v>0</v>
      </c>
      <c r="W179" s="152">
        <f>IF(AND(P179&gt;0,N179&gt;0),N179,0)</f>
        <v>0</v>
      </c>
      <c r="X179" s="203"/>
      <c r="Y179" s="185">
        <f>_xll.BDH(B179,$Y$7,$C$1,$C$1)</f>
        <v>122.1</v>
      </c>
      <c r="Z179" s="183">
        <f>IF(OR(E179="#N/A N/A",Y179="#N/A N/A"),0,  E179 - Y179)</f>
        <v>-0.47999999999998977</v>
      </c>
      <c r="AA179" s="171">
        <f>IF(OR(Y179=0,Y179="#N/A N/A"),0,Z179 / Y179*100)</f>
        <v>-0.39312039312038477</v>
      </c>
      <c r="AB179" s="170">
        <v>0</v>
      </c>
      <c r="AC179" s="172">
        <f>IF(C179 = B338,1,_xll.BDP(J179,$AC$7)*K179)</f>
        <v>0.87961999999999996</v>
      </c>
      <c r="AD179" s="195">
        <f>Z179*AB179*S179/AC179 / AE338</f>
        <v>0</v>
      </c>
      <c r="AE179" s="206"/>
      <c r="AF179" s="197"/>
      <c r="AG179" s="179"/>
    </row>
    <row r="180" spans="2:33" s="44" customFormat="1" x14ac:dyDescent="0.2">
      <c r="B180" s="44" t="s">
        <v>105</v>
      </c>
      <c r="C180" s="44" t="str">
        <f>_xll.BDP(B180,$C$7)</f>
        <v>GBp</v>
      </c>
      <c r="D180" s="44" t="s">
        <v>457</v>
      </c>
      <c r="E180" s="67">
        <f>_xll.BDP(B180,$E$7)</f>
        <v>91.2</v>
      </c>
      <c r="F180" s="67">
        <f>_xll.BDP(B180,$F$7)</f>
        <v>88.4</v>
      </c>
      <c r="G180" s="68">
        <f>IF(OR(F180="#N/A N/A",E180="#N/A N/A"),0,  F180 - E180)</f>
        <v>-2.7999999999999972</v>
      </c>
      <c r="H180" s="76">
        <f>IF(OR(E180=0,E180="#N/A N/A"),0,G180 / E180*100)</f>
        <v>-3.0701754385964879</v>
      </c>
      <c r="I180" s="25">
        <v>-800000</v>
      </c>
      <c r="J180" s="49" t="str">
        <f>CONCATENATE(B338,C180, " Curncy")</f>
        <v>EURGBp Curncy</v>
      </c>
      <c r="K180" s="49">
        <f>IF(C180 = B338,1,_xll.BDP(J180,$K$7))</f>
        <v>1</v>
      </c>
      <c r="L180" s="69">
        <f>IF(C180 = B338,1,_xll.BDP(J180,$L$7)*K180)</f>
        <v>0.88556000000000001</v>
      </c>
      <c r="M180" s="70">
        <f>G180*I180*S180/L180</f>
        <v>25294.72875920319</v>
      </c>
      <c r="N180" s="79">
        <f>M180 / X338</f>
        <v>1.4680805518895061E-4</v>
      </c>
      <c r="O180" s="70">
        <f>F180*I180*S180/L180</f>
        <v>-798590.72225484438</v>
      </c>
      <c r="P180" s="10">
        <f>O180 / X338*100</f>
        <v>-0.4634940028108302</v>
      </c>
      <c r="Q180" s="82">
        <f>IF(P180&lt;0,P180,0)</f>
        <v>-0.4634940028108302</v>
      </c>
      <c r="R180" s="161">
        <f>IF(P180&gt;0,P180,0)</f>
        <v>0</v>
      </c>
      <c r="S180" s="33">
        <f>IF(EXACT(C180,UPPER(C180)),1,0.01)/U180</f>
        <v>0.01</v>
      </c>
      <c r="T180" s="44">
        <v>0</v>
      </c>
      <c r="U180" s="44">
        <v>1</v>
      </c>
      <c r="V180" s="152">
        <f>IF(AND(P180&lt;0,N180&gt;0),N180,0)</f>
        <v>1.4680805518895061E-4</v>
      </c>
      <c r="W180" s="152">
        <f>IF(AND(P180&gt;0,N180&gt;0),N180,0)</f>
        <v>0</v>
      </c>
      <c r="X180" s="203"/>
      <c r="Y180" s="185">
        <f>_xll.BDH(B180,$Y$7,$C$1,$C$1)</f>
        <v>91.2</v>
      </c>
      <c r="Z180" s="183">
        <f>IF(OR(E180="#N/A N/A",Y180="#N/A N/A"),0,  E180 - Y180)</f>
        <v>0</v>
      </c>
      <c r="AA180" s="171">
        <f>IF(OR(Y180=0,Y180="#N/A N/A"),0,Z180 / Y180*100)</f>
        <v>0</v>
      </c>
      <c r="AB180" s="170">
        <v>-800000</v>
      </c>
      <c r="AC180" s="172">
        <f>IF(C180 = B338,1,_xll.BDP(J180,$AC$7)*K180)</f>
        <v>0.87961999999999996</v>
      </c>
      <c r="AD180" s="195">
        <f>Z180*AB180*S180/AC180 / AE338</f>
        <v>0</v>
      </c>
      <c r="AE180" s="206"/>
      <c r="AF180" s="197"/>
      <c r="AG180" s="179"/>
    </row>
    <row r="181" spans="2:33" s="44" customFormat="1" x14ac:dyDescent="0.2">
      <c r="B181" s="44" t="s">
        <v>104</v>
      </c>
      <c r="C181" s="44" t="str">
        <f>_xll.BDP(B181,$C$7)</f>
        <v>GBp</v>
      </c>
      <c r="D181" s="44" t="s">
        <v>456</v>
      </c>
      <c r="E181" s="67">
        <f>_xll.BDP(B181,$E$7)</f>
        <v>181.05</v>
      </c>
      <c r="F181" s="67">
        <f>_xll.BDP(B181,$F$7)</f>
        <v>171.75</v>
      </c>
      <c r="G181" s="68">
        <f>IF(OR(F181="#N/A N/A",E181="#N/A N/A"),0,  F181 - E181)</f>
        <v>-9.3000000000000114</v>
      </c>
      <c r="H181" s="76">
        <f>IF(OR(E181=0,E181="#N/A N/A"),0,G181 / E181*100)</f>
        <v>-5.1367025683512901</v>
      </c>
      <c r="I181" s="25">
        <v>3713627</v>
      </c>
      <c r="J181" s="49" t="str">
        <f>CONCATENATE(B338,C181, " Curncy")</f>
        <v>EURGBp Curncy</v>
      </c>
      <c r="K181" s="49">
        <f>IF(C181 = B338,1,_xll.BDP(J181,$K$7))</f>
        <v>1</v>
      </c>
      <c r="L181" s="69">
        <f>IF(C181 = B338,1,_xll.BDP(J181,$L$7)*K181)</f>
        <v>0.88556000000000001</v>
      </c>
      <c r="M181" s="70">
        <f>G181*I181*S181/L181</f>
        <v>-389998.77026966034</v>
      </c>
      <c r="N181" s="79">
        <f>M181 / X338</f>
        <v>-2.2635135381137311E-3</v>
      </c>
      <c r="O181" s="70">
        <f>F181*I181*S181/L181</f>
        <v>7202396.6444961382</v>
      </c>
      <c r="P181" s="10">
        <f>O181 / X338*100</f>
        <v>4.1801983889358372</v>
      </c>
      <c r="Q181" s="82">
        <f>IF(P181&lt;0,P181,0)</f>
        <v>0</v>
      </c>
      <c r="R181" s="161">
        <f>IF(P181&gt;0,P181,0)</f>
        <v>4.1801983889358372</v>
      </c>
      <c r="S181" s="33">
        <f>IF(EXACT(C181,UPPER(C181)),1,0.01)/U181</f>
        <v>0.01</v>
      </c>
      <c r="T181" s="44">
        <v>0</v>
      </c>
      <c r="U181" s="44">
        <v>1</v>
      </c>
      <c r="V181" s="152">
        <f>IF(AND(P181&lt;0,N181&gt;0),N181,0)</f>
        <v>0</v>
      </c>
      <c r="W181" s="152">
        <f>IF(AND(P181&gt;0,N181&gt;0),N181,0)</f>
        <v>0</v>
      </c>
      <c r="X181" s="203"/>
      <c r="Y181" s="185">
        <f>_xll.BDH(B181,$Y$7,$C$1,$C$1)</f>
        <v>178.7</v>
      </c>
      <c r="Z181" s="183">
        <f>IF(OR(E181="#N/A N/A",Y181="#N/A N/A"),0,  E181 - Y181)</f>
        <v>2.3500000000000227</v>
      </c>
      <c r="AA181" s="171">
        <f>IF(OR(Y181=0,Y181="#N/A N/A"),0,Z181 / Y181*100)</f>
        <v>1.3150531617235719</v>
      </c>
      <c r="AB181" s="170">
        <v>3713627</v>
      </c>
      <c r="AC181" s="172">
        <f>IF(C181 = B338,1,_xll.BDP(J181,$AC$7)*K181)</f>
        <v>0.87961999999999996</v>
      </c>
      <c r="AD181" s="195">
        <f>Z181*AB181*S181/AC181 / AE338</f>
        <v>5.7449298987203071E-4</v>
      </c>
      <c r="AE181" s="206"/>
      <c r="AF181" s="197"/>
      <c r="AG181" s="179"/>
    </row>
    <row r="182" spans="2:33" s="44" customFormat="1" x14ac:dyDescent="0.2">
      <c r="B182" s="44" t="s">
        <v>103</v>
      </c>
      <c r="C182" s="44" t="str">
        <f>_xll.BDP(B182,$C$7)</f>
        <v>GBp</v>
      </c>
      <c r="D182" s="44" t="s">
        <v>455</v>
      </c>
      <c r="E182" s="67">
        <f>_xll.BDP(B182,$E$7)</f>
        <v>174</v>
      </c>
      <c r="F182" s="67">
        <f>_xll.BDP(B182,$F$7)</f>
        <v>174.5</v>
      </c>
      <c r="G182" s="68">
        <f>IF(OR(F182="#N/A N/A",E182="#N/A N/A"),0,  F182 - E182)</f>
        <v>0.5</v>
      </c>
      <c r="H182" s="76">
        <f>IF(OR(E182=0,E182="#N/A N/A"),0,G182 / E182*100)</f>
        <v>0.28735632183908044</v>
      </c>
      <c r="I182" s="25">
        <v>2402000</v>
      </c>
      <c r="J182" s="49" t="str">
        <f>CONCATENATE(B338,C182, " Curncy")</f>
        <v>EURGBp Curncy</v>
      </c>
      <c r="K182" s="49">
        <f>IF(C182 = B338,1,_xll.BDP(J182,$K$7))</f>
        <v>1</v>
      </c>
      <c r="L182" s="69">
        <f>IF(C182 = B338,1,_xll.BDP(J182,$L$7)*K182)</f>
        <v>0.88556000000000001</v>
      </c>
      <c r="M182" s="70">
        <f>G182*I182*S182/L182</f>
        <v>13562.039839197796</v>
      </c>
      <c r="N182" s="79">
        <f>M182 / X338</f>
        <v>7.8712711733004402E-5</v>
      </c>
      <c r="O182" s="70">
        <f>F182*I182*S182/L182</f>
        <v>4733151.9038800308</v>
      </c>
      <c r="P182" s="10">
        <f>O182 / X338*100</f>
        <v>2.7470736394818536</v>
      </c>
      <c r="Q182" s="82">
        <f>IF(P182&lt;0,P182,0)</f>
        <v>0</v>
      </c>
      <c r="R182" s="161">
        <f>IF(P182&gt;0,P182,0)</f>
        <v>2.7470736394818536</v>
      </c>
      <c r="S182" s="33">
        <f>IF(EXACT(C182,UPPER(C182)),1,0.01)/U182</f>
        <v>0.01</v>
      </c>
      <c r="T182" s="44">
        <v>0</v>
      </c>
      <c r="U182" s="44">
        <v>1</v>
      </c>
      <c r="V182" s="152">
        <f>IF(AND(P182&lt;0,N182&gt;0),N182,0)</f>
        <v>0</v>
      </c>
      <c r="W182" s="152">
        <f>IF(AND(P182&gt;0,N182&gt;0),N182,0)</f>
        <v>7.8712711733004402E-5</v>
      </c>
      <c r="X182" s="203"/>
      <c r="Y182" s="185">
        <f>_xll.BDH(B182,$Y$7,$C$1,$C$1)</f>
        <v>174</v>
      </c>
      <c r="Z182" s="183">
        <f>IF(OR(E182="#N/A N/A",Y182="#N/A N/A"),0,  E182 - Y182)</f>
        <v>0</v>
      </c>
      <c r="AA182" s="171">
        <f>IF(OR(Y182=0,Y182="#N/A N/A"),0,Z182 / Y182*100)</f>
        <v>0</v>
      </c>
      <c r="AB182" s="170">
        <v>2402000</v>
      </c>
      <c r="AC182" s="172">
        <f>IF(C182 = B338,1,_xll.BDP(J182,$AC$7)*K182)</f>
        <v>0.87961999999999996</v>
      </c>
      <c r="AD182" s="195">
        <f>Z182*AB182*S182/AC182 / AE338</f>
        <v>0</v>
      </c>
      <c r="AE182" s="206"/>
      <c r="AF182" s="197"/>
      <c r="AG182" s="179"/>
    </row>
    <row r="183" spans="2:33" s="44" customFormat="1" x14ac:dyDescent="0.2">
      <c r="B183" s="44">
        <v>24192</v>
      </c>
      <c r="C183" s="44" t="s">
        <v>87</v>
      </c>
      <c r="D183" s="44" t="s">
        <v>102</v>
      </c>
      <c r="E183" s="67">
        <v>46.5</v>
      </c>
      <c r="F183" s="67">
        <v>46.5</v>
      </c>
      <c r="G183" s="68">
        <f>IF(OR(F183="#N/A N/A",E183="#N/A N/A"),0,  F183 - E183)</f>
        <v>0</v>
      </c>
      <c r="H183" s="76">
        <f>IF(OR(E183=0,E183="#N/A N/A"),0,G183 / E183*100)</f>
        <v>0</v>
      </c>
      <c r="I183" s="25">
        <v>118003</v>
      </c>
      <c r="J183" s="49" t="str">
        <f>CONCATENATE(B338,C183, " Curncy")</f>
        <v>EURGBP Curncy</v>
      </c>
      <c r="K183" s="49">
        <f>IF(C183 = B338,1,_xll.BDP(J183,$K$7))</f>
        <v>1</v>
      </c>
      <c r="L183" s="69">
        <f>IF(C183 = B338,1,_xll.BDP(J183,$L$7)*K183)</f>
        <v>0.88556000000000001</v>
      </c>
      <c r="M183" s="70">
        <f>G183*I183*S183/L183</f>
        <v>0</v>
      </c>
      <c r="N183" s="79">
        <f>M183 / X338</f>
        <v>0</v>
      </c>
      <c r="O183" s="70">
        <f>F183*I183*S183/L183</f>
        <v>6196236.8444825877</v>
      </c>
      <c r="P183" s="10">
        <f>O183 / X338*100</f>
        <v>3.5962333863637128</v>
      </c>
      <c r="Q183" s="82">
        <f>IF(P183&lt;0,P183,0)</f>
        <v>0</v>
      </c>
      <c r="R183" s="161">
        <f>IF(P183&gt;0,P183,0)</f>
        <v>3.5962333863637128</v>
      </c>
      <c r="S183" s="33">
        <f>IF(EXACT(C183,UPPER(C183)),1,0.01)/U183</f>
        <v>1</v>
      </c>
      <c r="T183" s="44">
        <v>1</v>
      </c>
      <c r="U183" s="44">
        <v>1</v>
      </c>
      <c r="V183" s="152">
        <f>IF(AND(P183&lt;0,N183&gt;0),N183,0)</f>
        <v>0</v>
      </c>
      <c r="W183" s="152">
        <f>IF(AND(P183&gt;0,N183&gt;0),N183,0)</f>
        <v>0</v>
      </c>
      <c r="X183" s="203"/>
      <c r="Y183" s="185">
        <v>46.5</v>
      </c>
      <c r="Z183" s="183">
        <f>IF(OR(E183="#N/A N/A",Y183="#N/A N/A"),0,  E183 - Y183)</f>
        <v>0</v>
      </c>
      <c r="AA183" s="171">
        <f>IF(OR(Y183=0,Y183="#N/A N/A"),0,Z183 / Y183*100)</f>
        <v>0</v>
      </c>
      <c r="AB183" s="170">
        <v>118003</v>
      </c>
      <c r="AC183" s="172">
        <f>IF(C183 = B338,1,_xll.BDP(J183,$AC$7)*K183)</f>
        <v>0.87961999999999996</v>
      </c>
      <c r="AD183" s="195">
        <f>Z183*AB183*S183/AC183 / AE338</f>
        <v>0</v>
      </c>
      <c r="AE183" s="206"/>
      <c r="AF183" s="197"/>
      <c r="AG183" s="179"/>
    </row>
    <row r="184" spans="2:33" s="44" customFormat="1" x14ac:dyDescent="0.2">
      <c r="B184" s="44">
        <v>19608</v>
      </c>
      <c r="C184" s="44" t="s">
        <v>87</v>
      </c>
      <c r="D184" s="44" t="s">
        <v>101</v>
      </c>
      <c r="E184" s="67">
        <v>0</v>
      </c>
      <c r="F184" s="67">
        <v>0</v>
      </c>
      <c r="G184" s="68">
        <f>IF(OR(F184="#N/A N/A",E184="#N/A N/A"),0,  F184 - E184)</f>
        <v>0</v>
      </c>
      <c r="H184" s="76">
        <f>IF(OR(E184=0,E184="#N/A N/A"),0,G184 / E184*100)</f>
        <v>0</v>
      </c>
      <c r="I184" s="25">
        <v>21465</v>
      </c>
      <c r="J184" s="49" t="str">
        <f>CONCATENATE(B338,C184, " Curncy")</f>
        <v>EURGBP Curncy</v>
      </c>
      <c r="K184" s="49">
        <f>IF(C184 = B338,1,_xll.BDP(J184,$K$7))</f>
        <v>1</v>
      </c>
      <c r="L184" s="69">
        <f>IF(C184 = B338,1,_xll.BDP(J184,$L$7)*K184)</f>
        <v>0.88556000000000001</v>
      </c>
      <c r="M184" s="70">
        <f>G184*I184*S184/L184</f>
        <v>0</v>
      </c>
      <c r="N184" s="79">
        <f>M184 / X338</f>
        <v>0</v>
      </c>
      <c r="O184" s="70">
        <f>F184*I184*S184/L184</f>
        <v>0</v>
      </c>
      <c r="P184" s="10">
        <f>O184 / X338*100</f>
        <v>0</v>
      </c>
      <c r="Q184" s="82">
        <f>IF(P184&lt;0,P184,0)</f>
        <v>0</v>
      </c>
      <c r="R184" s="161">
        <f>IF(P184&gt;0,P184,0)</f>
        <v>0</v>
      </c>
      <c r="S184" s="33">
        <f>IF(EXACT(C184,UPPER(C184)),1,0.01)/U184</f>
        <v>1</v>
      </c>
      <c r="T184" s="44">
        <v>1</v>
      </c>
      <c r="U184" s="44">
        <v>1</v>
      </c>
      <c r="V184" s="152">
        <f>IF(AND(P184&lt;0,N184&gt;0),N184,0)</f>
        <v>0</v>
      </c>
      <c r="W184" s="152">
        <f>IF(AND(P184&gt;0,N184&gt;0),N184,0)</f>
        <v>0</v>
      </c>
      <c r="X184" s="203"/>
      <c r="Y184" s="185">
        <v>0</v>
      </c>
      <c r="Z184" s="183">
        <f>IF(OR(E184="#N/A N/A",Y184="#N/A N/A"),0,  E184 - Y184)</f>
        <v>0</v>
      </c>
      <c r="AA184" s="171">
        <f>IF(OR(Y184=0,Y184="#N/A N/A"),0,Z184 / Y184*100)</f>
        <v>0</v>
      </c>
      <c r="AB184" s="170">
        <v>21465</v>
      </c>
      <c r="AC184" s="172">
        <f>IF(C184 = B338,1,_xll.BDP(J184,$AC$7)*K184)</f>
        <v>0.87961999999999996</v>
      </c>
      <c r="AD184" s="195">
        <f>Z184*AB184*S184/AC184 / AE338</f>
        <v>0</v>
      </c>
      <c r="AE184" s="206"/>
      <c r="AF184" s="197"/>
      <c r="AG184" s="179"/>
    </row>
    <row r="185" spans="2:33" s="44" customFormat="1" x14ac:dyDescent="0.2">
      <c r="B185" s="44">
        <v>22567</v>
      </c>
      <c r="C185" s="44" t="s">
        <v>87</v>
      </c>
      <c r="D185" s="44" t="s">
        <v>100</v>
      </c>
      <c r="E185" s="67">
        <v>1E-4</v>
      </c>
      <c r="F185" s="67">
        <v>1E-4</v>
      </c>
      <c r="G185" s="68">
        <f>IF(OR(F185="#N/A N/A",E185="#N/A N/A"),0,  F185 - E185)</f>
        <v>0</v>
      </c>
      <c r="H185" s="76">
        <f>IF(OR(E185=0,E185="#N/A N/A"),0,G185 / E185*100)</f>
        <v>0</v>
      </c>
      <c r="I185" s="25">
        <v>577</v>
      </c>
      <c r="J185" s="49" t="str">
        <f>CONCATENATE(B338,C185, " Curncy")</f>
        <v>EURGBP Curncy</v>
      </c>
      <c r="K185" s="49">
        <f>IF(C185 = B338,1,_xll.BDP(J185,$K$7))</f>
        <v>1</v>
      </c>
      <c r="L185" s="69">
        <f>IF(C185 = B338,1,_xll.BDP(J185,$L$7)*K185)</f>
        <v>0.88556000000000001</v>
      </c>
      <c r="M185" s="70">
        <f>G185*I185*S185/L185</f>
        <v>0</v>
      </c>
      <c r="N185" s="79">
        <f>M185 / X338</f>
        <v>0</v>
      </c>
      <c r="O185" s="70">
        <f>F185*I185*S185/L185</f>
        <v>6.515651113419757E-2</v>
      </c>
      <c r="P185" s="10">
        <f>O185 / X338*100</f>
        <v>3.7816182073225261E-8</v>
      </c>
      <c r="Q185" s="82">
        <f>IF(P185&lt;0,P185,0)</f>
        <v>0</v>
      </c>
      <c r="R185" s="161">
        <f>IF(P185&gt;0,P185,0)</f>
        <v>3.7816182073225261E-8</v>
      </c>
      <c r="S185" s="33">
        <f>IF(EXACT(C185,UPPER(C185)),1,0.01)/U185</f>
        <v>1</v>
      </c>
      <c r="T185" s="44">
        <v>1</v>
      </c>
      <c r="U185" s="44">
        <v>1</v>
      </c>
      <c r="V185" s="152">
        <f>IF(AND(P185&lt;0,N185&gt;0),N185,0)</f>
        <v>0</v>
      </c>
      <c r="W185" s="152">
        <f>IF(AND(P185&gt;0,N185&gt;0),N185,0)</f>
        <v>0</v>
      </c>
      <c r="X185" s="203"/>
      <c r="Y185" s="185">
        <v>1E-4</v>
      </c>
      <c r="Z185" s="183">
        <f>IF(OR(E185="#N/A N/A",Y185="#N/A N/A"),0,  E185 - Y185)</f>
        <v>0</v>
      </c>
      <c r="AA185" s="171">
        <f>IF(OR(Y185=0,Y185="#N/A N/A"),0,Z185 / Y185*100)</f>
        <v>0</v>
      </c>
      <c r="AB185" s="170">
        <v>577</v>
      </c>
      <c r="AC185" s="172">
        <f>IF(C185 = B338,1,_xll.BDP(J185,$AC$7)*K185)</f>
        <v>0.87961999999999996</v>
      </c>
      <c r="AD185" s="195">
        <f>Z185*AB185*S185/AC185 / AE338</f>
        <v>0</v>
      </c>
      <c r="AE185" s="206"/>
      <c r="AF185" s="197"/>
      <c r="AG185" s="179"/>
    </row>
    <row r="186" spans="2:33" s="44" customFormat="1" x14ac:dyDescent="0.2">
      <c r="B186" s="44" t="s">
        <v>99</v>
      </c>
      <c r="C186" s="44" t="str">
        <f>_xll.BDP(B186,$C$7)</f>
        <v>GBp</v>
      </c>
      <c r="D186" s="44" t="s">
        <v>454</v>
      </c>
      <c r="E186" s="67">
        <f>_xll.BDP(B186,$E$7)</f>
        <v>727</v>
      </c>
      <c r="F186" s="67">
        <f>_xll.BDP(B186,$F$7)</f>
        <v>732.4</v>
      </c>
      <c r="G186" s="68">
        <f>IF(OR(F186="#N/A N/A",E186="#N/A N/A"),0,  F186 - E186)</f>
        <v>5.3999999999999773</v>
      </c>
      <c r="H186" s="76">
        <f>IF(OR(E186=0,E186="#N/A N/A"),0,G186 / E186*100)</f>
        <v>0.74277854195322934</v>
      </c>
      <c r="I186" s="25">
        <v>-416000</v>
      </c>
      <c r="J186" s="49" t="str">
        <f>CONCATENATE(B338,C186, " Curncy")</f>
        <v>EURGBp Curncy</v>
      </c>
      <c r="K186" s="49">
        <f>IF(C186 = B338,1,_xll.BDP(J186,$K$7))</f>
        <v>1</v>
      </c>
      <c r="L186" s="69">
        <f>IF(C186 = B338,1,_xll.BDP(J186,$L$7)*K186)</f>
        <v>0.88556000000000001</v>
      </c>
      <c r="M186" s="70">
        <f>G186*I186*S186/L186</f>
        <v>-25366.999412800837</v>
      </c>
      <c r="N186" s="79">
        <f>M186 / X338</f>
        <v>-1.4722750677520431E-4</v>
      </c>
      <c r="O186" s="70">
        <f>F186*I186*S186/L186</f>
        <v>-3440516.7351732235</v>
      </c>
      <c r="P186" s="10">
        <f>O186 / X338*100</f>
        <v>-1.9968412215214826</v>
      </c>
      <c r="Q186" s="82">
        <f>IF(P186&lt;0,P186,0)</f>
        <v>-1.9968412215214826</v>
      </c>
      <c r="R186" s="161">
        <f>IF(P186&gt;0,P186,0)</f>
        <v>0</v>
      </c>
      <c r="S186" s="33">
        <f>IF(EXACT(C186,UPPER(C186)),1,0.01)/U186</f>
        <v>0.01</v>
      </c>
      <c r="T186" s="44">
        <v>0</v>
      </c>
      <c r="U186" s="44">
        <v>1</v>
      </c>
      <c r="V186" s="152">
        <f>IF(AND(P186&lt;0,N186&gt;0),N186,0)</f>
        <v>0</v>
      </c>
      <c r="W186" s="152">
        <f>IF(AND(P186&gt;0,N186&gt;0),N186,0)</f>
        <v>0</v>
      </c>
      <c r="X186" s="203"/>
      <c r="Y186" s="185">
        <f>_xll.BDH(B186,$Y$7,$C$1,$C$1)</f>
        <v>714</v>
      </c>
      <c r="Z186" s="183">
        <f>IF(OR(E186="#N/A N/A",Y186="#N/A N/A"),0,  E186 - Y186)</f>
        <v>13</v>
      </c>
      <c r="AA186" s="171">
        <f>IF(OR(Y186=0,Y186="#N/A N/A"),0,Z186 / Y186*100)</f>
        <v>1.8207282913165268</v>
      </c>
      <c r="AB186" s="170">
        <v>-416000</v>
      </c>
      <c r="AC186" s="172">
        <f>IF(C186 = B338,1,_xll.BDP(J186,$AC$7)*K186)</f>
        <v>0.87961999999999996</v>
      </c>
      <c r="AD186" s="195">
        <f>Z186*AB186*S186/AC186 / AE338</f>
        <v>-3.5600432461630572E-4</v>
      </c>
      <c r="AE186" s="206"/>
      <c r="AF186" s="197"/>
      <c r="AG186" s="179"/>
    </row>
    <row r="187" spans="2:33" s="44" customFormat="1" x14ac:dyDescent="0.2">
      <c r="B187" s="44" t="s">
        <v>98</v>
      </c>
      <c r="C187" s="44" t="str">
        <f>_xll.BDP(B187,$C$7)</f>
        <v>GBp</v>
      </c>
      <c r="D187" s="44" t="s">
        <v>453</v>
      </c>
      <c r="E187" s="67">
        <f>_xll.BDP(B187,$E$7)</f>
        <v>27.1</v>
      </c>
      <c r="F187" s="67">
        <f>_xll.BDP(B187,$F$7)</f>
        <v>26.7</v>
      </c>
      <c r="G187" s="68">
        <f>IF(OR(F187="#N/A N/A",E187="#N/A N/A"),0,  F187 - E187)</f>
        <v>-0.40000000000000213</v>
      </c>
      <c r="H187" s="76">
        <f>IF(OR(E187=0,E187="#N/A N/A"),0,G187 / E187*100)</f>
        <v>-1.4760147601476092</v>
      </c>
      <c r="I187" s="25">
        <v>29190000</v>
      </c>
      <c r="J187" s="49" t="str">
        <f>CONCATENATE(B338,C187, " Curncy")</f>
        <v>EURGBp Curncy</v>
      </c>
      <c r="K187" s="49">
        <f>IF(C187 = B338,1,_xll.BDP(J187,$K$7))</f>
        <v>1</v>
      </c>
      <c r="L187" s="69">
        <f>IF(C187 = B338,1,_xll.BDP(J187,$L$7)*K187)</f>
        <v>0.88556000000000001</v>
      </c>
      <c r="M187" s="70">
        <f>G187*I187*S187/L187</f>
        <v>-131848.77365734745</v>
      </c>
      <c r="N187" s="79">
        <f>M187 / X338</f>
        <v>-7.6523698767240976E-4</v>
      </c>
      <c r="O187" s="70">
        <f>F187*I187*S187/L187</f>
        <v>8800905.6416278966</v>
      </c>
      <c r="P187" s="10">
        <f>O187 / X338*100</f>
        <v>5.1079568927133083</v>
      </c>
      <c r="Q187" s="82">
        <f>IF(P187&lt;0,P187,0)</f>
        <v>0</v>
      </c>
      <c r="R187" s="161">
        <f>IF(P187&gt;0,P187,0)</f>
        <v>5.1079568927133083</v>
      </c>
      <c r="S187" s="33">
        <f>IF(EXACT(C187,UPPER(C187)),1,0.01)/U187</f>
        <v>0.01</v>
      </c>
      <c r="T187" s="44">
        <v>0</v>
      </c>
      <c r="U187" s="44">
        <v>1</v>
      </c>
      <c r="V187" s="152">
        <f>IF(AND(P187&lt;0,N187&gt;0),N187,0)</f>
        <v>0</v>
      </c>
      <c r="W187" s="152">
        <f>IF(AND(P187&gt;0,N187&gt;0),N187,0)</f>
        <v>0</v>
      </c>
      <c r="X187" s="203"/>
      <c r="Y187" s="185">
        <f>_xll.BDH(B187,$Y$7,$C$1,$C$1)</f>
        <v>26.75</v>
      </c>
      <c r="Z187" s="183">
        <f>IF(OR(E187="#N/A N/A",Y187="#N/A N/A"),0,  E187 - Y187)</f>
        <v>0.35000000000000142</v>
      </c>
      <c r="AA187" s="171">
        <f>IF(OR(Y187=0,Y187="#N/A N/A"),0,Z187 / Y187*100)</f>
        <v>1.3084112149532763</v>
      </c>
      <c r="AB187" s="170">
        <v>29190000</v>
      </c>
      <c r="AC187" s="172">
        <f>IF(C187 = B338,1,_xll.BDP(J187,$AC$7)*K187)</f>
        <v>0.87961999999999996</v>
      </c>
      <c r="AD187" s="195">
        <f>Z187*AB187*S187/AC187 / AE338</f>
        <v>6.7254404261140937E-4</v>
      </c>
      <c r="AE187" s="206"/>
      <c r="AF187" s="197"/>
      <c r="AG187" s="179"/>
    </row>
    <row r="188" spans="2:33" s="44" customFormat="1" x14ac:dyDescent="0.2">
      <c r="B188" s="44">
        <v>23131</v>
      </c>
      <c r="C188" s="44" t="s">
        <v>87</v>
      </c>
      <c r="D188" s="44" t="s">
        <v>97</v>
      </c>
      <c r="E188" s="67">
        <v>112.9328</v>
      </c>
      <c r="F188" s="67">
        <v>112.9328</v>
      </c>
      <c r="G188" s="68">
        <f>IF(OR(F188="#N/A N/A",E188="#N/A N/A"),0,  F188 - E188)</f>
        <v>0</v>
      </c>
      <c r="H188" s="76">
        <f>IF(OR(E188=0,E188="#N/A N/A"),0,G188 / E188*100)</f>
        <v>0</v>
      </c>
      <c r="I188" s="25">
        <v>681487.2</v>
      </c>
      <c r="J188" s="49" t="str">
        <f>CONCATENATE(B338,C188, " Curncy")</f>
        <v>EURGBP Curncy</v>
      </c>
      <c r="K188" s="49">
        <f>IF(C188 = B338,1,_xll.BDP(J188,$K$7))</f>
        <v>1</v>
      </c>
      <c r="L188" s="69">
        <f>IF(C188 = B338,1,_xll.BDP(J188,$L$7)*K188)</f>
        <v>0.88556000000000001</v>
      </c>
      <c r="M188" s="70">
        <f>G188*I188*S188/L188</f>
        <v>0</v>
      </c>
      <c r="N188" s="79">
        <f>M188 / X338</f>
        <v>0</v>
      </c>
      <c r="O188" s="70">
        <f>F188*I188*S188/L188</f>
        <v>86908010.366502538</v>
      </c>
      <c r="P188" s="10">
        <f>O188 / X338*100</f>
        <v>50.440532901959891</v>
      </c>
      <c r="Q188" s="82">
        <f>IF(P188&lt;0,P188,0)</f>
        <v>0</v>
      </c>
      <c r="R188" s="161">
        <f>IF(P188&gt;0,P188,0)</f>
        <v>50.440532901959891</v>
      </c>
      <c r="S188" s="33">
        <f>IF(EXACT(C188,UPPER(C188)),1,0.01)/U188</f>
        <v>1</v>
      </c>
      <c r="T188" s="44">
        <v>1</v>
      </c>
      <c r="U188" s="44">
        <v>1</v>
      </c>
      <c r="V188" s="152">
        <f>IF(AND(P188&lt;0,N188&gt;0),N188,0)</f>
        <v>0</v>
      </c>
      <c r="W188" s="152">
        <f>IF(AND(P188&gt;0,N188&gt;0),N188,0)</f>
        <v>0</v>
      </c>
      <c r="X188" s="203"/>
      <c r="Y188" s="185">
        <v>110.9939</v>
      </c>
      <c r="Z188" s="183">
        <f>IF(OR(E188="#N/A N/A",Y188="#N/A N/A"),0,  E188 - Y188)</f>
        <v>1.9389000000000038</v>
      </c>
      <c r="AA188" s="171">
        <f>IF(OR(Y188=0,Y188="#N/A N/A"),0,Z188 / Y188*100)</f>
        <v>1.7468527549712227</v>
      </c>
      <c r="AB188" s="170">
        <v>681487.2</v>
      </c>
      <c r="AC188" s="172">
        <f>IF(C188 = B338,1,_xll.BDP(J188,$AC$7)*K188)</f>
        <v>0.87961999999999996</v>
      </c>
      <c r="AD188" s="195">
        <f>Z188*AB188*S188/AC188 / AE338</f>
        <v>8.698246370001262E-3</v>
      </c>
      <c r="AE188" s="206"/>
      <c r="AF188" s="197"/>
      <c r="AG188" s="179"/>
    </row>
    <row r="189" spans="2:33" s="44" customFormat="1" x14ac:dyDescent="0.2">
      <c r="B189" s="44" t="s">
        <v>96</v>
      </c>
      <c r="C189" s="44" t="str">
        <f>_xll.BDP(B189,$C$7)</f>
        <v>GBp</v>
      </c>
      <c r="D189" s="44" t="s">
        <v>452</v>
      </c>
      <c r="E189" s="67">
        <f>_xll.BDP(B189,$E$7)</f>
        <v>5948</v>
      </c>
      <c r="F189" s="67">
        <f>_xll.BDP(B189,$F$7)</f>
        <v>5848</v>
      </c>
      <c r="G189" s="68">
        <f>IF(OR(F189="#N/A N/A",E189="#N/A N/A"),0,  F189 - E189)</f>
        <v>-100</v>
      </c>
      <c r="H189" s="76">
        <f>IF(OR(E189=0,E189="#N/A N/A"),0,G189 / E189*100)</f>
        <v>-1.6812373907195695</v>
      </c>
      <c r="I189" s="25">
        <v>162300</v>
      </c>
      <c r="J189" s="49" t="str">
        <f>CONCATENATE(B338,C189, " Curncy")</f>
        <v>EURGBp Curncy</v>
      </c>
      <c r="K189" s="49">
        <f>IF(C189 = B338,1,_xll.BDP(J189,$K$7))</f>
        <v>1</v>
      </c>
      <c r="L189" s="69">
        <f>IF(C189 = B338,1,_xll.BDP(J189,$L$7)*K189)</f>
        <v>0.88556000000000001</v>
      </c>
      <c r="M189" s="70">
        <f>G189*I189*S189/L189</f>
        <v>-183273.86060797688</v>
      </c>
      <c r="N189" s="79">
        <f>M189 / X338</f>
        <v>-1.0637030070163708E-3</v>
      </c>
      <c r="O189" s="70">
        <f>F189*I189*S189/L189</f>
        <v>10717855.368354488</v>
      </c>
      <c r="P189" s="10">
        <f>O189 / X338*100</f>
        <v>6.2205351850317374</v>
      </c>
      <c r="Q189" s="82">
        <f>IF(P189&lt;0,P189,0)</f>
        <v>0</v>
      </c>
      <c r="R189" s="161">
        <f>IF(P189&gt;0,P189,0)</f>
        <v>6.2205351850317374</v>
      </c>
      <c r="S189" s="33">
        <f>IF(EXACT(C189,UPPER(C189)),1,0.01)/U189</f>
        <v>0.01</v>
      </c>
      <c r="T189" s="44">
        <v>0</v>
      </c>
      <c r="U189" s="44">
        <v>1</v>
      </c>
      <c r="V189" s="152">
        <f>IF(AND(P189&lt;0,N189&gt;0),N189,0)</f>
        <v>0</v>
      </c>
      <c r="W189" s="152">
        <f>IF(AND(P189&gt;0,N189&gt;0),N189,0)</f>
        <v>0</v>
      </c>
      <c r="X189" s="203"/>
      <c r="Y189" s="185">
        <f>_xll.BDH(B189,$Y$7,$C$1,$C$1)</f>
        <v>6090</v>
      </c>
      <c r="Z189" s="183">
        <f>IF(OR(E189="#N/A N/A",Y189="#N/A N/A"),0,  E189 - Y189)</f>
        <v>-142</v>
      </c>
      <c r="AA189" s="171">
        <f>IF(OR(Y189=0,Y189="#N/A N/A"),0,Z189 / Y189*100)</f>
        <v>-2.3316912972085388</v>
      </c>
      <c r="AB189" s="170">
        <v>186400</v>
      </c>
      <c r="AC189" s="172">
        <f>IF(C189 = B338,1,_xll.BDP(J189,$AC$7)*K189)</f>
        <v>0.87961999999999996</v>
      </c>
      <c r="AD189" s="195">
        <f>Z189*AB189*S189/AC189 / AE338</f>
        <v>-1.742419982877972E-3</v>
      </c>
      <c r="AE189" s="206"/>
      <c r="AF189" s="197"/>
      <c r="AG189" s="179"/>
    </row>
    <row r="190" spans="2:33" s="44" customFormat="1" x14ac:dyDescent="0.2">
      <c r="B190" s="44">
        <v>18542</v>
      </c>
      <c r="C190" s="44" t="s">
        <v>87</v>
      </c>
      <c r="D190" s="44" t="s">
        <v>95</v>
      </c>
      <c r="E190" s="67">
        <v>20</v>
      </c>
      <c r="F190" s="67">
        <v>20</v>
      </c>
      <c r="G190" s="68">
        <f>IF(OR(F190="#N/A N/A",E190="#N/A N/A"),0,  F190 - E190)</f>
        <v>0</v>
      </c>
      <c r="H190" s="76">
        <f>IF(OR(E190=0,E190="#N/A N/A"),0,G190 / E190*100)</f>
        <v>0</v>
      </c>
      <c r="I190" s="25">
        <v>34000</v>
      </c>
      <c r="J190" s="49" t="str">
        <f>CONCATENATE(B338,C190, " Curncy")</f>
        <v>EURGBP Curncy</v>
      </c>
      <c r="K190" s="49">
        <f>IF(C190 = B338,1,_xll.BDP(J190,$K$7))</f>
        <v>1</v>
      </c>
      <c r="L190" s="69">
        <f>IF(C190 = B338,1,_xll.BDP(J190,$L$7)*K190)</f>
        <v>0.88556000000000001</v>
      </c>
      <c r="M190" s="70">
        <f>G190*I190*S190/L190</f>
        <v>0</v>
      </c>
      <c r="N190" s="79">
        <f>M190 / X338</f>
        <v>0</v>
      </c>
      <c r="O190" s="70">
        <f>F190*I190*S190/L190</f>
        <v>767875.69447581191</v>
      </c>
      <c r="P190" s="10">
        <f>O190 / X338*100</f>
        <v>0.44566731039502905</v>
      </c>
      <c r="Q190" s="82">
        <f>IF(P190&lt;0,P190,0)</f>
        <v>0</v>
      </c>
      <c r="R190" s="161">
        <f>IF(P190&gt;0,P190,0)</f>
        <v>0.44566731039502905</v>
      </c>
      <c r="S190" s="33">
        <f>IF(EXACT(C190,UPPER(C190)),1,0.01)/U190</f>
        <v>1</v>
      </c>
      <c r="T190" s="44">
        <v>1</v>
      </c>
      <c r="U190" s="44">
        <v>1</v>
      </c>
      <c r="V190" s="152">
        <f>IF(AND(P190&lt;0,N190&gt;0),N190,0)</f>
        <v>0</v>
      </c>
      <c r="W190" s="152">
        <f>IF(AND(P190&gt;0,N190&gt;0),N190,0)</f>
        <v>0</v>
      </c>
      <c r="X190" s="203"/>
      <c r="Y190" s="185">
        <v>20</v>
      </c>
      <c r="Z190" s="183">
        <f>IF(OR(E190="#N/A N/A",Y190="#N/A N/A"),0,  E190 - Y190)</f>
        <v>0</v>
      </c>
      <c r="AA190" s="171">
        <f>IF(OR(Y190=0,Y190="#N/A N/A"),0,Z190 / Y190*100)</f>
        <v>0</v>
      </c>
      <c r="AB190" s="170">
        <v>34000</v>
      </c>
      <c r="AC190" s="172">
        <f>IF(C190 = B338,1,_xll.BDP(J190,$AC$7)*K190)</f>
        <v>0.87961999999999996</v>
      </c>
      <c r="AD190" s="195">
        <f>Z190*AB190*S190/AC190 / AE338</f>
        <v>0</v>
      </c>
      <c r="AE190" s="206"/>
      <c r="AF190" s="197"/>
      <c r="AG190" s="179"/>
    </row>
    <row r="191" spans="2:33" s="44" customFormat="1" x14ac:dyDescent="0.2">
      <c r="B191" s="44" t="s">
        <v>94</v>
      </c>
      <c r="C191" s="44" t="str">
        <f>_xll.BDP(B191,$C$7)</f>
        <v>GBp</v>
      </c>
      <c r="D191" s="44" t="s">
        <v>451</v>
      </c>
      <c r="E191" s="67">
        <f>_xll.BDP(B191,$E$7)</f>
        <v>5841</v>
      </c>
      <c r="F191" s="67">
        <f>_xll.BDP(B191,$F$7)</f>
        <v>5776</v>
      </c>
      <c r="G191" s="68">
        <f>IF(OR(F191="#N/A N/A",E191="#N/A N/A"),0,  F191 - E191)</f>
        <v>-65</v>
      </c>
      <c r="H191" s="76">
        <f>IF(OR(E191=0,E191="#N/A N/A"),0,G191 / E191*100)</f>
        <v>-1.1128231467214518</v>
      </c>
      <c r="I191" s="25">
        <v>-24000</v>
      </c>
      <c r="J191" s="49" t="str">
        <f>CONCATENATE(B338,C191, " Curncy")</f>
        <v>EURGBp Curncy</v>
      </c>
      <c r="K191" s="49">
        <f>IF(C191 = B338,1,_xll.BDP(J191,$K$7))</f>
        <v>1</v>
      </c>
      <c r="L191" s="69">
        <f>IF(C191 = B338,1,_xll.BDP(J191,$L$7)*K191)</f>
        <v>0.88556000000000001</v>
      </c>
      <c r="M191" s="70">
        <f>G191*I191*S191/L191</f>
        <v>17615.971814445096</v>
      </c>
      <c r="N191" s="79">
        <f>M191 / X338</f>
        <v>1.0224132414944784E-4</v>
      </c>
      <c r="O191" s="70">
        <f>F191*I191*S191/L191</f>
        <v>-1565382.3569266903</v>
      </c>
      <c r="P191" s="10">
        <f>O191 / X338*100</f>
        <v>-0.90853213582647796</v>
      </c>
      <c r="Q191" s="82">
        <f>IF(P191&lt;0,P191,0)</f>
        <v>-0.90853213582647796</v>
      </c>
      <c r="R191" s="161">
        <f>IF(P191&gt;0,P191,0)</f>
        <v>0</v>
      </c>
      <c r="S191" s="33">
        <f>IF(EXACT(C191,UPPER(C191)),1,0.01)/U191</f>
        <v>0.01</v>
      </c>
      <c r="T191" s="44">
        <v>0</v>
      </c>
      <c r="U191" s="44">
        <v>1</v>
      </c>
      <c r="V191" s="152">
        <f>IF(AND(P191&lt;0,N191&gt;0),N191,0)</f>
        <v>1.0224132414944784E-4</v>
      </c>
      <c r="W191" s="152">
        <f>IF(AND(P191&gt;0,N191&gt;0),N191,0)</f>
        <v>0</v>
      </c>
      <c r="X191" s="203"/>
      <c r="Y191" s="185">
        <f>_xll.BDH(B191,$Y$7,$C$1,$C$1)</f>
        <v>5980</v>
      </c>
      <c r="Z191" s="183">
        <f>IF(OR(E191="#N/A N/A",Y191="#N/A N/A"),0,  E191 - Y191)</f>
        <v>-139</v>
      </c>
      <c r="AA191" s="171">
        <f>IF(OR(Y191=0,Y191="#N/A N/A"),0,Z191 / Y191*100)</f>
        <v>-2.3244147157190636</v>
      </c>
      <c r="AB191" s="170">
        <v>-24000</v>
      </c>
      <c r="AC191" s="172">
        <f>IF(C191 = B338,1,_xll.BDP(J191,$AC$7)*K191)</f>
        <v>0.87961999999999996</v>
      </c>
      <c r="AD191" s="195">
        <f>Z191*AB191*S191/AC191 / AE338</f>
        <v>2.1960621799556134E-4</v>
      </c>
      <c r="AE191" s="206"/>
      <c r="AF191" s="197"/>
      <c r="AG191" s="179"/>
    </row>
    <row r="192" spans="2:33" s="44" customFormat="1" x14ac:dyDescent="0.2">
      <c r="B192" s="44">
        <v>20036</v>
      </c>
      <c r="C192" s="44" t="s">
        <v>87</v>
      </c>
      <c r="D192" s="44" t="s">
        <v>93</v>
      </c>
      <c r="E192" s="67">
        <v>8</v>
      </c>
      <c r="F192" s="67">
        <v>8</v>
      </c>
      <c r="G192" s="68">
        <f>IF(OR(F192="#N/A N/A",E192="#N/A N/A"),0,  F192 - E192)</f>
        <v>0</v>
      </c>
      <c r="H192" s="76">
        <f>IF(OR(E192=0,E192="#N/A N/A"),0,G192 / E192*100)</f>
        <v>0</v>
      </c>
      <c r="I192" s="25">
        <v>377451</v>
      </c>
      <c r="J192" s="49" t="str">
        <f>CONCATENATE(B338,C192, " Curncy")</f>
        <v>EURGBP Curncy</v>
      </c>
      <c r="K192" s="49">
        <f>IF(C192 = B338,1,_xll.BDP(J192,$K$7))</f>
        <v>1</v>
      </c>
      <c r="L192" s="69">
        <f>IF(C192 = B338,1,_xll.BDP(J192,$L$7)*K192)</f>
        <v>0.88556000000000001</v>
      </c>
      <c r="M192" s="70">
        <f>G192*I192*S192/L192</f>
        <v>0</v>
      </c>
      <c r="N192" s="79">
        <f>M192 / X338</f>
        <v>0</v>
      </c>
      <c r="O192" s="70">
        <f>F192*I192*S192/L192</f>
        <v>3409828.8088892903</v>
      </c>
      <c r="P192" s="10">
        <f>O192 / X338*100</f>
        <v>1.979030258540166</v>
      </c>
      <c r="Q192" s="82">
        <f>IF(P192&lt;0,P192,0)</f>
        <v>0</v>
      </c>
      <c r="R192" s="161">
        <f>IF(P192&gt;0,P192,0)</f>
        <v>1.979030258540166</v>
      </c>
      <c r="S192" s="33">
        <f>IF(EXACT(C192,UPPER(C192)),1,0.01)/U192</f>
        <v>1</v>
      </c>
      <c r="T192" s="44">
        <v>1</v>
      </c>
      <c r="U192" s="44">
        <v>1</v>
      </c>
      <c r="V192" s="152">
        <f>IF(AND(P192&lt;0,N192&gt;0),N192,0)</f>
        <v>0</v>
      </c>
      <c r="W192" s="152">
        <f>IF(AND(P192&gt;0,N192&gt;0),N192,0)</f>
        <v>0</v>
      </c>
      <c r="X192" s="203"/>
      <c r="Y192" s="185">
        <v>8</v>
      </c>
      <c r="Z192" s="183">
        <f>IF(OR(E192="#N/A N/A",Y192="#N/A N/A"),0,  E192 - Y192)</f>
        <v>0</v>
      </c>
      <c r="AA192" s="171">
        <f>IF(OR(Y192=0,Y192="#N/A N/A"),0,Z192 / Y192*100)</f>
        <v>0</v>
      </c>
      <c r="AB192" s="170">
        <v>377451</v>
      </c>
      <c r="AC192" s="172">
        <f>IF(C192 = B338,1,_xll.BDP(J192,$AC$7)*K192)</f>
        <v>0.87961999999999996</v>
      </c>
      <c r="AD192" s="195">
        <f>Z192*AB192*S192/AC192 / AE338</f>
        <v>0</v>
      </c>
      <c r="AE192" s="206"/>
      <c r="AF192" s="197"/>
      <c r="AG192" s="179"/>
    </row>
    <row r="193" spans="1:34" s="44" customFormat="1" x14ac:dyDescent="0.2">
      <c r="B193" s="44" t="s">
        <v>92</v>
      </c>
      <c r="C193" s="44" t="str">
        <f>_xll.BDP(B193,$C$7)</f>
        <v>GBp</v>
      </c>
      <c r="D193" s="44" t="s">
        <v>450</v>
      </c>
      <c r="E193" s="67">
        <f>_xll.BDP(B193,$E$7)</f>
        <v>852.4</v>
      </c>
      <c r="F193" s="67">
        <f>_xll.BDP(B193,$F$7)</f>
        <v>839.6</v>
      </c>
      <c r="G193" s="68">
        <f>IF(OR(F193="#N/A N/A",E193="#N/A N/A"),0,  F193 - E193)</f>
        <v>-12.799999999999955</v>
      </c>
      <c r="H193" s="76">
        <f>IF(OR(E193=0,E193="#N/A N/A"),0,G193 / E193*100)</f>
        <v>-1.5016424213983992</v>
      </c>
      <c r="I193" s="25">
        <v>0</v>
      </c>
      <c r="J193" s="49" t="str">
        <f>CONCATENATE(B338,C193, " Curncy")</f>
        <v>EURGBp Curncy</v>
      </c>
      <c r="K193" s="49">
        <f>IF(C193 = B338,1,_xll.BDP(J193,$K$7))</f>
        <v>1</v>
      </c>
      <c r="L193" s="69">
        <f>IF(C193 = B338,1,_xll.BDP(J193,$L$7)*K193)</f>
        <v>0.88556000000000001</v>
      </c>
      <c r="M193" s="70">
        <f>G193*I193*S193/L193</f>
        <v>0</v>
      </c>
      <c r="N193" s="79">
        <f>M193 / X338</f>
        <v>0</v>
      </c>
      <c r="O193" s="70">
        <f>F193*I193*S193/L193</f>
        <v>0</v>
      </c>
      <c r="P193" s="10">
        <f>O193 / X338*100</f>
        <v>0</v>
      </c>
      <c r="Q193" s="82">
        <f>IF(P193&lt;0,P193,0)</f>
        <v>0</v>
      </c>
      <c r="R193" s="161">
        <f>IF(P193&gt;0,P193,0)</f>
        <v>0</v>
      </c>
      <c r="S193" s="33">
        <f>IF(EXACT(C193,UPPER(C193)),1,0.01)/U193</f>
        <v>0.01</v>
      </c>
      <c r="T193" s="44">
        <v>0</v>
      </c>
      <c r="U193" s="44">
        <v>1</v>
      </c>
      <c r="V193" s="152">
        <f>IF(AND(P193&lt;0,N193&gt;0),N193,0)</f>
        <v>0</v>
      </c>
      <c r="W193" s="152">
        <f>IF(AND(P193&gt;0,N193&gt;0),N193,0)</f>
        <v>0</v>
      </c>
      <c r="X193" s="203"/>
      <c r="Y193" s="185">
        <f>_xll.BDH(B193,$Y$7,$C$1,$C$1)</f>
        <v>849.8</v>
      </c>
      <c r="Z193" s="183">
        <f>IF(OR(E193="#N/A N/A",Y193="#N/A N/A"),0,  E193 - Y193)</f>
        <v>2.6000000000000227</v>
      </c>
      <c r="AA193" s="171">
        <f>IF(OR(Y193=0,Y193="#N/A N/A"),0,Z193 / Y193*100)</f>
        <v>0.30595434219816697</v>
      </c>
      <c r="AB193" s="170">
        <v>0</v>
      </c>
      <c r="AC193" s="172">
        <f>IF(C193 = B338,1,_xll.BDP(J193,$AC$7)*K193)</f>
        <v>0.87961999999999996</v>
      </c>
      <c r="AD193" s="195">
        <f>Z193*AB193*S193/AC193 / AE338</f>
        <v>0</v>
      </c>
      <c r="AE193" s="206"/>
      <c r="AF193" s="197"/>
      <c r="AG193" s="179"/>
    </row>
    <row r="194" spans="1:34" s="44" customFormat="1" x14ac:dyDescent="0.2">
      <c r="B194" s="44">
        <v>2775</v>
      </c>
      <c r="C194" s="44" t="s">
        <v>87</v>
      </c>
      <c r="D194" s="44" t="s">
        <v>91</v>
      </c>
      <c r="E194" s="67">
        <v>1.1299999999999999</v>
      </c>
      <c r="F194" s="67">
        <v>1.1299999999999999</v>
      </c>
      <c r="G194" s="68">
        <f>IF(OR(F194="#N/A N/A",E194="#N/A N/A"),0,  F194 - E194)</f>
        <v>0</v>
      </c>
      <c r="H194" s="76">
        <f>IF(OR(E194=0,E194="#N/A N/A"),0,G194 / E194*100)</f>
        <v>0</v>
      </c>
      <c r="I194" s="25">
        <v>13500000</v>
      </c>
      <c r="J194" s="49" t="str">
        <f>CONCATENATE(B338,C194, " Curncy")</f>
        <v>EURGBP Curncy</v>
      </c>
      <c r="K194" s="49">
        <f>IF(C194 = B338,1,_xll.BDP(J194,$K$7))</f>
        <v>1</v>
      </c>
      <c r="L194" s="69">
        <f>IF(C194 = B338,1,_xll.BDP(J194,$L$7)*K194)</f>
        <v>0.88556000000000001</v>
      </c>
      <c r="M194" s="70">
        <f>G194*I194*S194/L194</f>
        <v>0</v>
      </c>
      <c r="N194" s="79">
        <f>M194 / X338</f>
        <v>0</v>
      </c>
      <c r="O194" s="70">
        <f>F194*I194*S194/L194</f>
        <v>17226387.822394866</v>
      </c>
      <c r="P194" s="10">
        <f>O194 / X338*100</f>
        <v>9.9980217942296576</v>
      </c>
      <c r="Q194" s="82">
        <f>IF(P194&lt;0,P194,0)</f>
        <v>0</v>
      </c>
      <c r="R194" s="161">
        <f>IF(P194&gt;0,P194,0)</f>
        <v>9.9980217942296576</v>
      </c>
      <c r="S194" s="33">
        <f>IF(EXACT(C194,UPPER(C194)),1,0.01)/U194</f>
        <v>1</v>
      </c>
      <c r="T194" s="44">
        <v>1</v>
      </c>
      <c r="U194" s="44">
        <v>1</v>
      </c>
      <c r="V194" s="152">
        <f>IF(AND(P194&lt;0,N194&gt;0),N194,0)</f>
        <v>0</v>
      </c>
      <c r="W194" s="152">
        <f>IF(AND(P194&gt;0,N194&gt;0),N194,0)</f>
        <v>0</v>
      </c>
      <c r="X194" s="203"/>
      <c r="Y194" s="185">
        <v>1.1299999999999999</v>
      </c>
      <c r="Z194" s="183">
        <f>IF(OR(E194="#N/A N/A",Y194="#N/A N/A"),0,  E194 - Y194)</f>
        <v>0</v>
      </c>
      <c r="AA194" s="171">
        <f>IF(OR(Y194=0,Y194="#N/A N/A"),0,Z194 / Y194*100)</f>
        <v>0</v>
      </c>
      <c r="AB194" s="170">
        <v>13500000</v>
      </c>
      <c r="AC194" s="172">
        <f>IF(C194 = B338,1,_xll.BDP(J194,$AC$7)*K194)</f>
        <v>0.87961999999999996</v>
      </c>
      <c r="AD194" s="195">
        <f>Z194*AB194*S194/AC194 / AE338</f>
        <v>0</v>
      </c>
      <c r="AE194" s="206"/>
      <c r="AF194" s="197"/>
      <c r="AG194" s="179"/>
    </row>
    <row r="195" spans="1:34" s="44" customFormat="1" x14ac:dyDescent="0.2">
      <c r="B195" s="44">
        <v>18686</v>
      </c>
      <c r="C195" s="44" t="s">
        <v>87</v>
      </c>
      <c r="D195" s="44" t="s">
        <v>90</v>
      </c>
      <c r="E195" s="67">
        <v>1E-4</v>
      </c>
      <c r="F195" s="67">
        <v>1E-4</v>
      </c>
      <c r="G195" s="68">
        <f>IF(OR(F195="#N/A N/A",E195="#N/A N/A"),0,  F195 - E195)</f>
        <v>0</v>
      </c>
      <c r="H195" s="76">
        <f>IF(OR(E195=0,E195="#N/A N/A"),0,G195 / E195*100)</f>
        <v>0</v>
      </c>
      <c r="I195" s="25">
        <v>381968</v>
      </c>
      <c r="J195" s="49" t="str">
        <f>CONCATENATE(B338,C195, " Curncy")</f>
        <v>EURGBP Curncy</v>
      </c>
      <c r="K195" s="49">
        <f>IF(C195 = B338,1,_xll.BDP(J195,$K$7))</f>
        <v>1</v>
      </c>
      <c r="L195" s="69">
        <f>IF(C195 = B338,1,_xll.BDP(J195,$L$7)*K195)</f>
        <v>0.88556000000000001</v>
      </c>
      <c r="M195" s="70">
        <f>G195*I195*S195/L195</f>
        <v>0</v>
      </c>
      <c r="N195" s="79">
        <f>M195 / X338</f>
        <v>0</v>
      </c>
      <c r="O195" s="70">
        <f>F195*I195*S195/L195</f>
        <v>43.132932833461318</v>
      </c>
      <c r="P195" s="10">
        <f>O195 / X338*100</f>
        <v>2.5033919296613011E-5</v>
      </c>
      <c r="Q195" s="82">
        <f>IF(P195&lt;0,P195,0)</f>
        <v>0</v>
      </c>
      <c r="R195" s="161">
        <f>IF(P195&gt;0,P195,0)</f>
        <v>2.5033919296613011E-5</v>
      </c>
      <c r="S195" s="33">
        <f>IF(EXACT(C195,UPPER(C195)),1,0.01)/U195</f>
        <v>1</v>
      </c>
      <c r="T195" s="44">
        <v>1</v>
      </c>
      <c r="U195" s="44">
        <v>1</v>
      </c>
      <c r="V195" s="152">
        <f>IF(AND(P195&lt;0,N195&gt;0),N195,0)</f>
        <v>0</v>
      </c>
      <c r="W195" s="152">
        <f>IF(AND(P195&gt;0,N195&gt;0),N195,0)</f>
        <v>0</v>
      </c>
      <c r="X195" s="203"/>
      <c r="Y195" s="185">
        <v>1E-4</v>
      </c>
      <c r="Z195" s="183">
        <f>IF(OR(E195="#N/A N/A",Y195="#N/A N/A"),0,  E195 - Y195)</f>
        <v>0</v>
      </c>
      <c r="AA195" s="171">
        <f>IF(OR(Y195=0,Y195="#N/A N/A"),0,Z195 / Y195*100)</f>
        <v>0</v>
      </c>
      <c r="AB195" s="170">
        <v>381968</v>
      </c>
      <c r="AC195" s="172">
        <f>IF(C195 = B338,1,_xll.BDP(J195,$AC$7)*K195)</f>
        <v>0.87961999999999996</v>
      </c>
      <c r="AD195" s="195">
        <f>Z195*AB195*S195/AC195 / AE338</f>
        <v>0</v>
      </c>
      <c r="AE195" s="206"/>
      <c r="AF195" s="197"/>
      <c r="AG195" s="179"/>
    </row>
    <row r="196" spans="1:34" s="44" customFormat="1" x14ac:dyDescent="0.2">
      <c r="B196" s="44">
        <v>18687</v>
      </c>
      <c r="C196" s="44" t="s">
        <v>87</v>
      </c>
      <c r="D196" s="44" t="s">
        <v>89</v>
      </c>
      <c r="E196" s="67">
        <v>0.33</v>
      </c>
      <c r="F196" s="67">
        <v>0.33</v>
      </c>
      <c r="G196" s="68">
        <f>IF(OR(F196="#N/A N/A",E196="#N/A N/A"),0,  F196 - E196)</f>
        <v>0</v>
      </c>
      <c r="H196" s="76">
        <f>IF(OR(E196=0,E196="#N/A N/A"),0,G196 / E196*100)</f>
        <v>0</v>
      </c>
      <c r="I196" s="25">
        <v>898948</v>
      </c>
      <c r="J196" s="49" t="str">
        <f>CONCATENATE(B338,C196, " Curncy")</f>
        <v>EURGBP Curncy</v>
      </c>
      <c r="K196" s="49">
        <f>IF(C196 = B338,1,_xll.BDP(J196,$K$7))</f>
        <v>1</v>
      </c>
      <c r="L196" s="69">
        <f>IF(C196 = B338,1,_xll.BDP(J196,$L$7)*K196)</f>
        <v>0.88556000000000001</v>
      </c>
      <c r="M196" s="70">
        <f>G196*I196*S196/L196</f>
        <v>0</v>
      </c>
      <c r="N196" s="79">
        <f>M196 / X338</f>
        <v>0</v>
      </c>
      <c r="O196" s="70">
        <f>F196*I196*S196/L196</f>
        <v>334988.97872532636</v>
      </c>
      <c r="P196" s="10">
        <f>O196 / X338*100</f>
        <v>0.19442422547624544</v>
      </c>
      <c r="Q196" s="82">
        <f>IF(P196&lt;0,P196,0)</f>
        <v>0</v>
      </c>
      <c r="R196" s="161">
        <f>IF(P196&gt;0,P196,0)</f>
        <v>0.19442422547624544</v>
      </c>
      <c r="S196" s="33">
        <f>IF(EXACT(C196,UPPER(C196)),1,0.01)/U196</f>
        <v>1</v>
      </c>
      <c r="T196" s="44">
        <v>1</v>
      </c>
      <c r="U196" s="44">
        <v>1</v>
      </c>
      <c r="V196" s="152">
        <f>IF(AND(P196&lt;0,N196&gt;0),N196,0)</f>
        <v>0</v>
      </c>
      <c r="W196" s="152">
        <f>IF(AND(P196&gt;0,N196&gt;0),N196,0)</f>
        <v>0</v>
      </c>
      <c r="X196" s="203"/>
      <c r="Y196" s="185">
        <v>0.33</v>
      </c>
      <c r="Z196" s="183">
        <f>IF(OR(E196="#N/A N/A",Y196="#N/A N/A"),0,  E196 - Y196)</f>
        <v>0</v>
      </c>
      <c r="AA196" s="171">
        <f>IF(OR(Y196=0,Y196="#N/A N/A"),0,Z196 / Y196*100)</f>
        <v>0</v>
      </c>
      <c r="AB196" s="170">
        <v>898948</v>
      </c>
      <c r="AC196" s="172">
        <f>IF(C196 = B338,1,_xll.BDP(J196,$AC$7)*K196)</f>
        <v>0.87961999999999996</v>
      </c>
      <c r="AD196" s="195">
        <f>Z196*AB196*S196/AC196 / AE338</f>
        <v>0</v>
      </c>
      <c r="AE196" s="206"/>
      <c r="AF196" s="197"/>
      <c r="AG196" s="179"/>
    </row>
    <row r="197" spans="1:34" s="44" customFormat="1" x14ac:dyDescent="0.2">
      <c r="B197" s="44">
        <v>18698</v>
      </c>
      <c r="C197" s="44" t="s">
        <v>87</v>
      </c>
      <c r="D197" s="44" t="s">
        <v>88</v>
      </c>
      <c r="E197" s="67">
        <v>9.9999999999999995E-7</v>
      </c>
      <c r="F197" s="67">
        <v>9.9999999999999995E-7</v>
      </c>
      <c r="G197" s="68">
        <f>IF(OR(F197="#N/A N/A",E197="#N/A N/A"),0,  F197 - E197)</f>
        <v>0</v>
      </c>
      <c r="H197" s="76">
        <f>IF(OR(E197=0,E197="#N/A N/A"),0,G197 / E197*100)</f>
        <v>0</v>
      </c>
      <c r="I197" s="25">
        <v>595000</v>
      </c>
      <c r="J197" s="49" t="str">
        <f>CONCATENATE(B338,C197, " Curncy")</f>
        <v>EURGBP Curncy</v>
      </c>
      <c r="K197" s="49">
        <f>IF(C197 = B338,1,_xll.BDP(J197,$K$7))</f>
        <v>1</v>
      </c>
      <c r="L197" s="69">
        <f>IF(C197 = B338,1,_xll.BDP(J197,$L$7)*K197)</f>
        <v>0.88556000000000001</v>
      </c>
      <c r="M197" s="70">
        <f>G197*I197*S197/L197</f>
        <v>0</v>
      </c>
      <c r="N197" s="79">
        <f>M197 / X338</f>
        <v>0</v>
      </c>
      <c r="O197" s="70">
        <f>F197*I197*S197/L197</f>
        <v>0.67189123266633544</v>
      </c>
      <c r="P197" s="10">
        <f>O197 / X338*100</f>
        <v>3.899588965956504E-7</v>
      </c>
      <c r="Q197" s="82">
        <f>IF(P197&lt;0,P197,0)</f>
        <v>0</v>
      </c>
      <c r="R197" s="161">
        <f>IF(P197&gt;0,P197,0)</f>
        <v>3.899588965956504E-7</v>
      </c>
      <c r="S197" s="33">
        <f>IF(EXACT(C197,UPPER(C197)),1,0.01)/U197</f>
        <v>1</v>
      </c>
      <c r="T197" s="44">
        <v>1</v>
      </c>
      <c r="U197" s="44">
        <v>1</v>
      </c>
      <c r="V197" s="152">
        <f>IF(AND(P197&lt;0,N197&gt;0),N197,0)</f>
        <v>0</v>
      </c>
      <c r="W197" s="152">
        <f>IF(AND(P197&gt;0,N197&gt;0),N197,0)</f>
        <v>0</v>
      </c>
      <c r="X197" s="203"/>
      <c r="Y197" s="185">
        <v>9.9999999999999995E-7</v>
      </c>
      <c r="Z197" s="183">
        <f>IF(OR(E197="#N/A N/A",Y197="#N/A N/A"),0,  E197 - Y197)</f>
        <v>0</v>
      </c>
      <c r="AA197" s="171">
        <f>IF(OR(Y197=0,Y197="#N/A N/A"),0,Z197 / Y197*100)</f>
        <v>0</v>
      </c>
      <c r="AB197" s="170">
        <v>595000</v>
      </c>
      <c r="AC197" s="172">
        <f>IF(C197 = B338,1,_xll.BDP(J197,$AC$7)*K197)</f>
        <v>0.87961999999999996</v>
      </c>
      <c r="AD197" s="195">
        <f>Z197*AB197*S197/AC197 / AE338</f>
        <v>0</v>
      </c>
      <c r="AE197" s="206"/>
      <c r="AF197" s="197"/>
      <c r="AG197" s="179"/>
    </row>
    <row r="198" spans="1:34" x14ac:dyDescent="0.2">
      <c r="B198" s="1" t="s">
        <v>0</v>
      </c>
      <c r="C198" s="1" t="str">
        <f>_xll.BDP(B198,$C$7)</f>
        <v>GBp</v>
      </c>
      <c r="D198" s="1" t="s">
        <v>449</v>
      </c>
      <c r="E198" s="2">
        <f>_xll.BDP(B198,$E$7)</f>
        <v>1331.5</v>
      </c>
      <c r="F198" s="2">
        <f>_xll.BDP(B198,$F$7)</f>
        <v>1348</v>
      </c>
      <c r="G198" s="33">
        <f>IF(OR(F198="#N/A N/A",E198="#N/A N/A"),0,  F198 - E198)</f>
        <v>16.5</v>
      </c>
      <c r="H198" s="22">
        <f>IF(OR(E198=0,E198="#N/A N/A"),0,G198 / E198*100)</f>
        <v>1.2392039053698836</v>
      </c>
      <c r="I198" s="25">
        <v>1807000</v>
      </c>
      <c r="J198" s="49" t="str">
        <f>CONCATENATE(B338,C198, " Curncy")</f>
        <v>EURGBp Curncy</v>
      </c>
      <c r="K198" s="1">
        <f>IF(C198 = B338,1,_xll.BDP(J198,$K$7))</f>
        <v>1</v>
      </c>
      <c r="L198" s="4">
        <f>IF(C198 = B338,1,_xll.BDP(J198,$L$7)*K198)</f>
        <v>0.88556000000000001</v>
      </c>
      <c r="M198" s="7">
        <f>G198*I198*S198/L198</f>
        <v>336685.26130358194</v>
      </c>
      <c r="N198" s="8">
        <f>M198 / X338</f>
        <v>1.9540873078063218E-3</v>
      </c>
      <c r="O198" s="7">
        <f>F198*I198*S198/L198</f>
        <v>27506165.590135057</v>
      </c>
      <c r="P198" s="10">
        <f>O198 / X338*100</f>
        <v>15.964301157108618</v>
      </c>
      <c r="Q198" s="10">
        <f>IF(P198&lt;0,P198,0)</f>
        <v>0</v>
      </c>
      <c r="R198" s="159">
        <f>IF(P198&gt;0,P198,0)</f>
        <v>15.964301157108618</v>
      </c>
      <c r="S198" s="33">
        <f>IF(EXACT(C198,UPPER(C198)),1,0.01)/U198</f>
        <v>0.01</v>
      </c>
      <c r="T198" s="44">
        <v>0</v>
      </c>
      <c r="U198" s="44">
        <v>1</v>
      </c>
      <c r="V198" s="152">
        <f>IF(AND(P198&lt;0,N198&gt;0),N198,0)</f>
        <v>0</v>
      </c>
      <c r="W198" s="152">
        <f>IF(AND(P198&gt;0,N198&gt;0),N198,0)</f>
        <v>1.9540873078063218E-3</v>
      </c>
      <c r="X198" s="203"/>
      <c r="Y198" s="186">
        <f>_xll.BDH(B198,$Y$7,$C$1,$C$1)</f>
        <v>1105</v>
      </c>
      <c r="Z198" s="183">
        <f>IF(OR(E198="#N/A N/A",Y198="#N/A N/A"),0,  E198 - Y198)</f>
        <v>226.5</v>
      </c>
      <c r="AA198" s="175">
        <f>IF(OR(Y198=0,Y198="#N/A N/A"),0,Z198 / Y198*100)</f>
        <v>20.497737556561084</v>
      </c>
      <c r="AB198" s="170">
        <v>1807000</v>
      </c>
      <c r="AC198" s="172">
        <f>IF(C198 = B338,1,_xll.BDP(J198,$AC$7)*K198)</f>
        <v>0.87961999999999996</v>
      </c>
      <c r="AD198" s="195">
        <f>Z198*AB198*S198/AC198 / AE338</f>
        <v>2.6942937870330436E-2</v>
      </c>
      <c r="AE198" s="206"/>
      <c r="AG198" s="179"/>
    </row>
    <row r="199" spans="1:34" s="44" customFormat="1" x14ac:dyDescent="0.2">
      <c r="B199" s="44" t="s">
        <v>86</v>
      </c>
      <c r="C199" s="44" t="str">
        <f>_xll.BDP(B199,$C$7)</f>
        <v>GBp</v>
      </c>
      <c r="D199" s="44" t="s">
        <v>448</v>
      </c>
      <c r="E199" s="2">
        <f>_xll.BDP(B199,$E$7)</f>
        <v>15.375</v>
      </c>
      <c r="F199" s="2">
        <f>_xll.BDP(B199,$F$7)</f>
        <v>16</v>
      </c>
      <c r="G199" s="33">
        <f>IF(OR(F199="#N/A N/A",E199="#N/A N/A"),0,  F199 - E199)</f>
        <v>0.625</v>
      </c>
      <c r="H199" s="22">
        <f>IF(OR(E199=0,E199="#N/A N/A"),0,G199 / E199*100)</f>
        <v>4.0650406504065035</v>
      </c>
      <c r="I199" s="25">
        <v>1642221</v>
      </c>
      <c r="J199" s="49" t="str">
        <f>CONCATENATE(B338,C199, " Curncy")</f>
        <v>EURGBp Curncy</v>
      </c>
      <c r="K199" s="44">
        <f>IF(C199 = B338,1,_xll.BDP(J199,$K$7))</f>
        <v>1</v>
      </c>
      <c r="L199" s="4">
        <f>IF(C199 = B338,1,_xll.BDP(J199,$L$7)*K199)</f>
        <v>0.88556000000000001</v>
      </c>
      <c r="M199" s="7">
        <f>G199*I199*S199/L199</f>
        <v>11590.271974795609</v>
      </c>
      <c r="N199" s="8">
        <f>M199 / X338</f>
        <v>6.7268769866198075E-5</v>
      </c>
      <c r="O199" s="7">
        <f>F199*I199*S199/L199</f>
        <v>296710.96255476761</v>
      </c>
      <c r="P199" s="10">
        <f>O199 / X338*100</f>
        <v>0.17220805085746707</v>
      </c>
      <c r="Q199" s="10">
        <f>IF(P199&lt;0,P199,0)</f>
        <v>0</v>
      </c>
      <c r="R199" s="159">
        <f>IF(P199&gt;0,P199,0)</f>
        <v>0.17220805085746707</v>
      </c>
      <c r="S199" s="33">
        <f>IF(EXACT(C199,UPPER(C199)),1,0.01)/U199</f>
        <v>0.01</v>
      </c>
      <c r="T199" s="44">
        <v>0</v>
      </c>
      <c r="U199" s="44">
        <v>1</v>
      </c>
      <c r="V199" s="152">
        <f>IF(AND(P199&lt;0,N199&gt;0),N199,0)</f>
        <v>0</v>
      </c>
      <c r="W199" s="152">
        <f>IF(AND(P199&gt;0,N199&gt;0),N199,0)</f>
        <v>6.7268769866198075E-5</v>
      </c>
      <c r="X199" s="203"/>
      <c r="Y199" s="186">
        <f>_xll.BDH(B199,$Y$7,$C$1,$C$1)</f>
        <v>14.75</v>
      </c>
      <c r="Z199" s="183">
        <f>IF(OR(E199="#N/A N/A",Y199="#N/A N/A"),0,  E199 - Y199)</f>
        <v>0.625</v>
      </c>
      <c r="AA199" s="175">
        <f>IF(OR(Y199=0,Y199="#N/A N/A"),0,Z199 / Y199*100)</f>
        <v>4.2372881355932197</v>
      </c>
      <c r="AB199" s="170">
        <v>1642221</v>
      </c>
      <c r="AC199" s="172">
        <f>IF(C199 = B338,1,_xll.BDP(J199,$AC$7)*K199)</f>
        <v>0.87961999999999996</v>
      </c>
      <c r="AD199" s="195">
        <f>Z199*AB199*S199/AC199 / AE338</f>
        <v>6.7566311249042405E-5</v>
      </c>
      <c r="AE199" s="206"/>
      <c r="AF199" s="197"/>
      <c r="AG199" s="179"/>
    </row>
    <row r="200" spans="1:34" s="44" customFormat="1" x14ac:dyDescent="0.2">
      <c r="B200" s="44" t="s">
        <v>85</v>
      </c>
      <c r="C200" s="44" t="str">
        <f>_xll.BDP(B200,$C$7)</f>
        <v>GBp</v>
      </c>
      <c r="D200" s="44" t="s">
        <v>447</v>
      </c>
      <c r="E200" s="2">
        <f>_xll.BDP(B200,$E$7)</f>
        <v>103.5</v>
      </c>
      <c r="F200" s="2">
        <f>_xll.BDP(B200,$F$7)</f>
        <v>102.6</v>
      </c>
      <c r="G200" s="33">
        <f>IF(OR(F200="#N/A N/A",E200="#N/A N/A"),0,  F200 - E200)</f>
        <v>-0.90000000000000568</v>
      </c>
      <c r="H200" s="22">
        <f>IF(OR(E200=0,E200="#N/A N/A"),0,G200 / E200*100)</f>
        <v>-0.86956521739130987</v>
      </c>
      <c r="I200" s="25">
        <v>-1177000</v>
      </c>
      <c r="J200" s="49" t="str">
        <f>CONCATENATE(B338,C200, " Curncy")</f>
        <v>EURGBp Curncy</v>
      </c>
      <c r="K200" s="44">
        <f>IF(C200 = B338,1,_xll.BDP(J200,$K$7))</f>
        <v>1</v>
      </c>
      <c r="L200" s="4">
        <f>IF(C200 = B338,1,_xll.BDP(J200,$L$7)*K200)</f>
        <v>0.88556000000000001</v>
      </c>
      <c r="M200" s="7">
        <f>G200*I200*S200/L200</f>
        <v>11961.922399385776</v>
      </c>
      <c r="N200" s="8">
        <f>M200 / X338</f>
        <v>6.9425791456096658E-5</v>
      </c>
      <c r="O200" s="7">
        <f>F200*I200*S200/L200</f>
        <v>-1363659.1535299697</v>
      </c>
      <c r="P200" s="10">
        <f>O200 / X338*100</f>
        <v>-0.79145402259949682</v>
      </c>
      <c r="Q200" s="10">
        <f>IF(P200&lt;0,P200,0)</f>
        <v>-0.79145402259949682</v>
      </c>
      <c r="R200" s="159">
        <f>IF(P200&gt;0,P200,0)</f>
        <v>0</v>
      </c>
      <c r="S200" s="33">
        <f>IF(EXACT(C200,UPPER(C200)),1,0.01)/U200</f>
        <v>0.01</v>
      </c>
      <c r="T200" s="44">
        <v>0</v>
      </c>
      <c r="U200" s="44">
        <v>1</v>
      </c>
      <c r="V200" s="152">
        <f>IF(AND(P200&lt;0,N200&gt;0),N200,0)</f>
        <v>6.9425791456096658E-5</v>
      </c>
      <c r="W200" s="152">
        <f>IF(AND(P200&gt;0,N200&gt;0),N200,0)</f>
        <v>0</v>
      </c>
      <c r="X200" s="203"/>
      <c r="Y200" s="186">
        <f>_xll.BDH(B200,$Y$7,$C$1,$C$1)</f>
        <v>102.7</v>
      </c>
      <c r="Z200" s="183">
        <f>IF(OR(E200="#N/A N/A",Y200="#N/A N/A"),0,  E200 - Y200)</f>
        <v>0.79999999999999716</v>
      </c>
      <c r="AA200" s="175">
        <f>IF(OR(Y200=0,Y200="#N/A N/A"),0,Z200 / Y200*100)</f>
        <v>0.77896786757545977</v>
      </c>
      <c r="AB200" s="170">
        <v>-1177000</v>
      </c>
      <c r="AC200" s="172">
        <f>IF(C200 = B338,1,_xll.BDP(J200,$AC$7)*K200)</f>
        <v>0.87961999999999996</v>
      </c>
      <c r="AD200" s="195">
        <f>Z200*AB200*S200/AC200 / AE338</f>
        <v>-6.19847766380755E-5</v>
      </c>
      <c r="AE200" s="206"/>
      <c r="AF200" s="197"/>
      <c r="AG200" s="179"/>
    </row>
    <row r="201" spans="1:34" s="44" customFormat="1" x14ac:dyDescent="0.2">
      <c r="B201" s="44" t="s">
        <v>84</v>
      </c>
      <c r="C201" s="44" t="str">
        <f>_xll.BDP(B201,$C$7)</f>
        <v>USD</v>
      </c>
      <c r="D201" s="44" t="s">
        <v>446</v>
      </c>
      <c r="E201" s="2">
        <f>_xll.BDP(B201,$E$7)</f>
        <v>22.95</v>
      </c>
      <c r="F201" s="2">
        <f>_xll.BDP(B201,$F$7)</f>
        <v>23.2</v>
      </c>
      <c r="G201" s="33">
        <f>IF(OR(F201="#N/A N/A",E201="#N/A N/A"),0,  F201 - E201)</f>
        <v>0.25</v>
      </c>
      <c r="H201" s="22">
        <f>IF(OR(E201=0,E201="#N/A N/A"),0,G201 / E201*100)</f>
        <v>1.0893246187363834</v>
      </c>
      <c r="I201" s="25">
        <v>0</v>
      </c>
      <c r="J201" s="49" t="str">
        <f>CONCATENATE(B338,C201, " Curncy")</f>
        <v>EURUSD Curncy</v>
      </c>
      <c r="K201" s="44">
        <f>IF(C201 = B338,1,_xll.BDP(J201,$K$7))</f>
        <v>1</v>
      </c>
      <c r="L201" s="4">
        <f>IF(C201 = B338,1,_xll.BDP(J201,$L$7)*K201)</f>
        <v>1.2211000000000001</v>
      </c>
      <c r="M201" s="7">
        <f>G201*I201*S201/L201</f>
        <v>0</v>
      </c>
      <c r="N201" s="8">
        <f>M201 / X338</f>
        <v>0</v>
      </c>
      <c r="O201" s="7">
        <f>F201*I201*S201/L201</f>
        <v>0</v>
      </c>
      <c r="P201" s="10">
        <f>O201 / X338*100</f>
        <v>0</v>
      </c>
      <c r="Q201" s="10">
        <f>IF(P201&lt;0,P201,0)</f>
        <v>0</v>
      </c>
      <c r="R201" s="159">
        <f>IF(P201&gt;0,P201,0)</f>
        <v>0</v>
      </c>
      <c r="S201" s="33">
        <f>IF(EXACT(C201,UPPER(C201)),1,0.01)/U201</f>
        <v>1</v>
      </c>
      <c r="T201" s="44">
        <v>0</v>
      </c>
      <c r="U201" s="44">
        <v>1</v>
      </c>
      <c r="V201" s="152">
        <f>IF(AND(P201&lt;0,N201&gt;0),N201,0)</f>
        <v>0</v>
      </c>
      <c r="W201" s="152">
        <f>IF(AND(P201&gt;0,N201&gt;0),N201,0)</f>
        <v>0</v>
      </c>
      <c r="X201" s="203"/>
      <c r="Y201" s="186">
        <f>_xll.BDH(B201,$Y$7,$C$1,$C$1)</f>
        <v>22.65</v>
      </c>
      <c r="Z201" s="183">
        <f>IF(OR(E201="#N/A N/A",Y201="#N/A N/A"),0,  E201 - Y201)</f>
        <v>0.30000000000000071</v>
      </c>
      <c r="AA201" s="175">
        <f>IF(OR(Y201=0,Y201="#N/A N/A"),0,Z201 / Y201*100)</f>
        <v>1.3245033112582814</v>
      </c>
      <c r="AB201" s="170">
        <v>0</v>
      </c>
      <c r="AC201" s="172">
        <f>IF(C201 = B338,1,_xll.BDP(J201,$AC$7)*K201)</f>
        <v>1.2248000000000001</v>
      </c>
      <c r="AD201" s="195">
        <f>Z201*AB201*S201/AC201 / AE338</f>
        <v>0</v>
      </c>
      <c r="AE201" s="206"/>
      <c r="AF201" s="197"/>
      <c r="AG201" s="179"/>
    </row>
    <row r="202" spans="1:34" s="44" customFormat="1" x14ac:dyDescent="0.2">
      <c r="B202" s="44" t="s">
        <v>83</v>
      </c>
      <c r="C202" s="44" t="str">
        <f>_xll.BDP(B202,$C$7)</f>
        <v>GBp</v>
      </c>
      <c r="D202" s="44" t="s">
        <v>445</v>
      </c>
      <c r="E202" s="2">
        <f>_xll.BDP(B202,$E$7)</f>
        <v>1435</v>
      </c>
      <c r="F202" s="2">
        <f>_xll.BDP(B202,$F$7)</f>
        <v>1285</v>
      </c>
      <c r="G202" s="33">
        <f>IF(OR(F202="#N/A N/A",E202="#N/A N/A"),0,  F202 - E202)</f>
        <v>-150</v>
      </c>
      <c r="H202" s="22">
        <f>IF(OR(E202=0,E202="#N/A N/A"),0,G202 / E202*100)</f>
        <v>-10.452961672473867</v>
      </c>
      <c r="I202" s="25">
        <v>-34000</v>
      </c>
      <c r="J202" s="49" t="str">
        <f>CONCATENATE(B338,C202, " Curncy")</f>
        <v>EURGBp Curncy</v>
      </c>
      <c r="K202" s="44">
        <f>IF(C202 = B338,1,_xll.BDP(J202,$K$7))</f>
        <v>1</v>
      </c>
      <c r="L202" s="4">
        <f>IF(C202 = B338,1,_xll.BDP(J202,$L$7)*K202)</f>
        <v>0.88556000000000001</v>
      </c>
      <c r="M202" s="7">
        <f>G202*I202*S202/L202</f>
        <v>57590.677085685893</v>
      </c>
      <c r="N202" s="8">
        <f>M202 / X338</f>
        <v>3.3425048279627179E-4</v>
      </c>
      <c r="O202" s="7">
        <f>F202*I202*S202/L202</f>
        <v>-493360.13370070915</v>
      </c>
      <c r="P202" s="10">
        <f>O202 / X338*100</f>
        <v>-0.28634124692880614</v>
      </c>
      <c r="Q202" s="10">
        <f>IF(P202&lt;0,P202,0)</f>
        <v>-0.28634124692880614</v>
      </c>
      <c r="R202" s="159">
        <f>IF(P202&gt;0,P202,0)</f>
        <v>0</v>
      </c>
      <c r="S202" s="33">
        <f>IF(EXACT(C202,UPPER(C202)),1,0.01)/U202</f>
        <v>0.01</v>
      </c>
      <c r="T202" s="44">
        <v>0</v>
      </c>
      <c r="U202" s="44">
        <v>1</v>
      </c>
      <c r="V202" s="152">
        <f>IF(AND(P202&lt;0,N202&gt;0),N202,0)</f>
        <v>3.3425048279627179E-4</v>
      </c>
      <c r="W202" s="152">
        <f>IF(AND(P202&gt;0,N202&gt;0),N202,0)</f>
        <v>0</v>
      </c>
      <c r="X202" s="203"/>
      <c r="Y202" s="186">
        <f>_xll.BDH(B202,$Y$7,$C$1,$C$1)</f>
        <v>1435.5</v>
      </c>
      <c r="Z202" s="183">
        <f>IF(OR(E202="#N/A N/A",Y202="#N/A N/A"),0,  E202 - Y202)</f>
        <v>-0.5</v>
      </c>
      <c r="AA202" s="175">
        <f>IF(OR(Y202=0,Y202="#N/A N/A"),0,Z202 / Y202*100)</f>
        <v>-3.4831069313827935E-2</v>
      </c>
      <c r="AB202" s="170">
        <v>-34000</v>
      </c>
      <c r="AC202" s="172">
        <f>IF(C202 = B338,1,_xll.BDP(J202,$AC$7)*K202)</f>
        <v>0.87961999999999996</v>
      </c>
      <c r="AD202" s="195">
        <f>Z202*AB202*S202/AC202 / AE338</f>
        <v>1.1190964346296593E-6</v>
      </c>
      <c r="AE202" s="206"/>
      <c r="AF202" s="197"/>
      <c r="AG202" s="179"/>
    </row>
    <row r="203" spans="1:34" s="44" customFormat="1" x14ac:dyDescent="0.2">
      <c r="B203" s="44" t="s">
        <v>82</v>
      </c>
      <c r="C203" s="44" t="str">
        <f>_xll.BDP(B203,$C$7)</f>
        <v>GBp</v>
      </c>
      <c r="D203" s="44" t="s">
        <v>444</v>
      </c>
      <c r="E203" s="2">
        <f>_xll.BDP(B203,$E$7)</f>
        <v>3.2500000000000001E-2</v>
      </c>
      <c r="F203" s="2">
        <f>_xll.BDP(B203,$F$7)</f>
        <v>2.9000000000000001E-2</v>
      </c>
      <c r="G203" s="33">
        <f>IF(OR(F203="#N/A N/A",E203="#N/A N/A"),0,  F203 - E203)</f>
        <v>-3.4999999999999996E-3</v>
      </c>
      <c r="H203" s="22">
        <f>IF(OR(E203=0,E203="#N/A N/A"),0,G203 / E203*100)</f>
        <v>-10.769230769230768</v>
      </c>
      <c r="I203" s="25">
        <v>22747142048</v>
      </c>
      <c r="J203" s="49" t="str">
        <f>CONCATENATE(B338,C203, " Curncy")</f>
        <v>EURGBp Curncy</v>
      </c>
      <c r="K203" s="44">
        <f>IF(C203 = B338,1,_xll.BDP(J203,$K$7))</f>
        <v>1</v>
      </c>
      <c r="L203" s="4">
        <f>IF(C203 = B338,1,_xll.BDP(J203,$L$7)*K203)</f>
        <v>0.88556000000000001</v>
      </c>
      <c r="M203" s="7">
        <f>G203*I203*S203/L203</f>
        <v>-899035.60648629104</v>
      </c>
      <c r="N203" s="8">
        <f>M203 / X338</f>
        <v>-5.2179120080838842E-3</v>
      </c>
      <c r="O203" s="7">
        <f>F203*I203*S203/L203</f>
        <v>7449152.1680292711</v>
      </c>
      <c r="P203" s="10">
        <f>O203 / X338*100</f>
        <v>4.3234128066980766</v>
      </c>
      <c r="Q203" s="10">
        <f>IF(P203&lt;0,P203,0)</f>
        <v>0</v>
      </c>
      <c r="R203" s="159">
        <f>IF(P203&gt;0,P203,0)</f>
        <v>4.3234128066980766</v>
      </c>
      <c r="S203" s="33">
        <f>IF(EXACT(C203,UPPER(C203)),1,0.01)/U203</f>
        <v>0.01</v>
      </c>
      <c r="T203" s="44">
        <v>0</v>
      </c>
      <c r="U203" s="44">
        <v>1</v>
      </c>
      <c r="V203" s="152">
        <f>IF(AND(P203&lt;0,N203&gt;0),N203,0)</f>
        <v>0</v>
      </c>
      <c r="W203" s="152">
        <f>IF(AND(P203&gt;0,N203&gt;0),N203,0)</f>
        <v>0</v>
      </c>
      <c r="X203" s="203"/>
      <c r="Y203" s="186">
        <f>_xll.BDH(B203,$Y$7,$C$1,$C$1)</f>
        <v>3.2500000000000001E-2</v>
      </c>
      <c r="Z203" s="183">
        <f>IF(OR(E203="#N/A N/A",Y203="#N/A N/A"),0,  E203 - Y203)</f>
        <v>0</v>
      </c>
      <c r="AA203" s="175">
        <f>IF(OR(Y203=0,Y203="#N/A N/A"),0,Z203 / Y203*100)</f>
        <v>0</v>
      </c>
      <c r="AB203" s="170">
        <v>22747142048</v>
      </c>
      <c r="AC203" s="172">
        <f>IF(C203 = B338,1,_xll.BDP(J203,$AC$7)*K203)</f>
        <v>0.87961999999999996</v>
      </c>
      <c r="AD203" s="195">
        <f>Z203*AB203*S203/AC203 / AE338</f>
        <v>0</v>
      </c>
      <c r="AE203" s="206"/>
      <c r="AF203" s="197"/>
      <c r="AG203" s="179"/>
    </row>
    <row r="204" spans="1:34" s="44" customFormat="1" x14ac:dyDescent="0.2">
      <c r="B204" s="44" t="s">
        <v>81</v>
      </c>
      <c r="C204" s="44" t="str">
        <f>_xll.BDP(B204,$C$7)</f>
        <v>GBp</v>
      </c>
      <c r="D204" s="44" t="s">
        <v>443</v>
      </c>
      <c r="E204" s="2">
        <f>_xll.BDP(B204,$E$7)</f>
        <v>187.25</v>
      </c>
      <c r="F204" s="2">
        <f>_xll.BDP(B204,$F$7)</f>
        <v>181.8</v>
      </c>
      <c r="G204" s="33">
        <f>IF(OR(F204="#N/A N/A",E204="#N/A N/A"),0,  F204 - E204)</f>
        <v>-5.4499999999999886</v>
      </c>
      <c r="H204" s="22">
        <f>IF(OR(E204=0,E204="#N/A N/A"),0,G204 / E204*100)</f>
        <v>-2.910547396528699</v>
      </c>
      <c r="I204" s="25">
        <v>-2296000</v>
      </c>
      <c r="J204" s="49" t="str">
        <f>CONCATENATE(B338,C204, " Curncy")</f>
        <v>EURGBp Curncy</v>
      </c>
      <c r="K204" s="44">
        <f>IF(C204 = B338,1,_xll.BDP(J204,$K$7))</f>
        <v>1</v>
      </c>
      <c r="L204" s="4">
        <f>IF(C204 = B338,1,_xll.BDP(J204,$L$7)*K204)</f>
        <v>0.88556000000000001</v>
      </c>
      <c r="M204" s="7">
        <f>G204*I204*S204/L204</f>
        <v>141302.67853109867</v>
      </c>
      <c r="N204" s="8">
        <f>M204 / X338</f>
        <v>8.2010649829927448E-4</v>
      </c>
      <c r="O204" s="7">
        <f>F204*I204*S204/L204</f>
        <v>-4713546.2306337235</v>
      </c>
      <c r="P204" s="10">
        <f>O204 / X338*100</f>
        <v>-2.7356947044185032</v>
      </c>
      <c r="Q204" s="10">
        <f>IF(P204&lt;0,P204,0)</f>
        <v>-2.7356947044185032</v>
      </c>
      <c r="R204" s="159">
        <f>IF(P204&gt;0,P204,0)</f>
        <v>0</v>
      </c>
      <c r="S204" s="33">
        <f>IF(EXACT(C204,UPPER(C204)),1,0.01)/U204</f>
        <v>0.01</v>
      </c>
      <c r="T204" s="44">
        <v>0</v>
      </c>
      <c r="U204" s="44">
        <v>1</v>
      </c>
      <c r="V204" s="152">
        <f>IF(AND(P204&lt;0,N204&gt;0),N204,0)</f>
        <v>8.2010649829927448E-4</v>
      </c>
      <c r="W204" s="152">
        <f>IF(AND(P204&gt;0,N204&gt;0),N204,0)</f>
        <v>0</v>
      </c>
      <c r="X204" s="203"/>
      <c r="Y204" s="186">
        <f>_xll.BDH(B204,$Y$7,$C$1,$C$1)</f>
        <v>189</v>
      </c>
      <c r="Z204" s="183">
        <f>IF(OR(E204="#N/A N/A",Y204="#N/A N/A"),0,  E204 - Y204)</f>
        <v>-1.75</v>
      </c>
      <c r="AA204" s="175">
        <f>IF(OR(Y204=0,Y204="#N/A N/A"),0,Z204 / Y204*100)</f>
        <v>-0.92592592592592582</v>
      </c>
      <c r="AB204" s="170">
        <v>-2296000</v>
      </c>
      <c r="AC204" s="172">
        <f>IF(C204 = B338,1,_xll.BDP(J204,$AC$7)*K204)</f>
        <v>0.87961999999999996</v>
      </c>
      <c r="AD204" s="195">
        <f>Z204*AB204*S204/AC204 / AE338</f>
        <v>2.645017337848218E-4</v>
      </c>
      <c r="AE204" s="206"/>
      <c r="AF204" s="197"/>
      <c r="AG204" s="179"/>
    </row>
    <row r="205" spans="1:34" s="44" customFormat="1" x14ac:dyDescent="0.2">
      <c r="B205" s="44" t="s">
        <v>80</v>
      </c>
      <c r="C205" s="44" t="str">
        <f>_xll.BDP(B205,$C$7)</f>
        <v>GBp</v>
      </c>
      <c r="D205" s="44" t="s">
        <v>442</v>
      </c>
      <c r="E205" s="2">
        <f>_xll.BDP(B205,$E$7)</f>
        <v>66</v>
      </c>
      <c r="F205" s="2">
        <f>_xll.BDP(B205,$F$7)</f>
        <v>65</v>
      </c>
      <c r="G205" s="33">
        <f>IF(OR(F205="#N/A N/A",E205="#N/A N/A"),0,  F205 - E205)</f>
        <v>-1</v>
      </c>
      <c r="H205" s="22">
        <f>IF(OR(E205=0,E205="#N/A N/A"),0,G205 / E205*100)</f>
        <v>-1.5151515151515151</v>
      </c>
      <c r="I205" s="25">
        <v>4324000</v>
      </c>
      <c r="J205" s="49" t="str">
        <f>CONCATENATE(B338,C205, " Curncy")</f>
        <v>EURGBp Curncy</v>
      </c>
      <c r="K205" s="44">
        <f>IF(C205 = B338,1,_xll.BDP(J205,$K$7))</f>
        <v>1</v>
      </c>
      <c r="L205" s="4">
        <f>IF(C205 = B338,1,_xll.BDP(J205,$L$7)*K205)</f>
        <v>0.88556000000000001</v>
      </c>
      <c r="M205" s="7">
        <f>G205*I205*S205/L205</f>
        <v>-48827.860336961923</v>
      </c>
      <c r="N205" s="8">
        <f>M205 / X338</f>
        <v>-2.8339197796295673E-4</v>
      </c>
      <c r="O205" s="7">
        <f>F205*I205*S205/L205</f>
        <v>3173810.9219025248</v>
      </c>
      <c r="P205" s="10">
        <f>O205 / X338*100</f>
        <v>1.8420478567592187</v>
      </c>
      <c r="Q205" s="10">
        <f>IF(P205&lt;0,P205,0)</f>
        <v>0</v>
      </c>
      <c r="R205" s="159">
        <f>IF(P205&gt;0,P205,0)</f>
        <v>1.8420478567592187</v>
      </c>
      <c r="S205" s="33">
        <f>IF(EXACT(C205,UPPER(C205)),1,0.01)/U205</f>
        <v>0.01</v>
      </c>
      <c r="T205" s="44">
        <v>0</v>
      </c>
      <c r="U205" s="44">
        <v>1</v>
      </c>
      <c r="V205" s="152">
        <f>IF(AND(P205&lt;0,N205&gt;0),N205,0)</f>
        <v>0</v>
      </c>
      <c r="W205" s="152">
        <f>IF(AND(P205&gt;0,N205&gt;0),N205,0)</f>
        <v>0</v>
      </c>
      <c r="X205" s="203"/>
      <c r="Y205" s="186">
        <f>_xll.BDH(B205,$Y$7,$C$1,$C$1)</f>
        <v>65.900000000000006</v>
      </c>
      <c r="Z205" s="183">
        <f>IF(OR(E205="#N/A N/A",Y205="#N/A N/A"),0,  E205 - Y205)</f>
        <v>9.9999999999994316E-2</v>
      </c>
      <c r="AA205" s="175">
        <f>IF(OR(Y205=0,Y205="#N/A N/A"),0,Z205 / Y205*100)</f>
        <v>0.15174506828527209</v>
      </c>
      <c r="AB205" s="170">
        <v>4324000</v>
      </c>
      <c r="AC205" s="172">
        <f>IF(C205 = B338,1,_xll.BDP(J205,$AC$7)*K205)</f>
        <v>0.87961999999999996</v>
      </c>
      <c r="AD205" s="195">
        <f>Z205*AB205*S205/AC205 / AE338</f>
        <v>2.8464546960813949E-5</v>
      </c>
      <c r="AE205" s="206"/>
      <c r="AF205" s="197"/>
      <c r="AG205" s="179"/>
    </row>
    <row r="206" spans="1:34" x14ac:dyDescent="0.2">
      <c r="B206" s="1" t="s">
        <v>4</v>
      </c>
      <c r="C206" s="1" t="str">
        <f>_xll.BDP(B206,$C$7)</f>
        <v>GBp</v>
      </c>
      <c r="D206" s="1" t="s">
        <v>441</v>
      </c>
      <c r="E206" s="2">
        <f>_xll.BDP(B206,$E$7)</f>
        <v>204.8</v>
      </c>
      <c r="F206" s="2">
        <f>_xll.BDP(B206,$F$7)</f>
        <v>203.75</v>
      </c>
      <c r="G206" s="33">
        <f>IF(OR(F206="#N/A N/A",E206="#N/A N/A"),0,  F206 - E206)</f>
        <v>-1.0500000000000114</v>
      </c>
      <c r="H206" s="22">
        <f>IF(OR(E206=0,E206="#N/A N/A"),0,G206 / E206*100)</f>
        <v>-0.51269531250000555</v>
      </c>
      <c r="I206" s="25">
        <v>1247000</v>
      </c>
      <c r="J206" s="49" t="str">
        <f>CONCATENATE(B338,C206, " Curncy")</f>
        <v>EURGBp Curncy</v>
      </c>
      <c r="K206" s="1">
        <f>IF(C206 = B338,1,_xll.BDP(J206,$K$7))</f>
        <v>1</v>
      </c>
      <c r="L206" s="4">
        <f>IF(C206 = B338,1,_xll.BDP(J206,$L$7)*K206)</f>
        <v>0.88556000000000001</v>
      </c>
      <c r="M206" s="7">
        <f>G206*I206*S206/L206</f>
        <v>-14785.559420028165</v>
      </c>
      <c r="N206" s="8">
        <f>M206 / X338</f>
        <v>-8.58138960096673E-5</v>
      </c>
      <c r="O206" s="7">
        <f>F206*I206*S206/L206</f>
        <v>2869102.6017435296</v>
      </c>
      <c r="P206" s="10">
        <f>O206 / X338*100</f>
        <v>1.6651982201875737</v>
      </c>
      <c r="Q206" s="10">
        <f>IF(P206&lt;0,P206,0)</f>
        <v>0</v>
      </c>
      <c r="R206" s="159">
        <f>IF(P206&gt;0,P206,0)</f>
        <v>1.6651982201875737</v>
      </c>
      <c r="S206" s="33">
        <f>IF(EXACT(C206,UPPER(C206)),1,0.01)/U206</f>
        <v>0.01</v>
      </c>
      <c r="T206" s="44">
        <v>0</v>
      </c>
      <c r="U206" s="44">
        <v>1</v>
      </c>
      <c r="V206" s="152">
        <f>IF(AND(P206&lt;0,N206&gt;0),N206,0)</f>
        <v>0</v>
      </c>
      <c r="W206" s="152">
        <f>IF(AND(P206&gt;0,N206&gt;0),N206,0)</f>
        <v>0</v>
      </c>
      <c r="X206" s="203"/>
      <c r="Y206" s="186">
        <f>_xll.BDH(B206,$Y$7,$C$1,$C$1)</f>
        <v>205.55</v>
      </c>
      <c r="Z206" s="183">
        <f>IF(OR(E206="#N/A N/A",Y206="#N/A N/A"),0,  E206 - Y206)</f>
        <v>-0.75</v>
      </c>
      <c r="AA206" s="175">
        <f>IF(OR(Y206=0,Y206="#N/A N/A"),0,Z206 / Y206*100)</f>
        <v>-0.36487472634395524</v>
      </c>
      <c r="AB206" s="170">
        <v>1247000</v>
      </c>
      <c r="AC206" s="172">
        <f>IF(C206 = B338,1,_xll.BDP(J206,$AC$7)*K206)</f>
        <v>0.87961999999999996</v>
      </c>
      <c r="AD206" s="195">
        <f>Z206*AB206*S206/AC206 / AE338</f>
        <v>-6.1566761205140519E-5</v>
      </c>
      <c r="AE206" s="206"/>
      <c r="AG206" s="179"/>
      <c r="AH206" s="44"/>
    </row>
    <row r="207" spans="1:34" s="44" customFormat="1" x14ac:dyDescent="0.2">
      <c r="B207" s="44" t="s">
        <v>79</v>
      </c>
      <c r="C207" s="44" t="str">
        <f>_xll.BDP(B207,$C$7)</f>
        <v>GBp</v>
      </c>
      <c r="D207" s="44" t="s">
        <v>440</v>
      </c>
      <c r="E207" s="2">
        <f>_xll.BDP(B207,$E$7)</f>
        <v>1374</v>
      </c>
      <c r="F207" s="2">
        <f>_xll.BDP(B207,$F$7)</f>
        <v>1394</v>
      </c>
      <c r="G207" s="33">
        <f>IF(OR(F207="#N/A N/A",E207="#N/A N/A"),0,  F207 - E207)</f>
        <v>20</v>
      </c>
      <c r="H207" s="22">
        <f>IF(OR(E207=0,E207="#N/A N/A"),0,G207 / E207*100)</f>
        <v>1.4556040756914119</v>
      </c>
      <c r="I207" s="25">
        <v>-97500</v>
      </c>
      <c r="J207" s="49" t="str">
        <f>CONCATENATE(B338,C207, " Curncy")</f>
        <v>EURGBp Curncy</v>
      </c>
      <c r="K207" s="44">
        <f>IF(C207 = B338,1,_xll.BDP(J207,$K$7))</f>
        <v>1</v>
      </c>
      <c r="L207" s="4">
        <f>IF(C207 = B338,1,_xll.BDP(J207,$L$7)*K207)</f>
        <v>0.88556000000000001</v>
      </c>
      <c r="M207" s="7">
        <f>G207*I207*S207/L207</f>
        <v>-22019.964768056372</v>
      </c>
      <c r="N207" s="8">
        <f>M207 / X338</f>
        <v>-1.2780165518680981E-4</v>
      </c>
      <c r="O207" s="7">
        <f>F207*I207*S207/L207</f>
        <v>-1534791.544333529</v>
      </c>
      <c r="P207" s="10">
        <f>O207 / X338*100</f>
        <v>-0.89077753665206438</v>
      </c>
      <c r="Q207" s="10">
        <f>IF(P207&lt;0,P207,0)</f>
        <v>-0.89077753665206438</v>
      </c>
      <c r="R207" s="159">
        <f>IF(P207&gt;0,P207,0)</f>
        <v>0</v>
      </c>
      <c r="S207" s="33">
        <f>IF(EXACT(C207,UPPER(C207)),1,0.01)/U207</f>
        <v>0.01</v>
      </c>
      <c r="T207" s="44">
        <v>0</v>
      </c>
      <c r="U207" s="44">
        <v>1</v>
      </c>
      <c r="V207" s="152">
        <f>IF(AND(P207&lt;0,N207&gt;0),N207,0)</f>
        <v>0</v>
      </c>
      <c r="W207" s="152">
        <f>IF(AND(P207&gt;0,N207&gt;0),N207,0)</f>
        <v>0</v>
      </c>
      <c r="X207" s="203"/>
      <c r="Y207" s="186">
        <f>_xll.BDH(B207,$Y$7,$C$1,$C$1)</f>
        <v>1381.5</v>
      </c>
      <c r="Z207" s="183">
        <f>IF(OR(E207="#N/A N/A",Y207="#N/A N/A"),0,  E207 - Y207)</f>
        <v>-7.5</v>
      </c>
      <c r="AA207" s="175">
        <f>IF(OR(Y207=0,Y207="#N/A N/A"),0,Z207 / Y207*100)</f>
        <v>-0.54288816503800219</v>
      </c>
      <c r="AB207" s="170">
        <v>-97500</v>
      </c>
      <c r="AC207" s="172">
        <f>IF(C207 = B338,1,_xll.BDP(J207,$AC$7)*K207)</f>
        <v>0.87961999999999996</v>
      </c>
      <c r="AD207" s="195">
        <f>Z207*AB207*S207/AC207 / AE338</f>
        <v>4.8137603989584601E-5</v>
      </c>
      <c r="AE207" s="206"/>
      <c r="AF207" s="197"/>
      <c r="AG207" s="179"/>
    </row>
    <row r="208" spans="1:34" x14ac:dyDescent="0.2">
      <c r="A208" s="56" t="s">
        <v>347</v>
      </c>
      <c r="B208" s="46" t="s">
        <v>272</v>
      </c>
      <c r="C208" s="46"/>
      <c r="D208" s="45" t="s">
        <v>21</v>
      </c>
      <c r="E208" s="6"/>
      <c r="F208" s="6"/>
      <c r="G208" s="35"/>
      <c r="H208" s="23"/>
      <c r="I208" s="27"/>
      <c r="J208" s="51"/>
      <c r="K208" s="12"/>
      <c r="L208" s="13"/>
      <c r="M208" s="32">
        <f xml:space="preserve"> SUM(M145:M207)</f>
        <v>313625.9758909595</v>
      </c>
      <c r="N208" s="9">
        <f xml:space="preserve"> SUM(N145:N207)</f>
        <v>1.8202535403956963E-3</v>
      </c>
      <c r="O208" s="32">
        <f xml:space="preserve"> SUM(O145:O207)</f>
        <v>123657623.82239482</v>
      </c>
      <c r="P208" s="11">
        <f xml:space="preserve"> SUM(P145:P207)</f>
        <v>71.769637996404853</v>
      </c>
      <c r="Q208" s="11">
        <f xml:space="preserve"> SUM(Q145:Q207)</f>
        <v>-51.864179459417876</v>
      </c>
      <c r="R208" s="164">
        <f xml:space="preserve"> SUM(R145:R207)</f>
        <v>123.63381745582271</v>
      </c>
      <c r="S208" s="39"/>
      <c r="T208" s="46"/>
      <c r="U208" s="46"/>
      <c r="V208" s="153">
        <f xml:space="preserve"> SUM(V145:V207)</f>
        <v>9.7981401932220689E-3</v>
      </c>
      <c r="W208" s="153">
        <f xml:space="preserve"> SUM(W145:W207)</f>
        <v>2.6890995530238736E-3</v>
      </c>
      <c r="X208" s="216"/>
      <c r="Y208" s="174"/>
      <c r="Z208" s="184"/>
      <c r="AA208" s="173"/>
      <c r="AB208" s="174"/>
      <c r="AC208" s="180"/>
      <c r="AD208" s="196">
        <f xml:space="preserve"> SUM(AD145:AD207)</f>
        <v>3.4968207486773803E-2</v>
      </c>
      <c r="AE208" s="217"/>
      <c r="AG208" s="179"/>
      <c r="AH208" s="44"/>
    </row>
    <row r="209" spans="2:34" x14ac:dyDescent="0.2">
      <c r="B209" s="12"/>
      <c r="C209" s="44"/>
      <c r="D209" s="12"/>
      <c r="E209" s="6"/>
      <c r="F209" s="6"/>
      <c r="G209" s="35"/>
      <c r="H209" s="23"/>
      <c r="I209" s="27"/>
      <c r="J209" s="51"/>
      <c r="K209" s="12"/>
      <c r="L209" s="13"/>
      <c r="N209" s="9"/>
      <c r="P209" s="53"/>
      <c r="Q209" s="53"/>
      <c r="R209" s="157"/>
      <c r="V209" s="152"/>
      <c r="W209" s="152"/>
      <c r="X209" s="203"/>
      <c r="Y209" s="188"/>
      <c r="Z209" s="183"/>
      <c r="AA209" s="176"/>
      <c r="AB209" s="170"/>
      <c r="AC209" s="172"/>
      <c r="AD209" s="195"/>
      <c r="AE209" s="206"/>
      <c r="AG209" s="179"/>
      <c r="AH209" s="44"/>
    </row>
    <row r="210" spans="2:34" s="44" customFormat="1" x14ac:dyDescent="0.2">
      <c r="B210" s="19">
        <v>1883</v>
      </c>
      <c r="C210" s="44" t="s">
        <v>36</v>
      </c>
      <c r="D210" s="19" t="s">
        <v>78</v>
      </c>
      <c r="E210" s="20">
        <v>0</v>
      </c>
      <c r="F210" s="20">
        <v>0</v>
      </c>
      <c r="G210" s="36">
        <f>IF(OR(F210="#N/A N/A",E210="#N/A N/A"),0,  F210 - E210)</f>
        <v>0</v>
      </c>
      <c r="H210" s="24">
        <f>IF(OR(E210=0,E210="#N/A N/A"),0,G210 / E210*100)</f>
        <v>0</v>
      </c>
      <c r="I210" s="28">
        <v>2847936.1323000002</v>
      </c>
      <c r="J210" s="52" t="str">
        <f>CONCATENATE(B338,C210, " Curncy")</f>
        <v>EURUSD Curncy</v>
      </c>
      <c r="K210" s="19">
        <f>IF(C210 = B338,1,_xll.BDP(J210,$K$7))</f>
        <v>1</v>
      </c>
      <c r="L210" s="21">
        <f>IF(C210 = B338,1,_xll.BDP(J210,$L$7)*K210)</f>
        <v>1.2211000000000001</v>
      </c>
      <c r="M210" s="7">
        <f>G210*I210*S210/L210</f>
        <v>0</v>
      </c>
      <c r="N210" s="54">
        <f>M210 / X338</f>
        <v>0</v>
      </c>
      <c r="O210" s="7">
        <f>F210*I210*S210/L210</f>
        <v>0</v>
      </c>
      <c r="P210" s="55">
        <f>O210 / X338*100</f>
        <v>0</v>
      </c>
      <c r="Q210" s="55">
        <f>IF(P210&lt;0,P210,0)</f>
        <v>0</v>
      </c>
      <c r="R210" s="159">
        <f>IF(P210&gt;0,P210,0)</f>
        <v>0</v>
      </c>
      <c r="S210" s="33">
        <f>IF(EXACT(C210,UPPER(C210)),1,0.01)/U210</f>
        <v>1</v>
      </c>
      <c r="T210" s="44">
        <v>1</v>
      </c>
      <c r="U210" s="44">
        <v>1</v>
      </c>
      <c r="V210" s="152">
        <f>IF(AND(P210&lt;0,N210&gt;0),N210,0)</f>
        <v>0</v>
      </c>
      <c r="W210" s="152">
        <f>IF(AND(P210&gt;0,N210&gt;0),N210,0)</f>
        <v>0</v>
      </c>
      <c r="X210" s="203"/>
      <c r="Y210" s="189">
        <v>0</v>
      </c>
      <c r="Z210" s="183">
        <f>IF(OR(E210="#N/A N/A",Y210="#N/A N/A"),0,  E210 - Y210)</f>
        <v>0</v>
      </c>
      <c r="AA210" s="177">
        <f>IF(OR(Y210=0,Y210="#N/A N/A"),0,Z210 / Y210*100)</f>
        <v>0</v>
      </c>
      <c r="AB210" s="170">
        <v>2847936.1323000002</v>
      </c>
      <c r="AC210" s="172">
        <f>IF(C210 = B338,1,_xll.BDP(J210,$AC$7)*K210)</f>
        <v>1.2248000000000001</v>
      </c>
      <c r="AD210" s="195">
        <f>Z210*AB210*S210/AC210 / AE338</f>
        <v>0</v>
      </c>
      <c r="AE210" s="206"/>
      <c r="AF210" s="197"/>
      <c r="AG210" s="179"/>
    </row>
    <row r="211" spans="2:34" s="44" customFormat="1" x14ac:dyDescent="0.2">
      <c r="B211" s="19" t="s">
        <v>77</v>
      </c>
      <c r="C211" s="44" t="str">
        <f>_xll.BDP(B211,$C$7)</f>
        <v>USD</v>
      </c>
      <c r="D211" s="19" t="s">
        <v>439</v>
      </c>
      <c r="E211" s="20">
        <f>_xll.BDP(B211,$E$7)</f>
        <v>54.26</v>
      </c>
      <c r="F211" s="20">
        <f>_xll.BDP(B211,$F$7)</f>
        <v>53.905000000000001</v>
      </c>
      <c r="G211" s="36">
        <f>IF(OR(F211="#N/A N/A",E211="#N/A N/A"),0,  F211 - E211)</f>
        <v>-0.35499999999999687</v>
      </c>
      <c r="H211" s="24">
        <f>IF(OR(E211=0,E211="#N/A N/A"),0,G211 / E211*100)</f>
        <v>-0.65425727976409309</v>
      </c>
      <c r="I211" s="28">
        <v>16700</v>
      </c>
      <c r="J211" s="52" t="str">
        <f>CONCATENATE(B338,C211, " Curncy")</f>
        <v>EURUSD Curncy</v>
      </c>
      <c r="K211" s="19">
        <f>IF(C211 = B338,1,_xll.BDP(J211,$K$7))</f>
        <v>1</v>
      </c>
      <c r="L211" s="21">
        <f>IF(C211 = B338,1,_xll.BDP(J211,$L$7)*K211)</f>
        <v>1.2211000000000001</v>
      </c>
      <c r="M211" s="7">
        <f>G211*I211*S211/L211</f>
        <v>-4855.0487265579786</v>
      </c>
      <c r="N211" s="54">
        <f>M211 / X338</f>
        <v>-2.8178213262486108E-5</v>
      </c>
      <c r="O211" s="7">
        <f>F211*I211*S211/L211</f>
        <v>737215.21578904265</v>
      </c>
      <c r="P211" s="55">
        <f>O211 / X338*100</f>
        <v>0.4278722777223456</v>
      </c>
      <c r="Q211" s="55">
        <f>IF(P211&lt;0,P211,0)</f>
        <v>0</v>
      </c>
      <c r="R211" s="159">
        <f>IF(P211&gt;0,P211,0)</f>
        <v>0.4278722777223456</v>
      </c>
      <c r="S211" s="33">
        <f>IF(EXACT(C211,UPPER(C211)),1,0.01)/U211</f>
        <v>1</v>
      </c>
      <c r="T211" s="44">
        <v>0</v>
      </c>
      <c r="U211" s="44">
        <v>1</v>
      </c>
      <c r="V211" s="152">
        <f>IF(AND(P211&lt;0,N211&gt;0),N211,0)</f>
        <v>0</v>
      </c>
      <c r="W211" s="152">
        <f>IF(AND(P211&gt;0,N211&gt;0),N211,0)</f>
        <v>0</v>
      </c>
      <c r="X211" s="203"/>
      <c r="Y211" s="189">
        <f>_xll.BDH(B211,$Y$7,$C$1,$C$1)</f>
        <v>55</v>
      </c>
      <c r="Z211" s="183">
        <f>IF(OR(E211="#N/A N/A",Y211="#N/A N/A"),0,  E211 - Y211)</f>
        <v>-0.74000000000000199</v>
      </c>
      <c r="AA211" s="177">
        <f>IF(OR(Y211=0,Y211="#N/A N/A"),0,Z211 / Y211*100)</f>
        <v>-1.3454545454545492</v>
      </c>
      <c r="AB211" s="170">
        <v>16700</v>
      </c>
      <c r="AC211" s="172">
        <f>IF(C211 = B338,1,_xll.BDP(J211,$AC$7)*K211)</f>
        <v>1.2248000000000001</v>
      </c>
      <c r="AD211" s="195">
        <f>Z211*AB211*S211/AC211 / AE338</f>
        <v>-5.842472801722289E-5</v>
      </c>
      <c r="AE211" s="206"/>
      <c r="AF211" s="197"/>
      <c r="AG211" s="179"/>
    </row>
    <row r="212" spans="2:34" s="44" customFormat="1" x14ac:dyDescent="0.2">
      <c r="B212" s="19">
        <v>19517</v>
      </c>
      <c r="C212" s="44" t="s">
        <v>36</v>
      </c>
      <c r="D212" s="19" t="s">
        <v>76</v>
      </c>
      <c r="E212" s="20">
        <v>9.9999999999999995E-7</v>
      </c>
      <c r="F212" s="20">
        <v>9.9999999999999995E-7</v>
      </c>
      <c r="G212" s="36">
        <f>IF(OR(F212="#N/A N/A",E212="#N/A N/A"),0,  F212 - E212)</f>
        <v>0</v>
      </c>
      <c r="H212" s="24">
        <f>IF(OR(E212=0,E212="#N/A N/A"),0,G212 / E212*100)</f>
        <v>0</v>
      </c>
      <c r="I212" s="28">
        <v>210610</v>
      </c>
      <c r="J212" s="52" t="str">
        <f>CONCATENATE(B338,C212, " Curncy")</f>
        <v>EURUSD Curncy</v>
      </c>
      <c r="K212" s="19">
        <f>IF(C212 = B338,1,_xll.BDP(J212,$K$7))</f>
        <v>1</v>
      </c>
      <c r="L212" s="21">
        <f>IF(C212 = B338,1,_xll.BDP(J212,$L$7)*K212)</f>
        <v>1.2211000000000001</v>
      </c>
      <c r="M212" s="7">
        <f>G212*I212*S212/L212</f>
        <v>0</v>
      </c>
      <c r="N212" s="54">
        <f>M212 / X338</f>
        <v>0</v>
      </c>
      <c r="O212" s="7">
        <f>F212*I212*S212/L212</f>
        <v>0.17247563672098926</v>
      </c>
      <c r="P212" s="55">
        <f>O212 / X338*100</f>
        <v>1.0010312043876614E-7</v>
      </c>
      <c r="Q212" s="55">
        <f>IF(P212&lt;0,P212,0)</f>
        <v>0</v>
      </c>
      <c r="R212" s="159">
        <f>IF(P212&gt;0,P212,0)</f>
        <v>1.0010312043876614E-7</v>
      </c>
      <c r="S212" s="33">
        <f>IF(EXACT(C212,UPPER(C212)),1,0.01)/U212</f>
        <v>1</v>
      </c>
      <c r="T212" s="44">
        <v>1</v>
      </c>
      <c r="U212" s="44">
        <v>1</v>
      </c>
      <c r="V212" s="152">
        <f>IF(AND(P212&lt;0,N212&gt;0),N212,0)</f>
        <v>0</v>
      </c>
      <c r="W212" s="152">
        <f>IF(AND(P212&gt;0,N212&gt;0),N212,0)</f>
        <v>0</v>
      </c>
      <c r="X212" s="203"/>
      <c r="Y212" s="189">
        <v>9.9999999999999995E-7</v>
      </c>
      <c r="Z212" s="183">
        <f>IF(OR(E212="#N/A N/A",Y212="#N/A N/A"),0,  E212 - Y212)</f>
        <v>0</v>
      </c>
      <c r="AA212" s="177">
        <f>IF(OR(Y212=0,Y212="#N/A N/A"),0,Z212 / Y212*100)</f>
        <v>0</v>
      </c>
      <c r="AB212" s="170">
        <v>210610</v>
      </c>
      <c r="AC212" s="172">
        <f>IF(C212 = B338,1,_xll.BDP(J212,$AC$7)*K212)</f>
        <v>1.2248000000000001</v>
      </c>
      <c r="AD212" s="195">
        <f>Z212*AB212*S212/AC212 / AE338</f>
        <v>0</v>
      </c>
      <c r="AE212" s="206"/>
      <c r="AF212" s="197"/>
      <c r="AG212" s="179"/>
    </row>
    <row r="213" spans="2:34" s="44" customFormat="1" x14ac:dyDescent="0.2">
      <c r="B213" s="19" t="s">
        <v>75</v>
      </c>
      <c r="C213" s="44" t="str">
        <f>_xll.BDP(B213,$C$7)</f>
        <v>USD</v>
      </c>
      <c r="D213" s="19" t="s">
        <v>438</v>
      </c>
      <c r="E213" s="20">
        <f>_xll.BDP(B213,$E$7)</f>
        <v>178.39</v>
      </c>
      <c r="F213" s="20">
        <f>_xll.BDP(B213,$F$7)</f>
        <v>179.13</v>
      </c>
      <c r="G213" s="36">
        <f>IF(OR(F213="#N/A N/A",E213="#N/A N/A"),0,  F213 - E213)</f>
        <v>0.74000000000000909</v>
      </c>
      <c r="H213" s="24">
        <f>IF(OR(E213=0,E213="#N/A N/A"),0,G213 / E213*100)</f>
        <v>0.41482145860194475</v>
      </c>
      <c r="I213" s="28">
        <v>-23222</v>
      </c>
      <c r="J213" s="52" t="str">
        <f>CONCATENATE(B338,C213, " Curncy")</f>
        <v>EURUSD Curncy</v>
      </c>
      <c r="K213" s="19">
        <f>IF(C213 = B338,1,_xll.BDP(J213,$K$7))</f>
        <v>1</v>
      </c>
      <c r="L213" s="21">
        <f>IF(C213 = B338,1,_xll.BDP(J213,$L$7)*K213)</f>
        <v>1.2211000000000001</v>
      </c>
      <c r="M213" s="7">
        <f>G213*I213*S213/L213</f>
        <v>-14072.7868315455</v>
      </c>
      <c r="N213" s="54">
        <f>M213 / X338</f>
        <v>-8.1677035776720071E-5</v>
      </c>
      <c r="O213" s="7">
        <f>F213*I213*S213/L213</f>
        <v>-3406565.2772090733</v>
      </c>
      <c r="P213" s="55">
        <f>O213 / X338*100</f>
        <v>-1.9771361376599577</v>
      </c>
      <c r="Q213" s="55">
        <f>IF(P213&lt;0,P213,0)</f>
        <v>-1.9771361376599577</v>
      </c>
      <c r="R213" s="159">
        <f>IF(P213&gt;0,P213,0)</f>
        <v>0</v>
      </c>
      <c r="S213" s="33">
        <f>IF(EXACT(C213,UPPER(C213)),1,0.01)/U213</f>
        <v>1</v>
      </c>
      <c r="T213" s="44">
        <v>0</v>
      </c>
      <c r="U213" s="44">
        <v>1</v>
      </c>
      <c r="V213" s="152">
        <f>IF(AND(P213&lt;0,N213&gt;0),N213,0)</f>
        <v>0</v>
      </c>
      <c r="W213" s="152">
        <f>IF(AND(P213&gt;0,N213&gt;0),N213,0)</f>
        <v>0</v>
      </c>
      <c r="X213" s="203"/>
      <c r="Y213" s="189">
        <f>_xll.BDH(B213,$Y$7,$C$1,$C$1)</f>
        <v>178.97</v>
      </c>
      <c r="Z213" s="183">
        <f>IF(OR(E213="#N/A N/A",Y213="#N/A N/A"),0,  E213 - Y213)</f>
        <v>-0.58000000000001251</v>
      </c>
      <c r="AA213" s="177">
        <f>IF(OR(Y213=0,Y213="#N/A N/A"),0,Z213 / Y213*100)</f>
        <v>-0.32407666089289405</v>
      </c>
      <c r="AB213" s="170">
        <v>-23222</v>
      </c>
      <c r="AC213" s="172">
        <f>IF(C213 = B338,1,_xll.BDP(J213,$AC$7)*K213)</f>
        <v>1.2248000000000001</v>
      </c>
      <c r="AD213" s="195">
        <f>Z213*AB213*S213/AC213 / AE338</f>
        <v>6.3676051119053724E-5</v>
      </c>
      <c r="AE213" s="206"/>
      <c r="AF213" s="197"/>
      <c r="AG213" s="179"/>
    </row>
    <row r="214" spans="2:34" s="44" customFormat="1" x14ac:dyDescent="0.2">
      <c r="B214" s="19" t="s">
        <v>74</v>
      </c>
      <c r="C214" s="44" t="str">
        <f>_xll.BDP(B214,$C$7)</f>
        <v>USD</v>
      </c>
      <c r="D214" s="19" t="s">
        <v>400</v>
      </c>
      <c r="E214" s="20">
        <f>_xll.BDP(B214,$E$7)</f>
        <v>45.24</v>
      </c>
      <c r="F214" s="20">
        <f>_xll.BDP(B214,$F$7)</f>
        <v>44.7</v>
      </c>
      <c r="G214" s="36">
        <f>IF(OR(F214="#N/A N/A",E214="#N/A N/A"),0,  F214 - E214)</f>
        <v>-0.53999999999999915</v>
      </c>
      <c r="H214" s="24">
        <f>IF(OR(E214=0,E214="#N/A N/A"),0,G214 / E214*100)</f>
        <v>-1.19363395225464</v>
      </c>
      <c r="I214" s="28">
        <v>-48000</v>
      </c>
      <c r="J214" s="52" t="str">
        <f>CONCATENATE(B338,C214, " Curncy")</f>
        <v>EURUSD Curncy</v>
      </c>
      <c r="K214" s="19">
        <f>IF(C214 = B338,1,_xll.BDP(J214,$K$7))</f>
        <v>1</v>
      </c>
      <c r="L214" s="21">
        <f>IF(C214 = B338,1,_xll.BDP(J214,$L$7)*K214)</f>
        <v>1.2211000000000001</v>
      </c>
      <c r="M214" s="7">
        <f>G214*I214*S214/L214</f>
        <v>21226.762754893094</v>
      </c>
      <c r="N214" s="54">
        <f>M214 / X338</f>
        <v>1.2319799068291222E-4</v>
      </c>
      <c r="O214" s="7">
        <f>F214*I214*S214/L214</f>
        <v>-1757104.2502661534</v>
      </c>
      <c r="P214" s="55">
        <f>O214 / X338*100</f>
        <v>-1.0198055895418863</v>
      </c>
      <c r="Q214" s="55">
        <f>IF(P214&lt;0,P214,0)</f>
        <v>-1.0198055895418863</v>
      </c>
      <c r="R214" s="159">
        <f>IF(P214&gt;0,P214,0)</f>
        <v>0</v>
      </c>
      <c r="S214" s="33">
        <f>IF(EXACT(C214,UPPER(C214)),1,0.01)/U214</f>
        <v>1</v>
      </c>
      <c r="T214" s="44">
        <v>0</v>
      </c>
      <c r="U214" s="44">
        <v>1</v>
      </c>
      <c r="V214" s="152">
        <f>IF(AND(P214&lt;0,N214&gt;0),N214,0)</f>
        <v>1.2319799068291222E-4</v>
      </c>
      <c r="W214" s="152">
        <f>IF(AND(P214&gt;0,N214&gt;0),N214,0)</f>
        <v>0</v>
      </c>
      <c r="X214" s="203"/>
      <c r="Y214" s="189">
        <f>_xll.BDH(B214,$Y$7,$C$1,$C$1)</f>
        <v>46.31</v>
      </c>
      <c r="Z214" s="183">
        <f>IF(OR(E214="#N/A N/A",Y214="#N/A N/A"),0,  E214 - Y214)</f>
        <v>-1.0700000000000003</v>
      </c>
      <c r="AA214" s="177">
        <f>IF(OR(Y214=0,Y214="#N/A N/A"),0,Z214 / Y214*100)</f>
        <v>-2.3105160872381783</v>
      </c>
      <c r="AB214" s="170">
        <v>-48000</v>
      </c>
      <c r="AC214" s="172">
        <f>IF(C214 = B338,1,_xll.BDP(J214,$AC$7)*K214)</f>
        <v>1.2248000000000001</v>
      </c>
      <c r="AD214" s="195">
        <f>Z214*AB214*S214/AC214 / AE338</f>
        <v>2.4281388824765827E-4</v>
      </c>
      <c r="AE214" s="206"/>
      <c r="AF214" s="197"/>
      <c r="AG214" s="179"/>
    </row>
    <row r="215" spans="2:34" s="44" customFormat="1" x14ac:dyDescent="0.2">
      <c r="B215" s="19" t="s">
        <v>73</v>
      </c>
      <c r="C215" s="44" t="str">
        <f>_xll.BDP(B215,$C$7)</f>
        <v>USD</v>
      </c>
      <c r="D215" s="19" t="s">
        <v>437</v>
      </c>
      <c r="E215" s="20">
        <f>_xll.BDP(B215,$E$7)</f>
        <v>113.54</v>
      </c>
      <c r="F215" s="20">
        <f>_xll.BDP(B215,$F$7)</f>
        <v>111.694</v>
      </c>
      <c r="G215" s="36">
        <f>IF(OR(F215="#N/A N/A",E215="#N/A N/A"),0,  F215 - E215)</f>
        <v>-1.8460000000000036</v>
      </c>
      <c r="H215" s="24">
        <f>IF(OR(E215=0,E215="#N/A N/A"),0,G215 / E215*100)</f>
        <v>-1.625858728201518</v>
      </c>
      <c r="I215" s="28">
        <v>15000</v>
      </c>
      <c r="J215" s="52" t="str">
        <f>CONCATENATE(B338,C215, " Curncy")</f>
        <v>EURUSD Curncy</v>
      </c>
      <c r="K215" s="19">
        <f>IF(C215 = B338,1,_xll.BDP(J215,$K$7))</f>
        <v>1</v>
      </c>
      <c r="L215" s="21">
        <f>IF(C215 = B338,1,_xll.BDP(J215,$L$7)*K215)</f>
        <v>1.2211000000000001</v>
      </c>
      <c r="M215" s="7">
        <f>G215*I215*S215/L215</f>
        <v>-22676.275489312957</v>
      </c>
      <c r="N215" s="54">
        <f>M215 / X338</f>
        <v>-1.3161081643556525E-4</v>
      </c>
      <c r="O215" s="7">
        <f>F215*I215*S215/L215</f>
        <v>1372049.7911718942</v>
      </c>
      <c r="P215" s="55">
        <f>O215 / X338*100</f>
        <v>0.79632386408201516</v>
      </c>
      <c r="Q215" s="55">
        <f>IF(P215&lt;0,P215,0)</f>
        <v>0</v>
      </c>
      <c r="R215" s="159">
        <f>IF(P215&gt;0,P215,0)</f>
        <v>0.79632386408201516</v>
      </c>
      <c r="S215" s="33">
        <f>IF(EXACT(C215,UPPER(C215)),1,0.01)/U215</f>
        <v>1</v>
      </c>
      <c r="T215" s="44">
        <v>0</v>
      </c>
      <c r="U215" s="44">
        <v>1</v>
      </c>
      <c r="V215" s="152">
        <f>IF(AND(P215&lt;0,N215&gt;0),N215,0)</f>
        <v>0</v>
      </c>
      <c r="W215" s="152">
        <f>IF(AND(P215&gt;0,N215&gt;0),N215,0)</f>
        <v>0</v>
      </c>
      <c r="X215" s="203"/>
      <c r="Y215" s="189">
        <f>_xll.BDH(B215,$Y$7,$C$1,$C$1)</f>
        <v>113.89</v>
      </c>
      <c r="Z215" s="183">
        <f>IF(OR(E215="#N/A N/A",Y215="#N/A N/A"),0,  E215 - Y215)</f>
        <v>-0.34999999999999432</v>
      </c>
      <c r="AA215" s="177">
        <f>IF(OR(Y215=0,Y215="#N/A N/A"),0,Z215 / Y215*100)</f>
        <v>-0.30731407498462932</v>
      </c>
      <c r="AB215" s="170">
        <v>15000</v>
      </c>
      <c r="AC215" s="172">
        <f>IF(C215 = B338,1,_xll.BDP(J215,$AC$7)*K215)</f>
        <v>1.2248000000000001</v>
      </c>
      <c r="AD215" s="195">
        <f>Z215*AB215*S215/AC215 / AE338</f>
        <v>-2.4820344885128207E-5</v>
      </c>
      <c r="AE215" s="206"/>
      <c r="AF215" s="197"/>
      <c r="AG215" s="179"/>
    </row>
    <row r="216" spans="2:34" s="44" customFormat="1" x14ac:dyDescent="0.2">
      <c r="B216" s="19" t="s">
        <v>72</v>
      </c>
      <c r="C216" s="44" t="str">
        <f>_xll.BDP(B216,$C$7)</f>
        <v>USD</v>
      </c>
      <c r="D216" s="19" t="s">
        <v>436</v>
      </c>
      <c r="E216" s="20">
        <f>_xll.BDP(B216,$E$7)</f>
        <v>23.61</v>
      </c>
      <c r="F216" s="20">
        <f>_xll.BDP(B216,$F$7)</f>
        <v>23.605</v>
      </c>
      <c r="G216" s="36">
        <f>IF(OR(F216="#N/A N/A",E216="#N/A N/A"),0,  F216 - E216)</f>
        <v>-4.9999999999990052E-3</v>
      </c>
      <c r="H216" s="24">
        <f>IF(OR(E216=0,E216="#N/A N/A"),0,G216 / E216*100)</f>
        <v>-2.1177467174921666E-2</v>
      </c>
      <c r="I216" s="28">
        <v>50100</v>
      </c>
      <c r="J216" s="52" t="str">
        <f>CONCATENATE(B338,C216, " Curncy")</f>
        <v>EURUSD Curncy</v>
      </c>
      <c r="K216" s="19">
        <f>IF(C216 = B338,1,_xll.BDP(J216,$K$7))</f>
        <v>1</v>
      </c>
      <c r="L216" s="21">
        <f>IF(C216 = B338,1,_xll.BDP(J216,$L$7)*K216)</f>
        <v>1.2211000000000001</v>
      </c>
      <c r="M216" s="7">
        <f>G216*I216*S216/L216</f>
        <v>-205.1429039390305</v>
      </c>
      <c r="N216" s="54">
        <f>M216 / X338</f>
        <v>-1.1906287294005949E-6</v>
      </c>
      <c r="O216" s="7">
        <f>F216*I216*S216/L216</f>
        <v>968479.64949635568</v>
      </c>
      <c r="P216" s="55">
        <f>O216 / X338*100</f>
        <v>0.56209582315013273</v>
      </c>
      <c r="Q216" s="55">
        <f>IF(P216&lt;0,P216,0)</f>
        <v>0</v>
      </c>
      <c r="R216" s="159">
        <f>IF(P216&gt;0,P216,0)</f>
        <v>0.56209582315013273</v>
      </c>
      <c r="S216" s="33">
        <f>IF(EXACT(C216,UPPER(C216)),1,0.01)/U216</f>
        <v>1</v>
      </c>
      <c r="T216" s="44">
        <v>0</v>
      </c>
      <c r="U216" s="44">
        <v>1</v>
      </c>
      <c r="V216" s="152">
        <f>IF(AND(P216&lt;0,N216&gt;0),N216,0)</f>
        <v>0</v>
      </c>
      <c r="W216" s="152">
        <f>IF(AND(P216&gt;0,N216&gt;0),N216,0)</f>
        <v>0</v>
      </c>
      <c r="X216" s="203"/>
      <c r="Y216" s="189">
        <f>_xll.BDH(B216,$Y$7,$C$1,$C$1)</f>
        <v>24.12</v>
      </c>
      <c r="Z216" s="183">
        <f>IF(OR(E216="#N/A N/A",Y216="#N/A N/A"),0,  E216 - Y216)</f>
        <v>-0.51000000000000156</v>
      </c>
      <c r="AA216" s="177">
        <f>IF(OR(Y216=0,Y216="#N/A N/A"),0,Z216 / Y216*100)</f>
        <v>-2.1144278606965239</v>
      </c>
      <c r="AB216" s="170">
        <v>50100</v>
      </c>
      <c r="AC216" s="172">
        <f>IF(C216 = B338,1,_xll.BDP(J216,$AC$7)*K216)</f>
        <v>1.2248000000000001</v>
      </c>
      <c r="AD216" s="195">
        <f>Z216*AB216*S216/AC216 / AE338</f>
        <v>-1.2079707279236631E-4</v>
      </c>
      <c r="AE216" s="206"/>
      <c r="AF216" s="197"/>
      <c r="AG216" s="179"/>
    </row>
    <row r="217" spans="2:34" s="44" customFormat="1" x14ac:dyDescent="0.2">
      <c r="B217" s="19" t="s">
        <v>434</v>
      </c>
      <c r="C217" s="44" t="str">
        <f>_xll.BDP(B217,$C$7)</f>
        <v>USD</v>
      </c>
      <c r="D217" s="19" t="s">
        <v>435</v>
      </c>
      <c r="E217" s="20">
        <f>_xll.BDP(B217,$E$7)</f>
        <v>13.95</v>
      </c>
      <c r="F217" s="20">
        <f>_xll.BDP(B217,$F$7)</f>
        <v>13.55</v>
      </c>
      <c r="G217" s="36">
        <f>IF(OR(F217="#N/A N/A",E217="#N/A N/A"),0,  F217 - E217)</f>
        <v>-0.39999999999999858</v>
      </c>
      <c r="H217" s="24">
        <f>IF(OR(E217=0,E217="#N/A N/A"),0,G217 / E217*100)</f>
        <v>-2.8673835125447926</v>
      </c>
      <c r="I217" s="28">
        <v>437000</v>
      </c>
      <c r="J217" s="52" t="str">
        <f>CONCATENATE(B338,C217, " Curncy")</f>
        <v>EURUSD Curncy</v>
      </c>
      <c r="K217" s="19">
        <f>IF(C217 = B338,1,_xll.BDP(J217,$K$7))</f>
        <v>1</v>
      </c>
      <c r="L217" s="21">
        <f>IF(C217 = B338,1,_xll.BDP(J217,$L$7)*K217)</f>
        <v>1.2211000000000001</v>
      </c>
      <c r="M217" s="7">
        <f>G217*I217*S217/L217</f>
        <v>-143149.61919580656</v>
      </c>
      <c r="N217" s="54">
        <f>M217 / X338</f>
        <v>-8.3082595568568737E-4</v>
      </c>
      <c r="O217" s="7">
        <f>F217*I217*S217/L217</f>
        <v>4849193.3502579639</v>
      </c>
      <c r="P217" s="55">
        <f>O217 / X338*100</f>
        <v>2.8144229248852759</v>
      </c>
      <c r="Q217" s="55">
        <f>IF(P217&lt;0,P217,0)</f>
        <v>0</v>
      </c>
      <c r="R217" s="159">
        <f>IF(P217&gt;0,P217,0)</f>
        <v>2.8144229248852759</v>
      </c>
      <c r="S217" s="33">
        <f>IF(EXACT(C217,UPPER(C217)),1,0.01)/U217</f>
        <v>1</v>
      </c>
      <c r="T217" s="44">
        <v>0</v>
      </c>
      <c r="U217" s="44">
        <v>1</v>
      </c>
      <c r="V217" s="152">
        <f>IF(AND(P217&lt;0,N217&gt;0),N217,0)</f>
        <v>0</v>
      </c>
      <c r="W217" s="152">
        <f>IF(AND(P217&gt;0,N217&gt;0),N217,0)</f>
        <v>0</v>
      </c>
      <c r="X217" s="203"/>
      <c r="Y217" s="189">
        <f>_xll.BDH(B217,$Y$7,$C$1,$C$1)</f>
        <v>14.1</v>
      </c>
      <c r="Z217" s="183">
        <f>IF(OR(E217="#N/A N/A",Y217="#N/A N/A"),0,  E217 - Y217)</f>
        <v>-0.15000000000000036</v>
      </c>
      <c r="AA217" s="177">
        <f>IF(OR(Y217=0,Y217="#N/A N/A"),0,Z217 / Y217*100)</f>
        <v>-1.0638297872340452</v>
      </c>
      <c r="AB217" s="170">
        <v>437000</v>
      </c>
      <c r="AC217" s="172">
        <f>IF(C217 = B338,1,_xll.BDP(J217,$AC$7)*K217)</f>
        <v>1.2248000000000001</v>
      </c>
      <c r="AD217" s="195">
        <f>Z217*AB217*S217/AC217 / AE338</f>
        <v>-3.0989973470860654E-4</v>
      </c>
      <c r="AE217" s="206"/>
      <c r="AF217" s="197"/>
      <c r="AG217" s="179"/>
    </row>
    <row r="218" spans="2:34" s="44" customFormat="1" x14ac:dyDescent="0.2">
      <c r="B218" s="19" t="s">
        <v>71</v>
      </c>
      <c r="C218" s="44" t="str">
        <f>_xll.BDP(B218,$C$7)</f>
        <v>USD</v>
      </c>
      <c r="D218" s="19" t="s">
        <v>433</v>
      </c>
      <c r="E218" s="20">
        <f>_xll.BDP(B218,$E$7)</f>
        <v>161.26</v>
      </c>
      <c r="F218" s="20">
        <f>_xll.BDP(B218,$F$7)</f>
        <v>158.23500000000001</v>
      </c>
      <c r="G218" s="36">
        <f>IF(OR(F218="#N/A N/A",E218="#N/A N/A"),0,  F218 - E218)</f>
        <v>-3.0249999999999773</v>
      </c>
      <c r="H218" s="24">
        <f>IF(OR(E218=0,E218="#N/A N/A"),0,G218 / E218*100)</f>
        <v>-1.8758526603001222</v>
      </c>
      <c r="I218" s="28">
        <v>-13600</v>
      </c>
      <c r="J218" s="52" t="str">
        <f>CONCATENATE(B338,C218, " Curncy")</f>
        <v>EURUSD Curncy</v>
      </c>
      <c r="K218" s="19">
        <f>IF(C218 = B338,1,_xll.BDP(J218,$K$7))</f>
        <v>1</v>
      </c>
      <c r="L218" s="21">
        <f>IF(C218 = B338,1,_xll.BDP(J218,$L$7)*K218)</f>
        <v>1.2211000000000001</v>
      </c>
      <c r="M218" s="7">
        <f>G218*I218*S218/L218</f>
        <v>33690.934403406514</v>
      </c>
      <c r="N218" s="54">
        <f>M218 / X338</f>
        <v>1.955387861379236E-4</v>
      </c>
      <c r="O218" s="7">
        <f>F218*I218*S218/L218</f>
        <v>-1762342.1505200227</v>
      </c>
      <c r="P218" s="55">
        <f>O218 / X338*100</f>
        <v>-1.0228456140342006</v>
      </c>
      <c r="Q218" s="55">
        <f>IF(P218&lt;0,P218,0)</f>
        <v>-1.0228456140342006</v>
      </c>
      <c r="R218" s="159">
        <f>IF(P218&gt;0,P218,0)</f>
        <v>0</v>
      </c>
      <c r="S218" s="33">
        <f>IF(EXACT(C218,UPPER(C218)),1,0.01)/U218</f>
        <v>1</v>
      </c>
      <c r="T218" s="44">
        <v>0</v>
      </c>
      <c r="U218" s="44">
        <v>1</v>
      </c>
      <c r="V218" s="152">
        <f>IF(AND(P218&lt;0,N218&gt;0),N218,0)</f>
        <v>1.955387861379236E-4</v>
      </c>
      <c r="W218" s="152">
        <f>IF(AND(P218&gt;0,N218&gt;0),N218,0)</f>
        <v>0</v>
      </c>
      <c r="X218" s="203"/>
      <c r="Y218" s="189">
        <f>_xll.BDH(B218,$Y$7,$C$1,$C$1)</f>
        <v>163.69</v>
      </c>
      <c r="Z218" s="183">
        <f>IF(OR(E218="#N/A N/A",Y218="#N/A N/A"),0,  E218 - Y218)</f>
        <v>-2.4300000000000068</v>
      </c>
      <c r="AA218" s="177">
        <f>IF(OR(Y218=0,Y218="#N/A N/A"),0,Z218 / Y218*100)</f>
        <v>-1.484513409493559</v>
      </c>
      <c r="AB218" s="170">
        <v>-13600</v>
      </c>
      <c r="AC218" s="172">
        <f>IF(C218 = B338,1,_xll.BDP(J218,$AC$7)*K218)</f>
        <v>1.2248000000000001</v>
      </c>
      <c r="AD218" s="195">
        <f>Z218*AB218*S218/AC218 / AE338</f>
        <v>1.5624052528833004E-4</v>
      </c>
      <c r="AE218" s="206"/>
      <c r="AF218" s="197"/>
      <c r="AG218" s="179"/>
    </row>
    <row r="219" spans="2:34" s="44" customFormat="1" x14ac:dyDescent="0.2">
      <c r="B219" s="19" t="s">
        <v>70</v>
      </c>
      <c r="C219" s="44" t="str">
        <f>_xll.BDP(B219,$C$7)</f>
        <v>USD</v>
      </c>
      <c r="D219" s="19" t="s">
        <v>397</v>
      </c>
      <c r="E219" s="20">
        <f>_xll.BDP(B219,$E$7)</f>
        <v>43.66</v>
      </c>
      <c r="F219" s="20">
        <f>_xll.BDP(B219,$F$7)</f>
        <v>44.21</v>
      </c>
      <c r="G219" s="36">
        <f>IF(OR(F219="#N/A N/A",E219="#N/A N/A"),0,  F219 - E219)</f>
        <v>0.55000000000000426</v>
      </c>
      <c r="H219" s="24">
        <f>IF(OR(E219=0,E219="#N/A N/A"),0,G219 / E219*100)</f>
        <v>1.259734310581778</v>
      </c>
      <c r="I219" s="28">
        <v>-132500</v>
      </c>
      <c r="J219" s="52" t="str">
        <f>CONCATENATE(B338,C219, " Curncy")</f>
        <v>EURUSD Curncy</v>
      </c>
      <c r="K219" s="19">
        <f>IF(C219 = B338,1,_xll.BDP(J219,$K$7))</f>
        <v>1</v>
      </c>
      <c r="L219" s="21">
        <f>IF(C219 = B338,1,_xll.BDP(J219,$L$7)*K219)</f>
        <v>1.2211000000000001</v>
      </c>
      <c r="M219" s="7">
        <f>G219*I219*S219/L219</f>
        <v>-59679.796904430892</v>
      </c>
      <c r="N219" s="54">
        <f>M219 / X338</f>
        <v>-3.463755235731988E-4</v>
      </c>
      <c r="O219" s="7">
        <f>F219*I219*S219/L219</f>
        <v>-4797170.5838997625</v>
      </c>
      <c r="P219" s="55">
        <f>O219 / X338*100</f>
        <v>-2.7842294358492725</v>
      </c>
      <c r="Q219" s="55">
        <f>IF(P219&lt;0,P219,0)</f>
        <v>-2.7842294358492725</v>
      </c>
      <c r="R219" s="159">
        <f>IF(P219&gt;0,P219,0)</f>
        <v>0</v>
      </c>
      <c r="S219" s="33">
        <f>IF(EXACT(C219,UPPER(C219)),1,0.01)/U219</f>
        <v>1</v>
      </c>
      <c r="T219" s="44">
        <v>0</v>
      </c>
      <c r="U219" s="44">
        <v>1</v>
      </c>
      <c r="V219" s="152">
        <f>IF(AND(P219&lt;0,N219&gt;0),N219,0)</f>
        <v>0</v>
      </c>
      <c r="W219" s="152">
        <f>IF(AND(P219&gt;0,N219&gt;0),N219,0)</f>
        <v>0</v>
      </c>
      <c r="X219" s="203"/>
      <c r="Y219" s="189">
        <f>_xll.BDH(B219,$Y$7,$C$1,$C$1)</f>
        <v>44.25</v>
      </c>
      <c r="Z219" s="183">
        <f>IF(OR(E219="#N/A N/A",Y219="#N/A N/A"),0,  E219 - Y219)</f>
        <v>-0.59000000000000341</v>
      </c>
      <c r="AA219" s="177">
        <f>IF(OR(Y219=0,Y219="#N/A N/A"),0,Z219 / Y219*100)</f>
        <v>-1.333333333333341</v>
      </c>
      <c r="AB219" s="170">
        <v>-132500</v>
      </c>
      <c r="AC219" s="172">
        <f>IF(C219 = B338,1,_xll.BDP(J219,$AC$7)*K219)</f>
        <v>1.2248000000000001</v>
      </c>
      <c r="AD219" s="195">
        <f>Z219*AB219*S219/AC219 / AE338</f>
        <v>3.6958675455141721E-4</v>
      </c>
      <c r="AE219" s="206"/>
      <c r="AF219" s="197"/>
      <c r="AG219" s="179"/>
    </row>
    <row r="220" spans="2:34" s="44" customFormat="1" x14ac:dyDescent="0.2">
      <c r="B220" s="19" t="s">
        <v>431</v>
      </c>
      <c r="C220" s="44" t="str">
        <f>_xll.BDP(B220,$C$7)</f>
        <v>USD</v>
      </c>
      <c r="D220" s="19" t="s">
        <v>432</v>
      </c>
      <c r="E220" s="20">
        <f>_xll.BDP(B220,$E$7)</f>
        <v>19.850000000000001</v>
      </c>
      <c r="F220" s="20">
        <f>_xll.BDP(B220,$F$7)</f>
        <v>19.45</v>
      </c>
      <c r="G220" s="36">
        <f>IF(OR(F220="#N/A N/A",E220="#N/A N/A"),0,  F220 - E220)</f>
        <v>-0.40000000000000213</v>
      </c>
      <c r="H220" s="24">
        <f>IF(OR(E220=0,E220="#N/A N/A"),0,G220 / E220*100)</f>
        <v>-2.0151133501259553</v>
      </c>
      <c r="I220" s="28">
        <v>-138000</v>
      </c>
      <c r="J220" s="52" t="str">
        <f>CONCATENATE(B338,C220, " Curncy")</f>
        <v>EURUSD Curncy</v>
      </c>
      <c r="K220" s="19">
        <f>IF(C220 = B338,1,_xll.BDP(J220,$K$7))</f>
        <v>1</v>
      </c>
      <c r="L220" s="21">
        <f>IF(C220 = B338,1,_xll.BDP(J220,$L$7)*K220)</f>
        <v>1.2211000000000001</v>
      </c>
      <c r="M220" s="7">
        <f>G220*I220*S220/L220</f>
        <v>45205.142903939304</v>
      </c>
      <c r="N220" s="54">
        <f>M220 / X338</f>
        <v>2.6236609126916669E-4</v>
      </c>
      <c r="O220" s="7">
        <f>F220*I220*S220/L220</f>
        <v>-2198100.0737040373</v>
      </c>
      <c r="P220" s="55">
        <f>O220 / X338*100</f>
        <v>-1.2757551187963165</v>
      </c>
      <c r="Q220" s="55">
        <f>IF(P220&lt;0,P220,0)</f>
        <v>-1.2757551187963165</v>
      </c>
      <c r="R220" s="159">
        <f>IF(P220&gt;0,P220,0)</f>
        <v>0</v>
      </c>
      <c r="S220" s="33">
        <f>IF(EXACT(C220,UPPER(C220)),1,0.01)/U220</f>
        <v>1</v>
      </c>
      <c r="T220" s="44">
        <v>0</v>
      </c>
      <c r="U220" s="44">
        <v>1</v>
      </c>
      <c r="V220" s="152">
        <f>IF(AND(P220&lt;0,N220&gt;0),N220,0)</f>
        <v>2.6236609126916669E-4</v>
      </c>
      <c r="W220" s="152">
        <f>IF(AND(P220&gt;0,N220&gt;0),N220,0)</f>
        <v>0</v>
      </c>
      <c r="X220" s="203"/>
      <c r="Y220" s="189">
        <f>_xll.BDH(B220,$Y$7,$C$1,$C$1)</f>
        <v>20.64</v>
      </c>
      <c r="Z220" s="183">
        <f>IF(OR(E220="#N/A N/A",Y220="#N/A N/A"),0,  E220 - Y220)</f>
        <v>-0.78999999999999915</v>
      </c>
      <c r="AA220" s="177">
        <f>IF(OR(Y220=0,Y220="#N/A N/A"),0,Z220 / Y220*100)</f>
        <v>-3.8275193798449569</v>
      </c>
      <c r="AB220" s="170">
        <v>-138000</v>
      </c>
      <c r="AC220" s="172">
        <f>IF(C220 = B338,1,_xll.BDP(J220,$AC$7)*K220)</f>
        <v>1.2248000000000001</v>
      </c>
      <c r="AD220" s="195">
        <f>Z220*AB220*S220/AC220 / AE338</f>
        <v>5.1541219035747016E-4</v>
      </c>
      <c r="AE220" s="206"/>
      <c r="AF220" s="197"/>
      <c r="AG220" s="179"/>
    </row>
    <row r="221" spans="2:34" s="44" customFormat="1" x14ac:dyDescent="0.2">
      <c r="B221" s="19" t="s">
        <v>69</v>
      </c>
      <c r="C221" s="44" t="str">
        <f>_xll.BDP(B221,$C$7)</f>
        <v>USD</v>
      </c>
      <c r="D221" s="19" t="s">
        <v>396</v>
      </c>
      <c r="E221" s="20">
        <f>_xll.BDP(B221,$E$7)</f>
        <v>314.61</v>
      </c>
      <c r="F221" s="20">
        <f>_xll.BDP(B221,$F$7)</f>
        <v>315.52</v>
      </c>
      <c r="G221" s="36">
        <f>IF(OR(F221="#N/A N/A",E221="#N/A N/A"),0,  F221 - E221)</f>
        <v>0.90999999999996817</v>
      </c>
      <c r="H221" s="24">
        <f>IF(OR(E221=0,E221="#N/A N/A"),0,G221 / E221*100)</f>
        <v>0.28924700422744609</v>
      </c>
      <c r="I221" s="28">
        <v>-14800</v>
      </c>
      <c r="J221" s="52" t="str">
        <f>CONCATENATE(B338,C221, " Curncy")</f>
        <v>EURUSD Curncy</v>
      </c>
      <c r="K221" s="19">
        <f>IF(C221 = B338,1,_xll.BDP(J221,$K$7))</f>
        <v>1</v>
      </c>
      <c r="L221" s="21">
        <f>IF(C221 = B338,1,_xll.BDP(J221,$L$7)*K221)</f>
        <v>1.2211000000000001</v>
      </c>
      <c r="M221" s="7">
        <f>G221*I221*S221/L221</f>
        <v>-11029.399721562138</v>
      </c>
      <c r="N221" s="54">
        <f>M221 / X338</f>
        <v>-6.4013523862554259E-5</v>
      </c>
      <c r="O221" s="7">
        <f>F221*I221*S221/L221</f>
        <v>-3824171.6485136352</v>
      </c>
      <c r="P221" s="55">
        <f>O221 / X338*100</f>
        <v>-2.2195106647377831</v>
      </c>
      <c r="Q221" s="55">
        <f>IF(P221&lt;0,P221,0)</f>
        <v>-2.2195106647377831</v>
      </c>
      <c r="R221" s="159">
        <f>IF(P221&gt;0,P221,0)</f>
        <v>0</v>
      </c>
      <c r="S221" s="33">
        <f>IF(EXACT(C221,UPPER(C221)),1,0.01)/U221</f>
        <v>1</v>
      </c>
      <c r="T221" s="44">
        <v>0</v>
      </c>
      <c r="U221" s="44">
        <v>1</v>
      </c>
      <c r="V221" s="152">
        <f>IF(AND(P221&lt;0,N221&gt;0),N221,0)</f>
        <v>0</v>
      </c>
      <c r="W221" s="152">
        <f>IF(AND(P221&gt;0,N221&gt;0),N221,0)</f>
        <v>0</v>
      </c>
      <c r="X221" s="203"/>
      <c r="Y221" s="189">
        <f>_xll.BDH(B221,$Y$7,$C$1,$C$1)</f>
        <v>318.23</v>
      </c>
      <c r="Z221" s="183">
        <f>IF(OR(E221="#N/A N/A",Y221="#N/A N/A"),0,  E221 - Y221)</f>
        <v>-3.6200000000000045</v>
      </c>
      <c r="AA221" s="177">
        <f>IF(OR(Y221=0,Y221="#N/A N/A"),0,Z221 / Y221*100)</f>
        <v>-1.1375420293498426</v>
      </c>
      <c r="AB221" s="170">
        <v>-14800</v>
      </c>
      <c r="AC221" s="172">
        <f>IF(C221 = B338,1,_xll.BDP(J221,$AC$7)*K221)</f>
        <v>1.2248000000000001</v>
      </c>
      <c r="AD221" s="195">
        <f>Z221*AB221*S221/AC221 / AE338</f>
        <v>2.5329043763155278E-4</v>
      </c>
      <c r="AE221" s="206"/>
      <c r="AF221" s="197"/>
      <c r="AG221" s="179"/>
    </row>
    <row r="222" spans="2:34" s="44" customFormat="1" x14ac:dyDescent="0.2">
      <c r="B222" s="19" t="s">
        <v>68</v>
      </c>
      <c r="C222" s="44" t="str">
        <f>_xll.BDP(B222,$C$7)</f>
        <v>USD</v>
      </c>
      <c r="D222" s="19" t="s">
        <v>430</v>
      </c>
      <c r="E222" s="20">
        <f>_xll.BDP(B222,$E$7)</f>
        <v>53.62</v>
      </c>
      <c r="F222" s="20">
        <f>_xll.BDP(B222,$F$7)</f>
        <v>53.57</v>
      </c>
      <c r="G222" s="36">
        <f>IF(OR(F222="#N/A N/A",E222="#N/A N/A"),0,  F222 - E222)</f>
        <v>-4.9999999999997158E-2</v>
      </c>
      <c r="H222" s="24">
        <f>IF(OR(E222=0,E222="#N/A N/A"),0,G222 / E222*100)</f>
        <v>-9.3248787765753752E-2</v>
      </c>
      <c r="I222" s="28">
        <v>17200</v>
      </c>
      <c r="J222" s="52" t="str">
        <f>CONCATENATE(B338,C222, " Curncy")</f>
        <v>EURUSD Curncy</v>
      </c>
      <c r="K222" s="19">
        <f>IF(C222 = B338,1,_xll.BDP(J222,$K$7))</f>
        <v>1</v>
      </c>
      <c r="L222" s="21">
        <f>IF(C222 = B338,1,_xll.BDP(J222,$L$7)*K222)</f>
        <v>1.2211000000000001</v>
      </c>
      <c r="M222" s="7">
        <f>G222*I222*S222/L222</f>
        <v>-704.28302350335855</v>
      </c>
      <c r="N222" s="54">
        <f>M222 / X338</f>
        <v>-4.0875876538309669E-6</v>
      </c>
      <c r="O222" s="7">
        <f>F222*I222*S222/L222</f>
        <v>754568.83138154121</v>
      </c>
      <c r="P222" s="55">
        <f>O222 / X338*100</f>
        <v>0.43794414123147468</v>
      </c>
      <c r="Q222" s="55">
        <f>IF(P222&lt;0,P222,0)</f>
        <v>0</v>
      </c>
      <c r="R222" s="159">
        <f>IF(P222&gt;0,P222,0)</f>
        <v>0.43794414123147468</v>
      </c>
      <c r="S222" s="33">
        <f>IF(EXACT(C222,UPPER(C222)),1,0.01)/U222</f>
        <v>1</v>
      </c>
      <c r="T222" s="44">
        <v>0</v>
      </c>
      <c r="U222" s="44">
        <v>1</v>
      </c>
      <c r="V222" s="152">
        <f>IF(AND(P222&lt;0,N222&gt;0),N222,0)</f>
        <v>0</v>
      </c>
      <c r="W222" s="152">
        <f>IF(AND(P222&gt;0,N222&gt;0),N222,0)</f>
        <v>0</v>
      </c>
      <c r="X222" s="203"/>
      <c r="Y222" s="189">
        <f>_xll.BDH(B222,$Y$7,$C$1,$C$1)</f>
        <v>54.69</v>
      </c>
      <c r="Z222" s="183">
        <f>IF(OR(E222="#N/A N/A",Y222="#N/A N/A"),0,  E222 - Y222)</f>
        <v>-1.0700000000000003</v>
      </c>
      <c r="AA222" s="177">
        <f>IF(OR(Y222=0,Y222="#N/A N/A"),0,Z222 / Y222*100)</f>
        <v>-1.9564819893947711</v>
      </c>
      <c r="AB222" s="170">
        <v>17200</v>
      </c>
      <c r="AC222" s="172">
        <f>IF(C222 = B338,1,_xll.BDP(J222,$AC$7)*K222)</f>
        <v>1.2248000000000001</v>
      </c>
      <c r="AD222" s="195">
        <f>Z222*AB222*S222/AC222 / AE338</f>
        <v>-8.700830995541087E-5</v>
      </c>
      <c r="AE222" s="206"/>
      <c r="AF222" s="197"/>
      <c r="AG222" s="179"/>
    </row>
    <row r="223" spans="2:34" s="44" customFormat="1" x14ac:dyDescent="0.2">
      <c r="B223" s="19">
        <v>2582</v>
      </c>
      <c r="C223" s="44" t="s">
        <v>36</v>
      </c>
      <c r="D223" s="19" t="s">
        <v>67</v>
      </c>
      <c r="E223" s="20">
        <v>0.16500000000000001</v>
      </c>
      <c r="F223" s="20">
        <v>0.16500000000000001</v>
      </c>
      <c r="G223" s="36">
        <f>IF(OR(F223="#N/A N/A",E223="#N/A N/A"),0,  F223 - E223)</f>
        <v>0</v>
      </c>
      <c r="H223" s="24">
        <f>IF(OR(E223=0,E223="#N/A N/A"),0,G223 / E223*100)</f>
        <v>0</v>
      </c>
      <c r="I223" s="28">
        <v>6122944</v>
      </c>
      <c r="J223" s="52" t="str">
        <f>CONCATENATE(B338,C223, " Curncy")</f>
        <v>EURUSD Curncy</v>
      </c>
      <c r="K223" s="19">
        <f>IF(C223 = B338,1,_xll.BDP(J223,$K$7))</f>
        <v>1</v>
      </c>
      <c r="L223" s="21">
        <f>IF(C223 = B338,1,_xll.BDP(J223,$L$7)*K223)</f>
        <v>1.2211000000000001</v>
      </c>
      <c r="M223" s="7">
        <f>G223*I223*S223/L223</f>
        <v>0</v>
      </c>
      <c r="N223" s="54">
        <f>M223 / X338</f>
        <v>0</v>
      </c>
      <c r="O223" s="7">
        <f>F223*I223*S223/L223</f>
        <v>827357.1042502661</v>
      </c>
      <c r="P223" s="55">
        <f>O223 / X338*100</f>
        <v>0.48018972086249651</v>
      </c>
      <c r="Q223" s="55">
        <f>IF(P223&lt;0,P223,0)</f>
        <v>0</v>
      </c>
      <c r="R223" s="159">
        <f>IF(P223&gt;0,P223,0)</f>
        <v>0.48018972086249651</v>
      </c>
      <c r="S223" s="33">
        <f>IF(EXACT(C223,UPPER(C223)),1,0.01)/U223</f>
        <v>1</v>
      </c>
      <c r="T223" s="44">
        <v>1</v>
      </c>
      <c r="U223" s="44">
        <v>1</v>
      </c>
      <c r="V223" s="152">
        <f>IF(AND(P223&lt;0,N223&gt;0),N223,0)</f>
        <v>0</v>
      </c>
      <c r="W223" s="152">
        <f>IF(AND(P223&gt;0,N223&gt;0),N223,0)</f>
        <v>0</v>
      </c>
      <c r="X223" s="203"/>
      <c r="Y223" s="189">
        <v>0.16500000000000001</v>
      </c>
      <c r="Z223" s="183">
        <f>IF(OR(E223="#N/A N/A",Y223="#N/A N/A"),0,  E223 - Y223)</f>
        <v>0</v>
      </c>
      <c r="AA223" s="177">
        <f>IF(OR(Y223=0,Y223="#N/A N/A"),0,Z223 / Y223*100)</f>
        <v>0</v>
      </c>
      <c r="AB223" s="170">
        <v>6122944</v>
      </c>
      <c r="AC223" s="172">
        <f>IF(C223 = B338,1,_xll.BDP(J223,$AC$7)*K223)</f>
        <v>1.2248000000000001</v>
      </c>
      <c r="AD223" s="195">
        <f>Z223*AB223*S223/AC223 / AE338</f>
        <v>0</v>
      </c>
      <c r="AE223" s="206"/>
      <c r="AF223" s="197"/>
      <c r="AG223" s="179"/>
    </row>
    <row r="224" spans="2:34" s="44" customFormat="1" x14ac:dyDescent="0.2">
      <c r="B224" s="19">
        <v>22796</v>
      </c>
      <c r="C224" s="44" t="s">
        <v>36</v>
      </c>
      <c r="D224" s="19" t="s">
        <v>66</v>
      </c>
      <c r="E224" s="20">
        <v>4.33</v>
      </c>
      <c r="F224" s="20">
        <v>4.33</v>
      </c>
      <c r="G224" s="36">
        <f>IF(OR(F224="#N/A N/A",E224="#N/A N/A"),0,  F224 - E224)</f>
        <v>0</v>
      </c>
      <c r="H224" s="24">
        <f>IF(OR(E224=0,E224="#N/A N/A"),0,G224 / E224*100)</f>
        <v>0</v>
      </c>
      <c r="I224" s="28">
        <v>129475</v>
      </c>
      <c r="J224" s="52" t="str">
        <f>CONCATENATE(B338,C224, " Curncy")</f>
        <v>EURUSD Curncy</v>
      </c>
      <c r="K224" s="19">
        <f>IF(C224 = B338,1,_xll.BDP(J224,$K$7))</f>
        <v>1</v>
      </c>
      <c r="L224" s="21">
        <f>IF(C224 = B338,1,_xll.BDP(J224,$L$7)*K224)</f>
        <v>1.2211000000000001</v>
      </c>
      <c r="M224" s="7">
        <f>G224*I224*S224/L224</f>
        <v>0</v>
      </c>
      <c r="N224" s="54">
        <f>M224 / X338</f>
        <v>0</v>
      </c>
      <c r="O224" s="7">
        <f>F224*I224*S224/L224</f>
        <v>459116.16575219063</v>
      </c>
      <c r="P224" s="55">
        <f>O224 / X338*100</f>
        <v>0.26646639322180354</v>
      </c>
      <c r="Q224" s="55">
        <f>IF(P224&lt;0,P224,0)</f>
        <v>0</v>
      </c>
      <c r="R224" s="159">
        <f>IF(P224&gt;0,P224,0)</f>
        <v>0.26646639322180354</v>
      </c>
      <c r="S224" s="33">
        <f>IF(EXACT(C224,UPPER(C224)),1,0.01)/U224</f>
        <v>1</v>
      </c>
      <c r="T224" s="44">
        <v>1</v>
      </c>
      <c r="U224" s="44">
        <v>1</v>
      </c>
      <c r="V224" s="152">
        <f>IF(AND(P224&lt;0,N224&gt;0),N224,0)</f>
        <v>0</v>
      </c>
      <c r="W224" s="152">
        <f>IF(AND(P224&gt;0,N224&gt;0),N224,0)</f>
        <v>0</v>
      </c>
      <c r="X224" s="203"/>
      <c r="Y224" s="189">
        <v>4.33</v>
      </c>
      <c r="Z224" s="183">
        <f>IF(OR(E224="#N/A N/A",Y224="#N/A N/A"),0,  E224 - Y224)</f>
        <v>0</v>
      </c>
      <c r="AA224" s="177">
        <f>IF(OR(Y224=0,Y224="#N/A N/A"),0,Z224 / Y224*100)</f>
        <v>0</v>
      </c>
      <c r="AB224" s="170">
        <v>129475</v>
      </c>
      <c r="AC224" s="172">
        <f>IF(C224 = B338,1,_xll.BDP(J224,$AC$7)*K224)</f>
        <v>1.2248000000000001</v>
      </c>
      <c r="AD224" s="195">
        <f>Z224*AB224*S224/AC224 / AE338</f>
        <v>0</v>
      </c>
      <c r="AE224" s="206"/>
      <c r="AF224" s="197"/>
      <c r="AG224" s="179"/>
    </row>
    <row r="225" spans="2:33" s="44" customFormat="1" x14ac:dyDescent="0.2">
      <c r="B225" s="19" t="s">
        <v>65</v>
      </c>
      <c r="C225" s="44" t="str">
        <f>_xll.BDP(B225,$C$7)</f>
        <v>USD</v>
      </c>
      <c r="D225" s="19" t="s">
        <v>391</v>
      </c>
      <c r="E225" s="20">
        <f>_xll.BDP(B225,$E$7)</f>
        <v>21.06</v>
      </c>
      <c r="F225" s="20">
        <f>_xll.BDP(B225,$F$7)</f>
        <v>21.19</v>
      </c>
      <c r="G225" s="36">
        <f>IF(OR(F225="#N/A N/A",E225="#N/A N/A"),0,  F225 - E225)</f>
        <v>0.13000000000000256</v>
      </c>
      <c r="H225" s="24">
        <f>IF(OR(E225=0,E225="#N/A N/A"),0,G225 / E225*100)</f>
        <v>0.61728395061729613</v>
      </c>
      <c r="I225" s="28">
        <v>-213500</v>
      </c>
      <c r="J225" s="52" t="str">
        <f>CONCATENATE(B338,C225, " Curncy")</f>
        <v>EURUSD Curncy</v>
      </c>
      <c r="K225" s="19">
        <f>IF(C225 = B338,1,_xll.BDP(J225,$K$7))</f>
        <v>1</v>
      </c>
      <c r="L225" s="21">
        <f>IF(C225 = B338,1,_xll.BDP(J225,$L$7)*K225)</f>
        <v>1.2211000000000001</v>
      </c>
      <c r="M225" s="7">
        <f>G225*I225*S225/L225</f>
        <v>-22729.506182950245</v>
      </c>
      <c r="N225" s="54">
        <f>M225 / X338</f>
        <v>-1.3191976201405484E-4</v>
      </c>
      <c r="O225" s="7">
        <f>F225*I225*S225/L225</f>
        <v>-3704909.5078208172</v>
      </c>
      <c r="P225" s="55">
        <f>O225 / X338*100</f>
        <v>-2.150292120829052</v>
      </c>
      <c r="Q225" s="55">
        <f>IF(P225&lt;0,P225,0)</f>
        <v>-2.150292120829052</v>
      </c>
      <c r="R225" s="159">
        <f>IF(P225&gt;0,P225,0)</f>
        <v>0</v>
      </c>
      <c r="S225" s="33">
        <f>IF(EXACT(C225,UPPER(C225)),1,0.01)/U225</f>
        <v>1</v>
      </c>
      <c r="T225" s="44">
        <v>0</v>
      </c>
      <c r="U225" s="44">
        <v>1</v>
      </c>
      <c r="V225" s="152">
        <f>IF(AND(P225&lt;0,N225&gt;0),N225,0)</f>
        <v>0</v>
      </c>
      <c r="W225" s="152">
        <f>IF(AND(P225&gt;0,N225&gt;0),N225,0)</f>
        <v>0</v>
      </c>
      <c r="X225" s="203"/>
      <c r="Y225" s="189">
        <f>_xll.BDH(B225,$Y$7,$C$1,$C$1)</f>
        <v>21.89</v>
      </c>
      <c r="Z225" s="183">
        <f>IF(OR(E225="#N/A N/A",Y225="#N/A N/A"),0,  E225 - Y225)</f>
        <v>-0.83000000000000185</v>
      </c>
      <c r="AA225" s="177">
        <f>IF(OR(Y225=0,Y225="#N/A N/A"),0,Z225 / Y225*100)</f>
        <v>-3.7916857012334484</v>
      </c>
      <c r="AB225" s="170">
        <v>-213500</v>
      </c>
      <c r="AC225" s="172">
        <f>IF(C225 = B338,1,_xll.BDP(J225,$AC$7)*K225)</f>
        <v>1.2248000000000001</v>
      </c>
      <c r="AD225" s="195">
        <f>Z225*AB225*S225/AC225 / AE338</f>
        <v>8.3776937435604294E-4</v>
      </c>
      <c r="AE225" s="206"/>
      <c r="AF225" s="197"/>
      <c r="AG225" s="179"/>
    </row>
    <row r="226" spans="2:33" s="44" customFormat="1" x14ac:dyDescent="0.2">
      <c r="B226" s="19" t="s">
        <v>64</v>
      </c>
      <c r="C226" s="44" t="str">
        <f>_xll.BDP(B226,$C$7)</f>
        <v>USD</v>
      </c>
      <c r="D226" s="19" t="s">
        <v>429</v>
      </c>
      <c r="E226" s="20">
        <f>_xll.BDP(B226,$E$7)</f>
        <v>9.5399999999999991</v>
      </c>
      <c r="F226" s="20">
        <f>_xll.BDP(B226,$F$7)</f>
        <v>9.33</v>
      </c>
      <c r="G226" s="36">
        <f>IF(OR(F226="#N/A N/A",E226="#N/A N/A"),0,  F226 - E226)</f>
        <v>-0.20999999999999908</v>
      </c>
      <c r="H226" s="24">
        <f>IF(OR(E226=0,E226="#N/A N/A"),0,G226 / E226*100)</f>
        <v>-2.2012578616352108</v>
      </c>
      <c r="I226" s="28">
        <v>-430000</v>
      </c>
      <c r="J226" s="52" t="str">
        <f>CONCATENATE(B338,C226, " Curncy")</f>
        <v>EURUSD Curncy</v>
      </c>
      <c r="K226" s="19">
        <f>IF(C226 = B338,1,_xll.BDP(J226,$K$7))</f>
        <v>1</v>
      </c>
      <c r="L226" s="21">
        <f>IF(C226 = B338,1,_xll.BDP(J226,$L$7)*K226)</f>
        <v>1.2211000000000001</v>
      </c>
      <c r="M226" s="7">
        <f>G226*I226*S226/L226</f>
        <v>73949.717467856521</v>
      </c>
      <c r="N226" s="54">
        <f>M226 / X338</f>
        <v>4.29196703652274E-4</v>
      </c>
      <c r="O226" s="7">
        <f>F226*I226*S226/L226</f>
        <v>-3285480.3046433544</v>
      </c>
      <c r="P226" s="55">
        <f>O226 / X338*100</f>
        <v>-1.9068596405122544</v>
      </c>
      <c r="Q226" s="55">
        <f>IF(P226&lt;0,P226,0)</f>
        <v>-1.9068596405122544</v>
      </c>
      <c r="R226" s="159">
        <f>IF(P226&gt;0,P226,0)</f>
        <v>0</v>
      </c>
      <c r="S226" s="33">
        <f>IF(EXACT(C226,UPPER(C226)),1,0.01)/U226</f>
        <v>1</v>
      </c>
      <c r="T226" s="44">
        <v>0</v>
      </c>
      <c r="U226" s="44">
        <v>1</v>
      </c>
      <c r="V226" s="152">
        <f>IF(AND(P226&lt;0,N226&gt;0),N226,0)</f>
        <v>4.29196703652274E-4</v>
      </c>
      <c r="W226" s="152">
        <f>IF(AND(P226&gt;0,N226&gt;0),N226,0)</f>
        <v>0</v>
      </c>
      <c r="X226" s="203"/>
      <c r="Y226" s="189">
        <f>_xll.BDH(B226,$Y$7,$C$1,$C$1)</f>
        <v>9.3699999999999992</v>
      </c>
      <c r="Z226" s="183">
        <f>IF(OR(E226="#N/A N/A",Y226="#N/A N/A"),0,  E226 - Y226)</f>
        <v>0.16999999999999993</v>
      </c>
      <c r="AA226" s="177">
        <f>IF(OR(Y226=0,Y226="#N/A N/A"),0,Z226 / Y226*100)</f>
        <v>1.8143009605122724</v>
      </c>
      <c r="AB226" s="170">
        <v>-430000</v>
      </c>
      <c r="AC226" s="172">
        <f>IF(C226 = B338,1,_xll.BDP(J226,$AC$7)*K226)</f>
        <v>1.2248000000000001</v>
      </c>
      <c r="AD226" s="195">
        <f>Z226*AB226*S226/AC226 / AE338</f>
        <v>-3.455937544957906E-4</v>
      </c>
      <c r="AE226" s="206"/>
      <c r="AF226" s="197"/>
      <c r="AG226" s="179"/>
    </row>
    <row r="227" spans="2:33" s="44" customFormat="1" x14ac:dyDescent="0.2">
      <c r="B227" s="19" t="s">
        <v>63</v>
      </c>
      <c r="C227" s="44" t="str">
        <f>_xll.BDP(B227,$C$7)</f>
        <v>USD</v>
      </c>
      <c r="D227" s="19" t="s">
        <v>428</v>
      </c>
      <c r="E227" s="20">
        <f>_xll.BDP(B227,$E$7)</f>
        <v>1318.6000000000001</v>
      </c>
      <c r="F227" s="20">
        <f>_xll.BDP(B227,$F$7)</f>
        <v>1321</v>
      </c>
      <c r="G227" s="36">
        <f>IF(OR(F227="#N/A N/A",E227="#N/A N/A"),0,  F227 - E227)</f>
        <v>2.3999999999998636</v>
      </c>
      <c r="H227" s="24">
        <f>IF(OR(E227=0,E227="#N/A N/A"),0,G227 / E227*100)</f>
        <v>0.18201122402547121</v>
      </c>
      <c r="I227" s="28">
        <v>0</v>
      </c>
      <c r="J227" s="52" t="str">
        <f>CONCATENATE(B338,C227, " Curncy")</f>
        <v>EURUSD Curncy</v>
      </c>
      <c r="K227" s="19">
        <f>IF(C227 = B338,1,_xll.BDP(J227,$K$7))</f>
        <v>1</v>
      </c>
      <c r="L227" s="21">
        <f>IF(C227 = B338,1,_xll.BDP(J227,$L$7)*K227)</f>
        <v>1.2211000000000001</v>
      </c>
      <c r="M227" s="7">
        <f>G227*I227*S227/L227</f>
        <v>0</v>
      </c>
      <c r="N227" s="54">
        <f>M227 / X338</f>
        <v>0</v>
      </c>
      <c r="O227" s="7">
        <f>F227*I227*S227/L227</f>
        <v>0</v>
      </c>
      <c r="P227" s="55">
        <f>O227 / X338*100</f>
        <v>0</v>
      </c>
      <c r="Q227" s="55">
        <f>IF(P227&lt;0,P227,0)</f>
        <v>0</v>
      </c>
      <c r="R227" s="159">
        <f>IF(P227&gt;0,P227,0)</f>
        <v>0</v>
      </c>
      <c r="S227" s="33">
        <f>IF(EXACT(C227,UPPER(C227)),1,0.01)/U227</f>
        <v>100</v>
      </c>
      <c r="T227" s="44">
        <v>0</v>
      </c>
      <c r="U227" s="44">
        <v>0.01</v>
      </c>
      <c r="V227" s="152">
        <f>IF(AND(P227&lt;0,N227&gt;0),N227,0)</f>
        <v>0</v>
      </c>
      <c r="W227" s="152">
        <f>IF(AND(P227&gt;0,N227&gt;0),N227,0)</f>
        <v>0</v>
      </c>
      <c r="X227" s="203"/>
      <c r="Y227" s="189">
        <f>_xll.BDH(B227,$Y$7,$C$1,$C$1)</f>
        <v>1332.8</v>
      </c>
      <c r="Z227" s="183">
        <f>IF(OR(E227="#N/A N/A",Y227="#N/A N/A"),0,  E227 - Y227)</f>
        <v>-14.199999999999818</v>
      </c>
      <c r="AA227" s="177">
        <f>IF(OR(Y227=0,Y227="#N/A N/A"),0,Z227 / Y227*100)</f>
        <v>-1.0654261704681736</v>
      </c>
      <c r="AB227" s="170">
        <v>0</v>
      </c>
      <c r="AC227" s="172">
        <f>IF(C227 = B338,1,_xll.BDP(J227,$AC$7)*K227)</f>
        <v>1.2248000000000001</v>
      </c>
      <c r="AD227" s="195">
        <f>Z227*AB227*S227/AC227 / AE338</f>
        <v>0</v>
      </c>
      <c r="AE227" s="206"/>
      <c r="AF227" s="197"/>
      <c r="AG227" s="179"/>
    </row>
    <row r="228" spans="2:33" s="44" customFormat="1" x14ac:dyDescent="0.2">
      <c r="B228" s="19" t="s">
        <v>62</v>
      </c>
      <c r="C228" s="44" t="str">
        <f>_xll.BDP(B228,$C$7)</f>
        <v>USD</v>
      </c>
      <c r="D228" s="19" t="s">
        <v>427</v>
      </c>
      <c r="E228" s="20">
        <f>_xll.BDP(B228,$E$7)</f>
        <v>62.66</v>
      </c>
      <c r="F228" s="20">
        <f>_xll.BDP(B228,$F$7)</f>
        <v>62.81</v>
      </c>
      <c r="G228" s="36">
        <f>IF(OR(F228="#N/A N/A",E228="#N/A N/A"),0,  F228 - E228)</f>
        <v>0.15000000000000568</v>
      </c>
      <c r="H228" s="24">
        <f>IF(OR(E228=0,E228="#N/A N/A"),0,G228 / E228*100)</f>
        <v>0.23938716884775885</v>
      </c>
      <c r="I228" s="28">
        <v>40000</v>
      </c>
      <c r="J228" s="52" t="str">
        <f>CONCATENATE(B338,C228, " Curncy")</f>
        <v>EURUSD Curncy</v>
      </c>
      <c r="K228" s="19">
        <f>IF(C228 = B338,1,_xll.BDP(J228,$K$7))</f>
        <v>1</v>
      </c>
      <c r="L228" s="21">
        <f>IF(C228 = B338,1,_xll.BDP(J228,$L$7)*K228)</f>
        <v>1.2211000000000001</v>
      </c>
      <c r="M228" s="7">
        <f>G228*I228*S228/L228</f>
        <v>4913.6024895587807</v>
      </c>
      <c r="N228" s="54">
        <f>M228 / X338</f>
        <v>2.8518053398823399E-5</v>
      </c>
      <c r="O228" s="7">
        <f>F228*I228*S228/L228</f>
        <v>2057489.1491278354</v>
      </c>
      <c r="P228" s="55">
        <f>O228 / X338*100</f>
        <v>1.1941459559866867</v>
      </c>
      <c r="Q228" s="55">
        <f>IF(P228&lt;0,P228,0)</f>
        <v>0</v>
      </c>
      <c r="R228" s="159">
        <f>IF(P228&gt;0,P228,0)</f>
        <v>1.1941459559866867</v>
      </c>
      <c r="S228" s="33">
        <f>IF(EXACT(C228,UPPER(C228)),1,0.01)/U228</f>
        <v>1</v>
      </c>
      <c r="T228" s="44">
        <v>0</v>
      </c>
      <c r="U228" s="44">
        <v>1</v>
      </c>
      <c r="V228" s="152">
        <f>IF(AND(P228&lt;0,N228&gt;0),N228,0)</f>
        <v>0</v>
      </c>
      <c r="W228" s="152">
        <f>IF(AND(P228&gt;0,N228&gt;0),N228,0)</f>
        <v>2.8518053398823399E-5</v>
      </c>
      <c r="X228" s="203"/>
      <c r="Y228" s="189">
        <f>_xll.BDH(B228,$Y$7,$C$1,$C$1)</f>
        <v>64.12</v>
      </c>
      <c r="Z228" s="183">
        <f>IF(OR(E228="#N/A N/A",Y228="#N/A N/A"),0,  E228 - Y228)</f>
        <v>-1.460000000000008</v>
      </c>
      <c r="AA228" s="177">
        <f>IF(OR(Y228=0,Y228="#N/A N/A"),0,Z228 / Y228*100)</f>
        <v>-2.2769806612601493</v>
      </c>
      <c r="AB228" s="170">
        <v>40000</v>
      </c>
      <c r="AC228" s="172">
        <f>IF(C228 = B338,1,_xll.BDP(J228,$AC$7)*K228)</f>
        <v>1.2248000000000001</v>
      </c>
      <c r="AD228" s="195">
        <f>Z228*AB228*S228/AC228 / AE338</f>
        <v>-2.7609678881743214E-4</v>
      </c>
      <c r="AE228" s="206"/>
      <c r="AF228" s="197"/>
      <c r="AG228" s="179"/>
    </row>
    <row r="229" spans="2:33" s="44" customFormat="1" x14ac:dyDescent="0.2">
      <c r="B229" s="19" t="s">
        <v>61</v>
      </c>
      <c r="C229" s="44" t="str">
        <f>_xll.BDP(B229,$C$7)</f>
        <v>USD</v>
      </c>
      <c r="D229" s="19" t="s">
        <v>390</v>
      </c>
      <c r="E229" s="20">
        <f>_xll.BDP(B229,$E$7)</f>
        <v>19.260000000000002</v>
      </c>
      <c r="F229" s="20">
        <f>_xll.BDP(B229,$F$7)</f>
        <v>17.425000000000001</v>
      </c>
      <c r="G229" s="36">
        <f>IF(OR(F229="#N/A N/A",E229="#N/A N/A"),0,  F229 - E229)</f>
        <v>-1.8350000000000009</v>
      </c>
      <c r="H229" s="24">
        <f>IF(OR(E229=0,E229="#N/A N/A"),0,G229 / E229*100)</f>
        <v>-9.5275181723779898</v>
      </c>
      <c r="I229" s="28">
        <v>-338300</v>
      </c>
      <c r="J229" s="52" t="str">
        <f>CONCATENATE(B338,C229, " Curncy")</f>
        <v>EURUSD Curncy</v>
      </c>
      <c r="K229" s="19">
        <f>IF(C229 = B338,1,_xll.BDP(J229,$K$7))</f>
        <v>1</v>
      </c>
      <c r="L229" s="21">
        <f>IF(C229 = B338,1,_xll.BDP(J229,$L$7)*K229)</f>
        <v>1.2211000000000001</v>
      </c>
      <c r="M229" s="7">
        <f>G229*I229*S229/L229</f>
        <v>508378.10171157168</v>
      </c>
      <c r="N229" s="54">
        <f>M229 / X338</f>
        <v>2.9505752413246039E-3</v>
      </c>
      <c r="O229" s="7">
        <f>F229*I229*S229/L229</f>
        <v>-4827514.1266071573</v>
      </c>
      <c r="P229" s="55">
        <f>O229 / X338*100</f>
        <v>-2.8018405220752705</v>
      </c>
      <c r="Q229" s="55">
        <f>IF(P229&lt;0,P229,0)</f>
        <v>-2.8018405220752705</v>
      </c>
      <c r="R229" s="159">
        <f>IF(P229&gt;0,P229,0)</f>
        <v>0</v>
      </c>
      <c r="S229" s="33">
        <f>IF(EXACT(C229,UPPER(C229)),1,0.01)/U229</f>
        <v>1</v>
      </c>
      <c r="T229" s="44">
        <v>0</v>
      </c>
      <c r="U229" s="44">
        <v>1</v>
      </c>
      <c r="V229" s="152">
        <f>IF(AND(P229&lt;0,N229&gt;0),N229,0)</f>
        <v>2.9505752413246039E-3</v>
      </c>
      <c r="W229" s="152">
        <f>IF(AND(P229&gt;0,N229&gt;0),N229,0)</f>
        <v>0</v>
      </c>
      <c r="X229" s="203"/>
      <c r="Y229" s="189">
        <f>_xll.BDH(B229,$Y$7,$C$1,$C$1)</f>
        <v>20.02</v>
      </c>
      <c r="Z229" s="183">
        <f>IF(OR(E229="#N/A N/A",Y229="#N/A N/A"),0,  E229 - Y229)</f>
        <v>-0.75999999999999801</v>
      </c>
      <c r="AA229" s="177">
        <f>IF(OR(Y229=0,Y229="#N/A N/A"),0,Z229 / Y229*100)</f>
        <v>-3.7962037962037862</v>
      </c>
      <c r="AB229" s="170">
        <v>-228300</v>
      </c>
      <c r="AC229" s="172">
        <f>IF(C229 = B338,1,_xll.BDP(J229,$AC$7)*K229)</f>
        <v>1.2248000000000001</v>
      </c>
      <c r="AD229" s="195">
        <f>Z229*AB229*S229/AC229 / AE338</f>
        <v>8.2029112387216818E-4</v>
      </c>
      <c r="AE229" s="206"/>
      <c r="AF229" s="197"/>
      <c r="AG229" s="179"/>
    </row>
    <row r="230" spans="2:33" s="44" customFormat="1" x14ac:dyDescent="0.2">
      <c r="B230" s="19" t="s">
        <v>60</v>
      </c>
      <c r="C230" s="44" t="str">
        <f>_xll.BDP(B230,$C$7)</f>
        <v>USD</v>
      </c>
      <c r="D230" s="19" t="s">
        <v>386</v>
      </c>
      <c r="E230" s="20">
        <f>_xll.BDP(B230,$E$7)</f>
        <v>126.64</v>
      </c>
      <c r="F230" s="20">
        <f>_xll.BDP(B230,$F$7)</f>
        <v>126.42</v>
      </c>
      <c r="G230" s="36">
        <f>IF(OR(F230="#N/A N/A",E230="#N/A N/A"),0,  F230 - E230)</f>
        <v>-0.21999999999999886</v>
      </c>
      <c r="H230" s="24">
        <f>IF(OR(E230=0,E230="#N/A N/A"),0,G230 / E230*100)</f>
        <v>-0.17372078332280391</v>
      </c>
      <c r="I230" s="28">
        <v>-9400</v>
      </c>
      <c r="J230" s="52" t="str">
        <f>CONCATENATE(B338,C230, " Curncy")</f>
        <v>EURUSD Curncy</v>
      </c>
      <c r="K230" s="19">
        <f>IF(C230 = B338,1,_xll.BDP(J230,$K$7))</f>
        <v>1</v>
      </c>
      <c r="L230" s="21">
        <f>IF(C230 = B338,1,_xll.BDP(J230,$L$7)*K230)</f>
        <v>1.2211000000000001</v>
      </c>
      <c r="M230" s="7">
        <f>G230*I230*S230/L230</f>
        <v>1693.5549914011865</v>
      </c>
      <c r="N230" s="54">
        <f>M230 / X338</f>
        <v>9.8292224047940394E-6</v>
      </c>
      <c r="O230" s="7">
        <f>F230*I230*S230/L230</f>
        <v>-973178.28187699604</v>
      </c>
      <c r="P230" s="55">
        <f>O230 / X338*100</f>
        <v>-0.56482286200639509</v>
      </c>
      <c r="Q230" s="55">
        <f>IF(P230&lt;0,P230,0)</f>
        <v>-0.56482286200639509</v>
      </c>
      <c r="R230" s="159">
        <f>IF(P230&gt;0,P230,0)</f>
        <v>0</v>
      </c>
      <c r="S230" s="33">
        <f>IF(EXACT(C230,UPPER(C230)),1,0.01)/U230</f>
        <v>1</v>
      </c>
      <c r="T230" s="44">
        <v>0</v>
      </c>
      <c r="U230" s="44">
        <v>1</v>
      </c>
      <c r="V230" s="152">
        <f>IF(AND(P230&lt;0,N230&gt;0),N230,0)</f>
        <v>9.8292224047940394E-6</v>
      </c>
      <c r="W230" s="152">
        <f>IF(AND(P230&gt;0,N230&gt;0),N230,0)</f>
        <v>0</v>
      </c>
      <c r="X230" s="203"/>
      <c r="Y230" s="189">
        <f>_xll.BDH(B230,$Y$7,$C$1,$C$1)</f>
        <v>127.02</v>
      </c>
      <c r="Z230" s="183">
        <f>IF(OR(E230="#N/A N/A",Y230="#N/A N/A"),0,  E230 - Y230)</f>
        <v>-0.37999999999999545</v>
      </c>
      <c r="AA230" s="177">
        <f>IF(OR(Y230=0,Y230="#N/A N/A"),0,Z230 / Y230*100)</f>
        <v>-0.29916548575027196</v>
      </c>
      <c r="AB230" s="170">
        <v>-9400</v>
      </c>
      <c r="AC230" s="172">
        <f>IF(C230 = B338,1,_xll.BDP(J230,$AC$7)*K230)</f>
        <v>1.2248000000000001</v>
      </c>
      <c r="AD230" s="195">
        <f>Z230*AB230*S230/AC230 / AE338</f>
        <v>1.6887289891367302E-5</v>
      </c>
      <c r="AE230" s="206"/>
      <c r="AF230" s="197"/>
      <c r="AG230" s="179"/>
    </row>
    <row r="231" spans="2:33" s="44" customFormat="1" x14ac:dyDescent="0.2">
      <c r="B231" s="19" t="s">
        <v>59</v>
      </c>
      <c r="C231" s="44" t="str">
        <f>_xll.BDP(B231,$C$7)</f>
        <v>USD</v>
      </c>
      <c r="D231" s="19" t="s">
        <v>426</v>
      </c>
      <c r="E231" s="20">
        <f>_xll.BDP(B231,$E$7)</f>
        <v>67.13</v>
      </c>
      <c r="F231" s="20">
        <f>_xll.BDP(B231,$F$7)</f>
        <v>66.5</v>
      </c>
      <c r="G231" s="36">
        <f>IF(OR(F231="#N/A N/A",E231="#N/A N/A"),0,  F231 - E231)</f>
        <v>-0.62999999999999545</v>
      </c>
      <c r="H231" s="24">
        <f>IF(OR(E231=0,E231="#N/A N/A"),0,G231 / E231*100)</f>
        <v>-0.93847758081334054</v>
      </c>
      <c r="I231" s="28">
        <v>-46000</v>
      </c>
      <c r="J231" s="52" t="str">
        <f>CONCATENATE(B338,C231, " Curncy")</f>
        <v>EURUSD Curncy</v>
      </c>
      <c r="K231" s="19">
        <f>IF(C231 = B338,1,_xll.BDP(J231,$K$7))</f>
        <v>1</v>
      </c>
      <c r="L231" s="21">
        <f>IF(C231 = B338,1,_xll.BDP(J231,$L$7)*K231)</f>
        <v>1.2211000000000001</v>
      </c>
      <c r="M231" s="7">
        <f>G231*I231*S231/L231</f>
        <v>23732.700024567839</v>
      </c>
      <c r="N231" s="54">
        <f>M231 / X338</f>
        <v>1.3774219791631081E-4</v>
      </c>
      <c r="O231" s="7">
        <f>F231*I231*S231/L231</f>
        <v>-2505118.3359266235</v>
      </c>
      <c r="P231" s="55">
        <f>O231 / X338*100</f>
        <v>-1.4539454224499582</v>
      </c>
      <c r="Q231" s="55">
        <f>IF(P231&lt;0,P231,0)</f>
        <v>-1.4539454224499582</v>
      </c>
      <c r="R231" s="159">
        <f>IF(P231&gt;0,P231,0)</f>
        <v>0</v>
      </c>
      <c r="S231" s="33">
        <f>IF(EXACT(C231,UPPER(C231)),1,0.01)/U231</f>
        <v>1</v>
      </c>
      <c r="T231" s="44">
        <v>0</v>
      </c>
      <c r="U231" s="44">
        <v>1</v>
      </c>
      <c r="V231" s="152">
        <f>IF(AND(P231&lt;0,N231&gt;0),N231,0)</f>
        <v>1.3774219791631081E-4</v>
      </c>
      <c r="W231" s="152">
        <f>IF(AND(P231&gt;0,N231&gt;0),N231,0)</f>
        <v>0</v>
      </c>
      <c r="X231" s="203"/>
      <c r="Y231" s="189">
        <f>_xll.BDH(B231,$Y$7,$C$1,$C$1)</f>
        <v>68.95</v>
      </c>
      <c r="Z231" s="183">
        <f>IF(OR(E231="#N/A N/A",Y231="#N/A N/A"),0,  E231 - Y231)</f>
        <v>-1.8200000000000074</v>
      </c>
      <c r="AA231" s="177">
        <f>IF(OR(Y231=0,Y231="#N/A N/A"),0,Z231 / Y231*100)</f>
        <v>-2.6395939086294522</v>
      </c>
      <c r="AB231" s="170">
        <v>-46000</v>
      </c>
      <c r="AC231" s="172">
        <f>IF(C231 = B338,1,_xll.BDP(J231,$AC$7)*K231)</f>
        <v>1.2248000000000001</v>
      </c>
      <c r="AD231" s="195">
        <f>Z231*AB231*S231/AC231 / AE338</f>
        <v>3.9580176643485247E-4</v>
      </c>
      <c r="AE231" s="206"/>
      <c r="AF231" s="197"/>
      <c r="AG231" s="179"/>
    </row>
    <row r="232" spans="2:33" s="44" customFormat="1" x14ac:dyDescent="0.2">
      <c r="B232" s="19" t="s">
        <v>58</v>
      </c>
      <c r="C232" s="44" t="str">
        <f>_xll.BDP(B232,$C$7)</f>
        <v>USD</v>
      </c>
      <c r="D232" s="19" t="s">
        <v>425</v>
      </c>
      <c r="E232" s="20">
        <f>_xll.BDP(B232,$E$7)</f>
        <v>3.57</v>
      </c>
      <c r="F232" s="20">
        <f>_xll.BDP(B232,$F$7)</f>
        <v>3.5649999999999999</v>
      </c>
      <c r="G232" s="36">
        <f>IF(OR(F232="#N/A N/A",E232="#N/A N/A"),0,  F232 - E232)</f>
        <v>-4.9999999999998934E-3</v>
      </c>
      <c r="H232" s="24">
        <f>IF(OR(E232=0,E232="#N/A N/A"),0,G232 / E232*100)</f>
        <v>-0.14005602240896062</v>
      </c>
      <c r="I232" s="28">
        <v>1168312</v>
      </c>
      <c r="J232" s="52" t="str">
        <f>CONCATENATE(B338,C232, " Curncy")</f>
        <v>EURUSD Curncy</v>
      </c>
      <c r="K232" s="19">
        <f>IF(C232 = B338,1,_xll.BDP(J232,$K$7))</f>
        <v>1</v>
      </c>
      <c r="L232" s="21">
        <f>IF(C232 = B338,1,_xll.BDP(J232,$L$7)*K232)</f>
        <v>1.2211000000000001</v>
      </c>
      <c r="M232" s="7">
        <f>G232*I232*S232/L232</f>
        <v>-4783.8506264842154</v>
      </c>
      <c r="N232" s="54">
        <f>M232 / X338</f>
        <v>-2.7764986668736826E-5</v>
      </c>
      <c r="O232" s="7">
        <f>F232*I232*S232/L232</f>
        <v>3410885.4966833182</v>
      </c>
      <c r="P232" s="55">
        <f>O232 / X338*100</f>
        <v>1.9796435494809779</v>
      </c>
      <c r="Q232" s="55">
        <f>IF(P232&lt;0,P232,0)</f>
        <v>0</v>
      </c>
      <c r="R232" s="159">
        <f>IF(P232&gt;0,P232,0)</f>
        <v>1.9796435494809779</v>
      </c>
      <c r="S232" s="33">
        <f>IF(EXACT(C232,UPPER(C232)),1,0.01)/U232</f>
        <v>1</v>
      </c>
      <c r="T232" s="44">
        <v>0</v>
      </c>
      <c r="U232" s="44">
        <v>1</v>
      </c>
      <c r="V232" s="152">
        <f>IF(AND(P232&lt;0,N232&gt;0),N232,0)</f>
        <v>0</v>
      </c>
      <c r="W232" s="152">
        <f>IF(AND(P232&gt;0,N232&gt;0),N232,0)</f>
        <v>0</v>
      </c>
      <c r="X232" s="203"/>
      <c r="Y232" s="189">
        <f>_xll.BDH(B232,$Y$7,$C$1,$C$1)</f>
        <v>3.61</v>
      </c>
      <c r="Z232" s="183">
        <f>IF(OR(E232="#N/A N/A",Y232="#N/A N/A"),0,  E232 - Y232)</f>
        <v>-4.0000000000000036E-2</v>
      </c>
      <c r="AA232" s="177">
        <f>IF(OR(Y232=0,Y232="#N/A N/A"),0,Z232 / Y232*100)</f>
        <v>-1.1080332409972309</v>
      </c>
      <c r="AB232" s="170">
        <v>1168312</v>
      </c>
      <c r="AC232" s="172">
        <f>IF(C232 = B338,1,_xll.BDP(J232,$AC$7)*K232)</f>
        <v>1.2248000000000001</v>
      </c>
      <c r="AD232" s="195">
        <f>Z232*AB232*S232/AC232 / AE338</f>
        <v>-2.2093643255950018E-4</v>
      </c>
      <c r="AE232" s="206"/>
      <c r="AF232" s="197"/>
      <c r="AG232" s="179"/>
    </row>
    <row r="233" spans="2:33" s="44" customFormat="1" x14ac:dyDescent="0.2">
      <c r="B233" s="19" t="s">
        <v>57</v>
      </c>
      <c r="C233" s="44" t="str">
        <f>_xll.BDP(B233,$C$7)</f>
        <v>USD</v>
      </c>
      <c r="D233" s="19" t="s">
        <v>383</v>
      </c>
      <c r="E233" s="20">
        <f>_xll.BDP(B233,$E$7)</f>
        <v>67.87</v>
      </c>
      <c r="F233" s="20">
        <f>_xll.BDP(B233,$F$7)</f>
        <v>67.459999999999994</v>
      </c>
      <c r="G233" s="36">
        <f>IF(OR(F233="#N/A N/A",E233="#N/A N/A"),0,  F233 - E233)</f>
        <v>-0.4100000000000108</v>
      </c>
      <c r="H233" s="24">
        <f>IF(OR(E233=0,E233="#N/A N/A"),0,G233 / E233*100)</f>
        <v>-0.60409606600856158</v>
      </c>
      <c r="I233" s="28">
        <v>-62000</v>
      </c>
      <c r="J233" s="52" t="str">
        <f>CONCATENATE(B338,C233, " Curncy")</f>
        <v>EURUSD Curncy</v>
      </c>
      <c r="K233" s="19">
        <f>IF(C233 = B338,1,_xll.BDP(J233,$K$7))</f>
        <v>1</v>
      </c>
      <c r="L233" s="21">
        <f>IF(C233 = B338,1,_xll.BDP(J233,$L$7)*K233)</f>
        <v>1.2211000000000001</v>
      </c>
      <c r="M233" s="7">
        <f>G233*I233*S233/L233</f>
        <v>20817.295880763792</v>
      </c>
      <c r="N233" s="54">
        <f>M233 / X338</f>
        <v>1.2082148623301373E-4</v>
      </c>
      <c r="O233" s="7">
        <f>F233*I233*S233/L233</f>
        <v>-3425206.7807714348</v>
      </c>
      <c r="P233" s="55">
        <f>O233 / X338*100</f>
        <v>-1.9879554783607052</v>
      </c>
      <c r="Q233" s="55">
        <f>IF(P233&lt;0,P233,0)</f>
        <v>-1.9879554783607052</v>
      </c>
      <c r="R233" s="159">
        <f>IF(P233&gt;0,P233,0)</f>
        <v>0</v>
      </c>
      <c r="S233" s="33">
        <f>IF(EXACT(C233,UPPER(C233)),1,0.01)/U233</f>
        <v>1</v>
      </c>
      <c r="T233" s="44">
        <v>0</v>
      </c>
      <c r="U233" s="44">
        <v>1</v>
      </c>
      <c r="V233" s="152">
        <f>IF(AND(P233&lt;0,N233&gt;0),N233,0)</f>
        <v>1.2082148623301373E-4</v>
      </c>
      <c r="W233" s="152">
        <f>IF(AND(P233&gt;0,N233&gt;0),N233,0)</f>
        <v>0</v>
      </c>
      <c r="X233" s="203"/>
      <c r="Y233" s="189">
        <f>_xll.BDH(B233,$Y$7,$C$1,$C$1)</f>
        <v>69.739999999999995</v>
      </c>
      <c r="Z233" s="183">
        <f>IF(OR(E233="#N/A N/A",Y233="#N/A N/A"),0,  E233 - Y233)</f>
        <v>-1.8699999999999903</v>
      </c>
      <c r="AA233" s="177">
        <f>IF(OR(Y233=0,Y233="#N/A N/A"),0,Z233 / Y233*100)</f>
        <v>-2.681388012618283</v>
      </c>
      <c r="AB233" s="170">
        <v>-62000</v>
      </c>
      <c r="AC233" s="172">
        <f>IF(C233 = B338,1,_xll.BDP(J233,$AC$7)*K233)</f>
        <v>1.2248000000000001</v>
      </c>
      <c r="AD233" s="195">
        <f>Z233*AB233*S233/AC233 / AE338</f>
        <v>5.4812776875843737E-4</v>
      </c>
      <c r="AE233" s="206"/>
      <c r="AF233" s="197"/>
      <c r="AG233" s="179"/>
    </row>
    <row r="234" spans="2:33" s="44" customFormat="1" x14ac:dyDescent="0.2">
      <c r="B234" s="19" t="s">
        <v>56</v>
      </c>
      <c r="C234" s="44" t="str">
        <f>_xll.BDP(B234,$C$7)</f>
        <v>USD</v>
      </c>
      <c r="D234" s="19" t="s">
        <v>382</v>
      </c>
      <c r="E234" s="20">
        <f>_xll.BDP(B234,$E$7)</f>
        <v>68.14</v>
      </c>
      <c r="F234" s="20">
        <f>_xll.BDP(B234,$F$7)</f>
        <v>67.350999999999999</v>
      </c>
      <c r="G234" s="36">
        <f>IF(OR(F234="#N/A N/A",E234="#N/A N/A"),0,  F234 - E234)</f>
        <v>-0.78900000000000148</v>
      </c>
      <c r="H234" s="24">
        <f>IF(OR(E234=0,E234="#N/A N/A"),0,G234 / E234*100)</f>
        <v>-1.1579101849134157</v>
      </c>
      <c r="I234" s="28">
        <v>-60000</v>
      </c>
      <c r="J234" s="52" t="str">
        <f>CONCATENATE(B338,C234, " Curncy")</f>
        <v>EURUSD Curncy</v>
      </c>
      <c r="K234" s="19">
        <f>IF(C234 = B338,1,_xll.BDP(J234,$K$7))</f>
        <v>1</v>
      </c>
      <c r="L234" s="21">
        <f>IF(C234 = B338,1,_xll.BDP(J234,$L$7)*K234)</f>
        <v>1.2211000000000001</v>
      </c>
      <c r="M234" s="7">
        <f>G234*I234*S234/L234</f>
        <v>38768.323642617383</v>
      </c>
      <c r="N234" s="54">
        <f>M234 / X338</f>
        <v>2.2500744131670851E-4</v>
      </c>
      <c r="O234" s="7">
        <f>F234*I234*S234/L234</f>
        <v>-3309360.4127426087</v>
      </c>
      <c r="P234" s="55">
        <f>O234 / X338*100</f>
        <v>-1.9207194144640818</v>
      </c>
      <c r="Q234" s="55">
        <f>IF(P234&lt;0,P234,0)</f>
        <v>-1.9207194144640818</v>
      </c>
      <c r="R234" s="159">
        <f>IF(P234&gt;0,P234,0)</f>
        <v>0</v>
      </c>
      <c r="S234" s="33">
        <f>IF(EXACT(C234,UPPER(C234)),1,0.01)/U234</f>
        <v>1</v>
      </c>
      <c r="T234" s="44">
        <v>0</v>
      </c>
      <c r="U234" s="44">
        <v>1</v>
      </c>
      <c r="V234" s="152">
        <f>IF(AND(P234&lt;0,N234&gt;0),N234,0)</f>
        <v>2.2500744131670851E-4</v>
      </c>
      <c r="W234" s="152">
        <f>IF(AND(P234&gt;0,N234&gt;0),N234,0)</f>
        <v>0</v>
      </c>
      <c r="X234" s="203"/>
      <c r="Y234" s="189">
        <f>_xll.BDH(B234,$Y$7,$C$1,$C$1)</f>
        <v>72.64</v>
      </c>
      <c r="Z234" s="183">
        <f>IF(OR(E234="#N/A N/A",Y234="#N/A N/A"),0,  E234 - Y234)</f>
        <v>-4.5</v>
      </c>
      <c r="AA234" s="177">
        <f>IF(OR(Y234=0,Y234="#N/A N/A"),0,Z234 / Y234*100)</f>
        <v>-6.1949339207048464</v>
      </c>
      <c r="AB234" s="170">
        <v>-60000</v>
      </c>
      <c r="AC234" s="172">
        <f>IF(C234 = B338,1,_xll.BDP(J234,$AC$7)*K234)</f>
        <v>1.2248000000000001</v>
      </c>
      <c r="AD234" s="195">
        <f>Z234*AB234*S234/AC234 / AE338</f>
        <v>1.2764748798066142E-3</v>
      </c>
      <c r="AE234" s="206"/>
      <c r="AF234" s="197"/>
      <c r="AG234" s="179"/>
    </row>
    <row r="235" spans="2:33" s="44" customFormat="1" x14ac:dyDescent="0.2">
      <c r="B235" s="19" t="s">
        <v>55</v>
      </c>
      <c r="C235" s="44" t="str">
        <f>_xll.BDP(B235,$C$7)</f>
        <v>USD</v>
      </c>
      <c r="D235" s="19" t="s">
        <v>424</v>
      </c>
      <c r="E235" s="20">
        <f>_xll.BDP(B235,$E$7)</f>
        <v>73.040000000000006</v>
      </c>
      <c r="F235" s="20">
        <f>_xll.BDP(B235,$F$7)</f>
        <v>72.944999999999993</v>
      </c>
      <c r="G235" s="36">
        <f>IF(OR(F235="#N/A N/A",E235="#N/A N/A"),0,  F235 - E235)</f>
        <v>-9.5000000000013074E-2</v>
      </c>
      <c r="H235" s="24">
        <f>IF(OR(E235=0,E235="#N/A N/A"),0,G235 / E235*100)</f>
        <v>-0.1300657174151329</v>
      </c>
      <c r="I235" s="28">
        <v>-49500</v>
      </c>
      <c r="J235" s="52" t="str">
        <f>CONCATENATE(B338,C235, " Curncy")</f>
        <v>EURUSD Curncy</v>
      </c>
      <c r="K235" s="19">
        <f>IF(C235 = B338,1,_xll.BDP(J235,$K$7))</f>
        <v>1</v>
      </c>
      <c r="L235" s="21">
        <f>IF(C235 = B338,1,_xll.BDP(J235,$L$7)*K235)</f>
        <v>1.2211000000000001</v>
      </c>
      <c r="M235" s="7">
        <f>G235*I235*S235/L235</f>
        <v>3851.0359511920788</v>
      </c>
      <c r="N235" s="54">
        <f>M235 / X338</f>
        <v>2.2351024351330072E-5</v>
      </c>
      <c r="O235" s="7">
        <f>F235*I235*S235/L235</f>
        <v>-2956987.5522070257</v>
      </c>
      <c r="P235" s="55">
        <f>O235 / X338*100</f>
        <v>-1.7162057592711024</v>
      </c>
      <c r="Q235" s="55">
        <f>IF(P235&lt;0,P235,0)</f>
        <v>-1.7162057592711024</v>
      </c>
      <c r="R235" s="159">
        <f>IF(P235&gt;0,P235,0)</f>
        <v>0</v>
      </c>
      <c r="S235" s="33">
        <f>IF(EXACT(C235,UPPER(C235)),1,0.01)/U235</f>
        <v>1</v>
      </c>
      <c r="T235" s="44">
        <v>0</v>
      </c>
      <c r="U235" s="44">
        <v>1</v>
      </c>
      <c r="V235" s="152">
        <f>IF(AND(P235&lt;0,N235&gt;0),N235,0)</f>
        <v>2.2351024351330072E-5</v>
      </c>
      <c r="W235" s="152">
        <f>IF(AND(P235&gt;0,N235&gt;0),N235,0)</f>
        <v>0</v>
      </c>
      <c r="X235" s="203"/>
      <c r="Y235" s="189">
        <f>_xll.BDH(B235,$Y$7,$C$1,$C$1)</f>
        <v>73.95</v>
      </c>
      <c r="Z235" s="183">
        <f>IF(OR(E235="#N/A N/A",Y235="#N/A N/A"),0,  E235 - Y235)</f>
        <v>-0.90999999999999659</v>
      </c>
      <c r="AA235" s="177">
        <f>IF(OR(Y235=0,Y235="#N/A N/A"),0,Z235 / Y235*100)</f>
        <v>-1.2305611899932341</v>
      </c>
      <c r="AB235" s="170">
        <v>-49500</v>
      </c>
      <c r="AC235" s="172">
        <f>IF(C235 = B338,1,_xll.BDP(J235,$AC$7)*K235)</f>
        <v>1.2248000000000001</v>
      </c>
      <c r="AD235" s="195">
        <f>Z235*AB235*S235/AC235 / AE338</f>
        <v>2.1295855911440271E-4</v>
      </c>
      <c r="AE235" s="206"/>
      <c r="AF235" s="197"/>
      <c r="AG235" s="179"/>
    </row>
    <row r="236" spans="2:33" s="44" customFormat="1" x14ac:dyDescent="0.2">
      <c r="B236" s="19" t="s">
        <v>54</v>
      </c>
      <c r="C236" s="44" t="str">
        <f>_xll.BDP(B236,$C$7)</f>
        <v>USD</v>
      </c>
      <c r="D236" s="19" t="s">
        <v>423</v>
      </c>
      <c r="E236" s="20">
        <f>_xll.BDP(B236,$E$7)</f>
        <v>33.840000000000003</v>
      </c>
      <c r="F236" s="20">
        <f>_xll.BDP(B236,$F$7)</f>
        <v>33.65</v>
      </c>
      <c r="G236" s="36">
        <f>IF(OR(F236="#N/A N/A",E236="#N/A N/A"),0,  F236 - E236)</f>
        <v>-0.19000000000000483</v>
      </c>
      <c r="H236" s="24">
        <f>IF(OR(E236=0,E236="#N/A N/A"),0,G236 / E236*100)</f>
        <v>-0.56146572104020342</v>
      </c>
      <c r="I236" s="28">
        <v>0</v>
      </c>
      <c r="J236" s="52" t="str">
        <f>CONCATENATE(B338,C236, " Curncy")</f>
        <v>EURUSD Curncy</v>
      </c>
      <c r="K236" s="19">
        <f>IF(C236 = B338,1,_xll.BDP(J236,$K$7))</f>
        <v>1</v>
      </c>
      <c r="L236" s="21">
        <f>IF(C236 = B338,1,_xll.BDP(J236,$L$7)*K236)</f>
        <v>1.2211000000000001</v>
      </c>
      <c r="M236" s="7">
        <f>G236*I236*S236/L236</f>
        <v>0</v>
      </c>
      <c r="N236" s="54">
        <f>M236 / X338</f>
        <v>0</v>
      </c>
      <c r="O236" s="7">
        <f>F236*I236*S236/L236</f>
        <v>0</v>
      </c>
      <c r="P236" s="55">
        <f>O236 / X338*100</f>
        <v>0</v>
      </c>
      <c r="Q236" s="55">
        <f>IF(P236&lt;0,P236,0)</f>
        <v>0</v>
      </c>
      <c r="R236" s="159">
        <f>IF(P236&gt;0,P236,0)</f>
        <v>0</v>
      </c>
      <c r="S236" s="33">
        <f>IF(EXACT(C236,UPPER(C236)),1,0.01)/U236</f>
        <v>1</v>
      </c>
      <c r="T236" s="44">
        <v>0</v>
      </c>
      <c r="U236" s="44">
        <v>1</v>
      </c>
      <c r="V236" s="152">
        <f>IF(AND(P236&lt;0,N236&gt;0),N236,0)</f>
        <v>0</v>
      </c>
      <c r="W236" s="152">
        <f>IF(AND(P236&gt;0,N236&gt;0),N236,0)</f>
        <v>0</v>
      </c>
      <c r="X236" s="203"/>
      <c r="Y236" s="189">
        <f>_xll.BDH(B236,$Y$7,$C$1,$C$1)</f>
        <v>34.590000000000003</v>
      </c>
      <c r="Z236" s="183">
        <f>IF(OR(E236="#N/A N/A",Y236="#N/A N/A"),0,  E236 - Y236)</f>
        <v>-0.75</v>
      </c>
      <c r="AA236" s="177">
        <f>IF(OR(Y236=0,Y236="#N/A N/A"),0,Z236 / Y236*100)</f>
        <v>-2.1682567215958368</v>
      </c>
      <c r="AB236" s="170">
        <v>0</v>
      </c>
      <c r="AC236" s="172">
        <f>IF(C236 = B338,1,_xll.BDP(J236,$AC$7)*K236)</f>
        <v>1.2248000000000001</v>
      </c>
      <c r="AD236" s="195">
        <f>Z236*AB236*S236/AC236 / AE338</f>
        <v>0</v>
      </c>
      <c r="AE236" s="206"/>
      <c r="AF236" s="197"/>
      <c r="AG236" s="179"/>
    </row>
    <row r="237" spans="2:33" s="44" customFormat="1" x14ac:dyDescent="0.2">
      <c r="B237" s="19" t="s">
        <v>53</v>
      </c>
      <c r="C237" s="44" t="str">
        <f>_xll.BDP(B237,$C$7)</f>
        <v>USD</v>
      </c>
      <c r="D237" s="19" t="s">
        <v>422</v>
      </c>
      <c r="E237" s="20">
        <f>_xll.BDP(B237,$E$7)</f>
        <v>80.459999999999994</v>
      </c>
      <c r="F237" s="20">
        <f>_xll.BDP(B237,$F$7)</f>
        <v>81.015000000000001</v>
      </c>
      <c r="G237" s="36">
        <f>IF(OR(F237="#N/A N/A",E237="#N/A N/A"),0,  F237 - E237)</f>
        <v>0.55500000000000682</v>
      </c>
      <c r="H237" s="24">
        <f>IF(OR(E237=0,E237="#N/A N/A"),0,G237 / E237*100)</f>
        <v>0.68978374347502713</v>
      </c>
      <c r="I237" s="28">
        <v>-5500</v>
      </c>
      <c r="J237" s="52" t="str">
        <f>CONCATENATE(B338,C237, " Curncy")</f>
        <v>EURUSD Curncy</v>
      </c>
      <c r="K237" s="19">
        <f>IF(C237 = B338,1,_xll.BDP(J237,$K$7))</f>
        <v>1</v>
      </c>
      <c r="L237" s="21">
        <f>IF(C237 = B338,1,_xll.BDP(J237,$L$7)*K237)</f>
        <v>1.2211000000000001</v>
      </c>
      <c r="M237" s="7">
        <f>G237*I237*S237/L237</f>
        <v>-2499.7952665629655</v>
      </c>
      <c r="N237" s="54">
        <f>M237 / X338</f>
        <v>-1.4508559666651032E-5</v>
      </c>
      <c r="O237" s="7">
        <f>F237*I237*S237/L237</f>
        <v>-364902.54688395705</v>
      </c>
      <c r="P237" s="55">
        <f>O237 / X338*100</f>
        <v>-0.21178575880967909</v>
      </c>
      <c r="Q237" s="55">
        <f>IF(P237&lt;0,P237,0)</f>
        <v>-0.21178575880967909</v>
      </c>
      <c r="R237" s="159">
        <f>IF(P237&gt;0,P237,0)</f>
        <v>0</v>
      </c>
      <c r="S237" s="33">
        <f>IF(EXACT(C237,UPPER(C237)),1,0.01)/U237</f>
        <v>1</v>
      </c>
      <c r="T237" s="44">
        <v>0</v>
      </c>
      <c r="U237" s="44">
        <v>1</v>
      </c>
      <c r="V237" s="152">
        <f>IF(AND(P237&lt;0,N237&gt;0),N237,0)</f>
        <v>0</v>
      </c>
      <c r="W237" s="152">
        <f>IF(AND(P237&gt;0,N237&gt;0),N237,0)</f>
        <v>0</v>
      </c>
      <c r="X237" s="203"/>
      <c r="Y237" s="189">
        <f>_xll.BDH(B237,$Y$7,$C$1,$C$1)</f>
        <v>82.33</v>
      </c>
      <c r="Z237" s="183">
        <f>IF(OR(E237="#N/A N/A",Y237="#N/A N/A"),0,  E237 - Y237)</f>
        <v>-1.8700000000000045</v>
      </c>
      <c r="AA237" s="177">
        <f>IF(OR(Y237=0,Y237="#N/A N/A"),0,Z237 / Y237*100)</f>
        <v>-2.2713470180979045</v>
      </c>
      <c r="AB237" s="170">
        <v>-5500</v>
      </c>
      <c r="AC237" s="172">
        <f>IF(C237 = B338,1,_xll.BDP(J237,$AC$7)*K237)</f>
        <v>1.2248000000000001</v>
      </c>
      <c r="AD237" s="195">
        <f>Z237*AB237*S237/AC237 / AE338</f>
        <v>4.8624237551152076E-5</v>
      </c>
      <c r="AE237" s="206"/>
      <c r="AF237" s="197"/>
      <c r="AG237" s="179"/>
    </row>
    <row r="238" spans="2:33" s="44" customFormat="1" x14ac:dyDescent="0.2">
      <c r="B238" s="19" t="s">
        <v>52</v>
      </c>
      <c r="C238" s="44" t="str">
        <f>_xll.BDP(B238,$C$7)</f>
        <v>USD</v>
      </c>
      <c r="D238" s="19" t="s">
        <v>379</v>
      </c>
      <c r="E238" s="20">
        <f>_xll.BDP(B238,$E$7)</f>
        <v>122.7</v>
      </c>
      <c r="F238" s="20">
        <f>_xll.BDP(B238,$F$7)</f>
        <v>123.2</v>
      </c>
      <c r="G238" s="36">
        <f>IF(OR(F238="#N/A N/A",E238="#N/A N/A"),0,  F238 - E238)</f>
        <v>0.5</v>
      </c>
      <c r="H238" s="24">
        <f>IF(OR(E238=0,E238="#N/A N/A"),0,G238 / E238*100)</f>
        <v>0.40749796251018744</v>
      </c>
      <c r="I238" s="28">
        <v>27700</v>
      </c>
      <c r="J238" s="52" t="str">
        <f>CONCATENATE(B338,C238, " Curncy")</f>
        <v>EURUSD Curncy</v>
      </c>
      <c r="K238" s="19">
        <f>IF(C238 = B338,1,_xll.BDP(J238,$K$7))</f>
        <v>1</v>
      </c>
      <c r="L238" s="21">
        <f>IF(C238 = B338,1,_xll.BDP(J238,$L$7)*K238)</f>
        <v>1.2211000000000001</v>
      </c>
      <c r="M238" s="7">
        <f>G238*I238*S238/L238</f>
        <v>11342.232413397756</v>
      </c>
      <c r="N238" s="54">
        <f>M238 / X338</f>
        <v>6.5829173262281525E-5</v>
      </c>
      <c r="O238" s="7">
        <f>F238*I238*S238/L238</f>
        <v>2794726.066661207</v>
      </c>
      <c r="P238" s="55">
        <f>O238 / X338*100</f>
        <v>1.6220308291826167</v>
      </c>
      <c r="Q238" s="55">
        <f>IF(P238&lt;0,P238,0)</f>
        <v>0</v>
      </c>
      <c r="R238" s="159">
        <f>IF(P238&gt;0,P238,0)</f>
        <v>1.6220308291826167</v>
      </c>
      <c r="S238" s="33">
        <f>IF(EXACT(C238,UPPER(C238)),1,0.01)/U238</f>
        <v>1</v>
      </c>
      <c r="T238" s="44">
        <v>0</v>
      </c>
      <c r="U238" s="44">
        <v>1</v>
      </c>
      <c r="V238" s="152">
        <f>IF(AND(P238&lt;0,N238&gt;0),N238,0)</f>
        <v>0</v>
      </c>
      <c r="W238" s="152">
        <f>IF(AND(P238&gt;0,N238&gt;0),N238,0)</f>
        <v>6.5829173262281525E-5</v>
      </c>
      <c r="X238" s="203"/>
      <c r="Y238" s="189">
        <f>_xll.BDH(B238,$Y$7,$C$1,$C$1)</f>
        <v>122.9</v>
      </c>
      <c r="Z238" s="183">
        <f>IF(OR(E238="#N/A N/A",Y238="#N/A N/A"),0,  E238 - Y238)</f>
        <v>-0.20000000000000284</v>
      </c>
      <c r="AA238" s="177">
        <f>IF(OR(Y238=0,Y238="#N/A N/A"),0,Z238 / Y238*100)</f>
        <v>-0.16273393002441242</v>
      </c>
      <c r="AB238" s="170">
        <v>27700</v>
      </c>
      <c r="AC238" s="172">
        <f>IF(C238 = B338,1,_xll.BDP(J238,$AC$7)*K238)</f>
        <v>1.2248000000000001</v>
      </c>
      <c r="AD238" s="195">
        <f>Z238*AB238*S238/AC238 / AE338</f>
        <v>-2.6191373459736091E-5</v>
      </c>
      <c r="AE238" s="206"/>
      <c r="AF238" s="197"/>
      <c r="AG238" s="179"/>
    </row>
    <row r="239" spans="2:33" s="44" customFormat="1" x14ac:dyDescent="0.2">
      <c r="B239" s="19" t="s">
        <v>51</v>
      </c>
      <c r="C239" s="44" t="str">
        <f>_xll.BDP(B239,$C$7)</f>
        <v>USD</v>
      </c>
      <c r="D239" s="19" t="s">
        <v>378</v>
      </c>
      <c r="E239" s="20">
        <f>_xll.BDP(B239,$E$7)</f>
        <v>38.96</v>
      </c>
      <c r="F239" s="20">
        <f>_xll.BDP(B239,$F$7)</f>
        <v>38.024999999999999</v>
      </c>
      <c r="G239" s="36">
        <f>IF(OR(F239="#N/A N/A",E239="#N/A N/A"),0,  F239 - E239)</f>
        <v>-0.93500000000000227</v>
      </c>
      <c r="H239" s="24">
        <f>IF(OR(E239=0,E239="#N/A N/A"),0,G239 / E239*100)</f>
        <v>-2.3998973305954885</v>
      </c>
      <c r="I239" s="28">
        <v>-213100</v>
      </c>
      <c r="J239" s="52" t="str">
        <f>CONCATENATE(B338,C239, " Curncy")</f>
        <v>EURUSD Curncy</v>
      </c>
      <c r="K239" s="19">
        <f>IF(C239 = B338,1,_xll.BDP(J239,$K$7))</f>
        <v>1</v>
      </c>
      <c r="L239" s="21">
        <f>IF(C239 = B338,1,_xll.BDP(J239,$L$7)*K239)</f>
        <v>1.2211000000000001</v>
      </c>
      <c r="M239" s="7">
        <f>G239*I239*S239/L239</f>
        <v>163171.32094013633</v>
      </c>
      <c r="N239" s="54">
        <f>M239 / X338</f>
        <v>9.4702989377254377E-4</v>
      </c>
      <c r="O239" s="7">
        <f>F239*I239*S239/L239</f>
        <v>-6635924.5762017844</v>
      </c>
      <c r="P239" s="55">
        <f>O239 / X338*100</f>
        <v>-3.8514237123744266</v>
      </c>
      <c r="Q239" s="55">
        <f>IF(P239&lt;0,P239,0)</f>
        <v>-3.8514237123744266</v>
      </c>
      <c r="R239" s="159">
        <f>IF(P239&gt;0,P239,0)</f>
        <v>0</v>
      </c>
      <c r="S239" s="33">
        <f>IF(EXACT(C239,UPPER(C239)),1,0.01)/U239</f>
        <v>1</v>
      </c>
      <c r="T239" s="44">
        <v>0</v>
      </c>
      <c r="U239" s="44">
        <v>1</v>
      </c>
      <c r="V239" s="152">
        <f>IF(AND(P239&lt;0,N239&gt;0),N239,0)</f>
        <v>9.4702989377254377E-4</v>
      </c>
      <c r="W239" s="152">
        <f>IF(AND(P239&gt;0,N239&gt;0),N239,0)</f>
        <v>0</v>
      </c>
      <c r="X239" s="203"/>
      <c r="Y239" s="189">
        <f>_xll.BDH(B239,$Y$7,$C$1,$C$1)</f>
        <v>39.01</v>
      </c>
      <c r="Z239" s="183">
        <f>IF(OR(E239="#N/A N/A",Y239="#N/A N/A"),0,  E239 - Y239)</f>
        <v>-4.9999999999997158E-2</v>
      </c>
      <c r="AA239" s="177">
        <f>IF(OR(Y239=0,Y239="#N/A N/A"),0,Z239 / Y239*100)</f>
        <v>-0.12817226352216654</v>
      </c>
      <c r="AB239" s="170">
        <v>-213100</v>
      </c>
      <c r="AC239" s="172">
        <f>IF(C239 = B338,1,_xll.BDP(J239,$AC$7)*K239)</f>
        <v>1.2248000000000001</v>
      </c>
      <c r="AD239" s="195">
        <f>Z239*AB239*S239/AC239 / AE338</f>
        <v>5.0373480904958156E-5</v>
      </c>
      <c r="AE239" s="206"/>
      <c r="AF239" s="197"/>
      <c r="AG239" s="179"/>
    </row>
    <row r="240" spans="2:33" s="44" customFormat="1" x14ac:dyDescent="0.2">
      <c r="B240" s="19" t="s">
        <v>50</v>
      </c>
      <c r="C240" s="44" t="str">
        <f>_xll.BDP(B240,$C$7)</f>
        <v>USD</v>
      </c>
      <c r="D240" s="19" t="s">
        <v>421</v>
      </c>
      <c r="E240" s="20">
        <f>_xll.BDP(B240,$E$7)</f>
        <v>290.61</v>
      </c>
      <c r="F240" s="20">
        <f>_xll.BDP(B240,$F$7)</f>
        <v>291.56</v>
      </c>
      <c r="G240" s="36">
        <f>IF(OR(F240="#N/A N/A",E240="#N/A N/A"),0,  F240 - E240)</f>
        <v>0.94999999999998863</v>
      </c>
      <c r="H240" s="24">
        <f>IF(OR(E240=0,E240="#N/A N/A"),0,G240 / E240*100)</f>
        <v>0.32689859261552889</v>
      </c>
      <c r="I240" s="28">
        <v>-25400</v>
      </c>
      <c r="J240" s="52" t="str">
        <f>CONCATENATE(B338,C240, " Curncy")</f>
        <v>EURUSD Curncy</v>
      </c>
      <c r="K240" s="19">
        <f>IF(C240 = B338,1,_xll.BDP(J240,$K$7))</f>
        <v>1</v>
      </c>
      <c r="L240" s="21">
        <f>IF(C240 = B338,1,_xll.BDP(J240,$L$7)*K240)</f>
        <v>1.2211000000000001</v>
      </c>
      <c r="M240" s="7">
        <f>G240*I240*S240/L240</f>
        <v>-19760.871345507912</v>
      </c>
      <c r="N240" s="54">
        <f>M240 / X338</f>
        <v>-1.1469010475226239E-4</v>
      </c>
      <c r="O240" s="7">
        <f>F240*I240*S240/L240</f>
        <v>-6064715.4205224793</v>
      </c>
      <c r="P240" s="55">
        <f>O240 / X338*100</f>
        <v>-3.5198996780600025</v>
      </c>
      <c r="Q240" s="55">
        <f>IF(P240&lt;0,P240,0)</f>
        <v>-3.5198996780600025</v>
      </c>
      <c r="R240" s="159">
        <f>IF(P240&gt;0,P240,0)</f>
        <v>0</v>
      </c>
      <c r="S240" s="33">
        <f>IF(EXACT(C240,UPPER(C240)),1,0.01)/U240</f>
        <v>1</v>
      </c>
      <c r="T240" s="44">
        <v>0</v>
      </c>
      <c r="U240" s="44">
        <v>1</v>
      </c>
      <c r="V240" s="152">
        <f>IF(AND(P240&lt;0,N240&gt;0),N240,0)</f>
        <v>0</v>
      </c>
      <c r="W240" s="152">
        <f>IF(AND(P240&gt;0,N240&gt;0),N240,0)</f>
        <v>0</v>
      </c>
      <c r="X240" s="203"/>
      <c r="Y240" s="189">
        <f>_xll.BDH(B240,$Y$7,$C$1,$C$1)</f>
        <v>294.16000000000003</v>
      </c>
      <c r="Z240" s="183">
        <f>IF(OR(E240="#N/A N/A",Y240="#N/A N/A"),0,  E240 - Y240)</f>
        <v>-3.5500000000000114</v>
      </c>
      <c r="AA240" s="177">
        <f>IF(OR(Y240=0,Y240="#N/A N/A"),0,Z240 / Y240*100)</f>
        <v>-1.2068262170247523</v>
      </c>
      <c r="AB240" s="170">
        <v>-25400</v>
      </c>
      <c r="AC240" s="172">
        <f>IF(C240 = B338,1,_xll.BDP(J240,$AC$7)*K240)</f>
        <v>1.2248000000000001</v>
      </c>
      <c r="AD240" s="195">
        <f>Z240*AB240*S240/AC240 / AE338</f>
        <v>4.2629533300801026E-4</v>
      </c>
      <c r="AE240" s="206"/>
      <c r="AF240" s="197"/>
      <c r="AG240" s="179"/>
    </row>
    <row r="241" spans="2:33" s="44" customFormat="1" x14ac:dyDescent="0.2">
      <c r="B241" s="19" t="s">
        <v>49</v>
      </c>
      <c r="C241" s="44" t="str">
        <f>_xll.BDP(B241,$C$7)</f>
        <v>USD</v>
      </c>
      <c r="D241" s="19" t="s">
        <v>376</v>
      </c>
      <c r="E241" s="20">
        <f>_xll.BDP(B241,$E$7)</f>
        <v>33.159999999999997</v>
      </c>
      <c r="F241" s="20">
        <f>_xll.BDP(B241,$F$7)</f>
        <v>32.67</v>
      </c>
      <c r="G241" s="36">
        <f>IF(OR(F241="#N/A N/A",E241="#N/A N/A"),0,  F241 - E241)</f>
        <v>-0.48999999999999488</v>
      </c>
      <c r="H241" s="24">
        <f>IF(OR(E241=0,E241="#N/A N/A"),0,G241 / E241*100)</f>
        <v>-1.4776839565741706</v>
      </c>
      <c r="I241" s="28">
        <v>-110600</v>
      </c>
      <c r="J241" s="52" t="str">
        <f>CONCATENATE(B338,C241, " Curncy")</f>
        <v>EURUSD Curncy</v>
      </c>
      <c r="K241" s="19">
        <f>IF(C241 = B338,1,_xll.BDP(J241,$K$7))</f>
        <v>1</v>
      </c>
      <c r="L241" s="21">
        <f>IF(C241 = B338,1,_xll.BDP(J241,$L$7)*K241)</f>
        <v>1.2211000000000001</v>
      </c>
      <c r="M241" s="7">
        <f>G241*I241*S241/L241</f>
        <v>44381.29555318928</v>
      </c>
      <c r="N241" s="54">
        <f>M241 / X338</f>
        <v>2.5758456431596011E-4</v>
      </c>
      <c r="O241" s="7">
        <f>F241*I241*S241/L241</f>
        <v>-2959054.950454508</v>
      </c>
      <c r="P241" s="55">
        <f>O241 / X338*100</f>
        <v>-1.7174056563678579</v>
      </c>
      <c r="Q241" s="55">
        <f>IF(P241&lt;0,P241,0)</f>
        <v>-1.7174056563678579</v>
      </c>
      <c r="R241" s="159">
        <f>IF(P241&gt;0,P241,0)</f>
        <v>0</v>
      </c>
      <c r="S241" s="33">
        <f>IF(EXACT(C241,UPPER(C241)),1,0.01)/U241</f>
        <v>1</v>
      </c>
      <c r="T241" s="44">
        <v>0</v>
      </c>
      <c r="U241" s="44">
        <v>1</v>
      </c>
      <c r="V241" s="152">
        <f>IF(AND(P241&lt;0,N241&gt;0),N241,0)</f>
        <v>2.5758456431596011E-4</v>
      </c>
      <c r="W241" s="152">
        <f>IF(AND(P241&gt;0,N241&gt;0),N241,0)</f>
        <v>0</v>
      </c>
      <c r="X241" s="203"/>
      <c r="Y241" s="189">
        <f>_xll.BDH(B241,$Y$7,$C$1,$C$1)</f>
        <v>33.79</v>
      </c>
      <c r="Z241" s="183">
        <f>IF(OR(E241="#N/A N/A",Y241="#N/A N/A"),0,  E241 - Y241)</f>
        <v>-0.63000000000000256</v>
      </c>
      <c r="AA241" s="177">
        <f>IF(OR(Y241=0,Y241="#N/A N/A"),0,Z241 / Y241*100)</f>
        <v>-1.8644569399230617</v>
      </c>
      <c r="AB241" s="170">
        <v>-110600</v>
      </c>
      <c r="AC241" s="172">
        <f>IF(C241 = B338,1,_xll.BDP(J241,$AC$7)*K241)</f>
        <v>1.2248000000000001</v>
      </c>
      <c r="AD241" s="195">
        <f>Z241*AB241*S241/AC241 / AE338</f>
        <v>3.2941561731542822E-4</v>
      </c>
      <c r="AE241" s="206"/>
      <c r="AF241" s="197"/>
      <c r="AG241" s="179"/>
    </row>
    <row r="242" spans="2:33" s="44" customFormat="1" x14ac:dyDescent="0.2">
      <c r="B242" s="19" t="s">
        <v>48</v>
      </c>
      <c r="C242" s="44" t="str">
        <f>_xll.BDP(B242,$C$7)</f>
        <v>USD</v>
      </c>
      <c r="D242" s="19" t="s">
        <v>420</v>
      </c>
      <c r="E242" s="20">
        <f>_xll.BDP(B242,$E$7)</f>
        <v>0.05</v>
      </c>
      <c r="F242" s="20">
        <f>_xll.BDP(B242,$F$7)</f>
        <v>0.05</v>
      </c>
      <c r="G242" s="36">
        <f>IF(OR(F242="#N/A N/A",E242="#N/A N/A"),0,  F242 - E242)</f>
        <v>0</v>
      </c>
      <c r="H242" s="24">
        <f>IF(OR(E242=0,E242="#N/A N/A"),0,G242 / E242*100)</f>
        <v>0</v>
      </c>
      <c r="I242" s="28">
        <v>-10794</v>
      </c>
      <c r="J242" s="52" t="str">
        <f>CONCATENATE(B338,C242, " Curncy")</f>
        <v>EURUSD Curncy</v>
      </c>
      <c r="K242" s="19">
        <f>IF(C242 = B338,1,_xll.BDP(J242,$K$7))</f>
        <v>1</v>
      </c>
      <c r="L242" s="21">
        <f>IF(C242 = B338,1,_xll.BDP(J242,$L$7)*K242)</f>
        <v>1.2211000000000001</v>
      </c>
      <c r="M242" s="7">
        <f>G242*I242*S242/L242</f>
        <v>0</v>
      </c>
      <c r="N242" s="54">
        <f>M242 / X338</f>
        <v>0</v>
      </c>
      <c r="O242" s="7">
        <f>F242*I242*S242/L242</f>
        <v>-441.97854393579559</v>
      </c>
      <c r="P242" s="55">
        <f>O242 / X338*100</f>
        <v>-2.5651989032240676E-4</v>
      </c>
      <c r="Q242" s="55">
        <f>IF(P242&lt;0,P242,0)</f>
        <v>-2.5651989032240676E-4</v>
      </c>
      <c r="R242" s="159">
        <f>IF(P242&gt;0,P242,0)</f>
        <v>0</v>
      </c>
      <c r="S242" s="33">
        <f>IF(EXACT(C242,UPPER(C242)),1,0.01)/U242</f>
        <v>1</v>
      </c>
      <c r="T242" s="44">
        <v>0</v>
      </c>
      <c r="U242" s="44">
        <v>1</v>
      </c>
      <c r="V242" s="152">
        <f>IF(AND(P242&lt;0,N242&gt;0),N242,0)</f>
        <v>0</v>
      </c>
      <c r="W242" s="152">
        <f>IF(AND(P242&gt;0,N242&gt;0),N242,0)</f>
        <v>0</v>
      </c>
      <c r="X242" s="203"/>
      <c r="Y242" s="189">
        <f>_xll.BDH(B242,$Y$7,$C$1,$C$1)</f>
        <v>6.9900000000000004E-2</v>
      </c>
      <c r="Z242" s="183">
        <f>IF(OR(E242="#N/A N/A",Y242="#N/A N/A"),0,  E242 - Y242)</f>
        <v>-1.9900000000000001E-2</v>
      </c>
      <c r="AA242" s="177">
        <f>IF(OR(Y242=0,Y242="#N/A N/A"),0,Z242 / Y242*100)</f>
        <v>-28.469241773962807</v>
      </c>
      <c r="AB242" s="170">
        <v>-10794</v>
      </c>
      <c r="AC242" s="172">
        <f>IF(C242 = B338,1,_xll.BDP(J242,$AC$7)*K242)</f>
        <v>1.2248000000000001</v>
      </c>
      <c r="AD242" s="195">
        <f>Z242*AB242*S242/AC242 / AE338</f>
        <v>1.0155095187681061E-6</v>
      </c>
      <c r="AE242" s="206"/>
      <c r="AF242" s="197"/>
      <c r="AG242" s="179"/>
    </row>
    <row r="243" spans="2:33" s="44" customFormat="1" x14ac:dyDescent="0.2">
      <c r="B243" s="19">
        <v>21176</v>
      </c>
      <c r="C243" s="44" t="s">
        <v>36</v>
      </c>
      <c r="D243" s="19" t="s">
        <v>47</v>
      </c>
      <c r="E243" s="20">
        <v>0</v>
      </c>
      <c r="F243" s="20">
        <v>0</v>
      </c>
      <c r="G243" s="36">
        <f>IF(OR(F243="#N/A N/A",E243="#N/A N/A"),0,  F243 - E243)</f>
        <v>0</v>
      </c>
      <c r="H243" s="24">
        <f>IF(OR(E243=0,E243="#N/A N/A"),0,G243 / E243*100)</f>
        <v>0</v>
      </c>
      <c r="I243" s="28">
        <v>5806659</v>
      </c>
      <c r="J243" s="52" t="str">
        <f>CONCATENATE(B338,C243, " Curncy")</f>
        <v>EURUSD Curncy</v>
      </c>
      <c r="K243" s="19">
        <f>IF(C243 = B338,1,_xll.BDP(J243,$K$7))</f>
        <v>1</v>
      </c>
      <c r="L243" s="21">
        <f>IF(C243 = B338,1,_xll.BDP(J243,$L$7)*K243)</f>
        <v>1.2211000000000001</v>
      </c>
      <c r="M243" s="7">
        <f>G243*I243*S243/L243</f>
        <v>0</v>
      </c>
      <c r="N243" s="54">
        <f>M243 / X338</f>
        <v>0</v>
      </c>
      <c r="O243" s="7">
        <f>F243*I243*S243/L243</f>
        <v>0</v>
      </c>
      <c r="P243" s="55">
        <f>O243 / X338*100</f>
        <v>0</v>
      </c>
      <c r="Q243" s="55">
        <f>IF(P243&lt;0,P243,0)</f>
        <v>0</v>
      </c>
      <c r="R243" s="159">
        <f>IF(P243&gt;0,P243,0)</f>
        <v>0</v>
      </c>
      <c r="S243" s="33">
        <f>IF(EXACT(C243,UPPER(C243)),1,0.01)/U243</f>
        <v>1</v>
      </c>
      <c r="T243" s="44">
        <v>1</v>
      </c>
      <c r="U243" s="44">
        <v>1</v>
      </c>
      <c r="V243" s="152">
        <f>IF(AND(P243&lt;0,N243&gt;0),N243,0)</f>
        <v>0</v>
      </c>
      <c r="W243" s="152">
        <f>IF(AND(P243&gt;0,N243&gt;0),N243,0)</f>
        <v>0</v>
      </c>
      <c r="X243" s="203"/>
      <c r="Y243" s="189">
        <v>0</v>
      </c>
      <c r="Z243" s="183">
        <f>IF(OR(E243="#N/A N/A",Y243="#N/A N/A"),0,  E243 - Y243)</f>
        <v>0</v>
      </c>
      <c r="AA243" s="177">
        <f>IF(OR(Y243=0,Y243="#N/A N/A"),0,Z243 / Y243*100)</f>
        <v>0</v>
      </c>
      <c r="AB243" s="170">
        <v>5806659</v>
      </c>
      <c r="AC243" s="172">
        <f>IF(C243 = B338,1,_xll.BDP(J243,$AC$7)*K243)</f>
        <v>1.2248000000000001</v>
      </c>
      <c r="AD243" s="195">
        <f>Z243*AB243*S243/AC243 / AE338</f>
        <v>0</v>
      </c>
      <c r="AE243" s="206"/>
      <c r="AF243" s="197"/>
      <c r="AG243" s="179"/>
    </row>
    <row r="244" spans="2:33" s="44" customFormat="1" x14ac:dyDescent="0.2">
      <c r="B244" s="19" t="s">
        <v>46</v>
      </c>
      <c r="C244" s="44" t="str">
        <f>_xll.BDP(B244,$C$7)</f>
        <v>USD</v>
      </c>
      <c r="D244" s="19" t="s">
        <v>419</v>
      </c>
      <c r="E244" s="20">
        <f>_xll.BDP(B244,$E$7)</f>
        <v>66.34</v>
      </c>
      <c r="F244" s="20">
        <f>_xll.BDP(B244,$F$7)</f>
        <v>65.433000000000007</v>
      </c>
      <c r="G244" s="36">
        <f>IF(OR(F244="#N/A N/A",E244="#N/A N/A"),0,  F244 - E244)</f>
        <v>-0.90699999999999648</v>
      </c>
      <c r="H244" s="24">
        <f>IF(OR(E244=0,E244="#N/A N/A"),0,G244 / E244*100)</f>
        <v>-1.3671992764546221</v>
      </c>
      <c r="I244" s="28">
        <v>9800</v>
      </c>
      <c r="J244" s="52" t="str">
        <f>CONCATENATE(B338,C244, " Curncy")</f>
        <v>EURUSD Curncy</v>
      </c>
      <c r="K244" s="19">
        <f>IF(C244 = B338,1,_xll.BDP(J244,$K$7))</f>
        <v>1</v>
      </c>
      <c r="L244" s="21">
        <f>IF(C244 = B338,1,_xll.BDP(J244,$L$7)*K244)</f>
        <v>1.2211000000000001</v>
      </c>
      <c r="M244" s="7">
        <f>G244*I244*S244/L244</f>
        <v>-7279.1745147817255</v>
      </c>
      <c r="N244" s="54">
        <f>M244 / X338</f>
        <v>-4.2247594906795183E-5</v>
      </c>
      <c r="O244" s="7">
        <f>F244*I244*S244/L244</f>
        <v>525135.86110883625</v>
      </c>
      <c r="P244" s="55">
        <f>O244 / X338*100</f>
        <v>0.30478355871403967</v>
      </c>
      <c r="Q244" s="55">
        <f>IF(P244&lt;0,P244,0)</f>
        <v>0</v>
      </c>
      <c r="R244" s="159">
        <f>IF(P244&gt;0,P244,0)</f>
        <v>0.30478355871403967</v>
      </c>
      <c r="S244" s="33">
        <f>IF(EXACT(C244,UPPER(C244)),1,0.01)/U244</f>
        <v>1</v>
      </c>
      <c r="T244" s="44">
        <v>0</v>
      </c>
      <c r="U244" s="44">
        <v>1</v>
      </c>
      <c r="V244" s="152">
        <f>IF(AND(P244&lt;0,N244&gt;0),N244,0)</f>
        <v>0</v>
      </c>
      <c r="W244" s="152">
        <f>IF(AND(P244&gt;0,N244&gt;0),N244,0)</f>
        <v>0</v>
      </c>
      <c r="X244" s="203"/>
      <c r="Y244" s="189">
        <f>_xll.BDH(B244,$Y$7,$C$1,$C$1)</f>
        <v>66.98</v>
      </c>
      <c r="Z244" s="183">
        <f>IF(OR(E244="#N/A N/A",Y244="#N/A N/A"),0,  E244 - Y244)</f>
        <v>-0.64000000000000057</v>
      </c>
      <c r="AA244" s="177">
        <f>IF(OR(Y244=0,Y244="#N/A N/A"),0,Z244 / Y244*100)</f>
        <v>-0.95550910719617876</v>
      </c>
      <c r="AB244" s="170">
        <v>9800</v>
      </c>
      <c r="AC244" s="172">
        <f>IF(C244 = B338,1,_xll.BDP(J244,$AC$7)*K244)</f>
        <v>1.2248000000000001</v>
      </c>
      <c r="AD244" s="195">
        <f>Z244*AB244*S244/AC244 / AE338</f>
        <v>-2.9652038689433672E-5</v>
      </c>
      <c r="AE244" s="206"/>
      <c r="AF244" s="197"/>
      <c r="AG244" s="179"/>
    </row>
    <row r="245" spans="2:33" s="44" customFormat="1" x14ac:dyDescent="0.2">
      <c r="B245" s="19" t="s">
        <v>45</v>
      </c>
      <c r="C245" s="44" t="str">
        <f>_xll.BDP(B245,$C$7)</f>
        <v>USD</v>
      </c>
      <c r="D245" s="19" t="s">
        <v>373</v>
      </c>
      <c r="E245" s="20">
        <f>_xll.BDP(B245,$E$7)</f>
        <v>13.2</v>
      </c>
      <c r="F245" s="20">
        <f>_xll.BDP(B245,$F$7)</f>
        <v>12.5</v>
      </c>
      <c r="G245" s="36">
        <f>IF(OR(F245="#N/A N/A",E245="#N/A N/A"),0,  F245 - E245)</f>
        <v>-0.69999999999999929</v>
      </c>
      <c r="H245" s="24">
        <f>IF(OR(E245=0,E245="#N/A N/A"),0,G245 / E245*100)</f>
        <v>-5.3030303030302974</v>
      </c>
      <c r="I245" s="28">
        <v>645800</v>
      </c>
      <c r="J245" s="52" t="str">
        <f>CONCATENATE(B338,C245, " Curncy")</f>
        <v>EURUSD Curncy</v>
      </c>
      <c r="K245" s="19">
        <f>IF(C245 = B338,1,_xll.BDP(J245,$K$7))</f>
        <v>1</v>
      </c>
      <c r="L245" s="21">
        <f>IF(C245 = B338,1,_xll.BDP(J245,$L$7)*K245)</f>
        <v>1.2211000000000001</v>
      </c>
      <c r="M245" s="7">
        <f>G245*I245*S245/L245</f>
        <v>-370207.19023830933</v>
      </c>
      <c r="N245" s="54">
        <f>M245 / X338</f>
        <v>-2.1486452032452672E-3</v>
      </c>
      <c r="O245" s="7">
        <f>F245*I245*S245/L245</f>
        <v>6610842.6828269586</v>
      </c>
      <c r="P245" s="55">
        <f>O245 / X338*100</f>
        <v>3.8368664343665522</v>
      </c>
      <c r="Q245" s="55">
        <f>IF(P245&lt;0,P245,0)</f>
        <v>0</v>
      </c>
      <c r="R245" s="159">
        <f>IF(P245&gt;0,P245,0)</f>
        <v>3.8368664343665522</v>
      </c>
      <c r="S245" s="33">
        <f>IF(EXACT(C245,UPPER(C245)),1,0.01)/U245</f>
        <v>1</v>
      </c>
      <c r="T245" s="44">
        <v>0</v>
      </c>
      <c r="U245" s="44">
        <v>1</v>
      </c>
      <c r="V245" s="152">
        <f>IF(AND(P245&lt;0,N245&gt;0),N245,0)</f>
        <v>0</v>
      </c>
      <c r="W245" s="152">
        <f>IF(AND(P245&gt;0,N245&gt;0),N245,0)</f>
        <v>0</v>
      </c>
      <c r="X245" s="203"/>
      <c r="Y245" s="189">
        <f>_xll.BDH(B245,$Y$7,$C$1,$C$1)</f>
        <v>13.6</v>
      </c>
      <c r="Z245" s="183">
        <f>IF(OR(E245="#N/A N/A",Y245="#N/A N/A"),0,  E245 - Y245)</f>
        <v>-0.40000000000000036</v>
      </c>
      <c r="AA245" s="177">
        <f>IF(OR(Y245=0,Y245="#N/A N/A"),0,Z245 / Y245*100)</f>
        <v>-2.9411764705882382</v>
      </c>
      <c r="AB245" s="170">
        <v>645800</v>
      </c>
      <c r="AC245" s="172">
        <f>IF(C245 = B338,1,_xll.BDP(J245,$AC$7)*K245)</f>
        <v>1.2248000000000001</v>
      </c>
      <c r="AD245" s="195">
        <f>Z245*AB245*S245/AC245 / AE338</f>
        <v>-1.2212555220431291E-3</v>
      </c>
      <c r="AE245" s="206"/>
      <c r="AF245" s="197"/>
      <c r="AG245" s="179"/>
    </row>
    <row r="246" spans="2:33" s="44" customFormat="1" x14ac:dyDescent="0.2">
      <c r="B246" s="19" t="s">
        <v>44</v>
      </c>
      <c r="C246" s="44" t="str">
        <f>_xll.BDP(B246,$C$7)</f>
        <v>USD</v>
      </c>
      <c r="D246" s="19" t="s">
        <v>418</v>
      </c>
      <c r="E246" s="20">
        <f>_xll.BDP(B246,$E$7)</f>
        <v>124.16</v>
      </c>
      <c r="F246" s="20">
        <f>_xll.BDP(B246,$F$7)</f>
        <v>125.48</v>
      </c>
      <c r="G246" s="36">
        <f>IF(OR(F246="#N/A N/A",E246="#N/A N/A"),0,  F246 - E246)</f>
        <v>1.3200000000000074</v>
      </c>
      <c r="H246" s="24">
        <f>IF(OR(E246=0,E246="#N/A N/A"),0,G246 / E246*100)</f>
        <v>1.0631443298969132</v>
      </c>
      <c r="I246" s="28">
        <v>0</v>
      </c>
      <c r="J246" s="52" t="str">
        <f>CONCATENATE(B338,C246, " Curncy")</f>
        <v>EURUSD Curncy</v>
      </c>
      <c r="K246" s="19">
        <f>IF(C246 = B338,1,_xll.BDP(J246,$K$7))</f>
        <v>1</v>
      </c>
      <c r="L246" s="21">
        <f>IF(C246 = B338,1,_xll.BDP(J246,$L$7)*K246)</f>
        <v>1.2211000000000001</v>
      </c>
      <c r="M246" s="7">
        <f>G246*I246*S246/L246</f>
        <v>0</v>
      </c>
      <c r="N246" s="54">
        <f>M246 / X338</f>
        <v>0</v>
      </c>
      <c r="O246" s="7">
        <f>F246*I246*S246/L246</f>
        <v>0</v>
      </c>
      <c r="P246" s="55">
        <f>O246 / X338*100</f>
        <v>0</v>
      </c>
      <c r="Q246" s="55">
        <f>IF(P246&lt;0,P246,0)</f>
        <v>0</v>
      </c>
      <c r="R246" s="159">
        <f>IF(P246&gt;0,P246,0)</f>
        <v>0</v>
      </c>
      <c r="S246" s="33">
        <f>IF(EXACT(C246,UPPER(C246)),1,0.01)/U246</f>
        <v>1</v>
      </c>
      <c r="T246" s="44">
        <v>0</v>
      </c>
      <c r="U246" s="44">
        <v>1</v>
      </c>
      <c r="V246" s="152">
        <f>IF(AND(P246&lt;0,N246&gt;0),N246,0)</f>
        <v>0</v>
      </c>
      <c r="W246" s="152">
        <f>IF(AND(P246&gt;0,N246&gt;0),N246,0)</f>
        <v>0</v>
      </c>
      <c r="X246" s="203"/>
      <c r="Y246" s="189">
        <f>_xll.BDH(B246,$Y$7,$C$1,$C$1)</f>
        <v>123.24</v>
      </c>
      <c r="Z246" s="183">
        <f>IF(OR(E246="#N/A N/A",Y246="#N/A N/A"),0,  E246 - Y246)</f>
        <v>0.92000000000000171</v>
      </c>
      <c r="AA246" s="177">
        <f>IF(OR(Y246=0,Y246="#N/A N/A"),0,Z246 / Y246*100)</f>
        <v>0.746510873093153</v>
      </c>
      <c r="AB246" s="170">
        <v>0</v>
      </c>
      <c r="AC246" s="172">
        <f>IF(C246 = B338,1,_xll.BDP(J246,$AC$7)*K246)</f>
        <v>1.2248000000000001</v>
      </c>
      <c r="AD246" s="195">
        <f>Z246*AB246*S246/AC246 / AE338</f>
        <v>0</v>
      </c>
      <c r="AE246" s="206"/>
      <c r="AF246" s="197"/>
      <c r="AG246" s="179"/>
    </row>
    <row r="247" spans="2:33" s="44" customFormat="1" x14ac:dyDescent="0.2">
      <c r="B247" s="19" t="s">
        <v>43</v>
      </c>
      <c r="C247" s="44" t="str">
        <f>_xll.BDP(B247,$C$7)</f>
        <v>USD</v>
      </c>
      <c r="D247" s="19" t="s">
        <v>417</v>
      </c>
      <c r="E247" s="20">
        <f>_xll.BDP(B247,$E$7)</f>
        <v>16.32</v>
      </c>
      <c r="F247" s="20">
        <f>_xll.BDP(B247,$F$7)</f>
        <v>17.190000000000001</v>
      </c>
      <c r="G247" s="36">
        <f>IF(OR(F247="#N/A N/A",E247="#N/A N/A"),0,  F247 - E247)</f>
        <v>0.87000000000000099</v>
      </c>
      <c r="H247" s="24">
        <f>IF(OR(E247=0,E247="#N/A N/A"),0,G247 / E247*100)</f>
        <v>5.3308823529411828</v>
      </c>
      <c r="I247" s="28">
        <v>-115000</v>
      </c>
      <c r="J247" s="52" t="str">
        <f>CONCATENATE(B338,C247, " Curncy")</f>
        <v>EURUSD Curncy</v>
      </c>
      <c r="K247" s="19">
        <f>IF(C247 = B338,1,_xll.BDP(J247,$K$7))</f>
        <v>1</v>
      </c>
      <c r="L247" s="21">
        <f>IF(C247 = B338,1,_xll.BDP(J247,$L$7)*K247)</f>
        <v>1.2211000000000001</v>
      </c>
      <c r="M247" s="7">
        <f>G247*I247*S247/L247</f>
        <v>-81934.321513389659</v>
      </c>
      <c r="N247" s="54">
        <f>M247 / X338</f>
        <v>-4.7553854042536273E-4</v>
      </c>
      <c r="O247" s="7">
        <f>F247*I247*S247/L247</f>
        <v>-1618909.180247318</v>
      </c>
      <c r="P247" s="55">
        <f>O247 / X338*100</f>
        <v>-0.9395985643576984</v>
      </c>
      <c r="Q247" s="55">
        <f>IF(P247&lt;0,P247,0)</f>
        <v>-0.9395985643576984</v>
      </c>
      <c r="R247" s="159">
        <f>IF(P247&gt;0,P247,0)</f>
        <v>0</v>
      </c>
      <c r="S247" s="33">
        <f>IF(EXACT(C247,UPPER(C247)),1,0.01)/U247</f>
        <v>1</v>
      </c>
      <c r="T247" s="44">
        <v>0</v>
      </c>
      <c r="U247" s="44">
        <v>1</v>
      </c>
      <c r="V247" s="152">
        <f>IF(AND(P247&lt;0,N247&gt;0),N247,0)</f>
        <v>0</v>
      </c>
      <c r="W247" s="152">
        <f>IF(AND(P247&gt;0,N247&gt;0),N247,0)</f>
        <v>0</v>
      </c>
      <c r="X247" s="203"/>
      <c r="Y247" s="189">
        <f>_xll.BDH(B247,$Y$7,$C$1,$C$1)</f>
        <v>17.09</v>
      </c>
      <c r="Z247" s="183">
        <f>IF(OR(E247="#N/A N/A",Y247="#N/A N/A"),0,  E247 - Y247)</f>
        <v>-0.76999999999999957</v>
      </c>
      <c r="AA247" s="177">
        <f>IF(OR(Y247=0,Y247="#N/A N/A"),0,Z247 / Y247*100)</f>
        <v>-4.5055588063194829</v>
      </c>
      <c r="AB247" s="170">
        <v>-115000</v>
      </c>
      <c r="AC247" s="172">
        <f>IF(C247 = B338,1,_xll.BDP(J247,$AC$7)*K247)</f>
        <v>1.2248000000000001</v>
      </c>
      <c r="AD247" s="195">
        <f>Z247*AB247*S247/AC247 / AE338</f>
        <v>4.1863648372916903E-4</v>
      </c>
      <c r="AE247" s="206"/>
      <c r="AF247" s="197"/>
      <c r="AG247" s="179"/>
    </row>
    <row r="248" spans="2:33" s="44" customFormat="1" x14ac:dyDescent="0.2">
      <c r="B248" s="19" t="s">
        <v>42</v>
      </c>
      <c r="C248" s="44" t="str">
        <f>_xll.BDP(B248,$C$7)</f>
        <v>USD</v>
      </c>
      <c r="D248" s="19" t="s">
        <v>416</v>
      </c>
      <c r="E248" s="20">
        <f>_xll.BDP(B248,$E$7)</f>
        <v>47.04</v>
      </c>
      <c r="F248" s="20">
        <f>_xll.BDP(B248,$F$7)</f>
        <v>46.48</v>
      </c>
      <c r="G248" s="36">
        <f>IF(OR(F248="#N/A N/A",E248="#N/A N/A"),0,  F248 - E248)</f>
        <v>-0.56000000000000227</v>
      </c>
      <c r="H248" s="24">
        <f>IF(OR(E248=0,E248="#N/A N/A"),0,G248 / E248*100)</f>
        <v>-1.1904761904761954</v>
      </c>
      <c r="I248" s="28">
        <v>-30700</v>
      </c>
      <c r="J248" s="52" t="str">
        <f>CONCATENATE(B338,C248, " Curncy")</f>
        <v>EURUSD Curncy</v>
      </c>
      <c r="K248" s="19">
        <f>IF(C248 = B338,1,_xll.BDP(J248,$K$7))</f>
        <v>1</v>
      </c>
      <c r="L248" s="21">
        <f>IF(C248 = B338,1,_xll.BDP(J248,$L$7)*K248)</f>
        <v>1.2211000000000001</v>
      </c>
      <c r="M248" s="7">
        <f>G248*I248*S248/L248</f>
        <v>14079.109000081949</v>
      </c>
      <c r="N248" s="54">
        <f>M248 / X338</f>
        <v>8.1713729005425886E-5</v>
      </c>
      <c r="O248" s="7">
        <f>F248*I248*S248/L248</f>
        <v>-1168566.047006797</v>
      </c>
      <c r="P248" s="55">
        <f>O248 / X338*100</f>
        <v>-0.67822395074503206</v>
      </c>
      <c r="Q248" s="55">
        <f>IF(P248&lt;0,P248,0)</f>
        <v>-0.67822395074503206</v>
      </c>
      <c r="R248" s="159">
        <f>IF(P248&gt;0,P248,0)</f>
        <v>0</v>
      </c>
      <c r="S248" s="33">
        <f>IF(EXACT(C248,UPPER(C248)),1,0.01)/U248</f>
        <v>1</v>
      </c>
      <c r="T248" s="44">
        <v>0</v>
      </c>
      <c r="U248" s="44">
        <v>1</v>
      </c>
      <c r="V248" s="152">
        <f>IF(AND(P248&lt;0,N248&gt;0),N248,0)</f>
        <v>8.1713729005425886E-5</v>
      </c>
      <c r="W248" s="152">
        <f>IF(AND(P248&gt;0,N248&gt;0),N248,0)</f>
        <v>0</v>
      </c>
      <c r="X248" s="203"/>
      <c r="Y248" s="189">
        <f>_xll.BDH(B248,$Y$7,$C$1,$C$1)</f>
        <v>47.63</v>
      </c>
      <c r="Z248" s="183">
        <f>IF(OR(E248="#N/A N/A",Y248="#N/A N/A"),0,  E248 - Y248)</f>
        <v>-0.59000000000000341</v>
      </c>
      <c r="AA248" s="177">
        <f>IF(OR(Y248=0,Y248="#N/A N/A"),0,Z248 / Y248*100)</f>
        <v>-1.2387150955280357</v>
      </c>
      <c r="AB248" s="170">
        <v>-30700</v>
      </c>
      <c r="AC248" s="172">
        <f>IF(C248 = B338,1,_xll.BDP(J248,$AC$7)*K248)</f>
        <v>1.2248000000000001</v>
      </c>
      <c r="AD248" s="195">
        <f>Z248*AB248*S248/AC248 / AE338</f>
        <v>8.5632553696064214E-5</v>
      </c>
      <c r="AE248" s="206"/>
      <c r="AF248" s="197"/>
      <c r="AG248" s="179"/>
    </row>
    <row r="249" spans="2:33" s="44" customFormat="1" x14ac:dyDescent="0.2">
      <c r="B249" s="19" t="s">
        <v>41</v>
      </c>
      <c r="C249" s="44" t="str">
        <f>_xll.BDP(B249,$C$7)</f>
        <v>USD</v>
      </c>
      <c r="D249" s="19" t="s">
        <v>415</v>
      </c>
      <c r="E249" s="20">
        <f>_xll.BDP(B249,$E$7)</f>
        <v>93.74</v>
      </c>
      <c r="F249" s="20">
        <f>_xll.BDP(B249,$F$7)</f>
        <v>94.08</v>
      </c>
      <c r="G249" s="36">
        <f>IF(OR(F249="#N/A N/A",E249="#N/A N/A"),0,  F249 - E249)</f>
        <v>0.34000000000000341</v>
      </c>
      <c r="H249" s="24">
        <f>IF(OR(E249=0,E249="#N/A N/A"),0,G249 / E249*100)</f>
        <v>0.36270535523789571</v>
      </c>
      <c r="I249" s="28">
        <v>0</v>
      </c>
      <c r="J249" s="52" t="str">
        <f>CONCATENATE(B338,C249, " Curncy")</f>
        <v>EURUSD Curncy</v>
      </c>
      <c r="K249" s="19">
        <f>IF(C249 = B338,1,_xll.BDP(J249,$K$7))</f>
        <v>1</v>
      </c>
      <c r="L249" s="21">
        <f>IF(C249 = B338,1,_xll.BDP(J249,$L$7)*K249)</f>
        <v>1.2211000000000001</v>
      </c>
      <c r="M249" s="7">
        <f>G249*I249*S249/L249</f>
        <v>0</v>
      </c>
      <c r="N249" s="54">
        <f>M249 / X338</f>
        <v>0</v>
      </c>
      <c r="O249" s="7">
        <f>F249*I249*S249/L249</f>
        <v>0</v>
      </c>
      <c r="P249" s="55">
        <f>O249 / X338*100</f>
        <v>0</v>
      </c>
      <c r="Q249" s="55">
        <f>IF(P249&lt;0,P249,0)</f>
        <v>0</v>
      </c>
      <c r="R249" s="159">
        <f>IF(P249&gt;0,P249,0)</f>
        <v>0</v>
      </c>
      <c r="S249" s="33">
        <f>IF(EXACT(C249,UPPER(C249)),1,0.01)/U249</f>
        <v>1</v>
      </c>
      <c r="T249" s="44">
        <v>0</v>
      </c>
      <c r="U249" s="44">
        <v>1</v>
      </c>
      <c r="V249" s="152">
        <f>IF(AND(P249&lt;0,N249&gt;0),N249,0)</f>
        <v>0</v>
      </c>
      <c r="W249" s="152">
        <f>IF(AND(P249&gt;0,N249&gt;0),N249,0)</f>
        <v>0</v>
      </c>
      <c r="X249" s="203"/>
      <c r="Y249" s="189">
        <f>_xll.BDH(B249,$Y$7,$C$1,$C$1)</f>
        <v>94.69</v>
      </c>
      <c r="Z249" s="183">
        <f>IF(OR(E249="#N/A N/A",Y249="#N/A N/A"),0,  E249 - Y249)</f>
        <v>-0.95000000000000284</v>
      </c>
      <c r="AA249" s="177">
        <f>IF(OR(Y249=0,Y249="#N/A N/A"),0,Z249 / Y249*100)</f>
        <v>-1.0032738409546973</v>
      </c>
      <c r="AB249" s="170">
        <v>0</v>
      </c>
      <c r="AC249" s="172">
        <f>IF(C249 = B338,1,_xll.BDP(J249,$AC$7)*K249)</f>
        <v>1.2248000000000001</v>
      </c>
      <c r="AD249" s="195">
        <f>Z249*AB249*S249/AC249 / AE338</f>
        <v>0</v>
      </c>
      <c r="AE249" s="206"/>
      <c r="AF249" s="197"/>
      <c r="AG249" s="179"/>
    </row>
    <row r="250" spans="2:33" s="44" customFormat="1" x14ac:dyDescent="0.2">
      <c r="B250" s="19" t="s">
        <v>40</v>
      </c>
      <c r="C250" s="44" t="str">
        <f>_xll.BDP(B250,$C$7)</f>
        <v>USD</v>
      </c>
      <c r="D250" s="19" t="s">
        <v>363</v>
      </c>
      <c r="E250" s="20">
        <f>_xll.BDP(B250,$E$7)</f>
        <v>350.99</v>
      </c>
      <c r="F250" s="20">
        <f>_xll.BDP(B250,$F$7)</f>
        <v>343.5</v>
      </c>
      <c r="G250" s="36">
        <f>IF(OR(F250="#N/A N/A",E250="#N/A N/A"),0,  F250 - E250)</f>
        <v>-7.4900000000000091</v>
      </c>
      <c r="H250" s="24">
        <f>IF(OR(E250=0,E250="#N/A N/A"),0,G250 / E250*100)</f>
        <v>-2.1339639305963156</v>
      </c>
      <c r="I250" s="28">
        <v>-14160</v>
      </c>
      <c r="J250" s="52" t="str">
        <f>CONCATENATE(B338,C250, " Curncy")</f>
        <v>EURUSD Curncy</v>
      </c>
      <c r="K250" s="19">
        <f>IF(C250 = B338,1,_xll.BDP(J250,$K$7))</f>
        <v>1</v>
      </c>
      <c r="L250" s="21">
        <f>IF(C250 = B338,1,_xll.BDP(J250,$L$7)*K250)</f>
        <v>1.2211000000000001</v>
      </c>
      <c r="M250" s="7">
        <f>G250*I250*S250/L250</f>
        <v>86854.803046433648</v>
      </c>
      <c r="N250" s="54">
        <f>M250 / X338</f>
        <v>5.0409651909894351E-4</v>
      </c>
      <c r="O250" s="7">
        <f>F250*I250*S250/L250</f>
        <v>-3983260.9941855702</v>
      </c>
      <c r="P250" s="55">
        <f>O250 / X338*100</f>
        <v>-2.3118445168289301</v>
      </c>
      <c r="Q250" s="55">
        <f>IF(P250&lt;0,P250,0)</f>
        <v>-2.3118445168289301</v>
      </c>
      <c r="R250" s="159">
        <f>IF(P250&gt;0,P250,0)</f>
        <v>0</v>
      </c>
      <c r="S250" s="33">
        <f>IF(EXACT(C250,UPPER(C250)),1,0.01)/U250</f>
        <v>1</v>
      </c>
      <c r="T250" s="44">
        <v>0</v>
      </c>
      <c r="U250" s="44">
        <v>1</v>
      </c>
      <c r="V250" s="152">
        <f>IF(AND(P250&lt;0,N250&gt;0),N250,0)</f>
        <v>5.0409651909894351E-4</v>
      </c>
      <c r="W250" s="152">
        <f>IF(AND(P250&gt;0,N250&gt;0),N250,0)</f>
        <v>0</v>
      </c>
      <c r="X250" s="203"/>
      <c r="Y250" s="189">
        <f>_xll.BDH(B250,$Y$7,$C$1,$C$1)</f>
        <v>357.42</v>
      </c>
      <c r="Z250" s="183">
        <f>IF(OR(E250="#N/A N/A",Y250="#N/A N/A"),0,  E250 - Y250)</f>
        <v>-6.4300000000000068</v>
      </c>
      <c r="AA250" s="177">
        <f>IF(OR(Y250=0,Y250="#N/A N/A"),0,Z250 / Y250*100)</f>
        <v>-1.7990039729170182</v>
      </c>
      <c r="AB250" s="170">
        <v>-14160</v>
      </c>
      <c r="AC250" s="172">
        <f>IF(C250 = B338,1,_xll.BDP(J250,$AC$7)*K250)</f>
        <v>1.2248000000000001</v>
      </c>
      <c r="AD250" s="195">
        <f>Z250*AB250*S250/AC250 / AE338</f>
        <v>4.3045002235754287E-4</v>
      </c>
      <c r="AE250" s="206"/>
      <c r="AF250" s="197"/>
      <c r="AG250" s="179"/>
    </row>
    <row r="251" spans="2:33" s="44" customFormat="1" x14ac:dyDescent="0.2">
      <c r="B251" s="19" t="s">
        <v>39</v>
      </c>
      <c r="C251" s="44" t="str">
        <f>_xll.BDP(B251,$C$7)</f>
        <v>USD</v>
      </c>
      <c r="D251" s="19" t="s">
        <v>414</v>
      </c>
      <c r="E251" s="20">
        <f>_xll.BDP(B251,$E$7)</f>
        <v>291.38</v>
      </c>
      <c r="F251" s="20">
        <f>_xll.BDP(B251,$F$7)</f>
        <v>293.13</v>
      </c>
      <c r="G251" s="36">
        <f>IF(OR(F251="#N/A N/A",E251="#N/A N/A"),0,  F251 - E251)</f>
        <v>1.75</v>
      </c>
      <c r="H251" s="24">
        <f>IF(OR(E251=0,E251="#N/A N/A"),0,G251 / E251*100)</f>
        <v>0.60059029446084156</v>
      </c>
      <c r="I251" s="28">
        <v>0</v>
      </c>
      <c r="J251" s="52" t="str">
        <f>CONCATENATE(B338,C251, " Curncy")</f>
        <v>EURUSD Curncy</v>
      </c>
      <c r="K251" s="19">
        <f>IF(C251 = B338,1,_xll.BDP(J251,$K$7))</f>
        <v>1</v>
      </c>
      <c r="L251" s="21">
        <f>IF(C251 = B338,1,_xll.BDP(J251,$L$7)*K251)</f>
        <v>1.2211000000000001</v>
      </c>
      <c r="M251" s="7">
        <f>G251*I251*S251/L251</f>
        <v>0</v>
      </c>
      <c r="N251" s="54">
        <f>M251 / X338</f>
        <v>0</v>
      </c>
      <c r="O251" s="7">
        <f>F251*I251*S251/L251</f>
        <v>0</v>
      </c>
      <c r="P251" s="55">
        <f>O251 / X338*100</f>
        <v>0</v>
      </c>
      <c r="Q251" s="55">
        <f>IF(P251&lt;0,P251,0)</f>
        <v>0</v>
      </c>
      <c r="R251" s="159">
        <f>IF(P251&gt;0,P251,0)</f>
        <v>0</v>
      </c>
      <c r="S251" s="33">
        <f>IF(EXACT(C251,UPPER(C251)),1,0.01)/U251</f>
        <v>1</v>
      </c>
      <c r="T251" s="44">
        <v>0</v>
      </c>
      <c r="U251" s="44">
        <v>1</v>
      </c>
      <c r="V251" s="152">
        <f>IF(AND(P251&lt;0,N251&gt;0),N251,0)</f>
        <v>0</v>
      </c>
      <c r="W251" s="152">
        <f>IF(AND(P251&gt;0,N251&gt;0),N251,0)</f>
        <v>0</v>
      </c>
      <c r="X251" s="203"/>
      <c r="Y251" s="189">
        <f>_xll.BDH(B251,$Y$7,$C$1,$C$1)</f>
        <v>295.16000000000003</v>
      </c>
      <c r="Z251" s="183">
        <f>IF(OR(E251="#N/A N/A",Y251="#N/A N/A"),0,  E251 - Y251)</f>
        <v>-3.7800000000000296</v>
      </c>
      <c r="AA251" s="177">
        <f>IF(OR(Y251=0,Y251="#N/A N/A"),0,Z251 / Y251*100)</f>
        <v>-1.2806613362244306</v>
      </c>
      <c r="AB251" s="170">
        <v>0</v>
      </c>
      <c r="AC251" s="172">
        <f>IF(C251 = B338,1,_xll.BDP(J251,$AC$7)*K251)</f>
        <v>1.2248000000000001</v>
      </c>
      <c r="AD251" s="195">
        <f>Z251*AB251*S251/AC251 / AE338</f>
        <v>0</v>
      </c>
      <c r="AE251" s="206"/>
      <c r="AF251" s="197"/>
      <c r="AG251" s="179"/>
    </row>
    <row r="252" spans="2:33" s="44" customFormat="1" x14ac:dyDescent="0.2">
      <c r="B252" s="19" t="s">
        <v>38</v>
      </c>
      <c r="C252" s="44" t="str">
        <f>_xll.BDP(B252,$C$7)</f>
        <v>USD</v>
      </c>
      <c r="D252" s="19" t="s">
        <v>361</v>
      </c>
      <c r="E252" s="20">
        <f>_xll.BDP(B252,$E$7)</f>
        <v>9.6199999999999992</v>
      </c>
      <c r="F252" s="20">
        <f>_xll.BDP(B252,$F$7)</f>
        <v>9.36</v>
      </c>
      <c r="G252" s="36">
        <f>IF(OR(F252="#N/A N/A",E252="#N/A N/A"),0,  F252 - E252)</f>
        <v>-0.25999999999999979</v>
      </c>
      <c r="H252" s="24">
        <f>IF(OR(E252=0,E252="#N/A N/A"),0,G252 / E252*100)</f>
        <v>-2.7027027027027009</v>
      </c>
      <c r="I252" s="28">
        <v>410000</v>
      </c>
      <c r="J252" s="52" t="str">
        <f>CONCATENATE(B338,C252, " Curncy")</f>
        <v>EURUSD Curncy</v>
      </c>
      <c r="K252" s="19">
        <f>IF(C252 = B338,1,_xll.BDP(J252,$K$7))</f>
        <v>1</v>
      </c>
      <c r="L252" s="21">
        <f>IF(C252 = B338,1,_xll.BDP(J252,$L$7)*K252)</f>
        <v>1.2211000000000001</v>
      </c>
      <c r="M252" s="7">
        <f>G252*I252*S252/L252</f>
        <v>-87298.337564490954</v>
      </c>
      <c r="N252" s="54">
        <f>M252 / X338</f>
        <v>-5.0667074871907608E-4</v>
      </c>
      <c r="O252" s="7">
        <f>F252*I252*S252/L252</f>
        <v>3142740.1523216767</v>
      </c>
      <c r="P252" s="55">
        <f>O252 / X338*100</f>
        <v>1.8240146953886753</v>
      </c>
      <c r="Q252" s="55">
        <f>IF(P252&lt;0,P252,0)</f>
        <v>0</v>
      </c>
      <c r="R252" s="159">
        <f>IF(P252&gt;0,P252,0)</f>
        <v>1.8240146953886753</v>
      </c>
      <c r="S252" s="33">
        <f>IF(EXACT(C252,UPPER(C252)),1,0.01)/U252</f>
        <v>1</v>
      </c>
      <c r="T252" s="44">
        <v>0</v>
      </c>
      <c r="U252" s="44">
        <v>1</v>
      </c>
      <c r="V252" s="152">
        <f>IF(AND(P252&lt;0,N252&gt;0),N252,0)</f>
        <v>0</v>
      </c>
      <c r="W252" s="152">
        <f>IF(AND(P252&gt;0,N252&gt;0),N252,0)</f>
        <v>0</v>
      </c>
      <c r="X252" s="203"/>
      <c r="Y252" s="189">
        <f>_xll.BDH(B252,$Y$7,$C$1,$C$1)</f>
        <v>9.67</v>
      </c>
      <c r="Z252" s="183">
        <f>IF(OR(E252="#N/A N/A",Y252="#N/A N/A"),0,  E252 - Y252)</f>
        <v>-5.0000000000000711E-2</v>
      </c>
      <c r="AA252" s="177">
        <f>IF(OR(Y252=0,Y252="#N/A N/A"),0,Z252 / Y252*100)</f>
        <v>-0.51706308169597426</v>
      </c>
      <c r="AB252" s="170">
        <v>410000</v>
      </c>
      <c r="AC252" s="172">
        <f>IF(C252 = B338,1,_xll.BDP(J252,$AC$7)*K252)</f>
        <v>1.2248000000000001</v>
      </c>
      <c r="AD252" s="195">
        <f>Z252*AB252*S252/AC252 / AE338</f>
        <v>-9.6917537170503575E-5</v>
      </c>
      <c r="AE252" s="206"/>
      <c r="AF252" s="197"/>
      <c r="AG252" s="179"/>
    </row>
    <row r="253" spans="2:33" s="44" customFormat="1" x14ac:dyDescent="0.2">
      <c r="B253" s="19">
        <v>27054</v>
      </c>
      <c r="C253" s="44" t="s">
        <v>36</v>
      </c>
      <c r="D253" s="19" t="s">
        <v>37</v>
      </c>
      <c r="E253" s="20">
        <v>1</v>
      </c>
      <c r="F253" s="20">
        <v>1</v>
      </c>
      <c r="G253" s="36">
        <f>IF(OR(F253="#N/A N/A",E253="#N/A N/A"),0,  F253 - E253)</f>
        <v>0</v>
      </c>
      <c r="H253" s="24">
        <f>IF(OR(E253=0,E253="#N/A N/A"),0,G253 / E253*100)</f>
        <v>0</v>
      </c>
      <c r="I253" s="28">
        <v>1933201</v>
      </c>
      <c r="J253" s="52" t="str">
        <f>CONCATENATE(B338,C253, " Curncy")</f>
        <v>EURUSD Curncy</v>
      </c>
      <c r="K253" s="19">
        <f>IF(C253 = B338,1,_xll.BDP(J253,$K$7))</f>
        <v>1</v>
      </c>
      <c r="L253" s="21">
        <f>IF(C253 = B338,1,_xll.BDP(J253,$L$7)*K253)</f>
        <v>1.2211000000000001</v>
      </c>
      <c r="M253" s="7">
        <f>G253*I253*S253/L253</f>
        <v>0</v>
      </c>
      <c r="N253" s="54">
        <f>M253 / X338</f>
        <v>0</v>
      </c>
      <c r="O253" s="7">
        <f>F253*I253*S253/L253</f>
        <v>1583163.5410695274</v>
      </c>
      <c r="P253" s="55">
        <f>O253 / X338*100</f>
        <v>0.91885215581094504</v>
      </c>
      <c r="Q253" s="55">
        <f>IF(P253&lt;0,P253,0)</f>
        <v>0</v>
      </c>
      <c r="R253" s="159">
        <f>IF(P253&gt;0,P253,0)</f>
        <v>0.91885215581094504</v>
      </c>
      <c r="S253" s="33">
        <f>IF(EXACT(C253,UPPER(C253)),1,0.01)/U253</f>
        <v>1</v>
      </c>
      <c r="T253" s="44">
        <v>1</v>
      </c>
      <c r="U253" s="44">
        <v>1</v>
      </c>
      <c r="V253" s="152">
        <f>IF(AND(P253&lt;0,N253&gt;0),N253,0)</f>
        <v>0</v>
      </c>
      <c r="W253" s="152">
        <f>IF(AND(P253&gt;0,N253&gt;0),N253,0)</f>
        <v>0</v>
      </c>
      <c r="X253" s="203"/>
      <c r="Y253" s="189">
        <v>1</v>
      </c>
      <c r="Z253" s="183">
        <f>IF(OR(E253="#N/A N/A",Y253="#N/A N/A"),0,  E253 - Y253)</f>
        <v>0</v>
      </c>
      <c r="AA253" s="177">
        <f>IF(OR(Y253=0,Y253="#N/A N/A"),0,Z253 / Y253*100)</f>
        <v>0</v>
      </c>
      <c r="AB253" s="170">
        <v>1933201</v>
      </c>
      <c r="AC253" s="172">
        <f>IF(C253 = B338,1,_xll.BDP(J253,$AC$7)*K253)</f>
        <v>1.2248000000000001</v>
      </c>
      <c r="AD253" s="195">
        <f>Z253*AB253*S253/AC253 / AE338</f>
        <v>0</v>
      </c>
      <c r="AE253" s="206"/>
      <c r="AF253" s="197"/>
      <c r="AG253" s="179"/>
    </row>
    <row r="254" spans="2:33" s="44" customFormat="1" x14ac:dyDescent="0.2">
      <c r="B254" s="19" t="s">
        <v>35</v>
      </c>
      <c r="C254" s="44" t="str">
        <f>_xll.BDP(B254,$C$7)</f>
        <v>USD</v>
      </c>
      <c r="D254" s="19" t="s">
        <v>413</v>
      </c>
      <c r="E254" s="20">
        <f>_xll.BDP(B254,$E$7)</f>
        <v>50.84</v>
      </c>
      <c r="F254" s="20">
        <f>_xll.BDP(B254,$F$7)</f>
        <v>50.12</v>
      </c>
      <c r="G254" s="36">
        <f>IF(OR(F254="#N/A N/A",E254="#N/A N/A"),0,  F254 - E254)</f>
        <v>-0.72000000000000597</v>
      </c>
      <c r="H254" s="24">
        <f>IF(OR(E254=0,E254="#N/A N/A"),0,G254 / E254*100)</f>
        <v>-1.416207710464213</v>
      </c>
      <c r="I254" s="28">
        <v>-35000</v>
      </c>
      <c r="J254" s="52" t="str">
        <f>CONCATENATE(B338,C254, " Curncy")</f>
        <v>EURUSD Curncy</v>
      </c>
      <c r="K254" s="19">
        <f>IF(C254 = B338,1,_xll.BDP(J254,$K$7))</f>
        <v>1</v>
      </c>
      <c r="L254" s="21">
        <f>IF(C254 = B338,1,_xll.BDP(J254,$L$7)*K254)</f>
        <v>1.2211000000000001</v>
      </c>
      <c r="M254" s="7">
        <f>G254*I254*S254/L254</f>
        <v>20637.130456146268</v>
      </c>
      <c r="N254" s="54">
        <f>M254 / X338</f>
        <v>1.1977582427505473E-4</v>
      </c>
      <c r="O254" s="7">
        <f>F254*I254*S254/L254</f>
        <v>-1436573.5811972811</v>
      </c>
      <c r="P254" s="55">
        <f>O254 / X338*100</f>
        <v>-0.83377282120356855</v>
      </c>
      <c r="Q254" s="55">
        <f>IF(P254&lt;0,P254,0)</f>
        <v>-0.83377282120356855</v>
      </c>
      <c r="R254" s="159">
        <f>IF(P254&gt;0,P254,0)</f>
        <v>0</v>
      </c>
      <c r="S254" s="33">
        <f>IF(EXACT(C254,UPPER(C254)),1,0.01)/U254</f>
        <v>1</v>
      </c>
      <c r="T254" s="44">
        <v>0</v>
      </c>
      <c r="U254" s="44">
        <v>1</v>
      </c>
      <c r="V254" s="152">
        <f>IF(AND(P254&lt;0,N254&gt;0),N254,0)</f>
        <v>1.1977582427505473E-4</v>
      </c>
      <c r="W254" s="152">
        <f>IF(AND(P254&gt;0,N254&gt;0),N254,0)</f>
        <v>0</v>
      </c>
      <c r="X254" s="203"/>
      <c r="Y254" s="189">
        <f>_xll.BDH(B254,$Y$7,$C$1,$C$1)</f>
        <v>52.22</v>
      </c>
      <c r="Z254" s="183">
        <f>IF(OR(E254="#N/A N/A",Y254="#N/A N/A"),0,  E254 - Y254)</f>
        <v>-1.3799999999999955</v>
      </c>
      <c r="AA254" s="177">
        <f>IF(OR(Y254=0,Y254="#N/A N/A"),0,Z254 / Y254*100)</f>
        <v>-2.642665645346602</v>
      </c>
      <c r="AB254" s="170">
        <v>-35000</v>
      </c>
      <c r="AC254" s="172">
        <f>IF(C254 = B338,1,_xll.BDP(J254,$AC$7)*K254)</f>
        <v>1.2248000000000001</v>
      </c>
      <c r="AD254" s="195">
        <f>Z254*AB254*S254/AC254 / AE338</f>
        <v>2.2834717294318245E-4</v>
      </c>
      <c r="AE254" s="206"/>
      <c r="AF254" s="197"/>
      <c r="AG254" s="179"/>
    </row>
    <row r="255" spans="2:33" s="44" customFormat="1" x14ac:dyDescent="0.2">
      <c r="B255" s="19" t="s">
        <v>34</v>
      </c>
      <c r="C255" s="44" t="str">
        <f>_xll.BDP(B255,$C$7)</f>
        <v>USD</v>
      </c>
      <c r="D255" s="19" t="s">
        <v>360</v>
      </c>
      <c r="E255" s="20">
        <f>_xll.BDP(B255,$E$7)</f>
        <v>178.42</v>
      </c>
      <c r="F255" s="20">
        <f>_xll.BDP(B255,$F$7)</f>
        <v>175.89699999999999</v>
      </c>
      <c r="G255" s="36">
        <f>IF(OR(F255="#N/A N/A",E255="#N/A N/A"),0,  F255 - E255)</f>
        <v>-2.5229999999999961</v>
      </c>
      <c r="H255" s="24">
        <f>IF(OR(E255=0,E255="#N/A N/A"),0,G255 / E255*100)</f>
        <v>-1.4140791391099632</v>
      </c>
      <c r="I255" s="28">
        <v>-33315</v>
      </c>
      <c r="J255" s="52" t="str">
        <f>CONCATENATE(B338,C255, " Curncy")</f>
        <v>EURUSD Curncy</v>
      </c>
      <c r="K255" s="19">
        <f>IF(C255 = B338,1,_xll.BDP(J255,$K$7))</f>
        <v>1</v>
      </c>
      <c r="L255" s="21">
        <f>IF(C255 = B338,1,_xll.BDP(J255,$L$7)*K255)</f>
        <v>1.2211000000000001</v>
      </c>
      <c r="M255" s="7">
        <f>G255*I255*S255/L255</f>
        <v>68834.448448120427</v>
      </c>
      <c r="N255" s="54">
        <f>M255 / X338</f>
        <v>3.9950819804683173E-4</v>
      </c>
      <c r="O255" s="7">
        <f>F255*I255*S255/L255</f>
        <v>-4798958.7707804432</v>
      </c>
      <c r="P255" s="55">
        <f>O255 / X338*100</f>
        <v>-2.7852672814840931</v>
      </c>
      <c r="Q255" s="55">
        <f>IF(P255&lt;0,P255,0)</f>
        <v>-2.7852672814840931</v>
      </c>
      <c r="R255" s="159">
        <f>IF(P255&gt;0,P255,0)</f>
        <v>0</v>
      </c>
      <c r="S255" s="33">
        <f>IF(EXACT(C255,UPPER(C255)),1,0.01)/U255</f>
        <v>1</v>
      </c>
      <c r="T255" s="44">
        <v>0</v>
      </c>
      <c r="U255" s="44">
        <v>1</v>
      </c>
      <c r="V255" s="152">
        <f>IF(AND(P255&lt;0,N255&gt;0),N255,0)</f>
        <v>3.9950819804683173E-4</v>
      </c>
      <c r="W255" s="152">
        <f>IF(AND(P255&gt;0,N255&gt;0),N255,0)</f>
        <v>0</v>
      </c>
      <c r="X255" s="203"/>
      <c r="Y255" s="189">
        <f>_xll.BDH(B255,$Y$7,$C$1,$C$1)</f>
        <v>180.63</v>
      </c>
      <c r="Z255" s="183">
        <f>IF(OR(E255="#N/A N/A",Y255="#N/A N/A"),0,  E255 - Y255)</f>
        <v>-2.210000000000008</v>
      </c>
      <c r="AA255" s="177">
        <f>IF(OR(Y255=0,Y255="#N/A N/A"),0,Z255 / Y255*100)</f>
        <v>-1.2234955433759664</v>
      </c>
      <c r="AB255" s="170">
        <v>-33315</v>
      </c>
      <c r="AC255" s="172">
        <f>IF(C255 = B338,1,_xll.BDP(J255,$AC$7)*K255)</f>
        <v>1.2248000000000001</v>
      </c>
      <c r="AD255" s="195">
        <f>Z255*AB255*S255/AC255 / AE338</f>
        <v>3.4808122582175591E-4</v>
      </c>
      <c r="AE255" s="206"/>
      <c r="AF255" s="197"/>
      <c r="AG255" s="179"/>
    </row>
    <row r="256" spans="2:33" s="44" customFormat="1" x14ac:dyDescent="0.2">
      <c r="B256" s="19" t="s">
        <v>411</v>
      </c>
      <c r="C256" s="44" t="str">
        <f>_xll.BDP(B256,$C$7)</f>
        <v>USD</v>
      </c>
      <c r="D256" s="19" t="s">
        <v>412</v>
      </c>
      <c r="E256" s="20">
        <f>_xll.BDP(B256,$E$7)</f>
        <v>27.75</v>
      </c>
      <c r="F256" s="20">
        <f>_xll.BDP(B256,$F$7)</f>
        <v>29.29</v>
      </c>
      <c r="G256" s="36">
        <f>IF(OR(F256="#N/A N/A",E256="#N/A N/A"),0,  F256 - E256)</f>
        <v>1.5399999999999991</v>
      </c>
      <c r="H256" s="24">
        <f>IF(OR(E256=0,E256="#N/A N/A"),0,G256 / E256*100)</f>
        <v>5.5495495495495462</v>
      </c>
      <c r="I256" s="28">
        <v>-68000</v>
      </c>
      <c r="J256" s="52" t="str">
        <f>CONCATENATE(B338,C256, " Curncy")</f>
        <v>EURUSD Curncy</v>
      </c>
      <c r="K256" s="19">
        <f>IF(C256 = B338,1,_xll.BDP(J256,$K$7))</f>
        <v>1</v>
      </c>
      <c r="L256" s="21">
        <f>IF(C256 = B338,1,_xll.BDP(J256,$L$7)*K256)</f>
        <v>1.2211000000000001</v>
      </c>
      <c r="M256" s="7">
        <f>G256*I256*S256/L256</f>
        <v>-85758.742117762624</v>
      </c>
      <c r="N256" s="54">
        <f>M256 / X338</f>
        <v>-4.9773509198744524E-4</v>
      </c>
      <c r="O256" s="7">
        <f>F256*I256*S256/L256</f>
        <v>-1631086.7250839407</v>
      </c>
      <c r="P256" s="55">
        <f>O256 / X338*100</f>
        <v>-0.94666628859170643</v>
      </c>
      <c r="Q256" s="55">
        <f>IF(P256&lt;0,P256,0)</f>
        <v>-0.94666628859170643</v>
      </c>
      <c r="R256" s="159">
        <f>IF(P256&gt;0,P256,0)</f>
        <v>0</v>
      </c>
      <c r="S256" s="33">
        <f>IF(EXACT(C256,UPPER(C256)),1,0.01)/U256</f>
        <v>1</v>
      </c>
      <c r="T256" s="44">
        <v>0</v>
      </c>
      <c r="U256" s="44">
        <v>1</v>
      </c>
      <c r="V256" s="152">
        <f>IF(AND(P256&lt;0,N256&gt;0),N256,0)</f>
        <v>0</v>
      </c>
      <c r="W256" s="152">
        <f>IF(AND(P256&gt;0,N256&gt;0),N256,0)</f>
        <v>0</v>
      </c>
      <c r="X256" s="203"/>
      <c r="Y256" s="189">
        <f>_xll.BDH(B256,$Y$7,$C$1,$C$1)</f>
        <v>28.08</v>
      </c>
      <c r="Z256" s="183">
        <f>IF(OR(E256="#N/A N/A",Y256="#N/A N/A"),0,  E256 - Y256)</f>
        <v>-0.32999999999999829</v>
      </c>
      <c r="AA256" s="177">
        <f>IF(OR(Y256=0,Y256="#N/A N/A"),0,Z256 / Y256*100)</f>
        <v>-1.175213675213669</v>
      </c>
      <c r="AB256" s="170">
        <v>-68000</v>
      </c>
      <c r="AC256" s="172">
        <f>IF(C256 = B338,1,_xll.BDP(J256,$AC$7)*K256)</f>
        <v>1.2248000000000001</v>
      </c>
      <c r="AD256" s="195">
        <f>Z256*AB256*S256/AC256 / AE338</f>
        <v>1.0608924556614917E-4</v>
      </c>
      <c r="AE256" s="206"/>
      <c r="AF256" s="197"/>
      <c r="AG256" s="179"/>
    </row>
    <row r="257" spans="1:33" s="44" customFormat="1" x14ac:dyDescent="0.2">
      <c r="B257" s="19" t="s">
        <v>33</v>
      </c>
      <c r="C257" s="44" t="str">
        <f>_xll.BDP(B257,$C$7)</f>
        <v>USD</v>
      </c>
      <c r="D257" s="19" t="s">
        <v>358</v>
      </c>
      <c r="E257" s="20">
        <f>_xll.BDP(B257,$E$7)</f>
        <v>71.78</v>
      </c>
      <c r="F257" s="20">
        <f>_xll.BDP(B257,$F$7)</f>
        <v>71.66</v>
      </c>
      <c r="G257" s="36">
        <f>IF(OR(F257="#N/A N/A",E257="#N/A N/A"),0,  F257 - E257)</f>
        <v>-0.12000000000000455</v>
      </c>
      <c r="H257" s="24">
        <f>IF(OR(E257=0,E257="#N/A N/A"),0,G257 / E257*100)</f>
        <v>-0.16717748676512195</v>
      </c>
      <c r="I257" s="28">
        <v>39575</v>
      </c>
      <c r="J257" s="52" t="str">
        <f>CONCATENATE(B338,C257, " Curncy")</f>
        <v>EURUSD Curncy</v>
      </c>
      <c r="K257" s="19">
        <f>IF(C257 = B338,1,_xll.BDP(J257,$K$7))</f>
        <v>1</v>
      </c>
      <c r="L257" s="21">
        <f>IF(C257 = B338,1,_xll.BDP(J257,$L$7)*K257)</f>
        <v>1.2211000000000001</v>
      </c>
      <c r="M257" s="7">
        <f>G257*I257*S257/L257</f>
        <v>-3889.116370485775</v>
      </c>
      <c r="N257" s="54">
        <f>M257 / X338</f>
        <v>-2.2572039265168723E-5</v>
      </c>
      <c r="O257" s="7">
        <f>F257*I257*S257/L257</f>
        <v>2322450.659241667</v>
      </c>
      <c r="P257" s="55">
        <f>O257 / X338*100</f>
        <v>1.3479269447849409</v>
      </c>
      <c r="Q257" s="55">
        <f>IF(P257&lt;0,P257,0)</f>
        <v>0</v>
      </c>
      <c r="R257" s="159">
        <f>IF(P257&gt;0,P257,0)</f>
        <v>1.3479269447849409</v>
      </c>
      <c r="S257" s="33">
        <f>IF(EXACT(C257,UPPER(C257)),1,0.01)/U257</f>
        <v>1</v>
      </c>
      <c r="T257" s="44">
        <v>0</v>
      </c>
      <c r="U257" s="44">
        <v>1</v>
      </c>
      <c r="V257" s="152">
        <f>IF(AND(P257&lt;0,N257&gt;0),N257,0)</f>
        <v>0</v>
      </c>
      <c r="W257" s="152">
        <f>IF(AND(P257&gt;0,N257&gt;0),N257,0)</f>
        <v>0</v>
      </c>
      <c r="X257" s="203"/>
      <c r="Y257" s="189">
        <f>_xll.BDH(B257,$Y$7,$C$1,$C$1)</f>
        <v>71.78</v>
      </c>
      <c r="Z257" s="183">
        <f>IF(OR(E257="#N/A N/A",Y257="#N/A N/A"),0,  E257 - Y257)</f>
        <v>0</v>
      </c>
      <c r="AA257" s="177">
        <f>IF(OR(Y257=0,Y257="#N/A N/A"),0,Z257 / Y257*100)</f>
        <v>0</v>
      </c>
      <c r="AB257" s="170">
        <v>39575</v>
      </c>
      <c r="AC257" s="172">
        <f>IF(C257 = B338,1,_xll.BDP(J257,$AC$7)*K257)</f>
        <v>1.2248000000000001</v>
      </c>
      <c r="AD257" s="195">
        <f>Z257*AB257*S257/AC257 / AE338</f>
        <v>0</v>
      </c>
      <c r="AE257" s="206"/>
      <c r="AF257" s="197"/>
      <c r="AG257" s="179"/>
    </row>
    <row r="258" spans="1:33" s="44" customFormat="1" x14ac:dyDescent="0.2">
      <c r="B258" s="19" t="s">
        <v>319</v>
      </c>
      <c r="C258" s="44" t="str">
        <f>_xll.BDP(B258,$C$7)</f>
        <v>USD</v>
      </c>
      <c r="D258" s="19" t="s">
        <v>410</v>
      </c>
      <c r="E258" s="20">
        <f>_xll.BDP(B258,$E$7)</f>
        <v>91.52</v>
      </c>
      <c r="F258" s="20">
        <f>_xll.BDP(B258,$F$7)</f>
        <v>91.24</v>
      </c>
      <c r="G258" s="36">
        <f>IF(OR(F258="#N/A N/A",E258="#N/A N/A"),0,  F258 - E258)</f>
        <v>-0.28000000000000114</v>
      </c>
      <c r="H258" s="24">
        <f>IF(OR(E258=0,E258="#N/A N/A"),0,G258 / E258*100)</f>
        <v>-0.30594405594405721</v>
      </c>
      <c r="I258" s="28">
        <v>0</v>
      </c>
      <c r="J258" s="52" t="str">
        <f>CONCATENATE(B338,C258, " Curncy")</f>
        <v>EURUSD Curncy</v>
      </c>
      <c r="K258" s="19">
        <f>IF(C258 = B338,1,_xll.BDP(J258,$K$7))</f>
        <v>1</v>
      </c>
      <c r="L258" s="21">
        <f>IF(C258 = B338,1,_xll.BDP(J258,$L$7)*K258)</f>
        <v>1.2211000000000001</v>
      </c>
      <c r="M258" s="7">
        <f>G258*I258*S258/L258</f>
        <v>0</v>
      </c>
      <c r="N258" s="54">
        <f>M258 / X338</f>
        <v>0</v>
      </c>
      <c r="O258" s="7">
        <f>F258*I258*S258/L258</f>
        <v>0</v>
      </c>
      <c r="P258" s="55">
        <f>O258 / X338*100</f>
        <v>0</v>
      </c>
      <c r="Q258" s="55">
        <f>IF(P258&lt;0,P258,0)</f>
        <v>0</v>
      </c>
      <c r="R258" s="159">
        <f>IF(P258&gt;0,P258,0)</f>
        <v>0</v>
      </c>
      <c r="S258" s="33">
        <f>IF(EXACT(C258,UPPER(C258)),1,0.01)/U258</f>
        <v>1</v>
      </c>
      <c r="T258" s="44">
        <v>0</v>
      </c>
      <c r="U258" s="44">
        <v>1</v>
      </c>
      <c r="V258" s="152">
        <f>IF(AND(P258&lt;0,N258&gt;0),N258,0)</f>
        <v>0</v>
      </c>
      <c r="W258" s="152">
        <f>IF(AND(P258&gt;0,N258&gt;0),N258,0)</f>
        <v>0</v>
      </c>
      <c r="X258" s="203"/>
      <c r="Y258" s="189">
        <f>_xll.BDH(B258,$Y$7,$C$1,$C$1)</f>
        <v>93.12</v>
      </c>
      <c r="Z258" s="183">
        <f>IF(OR(E258="#N/A N/A",Y258="#N/A N/A"),0,  E258 - Y258)</f>
        <v>-1.6000000000000085</v>
      </c>
      <c r="AA258" s="177">
        <f>IF(OR(Y258=0,Y258="#N/A N/A"),0,Z258 / Y258*100)</f>
        <v>-1.7182130584192532</v>
      </c>
      <c r="AB258" s="170">
        <v>0</v>
      </c>
      <c r="AC258" s="172">
        <f>IF(C258 = B338,1,_xll.BDP(J258,$AC$7)*K258)</f>
        <v>1.2248000000000001</v>
      </c>
      <c r="AD258" s="195">
        <f>Z258*AB258*S258/AC258 / AE338</f>
        <v>0</v>
      </c>
      <c r="AE258" s="206"/>
      <c r="AF258" s="197"/>
      <c r="AG258" s="179"/>
    </row>
    <row r="259" spans="1:33" s="44" customFormat="1" x14ac:dyDescent="0.2">
      <c r="B259" s="19" t="s">
        <v>32</v>
      </c>
      <c r="C259" s="44" t="str">
        <f>_xll.BDP(B259,$C$7)</f>
        <v>USD</v>
      </c>
      <c r="D259" s="19" t="s">
        <v>356</v>
      </c>
      <c r="E259" s="20">
        <f>_xll.BDP(B259,$E$7)</f>
        <v>2.83</v>
      </c>
      <c r="F259" s="20">
        <f>_xll.BDP(B259,$F$7)</f>
        <v>2.73</v>
      </c>
      <c r="G259" s="36">
        <f>IF(OR(F259="#N/A N/A",E259="#N/A N/A"),0,  F259 - E259)</f>
        <v>-0.10000000000000009</v>
      </c>
      <c r="H259" s="24">
        <f>IF(OR(E259=0,E259="#N/A N/A"),0,G259 / E259*100)</f>
        <v>-3.5335689045936425</v>
      </c>
      <c r="I259" s="28">
        <v>-656000</v>
      </c>
      <c r="J259" s="52" t="str">
        <f>CONCATENATE(B338,C259, " Curncy")</f>
        <v>EURUSD Curncy</v>
      </c>
      <c r="K259" s="19">
        <f>IF(C259 = B338,1,_xll.BDP(J259,$K$7))</f>
        <v>1</v>
      </c>
      <c r="L259" s="21">
        <f>IF(C259 = B338,1,_xll.BDP(J259,$L$7)*K259)</f>
        <v>1.2211000000000001</v>
      </c>
      <c r="M259" s="7">
        <f>G259*I259*S259/L259</f>
        <v>53722.05388584068</v>
      </c>
      <c r="N259" s="54">
        <f>M259 / X338</f>
        <v>3.1179738382712432E-4</v>
      </c>
      <c r="O259" s="7">
        <f>F259*I259*S259/L259</f>
        <v>-1466612.0710834493</v>
      </c>
      <c r="P259" s="55">
        <f>O259 / X338*100</f>
        <v>-0.8512068578480485</v>
      </c>
      <c r="Q259" s="55">
        <f>IF(P259&lt;0,P259,0)</f>
        <v>-0.8512068578480485</v>
      </c>
      <c r="R259" s="159">
        <f>IF(P259&gt;0,P259,0)</f>
        <v>0</v>
      </c>
      <c r="S259" s="33">
        <f>IF(EXACT(C259,UPPER(C259)),1,0.01)/U259</f>
        <v>1</v>
      </c>
      <c r="T259" s="44">
        <v>0</v>
      </c>
      <c r="U259" s="44">
        <v>1</v>
      </c>
      <c r="V259" s="152">
        <f>IF(AND(P259&lt;0,N259&gt;0),N259,0)</f>
        <v>3.1179738382712432E-4</v>
      </c>
      <c r="W259" s="152">
        <f>IF(AND(P259&gt;0,N259&gt;0),N259,0)</f>
        <v>0</v>
      </c>
      <c r="X259" s="203"/>
      <c r="Y259" s="189">
        <f>_xll.BDH(B259,$Y$7,$C$1,$C$1)</f>
        <v>2.9699999999999998</v>
      </c>
      <c r="Z259" s="183">
        <f>IF(OR(E259="#N/A N/A",Y259="#N/A N/A"),0,  E259 - Y259)</f>
        <v>-0.13999999999999968</v>
      </c>
      <c r="AA259" s="177">
        <f>IF(OR(Y259=0,Y259="#N/A N/A"),0,Z259 / Y259*100)</f>
        <v>-4.7138047138047039</v>
      </c>
      <c r="AB259" s="170">
        <v>-656000</v>
      </c>
      <c r="AC259" s="172">
        <f>IF(C259 = B338,1,_xll.BDP(J259,$AC$7)*K259)</f>
        <v>1.2248000000000001</v>
      </c>
      <c r="AD259" s="195">
        <f>Z259*AB259*S259/AC259 / AE338</f>
        <v>4.3419056652384882E-4</v>
      </c>
      <c r="AE259" s="206"/>
      <c r="AF259" s="197"/>
      <c r="AG259" s="179"/>
    </row>
    <row r="260" spans="1:33" s="44" customFormat="1" x14ac:dyDescent="0.2">
      <c r="B260" s="19" t="s">
        <v>31</v>
      </c>
      <c r="C260" s="44" t="str">
        <f>_xll.BDP(B260,$C$7)</f>
        <v>USD</v>
      </c>
      <c r="D260" s="19" t="s">
        <v>409</v>
      </c>
      <c r="E260" s="20">
        <f>_xll.BDP(B260,$E$7)</f>
        <v>98.09</v>
      </c>
      <c r="F260" s="20">
        <f>_xll.BDP(B260,$F$7)</f>
        <v>98.3</v>
      </c>
      <c r="G260" s="36">
        <f>IF(OR(F260="#N/A N/A",E260="#N/A N/A"),0,  F260 - E260)</f>
        <v>0.20999999999999375</v>
      </c>
      <c r="H260" s="24">
        <f>IF(OR(E260=0,E260="#N/A N/A"),0,G260 / E260*100)</f>
        <v>0.2140891018452378</v>
      </c>
      <c r="I260" s="28">
        <v>0</v>
      </c>
      <c r="J260" s="52" t="str">
        <f>CONCATENATE(B338,C260, " Curncy")</f>
        <v>EURUSD Curncy</v>
      </c>
      <c r="K260" s="19">
        <f>IF(C260 = B338,1,_xll.BDP(J260,$K$7))</f>
        <v>1</v>
      </c>
      <c r="L260" s="21">
        <f>IF(C260 = B338,1,_xll.BDP(J260,$L$7)*K260)</f>
        <v>1.2211000000000001</v>
      </c>
      <c r="M260" s="7">
        <f>G260*I260*S260/L260</f>
        <v>0</v>
      </c>
      <c r="N260" s="54">
        <f>M260 / X338</f>
        <v>0</v>
      </c>
      <c r="O260" s="7">
        <f>F260*I260*S260/L260</f>
        <v>0</v>
      </c>
      <c r="P260" s="55">
        <f>O260 / X338*100</f>
        <v>0</v>
      </c>
      <c r="Q260" s="55">
        <f>IF(P260&lt;0,P260,0)</f>
        <v>0</v>
      </c>
      <c r="R260" s="159">
        <f>IF(P260&gt;0,P260,0)</f>
        <v>0</v>
      </c>
      <c r="S260" s="33">
        <f>IF(EXACT(C260,UPPER(C260)),1,0.01)/U260</f>
        <v>1</v>
      </c>
      <c r="T260" s="44">
        <v>0</v>
      </c>
      <c r="U260" s="44">
        <v>1</v>
      </c>
      <c r="V260" s="152">
        <f>IF(AND(P260&lt;0,N260&gt;0),N260,0)</f>
        <v>0</v>
      </c>
      <c r="W260" s="152">
        <f>IF(AND(P260&gt;0,N260&gt;0),N260,0)</f>
        <v>0</v>
      </c>
      <c r="X260" s="203"/>
      <c r="Y260" s="189">
        <f>_xll.BDH(B260,$Y$7,$C$1,$C$1)</f>
        <v>99.19</v>
      </c>
      <c r="Z260" s="183">
        <f>IF(OR(E260="#N/A N/A",Y260="#N/A N/A"),0,  E260 - Y260)</f>
        <v>-1.0999999999999943</v>
      </c>
      <c r="AA260" s="177">
        <f>IF(OR(Y260=0,Y260="#N/A N/A"),0,Z260 / Y260*100)</f>
        <v>-1.1089827603589013</v>
      </c>
      <c r="AB260" s="170">
        <v>0</v>
      </c>
      <c r="AC260" s="172">
        <f>IF(C260 = B338,1,_xll.BDP(J260,$AC$7)*K260)</f>
        <v>1.2248000000000001</v>
      </c>
      <c r="AD260" s="195">
        <f>Z260*AB260*S260/AC260 / AE338</f>
        <v>0</v>
      </c>
      <c r="AE260" s="206"/>
      <c r="AF260" s="197"/>
      <c r="AG260" s="179"/>
    </row>
    <row r="261" spans="1:33" s="44" customFormat="1" x14ac:dyDescent="0.2">
      <c r="A261" s="56" t="s">
        <v>326</v>
      </c>
      <c r="B261" s="56" t="s">
        <v>273</v>
      </c>
      <c r="C261" s="56"/>
      <c r="D261" s="57" t="s">
        <v>30</v>
      </c>
      <c r="E261" s="58"/>
      <c r="F261" s="58"/>
      <c r="G261" s="59"/>
      <c r="H261" s="60"/>
      <c r="I261" s="61"/>
      <c r="J261" s="62"/>
      <c r="K261" s="56"/>
      <c r="L261" s="63"/>
      <c r="M261" s="65">
        <f xml:space="preserve"> SUM(M210:M260)</f>
        <v>296736.30742773082</v>
      </c>
      <c r="N261" s="64">
        <f xml:space="preserve"> SUM(N210:N260)</f>
        <v>1.7222276076617625E-3</v>
      </c>
      <c r="O261" s="65">
        <f xml:space="preserve"> SUM(O210:O260)</f>
        <v>-42446802.239284247</v>
      </c>
      <c r="P261" s="66">
        <f xml:space="preserve"> SUM(P210:P260)</f>
        <v>-24.635696018175501</v>
      </c>
      <c r="Q261" s="66">
        <f xml:space="preserve"> SUM(Q210:Q260)</f>
        <v>-43.449275387149598</v>
      </c>
      <c r="R261" s="163">
        <f xml:space="preserve"> SUM(R210:R260)</f>
        <v>18.8135793689741</v>
      </c>
      <c r="S261" s="59"/>
      <c r="T261" s="56"/>
      <c r="U261" s="46"/>
      <c r="V261" s="153">
        <f xml:space="preserve"> SUM(V210:V260)</f>
        <v>7.0981322976309217E-3</v>
      </c>
      <c r="W261" s="153">
        <f xml:space="preserve"> SUM(W210:W260)</f>
        <v>9.4347226661104921E-5</v>
      </c>
      <c r="X261" s="216"/>
      <c r="Y261" s="174"/>
      <c r="Z261" s="184"/>
      <c r="AA261" s="173"/>
      <c r="AB261" s="174"/>
      <c r="AC261" s="180"/>
      <c r="AD261" s="196">
        <f xml:space="preserve"> SUM(AD210:AD260)</f>
        <v>5.7988884207711361E-3</v>
      </c>
      <c r="AE261" s="217"/>
      <c r="AF261" s="197"/>
      <c r="AG261" s="179"/>
    </row>
    <row r="262" spans="1:33" s="44" customFormat="1" x14ac:dyDescent="0.2">
      <c r="B262" s="19"/>
      <c r="D262" s="19"/>
      <c r="E262" s="20"/>
      <c r="F262" s="20"/>
      <c r="G262" s="36"/>
      <c r="H262" s="24"/>
      <c r="I262" s="28"/>
      <c r="J262" s="52"/>
      <c r="K262" s="19"/>
      <c r="L262" s="21"/>
      <c r="M262" s="7"/>
      <c r="N262" s="54"/>
      <c r="O262" s="7"/>
      <c r="P262" s="55"/>
      <c r="Q262" s="55"/>
      <c r="R262" s="159"/>
      <c r="S262" s="33"/>
      <c r="V262" s="152"/>
      <c r="W262" s="152"/>
      <c r="X262" s="203"/>
      <c r="Y262" s="20"/>
      <c r="Z262" s="19"/>
      <c r="AA262" s="24"/>
      <c r="AB262" s="155"/>
      <c r="AC262" s="21"/>
      <c r="AD262" s="167"/>
      <c r="AE262" s="204"/>
      <c r="AF262" s="197"/>
      <c r="AG262" s="179"/>
    </row>
    <row r="263" spans="1:33" x14ac:dyDescent="0.2">
      <c r="A263" s="1" t="s">
        <v>325</v>
      </c>
      <c r="C263" s="44"/>
      <c r="D263" s="87" t="s">
        <v>274</v>
      </c>
      <c r="E263" s="88"/>
      <c r="F263" s="88"/>
      <c r="G263" s="89"/>
      <c r="H263" s="90"/>
      <c r="I263" s="91"/>
      <c r="J263" s="92"/>
      <c r="K263" s="93"/>
      <c r="L263" s="94"/>
      <c r="M263" s="96">
        <f>M20+M24+M27+M31+M34+M38+M42+M61+M74+M77+M80+M85+M90+M95+M111+M117+M126+M130+M137+M143+M208+M261</f>
        <v>480269.79099862825</v>
      </c>
      <c r="N263" s="97">
        <f>N20+N24+N27+N31+N34+N38+N42+N61+N74+N77+N80+N85+N90+N95+N111+N117+N126+N130+N137+N143+N208+N261</f>
        <v>2.7874374401765036E-3</v>
      </c>
      <c r="O263" s="96">
        <f>O20+O24+O27+O31+O34+O38+O42+O61+O74+O77+O80+O85+O90+O95+O111+O117+O126+O130+O137+O143+O208+O261</f>
        <v>80765047.168220058</v>
      </c>
      <c r="P263" s="98">
        <f>P20+P24+P27+P31+P34+P38+P42+P61+P74+P77+P80+P85+P90+P95+P111+P117+P126+P130+P137+P143+P208+P261</f>
        <v>46.875219002679522</v>
      </c>
      <c r="Q263" s="98">
        <f>Q20+Q24+Q27+Q31+Q34+Q38+Q42+Q61+Q74+Q77+Q80+Q85+Q90+Q95+Q111+Q117+Q126+Q130+Q137+Q143+Q208+Q261</f>
        <v>-137.33568078145493</v>
      </c>
      <c r="R263" s="165">
        <f>R20+R24+R27+R31+R34+R38+R42+R61+R74+R77+R80+R85+R90+R95+R111+R117+R126+R130+R137+R143+R208+R261</f>
        <v>184.21089978413445</v>
      </c>
      <c r="S263" s="198"/>
      <c r="T263" s="199"/>
      <c r="U263" s="199"/>
      <c r="V263" s="200">
        <f>V20+V24+V27+V31+V34+V38+V42+V61+V74+V77+V80+V85+V90+V95+V111+V117+V126+V130+V137+V143+V208+V261</f>
        <v>2.0209732191715121E-2</v>
      </c>
      <c r="W263" s="200">
        <f>W20+W24+W27+W31+W34+W38+W42+W61+W74+W77+W80+W85+W90+W95+W111+W117+W126+W130+W137+W143+W208+W261</f>
        <v>3.7440233871443283E-3</v>
      </c>
      <c r="X263" s="215"/>
      <c r="Y263" s="190"/>
      <c r="Z263" s="191"/>
      <c r="AA263" s="168"/>
      <c r="AB263" s="192"/>
      <c r="AC263" s="193"/>
      <c r="AD263" s="168">
        <f>AD20+AD24+AD27+AD31+AD34+AD38+AD42+AD61+AD74+AD77+AD80+AD85+AD90+AD95+AD111+AD117+AD126+AD130+AD137+AD143+AD208+AD261</f>
        <v>4.0583360608209898E-2</v>
      </c>
      <c r="AE263" s="207"/>
      <c r="AG263" s="179"/>
    </row>
    <row r="264" spans="1:33" x14ac:dyDescent="0.2">
      <c r="C264" s="44"/>
      <c r="V264" s="152"/>
      <c r="W264" s="152"/>
      <c r="X264" s="203"/>
      <c r="AG264" s="179"/>
    </row>
    <row r="265" spans="1:33" s="44" customFormat="1" x14ac:dyDescent="0.2">
      <c r="B265" s="44" t="s">
        <v>63</v>
      </c>
      <c r="C265" s="44" t="str">
        <f>_xll.BDP(B265,$C$7)</f>
        <v>USD</v>
      </c>
      <c r="D265" s="44" t="s">
        <v>408</v>
      </c>
      <c r="E265" s="2">
        <f>_xll.BDP(B265,$E$7)</f>
        <v>1318.6000000000001</v>
      </c>
      <c r="F265" s="2">
        <f>_xll.BDP(B265,$F$7)</f>
        <v>1321</v>
      </c>
      <c r="G265" s="33">
        <f>IF(OR(F265="#N/A N/A",E265="#N/A N/A"),0,  F265 - E265)</f>
        <v>2.3999999999998636</v>
      </c>
      <c r="H265" s="22">
        <f>IF(OR(E265=0,E265="#N/A N/A"),0,G265 / E265*100)</f>
        <v>0.18201122402547121</v>
      </c>
      <c r="I265" s="25">
        <v>214</v>
      </c>
      <c r="J265" s="49" t="str">
        <f>CONCATENATE(B338,C265, " Curncy")</f>
        <v>EURUSD Curncy</v>
      </c>
      <c r="K265" s="44">
        <f>IF(C265 = B338,1,_xll.BDP(J265,$K$7))</f>
        <v>1</v>
      </c>
      <c r="L265" s="4">
        <f>IF(C265 = B338,1,_xll.BDP(J265,$L$7)*K265)</f>
        <v>1.2211000000000001</v>
      </c>
      <c r="M265" s="7">
        <f>G265*I265*S265/L265</f>
        <v>42060.437310619178</v>
      </c>
      <c r="N265" s="8">
        <f>M265 / X338</f>
        <v>2.4411453709390519E-4</v>
      </c>
      <c r="O265" s="7">
        <f>F265*I265*S265/L265</f>
        <v>23150765.703054622</v>
      </c>
      <c r="P265" s="10">
        <f>O265 / X338*100</f>
        <v>13.43647097921113</v>
      </c>
      <c r="Q265" s="10">
        <f>IF(P265&lt;0,P265,0)</f>
        <v>0</v>
      </c>
      <c r="R265" s="159">
        <f>IF(P265&gt;0,P265,0)</f>
        <v>13.43647097921113</v>
      </c>
      <c r="S265" s="33">
        <f>IF(EXACT(C265,UPPER(C265)),1,0.01)/U265</f>
        <v>100</v>
      </c>
      <c r="T265" s="44">
        <v>0</v>
      </c>
      <c r="U265" s="44">
        <v>0.01</v>
      </c>
      <c r="V265" s="152">
        <f>IF(AND(P265&lt;0,N265&gt;0),N265,0)</f>
        <v>0</v>
      </c>
      <c r="W265" s="152">
        <f>IF(AND(P265&gt;0,N265&gt;0),N265,0)</f>
        <v>2.4411453709390519E-4</v>
      </c>
      <c r="X265" s="203"/>
      <c r="Y265" s="2">
        <f>_xll.BDH(B265,$Y$7,$C$1,$C$1)</f>
        <v>1332.8</v>
      </c>
      <c r="Z265" s="19">
        <f>IF(OR(E265="#N/A N/A",Y265="#N/A N/A"),0,  E265 - Y265)</f>
        <v>-14.199999999999818</v>
      </c>
      <c r="AA265" s="22">
        <f>IF(OR(Y265=0,Y265="#N/A N/A"),0,Z265 / Y265*100)</f>
        <v>-1.0654261704681736</v>
      </c>
      <c r="AB265" s="155">
        <v>214</v>
      </c>
      <c r="AC265" s="21">
        <f>IF(C265 = B338,1,_xll.BDP(J265,$AC$7)*K265)</f>
        <v>1.2248000000000001</v>
      </c>
      <c r="AD265" s="167">
        <f>Z265*AB265*S265/AC265 / AE338</f>
        <v>-1.4366488387986258E-3</v>
      </c>
      <c r="AE265" s="204"/>
      <c r="AF265" s="197"/>
      <c r="AG265" s="179"/>
    </row>
    <row r="266" spans="1:33" s="44" customFormat="1" x14ac:dyDescent="0.2">
      <c r="B266" s="44" t="s">
        <v>176</v>
      </c>
      <c r="C266" s="44" t="str">
        <f>_xll.BDP(B266,$C$7)</f>
        <v>JPY</v>
      </c>
      <c r="D266" s="44" t="s">
        <v>407</v>
      </c>
      <c r="E266" s="2">
        <f>_xll.BDP(B266,$E$7)</f>
        <v>150.93</v>
      </c>
      <c r="F266" s="2">
        <f>_xll.BDP(B266,$F$7)</f>
        <v>150.88999999999999</v>
      </c>
      <c r="G266" s="33">
        <f>IF(OR(F266="#N/A N/A",E266="#N/A N/A"),0,  F266 - E266)</f>
        <v>-4.0000000000020464E-2</v>
      </c>
      <c r="H266" s="22">
        <f>IF(OR(E266=0,E266="#N/A N/A"),0,G266 / E266*100)</f>
        <v>-2.6502352083760988E-2</v>
      </c>
      <c r="I266" s="25">
        <v>-97</v>
      </c>
      <c r="J266" s="49" t="str">
        <f>CONCATENATE(B338,C266, " Curncy")</f>
        <v>EURJPY Curncy</v>
      </c>
      <c r="K266" s="44">
        <f>IF(C266 = B338,1,_xll.BDP(J266,$K$7))</f>
        <v>1</v>
      </c>
      <c r="L266" s="4">
        <f>IF(C266 = B338,1,_xll.BDP(J266,$L$7)*K266)</f>
        <v>130.19999999999999</v>
      </c>
      <c r="M266" s="7">
        <f>G266*I266*S266/L266</f>
        <v>29800.307219677306</v>
      </c>
      <c r="N266" s="8">
        <f>M266 / X338</f>
        <v>1.7295797826502899E-4</v>
      </c>
      <c r="O266" s="7">
        <f>F266*I266*S266/L266</f>
        <v>-112414208.9093702</v>
      </c>
      <c r="P266" s="10">
        <f>O266 / X338*100</f>
        <v>-65.244073350992167</v>
      </c>
      <c r="Q266" s="10">
        <f>IF(P266&lt;0,P266,0)</f>
        <v>-65.244073350992167</v>
      </c>
      <c r="R266" s="159">
        <f>IF(P266&gt;0,P266,0)</f>
        <v>0</v>
      </c>
      <c r="S266" s="33">
        <f>IF(EXACT(C266,UPPER(C266)),1,0.01)/U266</f>
        <v>1000000</v>
      </c>
      <c r="T266" s="44">
        <v>0</v>
      </c>
      <c r="U266" s="44">
        <v>9.9999999999999995E-7</v>
      </c>
      <c r="V266" s="152">
        <f>IF(AND(P266&lt;0,N266&gt;0),N266,0)</f>
        <v>1.7295797826502899E-4</v>
      </c>
      <c r="W266" s="152">
        <f>IF(AND(P266&gt;0,N266&gt;0),N266,0)</f>
        <v>0</v>
      </c>
      <c r="X266" s="203"/>
      <c r="Y266" s="2">
        <f>_xll.BDH(B266,$Y$7,$C$1,$C$1)</f>
        <v>150.97</v>
      </c>
      <c r="Z266" s="19">
        <f>IF(OR(E266="#N/A N/A",Y266="#N/A N/A"),0,  E266 - Y266)</f>
        <v>-3.9999999999992042E-2</v>
      </c>
      <c r="AA266" s="22">
        <f>IF(OR(Y266=0,Y266="#N/A N/A"),0,Z266 / Y266*100)</f>
        <v>-2.6495330198047326E-2</v>
      </c>
      <c r="AB266" s="155">
        <v>-97</v>
      </c>
      <c r="AC266" s="21">
        <f>IF(C266 = B338,1,_xll.BDP(J266,$AC$7)*K266)</f>
        <v>131.52000000000001</v>
      </c>
      <c r="AD266" s="167">
        <f>Z266*AB266*S266/AC266 / AE338</f>
        <v>1.708258583179266E-4</v>
      </c>
      <c r="AE266" s="204"/>
      <c r="AF266" s="197"/>
      <c r="AG266" s="179"/>
    </row>
    <row r="267" spans="1:33" s="44" customFormat="1" x14ac:dyDescent="0.2">
      <c r="B267" s="44" t="s">
        <v>106</v>
      </c>
      <c r="C267" s="44" t="str">
        <f>_xll.BDP(B267,$C$7)</f>
        <v>GBP</v>
      </c>
      <c r="D267" s="44" t="s">
        <v>406</v>
      </c>
      <c r="E267" s="67">
        <f>_xll.BDP(B267,$E$7)</f>
        <v>121.62</v>
      </c>
      <c r="F267" s="67">
        <f>_xll.BDP(B267,$F$7)</f>
        <v>122.11</v>
      </c>
      <c r="G267" s="68">
        <f>IF(OR(F267="#N/A N/A",E267="#N/A N/A"),0,  F267 - E267)</f>
        <v>0.48999999999999488</v>
      </c>
      <c r="H267" s="76">
        <f>IF(OR(E267=0,E267="#N/A N/A"),0,G267 / E267*100)</f>
        <v>0.40289426081236213</v>
      </c>
      <c r="I267" s="25">
        <v>0</v>
      </c>
      <c r="J267" s="49" t="str">
        <f>CONCATENATE(B338,C267, " Curncy")</f>
        <v>EURGBP Curncy</v>
      </c>
      <c r="K267" s="49">
        <f>IF(C267 = B338,1,_xll.BDP(J267,$K$7))</f>
        <v>1</v>
      </c>
      <c r="L267" s="69">
        <f>IF(C267 = B338,1,_xll.BDP(J267,$L$7)*K267)</f>
        <v>0.88556000000000001</v>
      </c>
      <c r="M267" s="70">
        <f>G267*I267*S267/L267</f>
        <v>0</v>
      </c>
      <c r="N267" s="79">
        <f>M267 / X338</f>
        <v>0</v>
      </c>
      <c r="O267" s="70">
        <f>F267*I267*S267/L267</f>
        <v>0</v>
      </c>
      <c r="P267" s="85">
        <f>O267 / X338*100</f>
        <v>0</v>
      </c>
      <c r="Q267" s="82">
        <f>IF(P267&lt;0,P267,0)</f>
        <v>0</v>
      </c>
      <c r="R267" s="161">
        <f>IF(P267&gt;0,P267,0)</f>
        <v>0</v>
      </c>
      <c r="S267" s="33">
        <f>IF(EXACT(C267,UPPER(C267)),1,0.01)/U267</f>
        <v>1000</v>
      </c>
      <c r="T267" s="44">
        <v>0</v>
      </c>
      <c r="U267" s="44">
        <v>1E-3</v>
      </c>
      <c r="V267" s="152">
        <f>IF(AND(P267&lt;0,N267&gt;0),N267,0)</f>
        <v>0</v>
      </c>
      <c r="W267" s="152">
        <f>IF(AND(P267&gt;0,N267&gt;0),N267,0)</f>
        <v>0</v>
      </c>
      <c r="X267" s="203"/>
      <c r="Y267" s="67">
        <f>_xll.BDH(B267,$Y$7,$C$1,$C$1)</f>
        <v>122.1</v>
      </c>
      <c r="Z267" s="19">
        <f>IF(OR(E267="#N/A N/A",Y267="#N/A N/A"),0,  E267 - Y267)</f>
        <v>-0.47999999999998977</v>
      </c>
      <c r="AA267" s="76">
        <f>IF(OR(Y267=0,Y267="#N/A N/A"),0,Z267 / Y267*100)</f>
        <v>-0.39312039312038477</v>
      </c>
      <c r="AB267" s="155">
        <v>0</v>
      </c>
      <c r="AC267" s="21">
        <f>IF(C267 = B338,1,_xll.BDP(J267,$AC$7)*K267)</f>
        <v>0.87961999999999996</v>
      </c>
      <c r="AD267" s="167">
        <f>Z267*AB267*S267/AC267 / AE338</f>
        <v>0</v>
      </c>
      <c r="AE267" s="204"/>
      <c r="AF267" s="197"/>
      <c r="AG267" s="179"/>
    </row>
    <row r="268" spans="1:33" s="44" customFormat="1" x14ac:dyDescent="0.2">
      <c r="B268" s="44" t="s">
        <v>296</v>
      </c>
      <c r="C268" s="44" t="str">
        <f>_xll.BDP(B268,$C$7)</f>
        <v>GBP</v>
      </c>
      <c r="D268" s="44" t="s">
        <v>405</v>
      </c>
      <c r="E268" s="67">
        <f>_xll.BDP(B268,$E$7)</f>
        <v>120.63</v>
      </c>
      <c r="F268" s="67">
        <f>_xll.BDP(B268,$F$7)</f>
        <v>121.17</v>
      </c>
      <c r="G268" s="68">
        <f>IF(OR(F268="#N/A N/A",E268="#N/A N/A"),0,  F268 - E268)</f>
        <v>0.54000000000000625</v>
      </c>
      <c r="H268" s="76">
        <f>IF(OR(E268=0,E268="#N/A N/A"),0,G268 / E268*100)</f>
        <v>0.44764983834867467</v>
      </c>
      <c r="I268" s="25">
        <v>-1832</v>
      </c>
      <c r="J268" s="49" t="str">
        <f>CONCATENATE(B338,C268, " Curncy")</f>
        <v>EURGBP Curncy</v>
      </c>
      <c r="K268" s="49">
        <f>IF(C268 = B338,1,_xll.BDP(J268,$K$7))</f>
        <v>1</v>
      </c>
      <c r="L268" s="69">
        <f>IF(C268 = B338,1,_xll.BDP(J268,$L$7)*K268)</f>
        <v>0.88556000000000001</v>
      </c>
      <c r="M268" s="70">
        <f>G268*I268*S268/L268</f>
        <v>-1117123.6279868234</v>
      </c>
      <c r="N268" s="79">
        <f>M268 / X338</f>
        <v>-6.4836728945235206E-3</v>
      </c>
      <c r="O268" s="70">
        <f>F268*I268*S268/L268</f>
        <v>-250670129.63548487</v>
      </c>
      <c r="P268" s="85">
        <f>O268 / X338*100</f>
        <v>-145.4864156721122</v>
      </c>
      <c r="Q268" s="82">
        <f>IF(P268&lt;0,P268,0)</f>
        <v>-145.4864156721122</v>
      </c>
      <c r="R268" s="161">
        <f>IF(P268&gt;0,P268,0)</f>
        <v>0</v>
      </c>
      <c r="S268" s="33">
        <f>IF(EXACT(C268,UPPER(C268)),1,0.01)/U268</f>
        <v>1000</v>
      </c>
      <c r="T268" s="44">
        <v>0</v>
      </c>
      <c r="U268" s="44">
        <v>1E-3</v>
      </c>
      <c r="V268" s="152">
        <f>IF(AND(P268&lt;0,N268&gt;0),N268,0)</f>
        <v>0</v>
      </c>
      <c r="W268" s="152">
        <f>IF(AND(P268&gt;0,N268&gt;0),N268,0)</f>
        <v>0</v>
      </c>
      <c r="X268" s="203"/>
      <c r="Y268" s="67">
        <f>_xll.BDH(B268,$Y$7,$C$1,$C$1)</f>
        <v>121.12</v>
      </c>
      <c r="Z268" s="19">
        <f>IF(OR(E268="#N/A N/A",Y268="#N/A N/A"),0,  E268 - Y268)</f>
        <v>-0.49000000000000909</v>
      </c>
      <c r="AA268" s="76">
        <f>IF(OR(Y268=0,Y268="#N/A N/A"),0,Z268 / Y268*100)</f>
        <v>-0.40455746367239848</v>
      </c>
      <c r="AB268" s="155">
        <v>-1832</v>
      </c>
      <c r="AC268" s="21">
        <f>IF(C268 = B338,1,_xll.BDP(J268,$AC$7)*K268)</f>
        <v>0.87961999999999996</v>
      </c>
      <c r="AD268" s="167">
        <f>Z268*AB268*S268/AC268 / AE338</f>
        <v>5.9093558084610072E-3</v>
      </c>
      <c r="AE268" s="204"/>
      <c r="AF268" s="197"/>
      <c r="AG268" s="179"/>
    </row>
    <row r="269" spans="1:33" s="44" customFormat="1" x14ac:dyDescent="0.2">
      <c r="A269" s="44" t="s">
        <v>324</v>
      </c>
      <c r="D269" s="87" t="s">
        <v>295</v>
      </c>
      <c r="E269" s="88"/>
      <c r="F269" s="88"/>
      <c r="G269" s="89"/>
      <c r="H269" s="90"/>
      <c r="I269" s="91"/>
      <c r="J269" s="92"/>
      <c r="K269" s="93"/>
      <c r="L269" s="94"/>
      <c r="M269" s="96">
        <f xml:space="preserve"> SUM(M265:M268)</f>
        <v>-1045262.883456527</v>
      </c>
      <c r="N269" s="97">
        <f xml:space="preserve"> SUM(N265:N268)</f>
        <v>-6.0666003791645861E-3</v>
      </c>
      <c r="O269" s="96">
        <f xml:space="preserve"> SUM(O265:O268)</f>
        <v>-339933572.84180045</v>
      </c>
      <c r="P269" s="98">
        <f xml:space="preserve"> SUM(P265:P268)</f>
        <v>-197.29401804389323</v>
      </c>
      <c r="Q269" s="98">
        <f xml:space="preserve"> SUM(Q265:Q268)</f>
        <v>-210.73048902310438</v>
      </c>
      <c r="R269" s="165">
        <f xml:space="preserve"> SUM(R265:R268)</f>
        <v>13.43647097921113</v>
      </c>
      <c r="S269" s="198"/>
      <c r="T269" s="199"/>
      <c r="U269" s="199"/>
      <c r="V269" s="200">
        <f xml:space="preserve"> SUM(V265:V268)</f>
        <v>1.7295797826502899E-4</v>
      </c>
      <c r="W269" s="200">
        <f xml:space="preserve"> SUM(W265:W268)</f>
        <v>2.4411453709390519E-4</v>
      </c>
      <c r="X269" s="215"/>
      <c r="Y269" s="190"/>
      <c r="Z269" s="191"/>
      <c r="AA269" s="168"/>
      <c r="AB269" s="192"/>
      <c r="AC269" s="193"/>
      <c r="AD269" s="214">
        <f xml:space="preserve"> SUM(AD265:AD268)</f>
        <v>4.6435328279803081E-3</v>
      </c>
      <c r="AE269" s="207"/>
      <c r="AF269" s="197"/>
      <c r="AG269" s="179"/>
    </row>
    <row r="270" spans="1:33" s="44" customFormat="1" x14ac:dyDescent="0.2">
      <c r="E270" s="4"/>
      <c r="F270" s="4"/>
      <c r="G270" s="33"/>
      <c r="H270" s="22"/>
      <c r="I270" s="25"/>
      <c r="J270" s="49"/>
      <c r="L270" s="4"/>
      <c r="M270" s="7"/>
      <c r="N270" s="8"/>
      <c r="O270" s="7"/>
      <c r="P270" s="10"/>
      <c r="Q270" s="10"/>
      <c r="R270" s="159"/>
      <c r="S270" s="33"/>
      <c r="V270" s="152"/>
      <c r="X270" s="3"/>
      <c r="Y270" s="2"/>
      <c r="Z270" s="19"/>
      <c r="AA270" s="22"/>
      <c r="AB270" s="155"/>
      <c r="AC270" s="21"/>
      <c r="AD270" s="167"/>
      <c r="AE270" s="204"/>
      <c r="AF270" s="197"/>
      <c r="AG270" s="179"/>
    </row>
    <row r="271" spans="1:33" x14ac:dyDescent="0.2">
      <c r="B271" s="1" t="s">
        <v>275</v>
      </c>
      <c r="C271" s="44" t="s">
        <v>87</v>
      </c>
      <c r="D271" s="1" t="s">
        <v>276</v>
      </c>
      <c r="E271" s="21">
        <v>0.88170000000000004</v>
      </c>
      <c r="F271" s="21">
        <f>_xll.BDP(B271,$F$7)</f>
        <v>0.88556000000000001</v>
      </c>
      <c r="G271" s="36">
        <f>IF(OR(F271="#N/A N/A",E271="#N/A N/A"),0,  F271 - E271)</f>
        <v>3.8599999999999746E-3</v>
      </c>
      <c r="H271" s="24">
        <f>IF(OR(E271=0,E271="#N/A N/A"),0,G271 / E271*100)</f>
        <v>0.43779063173414701</v>
      </c>
      <c r="I271" s="28">
        <v>0</v>
      </c>
      <c r="J271" s="52" t="str">
        <f>CONCATENATE(B338,C271, " Curncy")</f>
        <v>EURGBP Curncy</v>
      </c>
      <c r="K271" s="19">
        <f>IF(C271 = B338,1,_xll.BDP(J271,$K$7))</f>
        <v>1</v>
      </c>
      <c r="L271" s="21">
        <f>IF(C271 = B338,1,_xll.BDP(J271,$L$7)*K271)</f>
        <v>0.88556000000000001</v>
      </c>
      <c r="M271" s="7">
        <f>G271*I271/L271/F271</f>
        <v>0</v>
      </c>
      <c r="N271" s="54">
        <f>M271 / X338</f>
        <v>0</v>
      </c>
      <c r="O271" s="7">
        <f>ABS(I271/L271)</f>
        <v>0</v>
      </c>
      <c r="P271" s="55">
        <f>O271 / X338*100</f>
        <v>0</v>
      </c>
      <c r="Q271" s="55">
        <f>IF(P271&lt;0,P271,0)</f>
        <v>0</v>
      </c>
      <c r="R271" s="159">
        <f>IF(P271&gt;0,P271,0)</f>
        <v>0</v>
      </c>
      <c r="S271" s="33">
        <f>IF(EXACT(C271,UPPER(C271)),1,0.01)/U271</f>
        <v>1</v>
      </c>
      <c r="T271" s="44">
        <v>2</v>
      </c>
      <c r="U271" s="44">
        <v>1</v>
      </c>
      <c r="V271" s="152">
        <f>IF(AND(P271&lt;0,N271&gt;0),N271,0)</f>
        <v>0</v>
      </c>
      <c r="W271" s="1">
        <f>IF(AND(P271&gt;0,N271&gt;0),N271,0)</f>
        <v>0</v>
      </c>
      <c r="Y271" s="20">
        <v>0.88160000000000005</v>
      </c>
      <c r="Z271" s="19">
        <f>IF(OR(E271="#N/A N/A",Y271="#N/A N/A"),0,  E271 - Y271)</f>
        <v>9.9999999999988987E-5</v>
      </c>
      <c r="AA271" s="24">
        <f>IF(OR(Y271=0,Y271="#N/A N/A"),0,Z271 / Y271*100)</f>
        <v>1.1343012704172978E-2</v>
      </c>
      <c r="AB271" s="155">
        <v>0</v>
      </c>
      <c r="AC271" s="21">
        <f>IF(C271 = B338,1,_xll.BDP(J271,$AC$7)*K271)</f>
        <v>0.87961999999999996</v>
      </c>
      <c r="AD271" s="167">
        <f>Z271*AB271/AC271/Y271 / AE338</f>
        <v>0</v>
      </c>
      <c r="AG271" s="179"/>
    </row>
    <row r="272" spans="1:33" x14ac:dyDescent="0.2">
      <c r="B272" s="1" t="s">
        <v>277</v>
      </c>
      <c r="C272" s="44" t="s">
        <v>317</v>
      </c>
      <c r="D272" s="1" t="s">
        <v>278</v>
      </c>
      <c r="E272" s="21">
        <v>1.5671999999999999</v>
      </c>
      <c r="F272" s="21">
        <f>_xll.BDP(B272,$F$7)</f>
        <v>1.5659000000000001</v>
      </c>
      <c r="G272" s="36">
        <f>IF(OR(F272="#N/A N/A",E272="#N/A N/A"),0,  F272 - E272)</f>
        <v>-1.2999999999998568E-3</v>
      </c>
      <c r="H272" s="24">
        <f>IF(OR(E272=0,E272="#N/A N/A"),0,G272 / E272*100)</f>
        <v>-8.2950484941287442E-2</v>
      </c>
      <c r="I272" s="28">
        <v>0</v>
      </c>
      <c r="J272" s="52" t="str">
        <f>CONCATENATE(B338,C272, " Curncy")</f>
        <v>EURAUD Curncy</v>
      </c>
      <c r="K272" s="19">
        <f>IF(C272 = B338,1,_xll.BDP(J272,$K$7))</f>
        <v>1</v>
      </c>
      <c r="L272" s="21">
        <f>IF(C272 = B338,1,_xll.BDP(J272,$L$7)*K272)</f>
        <v>1.5659000000000001</v>
      </c>
      <c r="M272" s="7">
        <f>G272*I272/L272/F272</f>
        <v>0</v>
      </c>
      <c r="N272" s="54">
        <f>M272 / X338</f>
        <v>0</v>
      </c>
      <c r="O272" s="7">
        <f>ABS(I272/L272)</f>
        <v>0</v>
      </c>
      <c r="P272" s="55">
        <f>O272 / X338*100</f>
        <v>0</v>
      </c>
      <c r="Q272" s="55">
        <f>IF(P272&lt;0,P272,0)</f>
        <v>0</v>
      </c>
      <c r="R272" s="159">
        <f>IF(P272&gt;0,P272,0)</f>
        <v>0</v>
      </c>
      <c r="S272" s="33">
        <f>IF(EXACT(C272,UPPER(C272)),1,0.01)/U272</f>
        <v>1</v>
      </c>
      <c r="T272" s="44">
        <v>2</v>
      </c>
      <c r="U272" s="44">
        <v>1</v>
      </c>
      <c r="V272" s="152">
        <f>IF(AND(P272&lt;0,N272&gt;0),N272,0)</f>
        <v>0</v>
      </c>
      <c r="W272" s="1">
        <f>IF(AND(P272&gt;0,N272&gt;0),N272,0)</f>
        <v>0</v>
      </c>
      <c r="Y272" s="20">
        <v>1.5674999999999999</v>
      </c>
      <c r="Z272" s="19">
        <f>IF(OR(E272="#N/A N/A",Y272="#N/A N/A"),0,  E272 - Y272)</f>
        <v>-2.9999999999996696E-4</v>
      </c>
      <c r="AA272" s="24">
        <f>IF(OR(Y272=0,Y272="#N/A N/A"),0,Z272 / Y272*100)</f>
        <v>-1.9138755980859137E-2</v>
      </c>
      <c r="AB272" s="155">
        <v>0</v>
      </c>
      <c r="AC272" s="21">
        <f>IF(C272 = B338,1,_xll.BDP(J272,$AC$7)*K272)</f>
        <v>1.5678099999999999</v>
      </c>
      <c r="AD272" s="167">
        <f>Z272*AB272/AC272/Y272 / AE338</f>
        <v>0</v>
      </c>
      <c r="AG272" s="179"/>
    </row>
    <row r="273" spans="1:33" s="44" customFormat="1" x14ac:dyDescent="0.2">
      <c r="B273" s="44" t="s">
        <v>279</v>
      </c>
      <c r="C273" s="44" t="s">
        <v>87</v>
      </c>
      <c r="D273" s="44" t="s">
        <v>281</v>
      </c>
      <c r="E273" s="21">
        <v>1.38811387</v>
      </c>
      <c r="F273" s="21">
        <f>_xll.BDP(B273,$F$7)</f>
        <v>1.3789</v>
      </c>
      <c r="G273" s="36">
        <f>IF(OR(F273="#N/A N/A",E273="#N/A N/A"),0,  F273 - E273)</f>
        <v>-9.2138699999999574E-3</v>
      </c>
      <c r="H273" s="24">
        <f>IF(OR(E273=0,E273="#N/A N/A"),0,G273 / E273*100)</f>
        <v>-0.66376903214719396</v>
      </c>
      <c r="I273" s="28">
        <v>-61000000</v>
      </c>
      <c r="J273" s="52" t="str">
        <f>CONCATENATE(B338,C273, " Curncy")</f>
        <v>EURGBP Curncy</v>
      </c>
      <c r="K273" s="19">
        <f>IF(C273 = B338,1,_xll.BDP(J273,$K$7))</f>
        <v>1</v>
      </c>
      <c r="L273" s="21">
        <f>IF(C273 = B338,1,_xll.BDP(J273,$L$7)*K273)</f>
        <v>0.88556000000000001</v>
      </c>
      <c r="M273" s="7">
        <f>G273*I273/L273/F273</f>
        <v>460278.9908501755</v>
      </c>
      <c r="N273" s="54">
        <f>M273 / X338</f>
        <v>2.6714128518362363E-3</v>
      </c>
      <c r="O273" s="7">
        <f>ABS(I273/L273)</f>
        <v>68882966.710330188</v>
      </c>
      <c r="P273" s="55">
        <f>O273 / X338*100</f>
        <v>39.978979314848196</v>
      </c>
      <c r="Q273" s="55">
        <f>IF(P273&lt;0,P273,0)</f>
        <v>0</v>
      </c>
      <c r="R273" s="159">
        <f>IF(P273&gt;0,P273,0)</f>
        <v>39.978979314848196</v>
      </c>
      <c r="S273" s="33">
        <f>IF(EXACT(C273,UPPER(C273)),1,0.01)/U273</f>
        <v>1</v>
      </c>
      <c r="T273" s="44">
        <v>2</v>
      </c>
      <c r="U273" s="44">
        <v>1</v>
      </c>
      <c r="V273" s="152">
        <f>IF(AND(P273&lt;0,N273&gt;0),N273,0)</f>
        <v>0</v>
      </c>
      <c r="W273" s="44">
        <f>IF(AND(P273&gt;0,N273&gt;0),N273,0)</f>
        <v>2.6714128518362363E-3</v>
      </c>
      <c r="X273" s="3"/>
      <c r="Y273" s="20">
        <v>1.3940562599999999</v>
      </c>
      <c r="Z273" s="19">
        <f>IF(OR(E273="#N/A N/A",Y273="#N/A N/A"),0,  E273 - Y273)</f>
        <v>-5.9423899999999641E-3</v>
      </c>
      <c r="AA273" s="24">
        <f>IF(OR(Y273=0,Y273="#N/A N/A"),0,Z273 / Y273*100)</f>
        <v>-0.42626615370601784</v>
      </c>
      <c r="AB273" s="155">
        <v>-61000000</v>
      </c>
      <c r="AC273" s="21">
        <f>IF(C273 = B338,1,_xll.BDP(J273,$AC$7)*K273)</f>
        <v>0.87961999999999996</v>
      </c>
      <c r="AD273" s="167">
        <f>Z273*AB273/AC273/Y273 / AE338</f>
        <v>1.7117064059857573E-3</v>
      </c>
      <c r="AE273" s="204"/>
      <c r="AF273" s="197"/>
      <c r="AG273" s="179"/>
    </row>
    <row r="274" spans="1:33" s="44" customFormat="1" x14ac:dyDescent="0.2">
      <c r="B274" s="44" t="s">
        <v>282</v>
      </c>
      <c r="C274" s="44" t="s">
        <v>36</v>
      </c>
      <c r="D274" s="44" t="s">
        <v>284</v>
      </c>
      <c r="E274" s="21">
        <v>8.2225671315048317</v>
      </c>
      <c r="F274" s="21">
        <f>_xll.BDP(B274,$F$7)</f>
        <v>8.2708999999999993</v>
      </c>
      <c r="G274" s="36">
        <f>IF(OR(F274="#N/A N/A",E274="#N/A N/A"),0,  F274 - E274)</f>
        <v>4.8332868495167602E-2</v>
      </c>
      <c r="H274" s="24">
        <f>IF(OR(E274=0,E274="#N/A N/A"),0,G274 / E274*100)</f>
        <v>0.58780752679999204</v>
      </c>
      <c r="I274" s="28">
        <v>0</v>
      </c>
      <c r="J274" s="52" t="str">
        <f>CONCATENATE(B338,C274, " Curncy")</f>
        <v>EURUSD Curncy</v>
      </c>
      <c r="K274" s="19">
        <f>IF(C274 = B338,1,_xll.BDP(J274,$K$7))</f>
        <v>1</v>
      </c>
      <c r="L274" s="21">
        <f>IF(C274 = B338,1,_xll.BDP(J274,$L$7)*K274)</f>
        <v>1.2211000000000001</v>
      </c>
      <c r="M274" s="7">
        <f>G274*I274/L274/F274</f>
        <v>0</v>
      </c>
      <c r="N274" s="54">
        <f>M274 / X338</f>
        <v>0</v>
      </c>
      <c r="O274" s="7">
        <f>ABS(I274/L274)</f>
        <v>0</v>
      </c>
      <c r="P274" s="55">
        <f>O274 / X338*100</f>
        <v>0</v>
      </c>
      <c r="Q274" s="55">
        <f>IF(P274&lt;0,P274,0)</f>
        <v>0</v>
      </c>
      <c r="R274" s="159">
        <f>IF(P274&gt;0,P274,0)</f>
        <v>0</v>
      </c>
      <c r="S274" s="33">
        <f>IF(EXACT(C274,UPPER(C274)),1,0.01)/U274</f>
        <v>1</v>
      </c>
      <c r="T274" s="44">
        <v>2</v>
      </c>
      <c r="U274" s="44">
        <v>1</v>
      </c>
      <c r="V274" s="152">
        <f>IF(AND(P274&lt;0,N274&gt;0),N274,0)</f>
        <v>0</v>
      </c>
      <c r="W274" s="44">
        <f>IF(AND(P274&gt;0,N274&gt;0),N274,0)</f>
        <v>0</v>
      </c>
      <c r="X274" s="3"/>
      <c r="Y274" s="20">
        <v>8.1633032904724541</v>
      </c>
      <c r="Z274" s="19">
        <f>IF(OR(E274="#N/A N/A",Y274="#N/A N/A"),0,  E274 - Y274)</f>
        <v>5.9263841032377584E-2</v>
      </c>
      <c r="AA274" s="24">
        <f>IF(OR(Y274=0,Y274="#N/A N/A"),0,Z274 / Y274*100)</f>
        <v>0.7259786746076865</v>
      </c>
      <c r="AB274" s="155">
        <v>0</v>
      </c>
      <c r="AC274" s="21">
        <f>IF(C274 = B338,1,_xll.BDP(J274,$AC$7)*K274)</f>
        <v>1.2248000000000001</v>
      </c>
      <c r="AD274" s="167">
        <f>Z274*AB274/AC274/Y274 / AE338</f>
        <v>0</v>
      </c>
      <c r="AE274" s="204"/>
      <c r="AF274" s="197"/>
      <c r="AG274" s="179"/>
    </row>
    <row r="275" spans="1:33" s="44" customFormat="1" x14ac:dyDescent="0.2">
      <c r="B275" s="44" t="s">
        <v>283</v>
      </c>
      <c r="C275" s="44" t="s">
        <v>36</v>
      </c>
      <c r="D275" s="44" t="s">
        <v>286</v>
      </c>
      <c r="E275" s="21">
        <v>56.256230080000002</v>
      </c>
      <c r="F275" s="21">
        <f>_xll.BDP(B275,$F$7)</f>
        <v>56.2453</v>
      </c>
      <c r="G275" s="36">
        <f>IF(OR(F275="#N/A N/A",E275="#N/A N/A"),0,  F275 - E275)</f>
        <v>-1.0930080000001396E-2</v>
      </c>
      <c r="H275" s="24">
        <f>IF(OR(E275=0,E275="#N/A N/A"),0,G275 / E275*100)</f>
        <v>-1.9429101424781069E-2</v>
      </c>
      <c r="I275" s="28">
        <v>0</v>
      </c>
      <c r="J275" s="52" t="str">
        <f>CONCATENATE(B338,C275, " Curncy")</f>
        <v>EURUSD Curncy</v>
      </c>
      <c r="K275" s="19">
        <f>IF(C275 = B338,1,_xll.BDP(J275,$K$7))</f>
        <v>1</v>
      </c>
      <c r="L275" s="21">
        <f>IF(C275 = B338,1,_xll.BDP(J275,$L$7)*K275)</f>
        <v>1.2211000000000001</v>
      </c>
      <c r="M275" s="7">
        <f>G275*I275/L275/F275</f>
        <v>0</v>
      </c>
      <c r="N275" s="54">
        <f>M275 / X338</f>
        <v>0</v>
      </c>
      <c r="O275" s="7">
        <f>ABS(I275/L275)</f>
        <v>0</v>
      </c>
      <c r="P275" s="55">
        <f>O275 / X338*100</f>
        <v>0</v>
      </c>
      <c r="Q275" s="55">
        <f>IF(P275&lt;0,P275,0)</f>
        <v>0</v>
      </c>
      <c r="R275" s="159">
        <f>IF(P275&gt;0,P275,0)</f>
        <v>0</v>
      </c>
      <c r="S275" s="33">
        <f>IF(EXACT(C275,UPPER(C275)),1,0.01)/U275</f>
        <v>1</v>
      </c>
      <c r="T275" s="44">
        <v>2</v>
      </c>
      <c r="U275" s="44">
        <v>1</v>
      </c>
      <c r="V275" s="152">
        <f>IF(AND(P275&lt;0,N275&gt;0),N275,0)</f>
        <v>0</v>
      </c>
      <c r="W275" s="44">
        <f>IF(AND(P275&gt;0,N275&gt;0),N275,0)</f>
        <v>0</v>
      </c>
      <c r="X275" s="3"/>
      <c r="Y275" s="20">
        <v>55.994467049999997</v>
      </c>
      <c r="Z275" s="19">
        <f>IF(OR(E275="#N/A N/A",Y275="#N/A N/A"),0,  E275 - Y275)</f>
        <v>0.26176303000000445</v>
      </c>
      <c r="AA275" s="24">
        <f>IF(OR(Y275=0,Y275="#N/A N/A"),0,Z275 / Y275*100)</f>
        <v>0.46748017043588319</v>
      </c>
      <c r="AB275" s="155">
        <v>0</v>
      </c>
      <c r="AC275" s="21">
        <f>IF(C275 = B338,1,_xll.BDP(J275,$AC$7)*K275)</f>
        <v>1.2248000000000001</v>
      </c>
      <c r="AD275" s="167">
        <f>Z275*AB275/AC275/Y275 / AE338</f>
        <v>0</v>
      </c>
      <c r="AE275" s="204"/>
      <c r="AF275" s="197"/>
      <c r="AG275" s="179"/>
    </row>
    <row r="276" spans="1:33" s="44" customFormat="1" x14ac:dyDescent="0.2">
      <c r="B276" s="44" t="s">
        <v>285</v>
      </c>
      <c r="C276" s="44" t="s">
        <v>87</v>
      </c>
      <c r="D276" s="44" t="s">
        <v>287</v>
      </c>
      <c r="E276" s="21">
        <v>16.29034819</v>
      </c>
      <c r="F276" s="21">
        <f>_xll.BDP(B276,$F$7)</f>
        <v>16.252199999999998</v>
      </c>
      <c r="G276" s="36">
        <f>IF(OR(F276="#N/A N/A",E276="#N/A N/A"),0,  F276 - E276)</f>
        <v>-3.8148190000001136E-2</v>
      </c>
      <c r="H276" s="24">
        <f>IF(OR(E276=0,E276="#N/A N/A"),0,G276 / E276*100)</f>
        <v>-0.23417663978120984</v>
      </c>
      <c r="I276" s="28">
        <v>0</v>
      </c>
      <c r="J276" s="52" t="str">
        <f>CONCATENATE(B338,C276, " Curncy")</f>
        <v>EURGBP Curncy</v>
      </c>
      <c r="K276" s="19">
        <f>IF(C276 = B338,1,_xll.BDP(J276,$K$7))</f>
        <v>1</v>
      </c>
      <c r="L276" s="21">
        <f>IF(C276 = B338,1,_xll.BDP(J276,$L$7)*K276)</f>
        <v>0.88556000000000001</v>
      </c>
      <c r="M276" s="7">
        <f>G276*I276/L276/F276</f>
        <v>0</v>
      </c>
      <c r="N276" s="54">
        <f>M276 / X338</f>
        <v>0</v>
      </c>
      <c r="O276" s="7">
        <f>ABS(I276/L276)</f>
        <v>0</v>
      </c>
      <c r="P276" s="55">
        <f>O276 / X338*100</f>
        <v>0</v>
      </c>
      <c r="Q276" s="55">
        <f>IF(P276&lt;0,P276,0)</f>
        <v>0</v>
      </c>
      <c r="R276" s="159">
        <f>IF(P276&gt;0,P276,0)</f>
        <v>0</v>
      </c>
      <c r="S276" s="33">
        <f>IF(EXACT(C276,UPPER(C276)),1,0.01)/U276</f>
        <v>1</v>
      </c>
      <c r="T276" s="44">
        <v>2</v>
      </c>
      <c r="U276" s="44">
        <v>1</v>
      </c>
      <c r="V276" s="152">
        <f>IF(AND(P276&lt;0,N276&gt;0),N276,0)</f>
        <v>0</v>
      </c>
      <c r="W276" s="44">
        <f>IF(AND(P276&gt;0,N276&gt;0),N276,0)</f>
        <v>0</v>
      </c>
      <c r="X276" s="3"/>
      <c r="Y276" s="20">
        <v>16.22039474</v>
      </c>
      <c r="Z276" s="19">
        <f>IF(OR(E276="#N/A N/A",Y276="#N/A N/A"),0,  E276 - Y276)</f>
        <v>6.9953449999999862E-2</v>
      </c>
      <c r="AA276" s="24">
        <f>IF(OR(Y276=0,Y276="#N/A N/A"),0,Z276 / Y276*100)</f>
        <v>0.43126848095436587</v>
      </c>
      <c r="AB276" s="155">
        <v>0</v>
      </c>
      <c r="AC276" s="21">
        <f>IF(C276 = B338,1,_xll.BDP(J276,$AC$7)*K276)</f>
        <v>0.87961999999999996</v>
      </c>
      <c r="AD276" s="167">
        <f>Z276*AB276/AC276/Y276 / AE338</f>
        <v>0</v>
      </c>
      <c r="AE276" s="204"/>
      <c r="AF276" s="197"/>
      <c r="AG276" s="179"/>
    </row>
    <row r="277" spans="1:33" s="44" customFormat="1" x14ac:dyDescent="0.2">
      <c r="B277" s="44" t="s">
        <v>289</v>
      </c>
      <c r="C277" s="44" t="s">
        <v>36</v>
      </c>
      <c r="D277" s="44" t="s">
        <v>288</v>
      </c>
      <c r="E277" s="21">
        <v>107.56192608989809</v>
      </c>
      <c r="F277" s="21">
        <f>_xll.BDP(B277,$F$7)</f>
        <v>106.62</v>
      </c>
      <c r="G277" s="36">
        <f>IF(OR(F277="#N/A N/A",E277="#N/A N/A"),0,  F277 - E277)</f>
        <v>-0.94192608989808946</v>
      </c>
      <c r="H277" s="24">
        <f>IF(OR(E277=0,E277="#N/A N/A"),0,G277 / E277*100)</f>
        <v>-0.87570585999998418</v>
      </c>
      <c r="I277" s="28">
        <v>0</v>
      </c>
      <c r="J277" s="52" t="str">
        <f>CONCATENATE(B338,C277, " Curncy")</f>
        <v>EURUSD Curncy</v>
      </c>
      <c r="K277" s="19">
        <f>IF(C277 = B338,1,_xll.BDP(J277,$K$7))</f>
        <v>1</v>
      </c>
      <c r="L277" s="21">
        <f>IF(C277 = B338,1,_xll.BDP(J277,$L$7)*K277)</f>
        <v>1.2211000000000001</v>
      </c>
      <c r="M277" s="7">
        <f>G277*I277/L277/F277</f>
        <v>0</v>
      </c>
      <c r="N277" s="54">
        <f>M277 / X338</f>
        <v>0</v>
      </c>
      <c r="O277" s="7">
        <f>ABS(I277/L277)</f>
        <v>0</v>
      </c>
      <c r="P277" s="55">
        <f>O277 / X338*100</f>
        <v>0</v>
      </c>
      <c r="Q277" s="55">
        <f>IF(P277&lt;0,P277,0)</f>
        <v>0</v>
      </c>
      <c r="R277" s="159">
        <f>IF(P277&gt;0,P277,0)</f>
        <v>0</v>
      </c>
      <c r="S277" s="33">
        <f>IF(EXACT(C277,UPPER(C277)),1,0.01)/U277</f>
        <v>1</v>
      </c>
      <c r="T277" s="44">
        <v>2</v>
      </c>
      <c r="U277" s="44">
        <v>1</v>
      </c>
      <c r="V277" s="152">
        <f>IF(AND(P277&lt;0,N277&gt;0),N277,0)</f>
        <v>0</v>
      </c>
      <c r="W277" s="44">
        <f>IF(AND(P277&gt;0,N277&gt;0),N277,0)</f>
        <v>0</v>
      </c>
      <c r="X277" s="3"/>
      <c r="Y277" s="20">
        <v>106.93528811039998</v>
      </c>
      <c r="Z277" s="19">
        <f>IF(OR(E277="#N/A N/A",Y277="#N/A N/A"),0,  E277 - Y277)</f>
        <v>0.6266379794981134</v>
      </c>
      <c r="AA277" s="24">
        <f>IF(OR(Y277=0,Y277="#N/A N/A"),0,Z277 / Y277*100)</f>
        <v>0.58599737333776325</v>
      </c>
      <c r="AB277" s="155">
        <v>0</v>
      </c>
      <c r="AC277" s="21">
        <f>IF(C277 = B338,1,_xll.BDP(J277,$AC$7)*K277)</f>
        <v>1.2248000000000001</v>
      </c>
      <c r="AD277" s="167">
        <f>Z277*AB277/AC277/Y277 / AE338</f>
        <v>0</v>
      </c>
      <c r="AE277" s="204"/>
      <c r="AF277" s="197"/>
      <c r="AG277" s="179"/>
    </row>
    <row r="278" spans="1:33" s="44" customFormat="1" x14ac:dyDescent="0.2">
      <c r="B278" s="44" t="s">
        <v>290</v>
      </c>
      <c r="C278" s="44" t="s">
        <v>36</v>
      </c>
      <c r="D278" s="44" t="s">
        <v>291</v>
      </c>
      <c r="E278" s="21">
        <v>7.82604788</v>
      </c>
      <c r="F278" s="21">
        <f>_xll.BDP(B278,$F$7)</f>
        <v>7.8263999999999996</v>
      </c>
      <c r="G278" s="36">
        <f>IF(OR(F278="#N/A N/A",E278="#N/A N/A"),0,  F278 - E278)</f>
        <v>3.5211999999962273E-4</v>
      </c>
      <c r="H278" s="24">
        <f>IF(OR(E278=0,E278="#N/A N/A"),0,G278 / E278*100)</f>
        <v>4.4993335767787648E-3</v>
      </c>
      <c r="I278" s="28">
        <v>107000000</v>
      </c>
      <c r="J278" s="52" t="str">
        <f>CONCATENATE(B338,C278, " Curncy")</f>
        <v>EURUSD Curncy</v>
      </c>
      <c r="K278" s="19">
        <f>IF(C278 = B338,1,_xll.BDP(J278,$K$7))</f>
        <v>1</v>
      </c>
      <c r="L278" s="21">
        <f>IF(C278 = B338,1,_xll.BDP(J278,$L$7)*K278)</f>
        <v>1.2211000000000001</v>
      </c>
      <c r="M278" s="7">
        <f>G278*I278/L278/F278</f>
        <v>3942.4046565151812</v>
      </c>
      <c r="N278" s="54">
        <f>M278 / X338</f>
        <v>2.2881319104094975E-5</v>
      </c>
      <c r="O278" s="7">
        <f>ABS(I278/L278)</f>
        <v>87625911.063794941</v>
      </c>
      <c r="P278" s="55">
        <f>O278 / X338*100</f>
        <v>50.857195227899808</v>
      </c>
      <c r="Q278" s="55">
        <f>IF(P278&lt;0,P278,0)</f>
        <v>0</v>
      </c>
      <c r="R278" s="159">
        <f>IF(P278&gt;0,P278,0)</f>
        <v>50.857195227899808</v>
      </c>
      <c r="S278" s="33">
        <f>IF(EXACT(C278,UPPER(C278)),1,0.01)/U278</f>
        <v>1</v>
      </c>
      <c r="T278" s="44">
        <v>2</v>
      </c>
      <c r="U278" s="44">
        <v>1</v>
      </c>
      <c r="V278" s="152">
        <f>IF(AND(P278&lt;0,N278&gt;0),N278,0)</f>
        <v>0</v>
      </c>
      <c r="W278" s="44">
        <f>IF(AND(P278&gt;0,N278&gt;0),N278,0)</f>
        <v>2.2881319104094975E-5</v>
      </c>
      <c r="X278" s="3"/>
      <c r="Y278" s="20">
        <v>7.8236777899999996</v>
      </c>
      <c r="Z278" s="19">
        <f>IF(OR(E278="#N/A N/A",Y278="#N/A N/A"),0,  E278 - Y278)</f>
        <v>2.3700900000003244E-3</v>
      </c>
      <c r="AA278" s="24">
        <f>IF(OR(Y278=0,Y278="#N/A N/A"),0,Z278 / Y278*100)</f>
        <v>3.0293808917203943E-2</v>
      </c>
      <c r="AB278" s="155">
        <v>107000000</v>
      </c>
      <c r="AC278" s="21">
        <f>IF(C278 = B338,1,_xll.BDP(J278,$AC$7)*K278)</f>
        <v>1.2248000000000001</v>
      </c>
      <c r="AD278" s="167">
        <f>Z278*AB278/AC278/Y278 / AE338</f>
        <v>1.5324494860453897E-4</v>
      </c>
      <c r="AE278" s="204"/>
      <c r="AF278" s="197"/>
      <c r="AG278" s="179"/>
    </row>
    <row r="279" spans="1:33" s="44" customFormat="1" x14ac:dyDescent="0.2">
      <c r="B279" s="44" t="s">
        <v>351</v>
      </c>
      <c r="C279" s="44" t="s">
        <v>36</v>
      </c>
      <c r="D279" s="44" t="s">
        <v>292</v>
      </c>
      <c r="E279" s="21">
        <v>0.78094691000000005</v>
      </c>
      <c r="F279" s="21">
        <f>_xll.BDP(B279,$F$7)</f>
        <v>0.77980000000000005</v>
      </c>
      <c r="G279" s="36">
        <f>IF(OR(F279="#N/A N/A",E279="#N/A N/A"),0,  F279 - E279)</f>
        <v>-1.146910000000001E-3</v>
      </c>
      <c r="H279" s="24">
        <f>IF(OR(E279=0,E279="#N/A N/A"),0,G279 / E279*100)</f>
        <v>-0.14686145566540507</v>
      </c>
      <c r="I279" s="28">
        <v>26500000</v>
      </c>
      <c r="J279" s="52" t="str">
        <f>CONCATENATE(B338,C279, " Curncy")</f>
        <v>EURUSD Curncy</v>
      </c>
      <c r="K279" s="19">
        <f>IF(C279 = B338,1,_xll.BDP(J279,$K$7))</f>
        <v>1</v>
      </c>
      <c r="L279" s="21">
        <f>IF(C279 = B338,1,_xll.BDP(J279,$L$7)*K279)</f>
        <v>1.2211000000000001</v>
      </c>
      <c r="M279" s="7">
        <f>G279*I279/L279/F279</f>
        <v>-31918.373414003756</v>
      </c>
      <c r="N279" s="54">
        <f>M279 / X338</f>
        <v>-1.8525102088709676E-4</v>
      </c>
      <c r="O279" s="7">
        <f>ABS(I279/L279)</f>
        <v>21701744.328883793</v>
      </c>
      <c r="P279" s="55">
        <f>O279 / X338*100</f>
        <v>12.595473584479858</v>
      </c>
      <c r="Q279" s="55">
        <f>IF(P279&lt;0,P279,0)</f>
        <v>0</v>
      </c>
      <c r="R279" s="159">
        <f>IF(P279&gt;0,P279,0)</f>
        <v>12.595473584479858</v>
      </c>
      <c r="S279" s="33">
        <f>IF(EXACT(C279,UPPER(C279)),1,0.01)/U279</f>
        <v>1</v>
      </c>
      <c r="T279" s="44">
        <v>2</v>
      </c>
      <c r="U279" s="44">
        <v>1</v>
      </c>
      <c r="V279" s="152">
        <f>IF(AND(P279&lt;0,N279&gt;0),N279,0)</f>
        <v>0</v>
      </c>
      <c r="W279" s="44">
        <f>IF(AND(P279&gt;0,N279&gt;0),N279,0)</f>
        <v>0</v>
      </c>
      <c r="X279" s="3"/>
      <c r="Y279" s="20">
        <v>0.78405104000000003</v>
      </c>
      <c r="Z279" s="19">
        <f>IF(OR(E279="#N/A N/A",Y279="#N/A N/A"),0,  E279 - Y279)</f>
        <v>-3.1041299999999827E-3</v>
      </c>
      <c r="AA279" s="24">
        <f>IF(OR(Y279=0,Y279="#N/A N/A"),0,Z279 / Y279*100)</f>
        <v>-0.39590917448435275</v>
      </c>
      <c r="AB279" s="155">
        <v>26500000</v>
      </c>
      <c r="AC279" s="21">
        <f>IF(C279 = B338,1,_xll.BDP(J279,$AC$7)*K279)</f>
        <v>1.2248000000000001</v>
      </c>
      <c r="AD279" s="167">
        <f>Z279*AB279/AC279/Y279 / AE338</f>
        <v>-4.9600944710102325E-4</v>
      </c>
      <c r="AE279" s="204"/>
      <c r="AF279" s="197"/>
      <c r="AG279" s="179"/>
    </row>
    <row r="280" spans="1:33" x14ac:dyDescent="0.2">
      <c r="B280" s="1" t="s">
        <v>293</v>
      </c>
      <c r="C280" s="44" t="s">
        <v>36</v>
      </c>
      <c r="D280" s="1" t="s">
        <v>294</v>
      </c>
      <c r="E280" s="21">
        <v>1.2239</v>
      </c>
      <c r="F280" s="21">
        <f>_xll.BDP(B280,$F$7)</f>
        <v>1.2211000000000001</v>
      </c>
      <c r="G280" s="36">
        <f>IF(OR(F280="#N/A N/A",E280="#N/A N/A"),0,  F280 - E280)</f>
        <v>-2.7999999999999137E-3</v>
      </c>
      <c r="H280" s="24">
        <f>IF(OR(E280=0,E280="#N/A N/A"),0,G280 / E280*100)</f>
        <v>-0.22877686085463794</v>
      </c>
      <c r="I280" s="28">
        <v>0</v>
      </c>
      <c r="J280" s="52" t="str">
        <f>CONCATENATE(B338,C280, " Curncy")</f>
        <v>EURUSD Curncy</v>
      </c>
      <c r="K280" s="19">
        <f>IF(C280 = B338,1,_xll.BDP(J280,$K$7))</f>
        <v>1</v>
      </c>
      <c r="L280" s="21">
        <f>IF(C280 = B338,1,_xll.BDP(J280,$L$7)*K280)</f>
        <v>1.2211000000000001</v>
      </c>
      <c r="M280" s="7">
        <f>G280*I280/L280/F280</f>
        <v>0</v>
      </c>
      <c r="N280" s="54">
        <f>M280 / X338</f>
        <v>0</v>
      </c>
      <c r="O280" s="7">
        <f>ABS(I280/L280)</f>
        <v>0</v>
      </c>
      <c r="P280" s="55">
        <f>O280 / X338*100</f>
        <v>0</v>
      </c>
      <c r="Q280" s="55">
        <f>IF(P280&lt;0,P280,0)</f>
        <v>0</v>
      </c>
      <c r="R280" s="159">
        <f>IF(P280&gt;0,P280,0)</f>
        <v>0</v>
      </c>
      <c r="S280" s="33">
        <f>IF(EXACT(C280,UPPER(C280)),1,0.01)/U280</f>
        <v>1</v>
      </c>
      <c r="T280" s="44">
        <v>2</v>
      </c>
      <c r="U280" s="44">
        <v>1</v>
      </c>
      <c r="V280" s="152">
        <f>IF(AND(P280&lt;0,N280&gt;0),N280,0)</f>
        <v>0</v>
      </c>
      <c r="W280" s="1">
        <f>IF(AND(P280&gt;0,N280&gt;0),N280,0)</f>
        <v>0</v>
      </c>
      <c r="Y280" s="20">
        <v>1.2290000000000001</v>
      </c>
      <c r="Z280" s="19">
        <f>IF(OR(E280="#N/A N/A",Y280="#N/A N/A"),0,  E280 - Y280)</f>
        <v>-5.1000000000001044E-3</v>
      </c>
      <c r="AA280" s="24">
        <f>IF(OR(Y280=0,Y280="#N/A N/A"),0,Z280 / Y280*100)</f>
        <v>-0.41497152156225425</v>
      </c>
      <c r="AB280" s="155">
        <v>0</v>
      </c>
      <c r="AC280" s="21">
        <f>IF(C280 = B338,1,_xll.BDP(J280,$AC$7)*K280)</f>
        <v>1.2248000000000001</v>
      </c>
      <c r="AD280" s="167">
        <f>Z280*AB280/AC280/Y280 / AE338</f>
        <v>0</v>
      </c>
      <c r="AG280" s="179"/>
    </row>
    <row r="281" spans="1:33" x14ac:dyDescent="0.2">
      <c r="A281" s="44" t="s">
        <v>323</v>
      </c>
      <c r="D281" s="87" t="s">
        <v>297</v>
      </c>
      <c r="E281" s="88"/>
      <c r="F281" s="88"/>
      <c r="G281" s="89"/>
      <c r="H281" s="90"/>
      <c r="I281" s="91"/>
      <c r="J281" s="92"/>
      <c r="K281" s="93"/>
      <c r="L281" s="94"/>
      <c r="M281" s="96">
        <f xml:space="preserve"> SUM(M271:M280)</f>
        <v>432303.02209268691</v>
      </c>
      <c r="N281" s="97">
        <f xml:space="preserve"> SUM(N271:N280)</f>
        <v>2.5090431500532345E-3</v>
      </c>
      <c r="O281" s="96">
        <f xml:space="preserve"> SUM(O271:O280)</f>
        <v>178210622.10300893</v>
      </c>
      <c r="P281" s="98">
        <f xml:space="preserve"> SUM(P271:P280)</f>
        <v>103.43164812722787</v>
      </c>
      <c r="Q281" s="98">
        <f xml:space="preserve"> SUM(Q271:Q280)</f>
        <v>0</v>
      </c>
      <c r="R281" s="165">
        <f xml:space="preserve"> SUM(R271:R280)</f>
        <v>103.43164812722787</v>
      </c>
      <c r="S281" s="198"/>
      <c r="T281" s="199"/>
      <c r="U281" s="199"/>
      <c r="V281" s="200">
        <f xml:space="preserve"> SUM(V271:V280)</f>
        <v>0</v>
      </c>
      <c r="W281" s="200">
        <f xml:space="preserve"> SUM(W271:W280)</f>
        <v>2.6942941709403312E-3</v>
      </c>
      <c r="X281" s="215"/>
      <c r="Y281" s="190"/>
      <c r="Z281" s="191"/>
      <c r="AA281" s="168"/>
      <c r="AB281" s="192"/>
      <c r="AC281" s="193"/>
      <c r="AD281" s="214">
        <f xml:space="preserve"> SUM(AD271:AD280)</f>
        <v>1.368941907489273E-3</v>
      </c>
      <c r="AE281" s="207"/>
      <c r="AG281" s="179"/>
    </row>
    <row r="282" spans="1:33" x14ac:dyDescent="0.2">
      <c r="AG282" s="179"/>
    </row>
    <row r="283" spans="1:33" x14ac:dyDescent="0.2">
      <c r="A283" s="44" t="s">
        <v>322</v>
      </c>
      <c r="D283" s="103" t="s">
        <v>349</v>
      </c>
      <c r="E283" s="104"/>
      <c r="F283" s="104"/>
      <c r="G283" s="105"/>
      <c r="H283" s="106"/>
      <c r="I283" s="107"/>
      <c r="J283" s="108"/>
      <c r="K283" s="109"/>
      <c r="L283" s="110"/>
      <c r="M283" s="96">
        <f>M263+M269+M281</f>
        <v>-132690.07036521187</v>
      </c>
      <c r="N283" s="97">
        <f>N263+N269+N281</f>
        <v>-7.701197889348481E-4</v>
      </c>
      <c r="O283" s="96">
        <f>O263+O269+O281</f>
        <v>-80957903.570571482</v>
      </c>
      <c r="P283" s="98">
        <f>P263+P269+P281</f>
        <v>-46.987150913985829</v>
      </c>
      <c r="Q283" s="98">
        <f>Q263+Q269+Q281</f>
        <v>-348.06616980455931</v>
      </c>
      <c r="R283" s="165">
        <f>R263+R269+R281</f>
        <v>301.07901889057348</v>
      </c>
      <c r="S283" s="198"/>
      <c r="T283" s="199"/>
      <c r="U283" s="199"/>
      <c r="V283" s="200">
        <f>V263+V269+V281</f>
        <v>2.038269016998015E-2</v>
      </c>
      <c r="W283" s="200">
        <f>W263+W269+W281</f>
        <v>6.682432095178565E-3</v>
      </c>
      <c r="X283" s="215">
        <v>158760474.56100833</v>
      </c>
      <c r="Y283" s="190"/>
      <c r="Z283" s="191"/>
      <c r="AA283" s="168"/>
      <c r="AB283" s="192"/>
      <c r="AC283" s="193"/>
      <c r="AD283" s="168">
        <f>AD263+AD269+AD281</f>
        <v>4.6595835343679476E-2</v>
      </c>
      <c r="AE283" s="207">
        <v>159106919.50242198</v>
      </c>
      <c r="AG283" s="179"/>
    </row>
    <row r="284" spans="1:33" x14ac:dyDescent="0.2">
      <c r="AG284" s="179"/>
    </row>
    <row r="285" spans="1:33" s="44" customFormat="1" x14ac:dyDescent="0.2">
      <c r="B285" s="44" t="s">
        <v>162</v>
      </c>
      <c r="C285" s="44" t="str">
        <f>_xll.BDP(B285,$C$7)</f>
        <v>NOK</v>
      </c>
      <c r="D285" s="44" t="s">
        <v>404</v>
      </c>
      <c r="E285" s="2">
        <f>_xll.BDP(B285,$E$7)</f>
        <v>198.5</v>
      </c>
      <c r="F285" s="2">
        <f>_xll.BDP(B285,$F$7)</f>
        <v>197.6</v>
      </c>
      <c r="G285" s="33">
        <f>IF(OR(F285="#N/A N/A",E285="#N/A N/A"),0,  F285 - E285)</f>
        <v>-0.90000000000000568</v>
      </c>
      <c r="H285" s="22">
        <f>IF(OR(E285=0,E285="#N/A N/A"),0,G285 / E285*100)</f>
        <v>-0.4534005037783404</v>
      </c>
      <c r="I285" s="25">
        <v>18180</v>
      </c>
      <c r="J285" s="49" t="str">
        <f>CONCATENATE(B338,C285, " Curncy")</f>
        <v>EURNOK Curncy</v>
      </c>
      <c r="K285" s="44">
        <f>IF(C285 = B338,1,_xll.BDP(J285,$K$7))</f>
        <v>1</v>
      </c>
      <c r="L285" s="4">
        <f>IF(C285 = B338,1,_xll.BDP(J285,$L$7)*K285)</f>
        <v>9.6206999999999994</v>
      </c>
      <c r="M285" s="7">
        <f>G285*I285*S285/L285</f>
        <v>-1700.7078487012488</v>
      </c>
      <c r="N285" s="8">
        <f>M285 / X338</f>
        <v>-9.8707368673234779E-6</v>
      </c>
      <c r="O285" s="7">
        <f>F285*I285*S285/L285</f>
        <v>373399.85655929404</v>
      </c>
      <c r="P285" s="10">
        <f>O285 / X338*100</f>
        <v>0.21671751166478964</v>
      </c>
      <c r="Q285" s="10">
        <f>IF(P285&lt;0,P285,0)</f>
        <v>0</v>
      </c>
      <c r="R285" s="159">
        <f>IF(P285&gt;0,P285,0)</f>
        <v>0.21671751166478964</v>
      </c>
      <c r="S285" s="33">
        <f>IF(EXACT(C285,UPPER(C285)),1,0.01)/U285</f>
        <v>1</v>
      </c>
      <c r="T285" s="44">
        <v>0</v>
      </c>
      <c r="U285" s="44">
        <v>1</v>
      </c>
      <c r="V285" s="151">
        <f>IF(AND(P285&lt;0,N285&gt;0),N285,0)</f>
        <v>0</v>
      </c>
      <c r="W285" s="44">
        <f>IF(AND(P285&gt;0,N285&gt;0),N285,0)</f>
        <v>0</v>
      </c>
      <c r="X285" s="3"/>
      <c r="Y285" s="2">
        <f>_xll.BDH(B285,$Y$7,$C$1,$C$1)</f>
        <v>199.1</v>
      </c>
      <c r="Z285" s="19">
        <f>IF(OR(E285="#N/A N/A",Y285="#N/A N/A"),0,  E285 - Y285)</f>
        <v>-0.59999999999999432</v>
      </c>
      <c r="AA285" s="22">
        <f>IF(OR(Y285=0,Y285="#N/A N/A"),0,Z285 / Y285*100)</f>
        <v>-0.30135610246107197</v>
      </c>
      <c r="AB285" s="155">
        <v>18180</v>
      </c>
      <c r="AC285" s="21">
        <f>IF(C285 = B338,1,_xll.BDP(J285,$AC$7)*K285)</f>
        <v>9.6254000000000008</v>
      </c>
      <c r="AD285" s="167">
        <f>Z285*AB285*S285/AC285 / AE338</f>
        <v>-6.5620574609470672E-6</v>
      </c>
      <c r="AE285" s="204"/>
      <c r="AF285" s="197"/>
      <c r="AG285" s="179"/>
    </row>
    <row r="286" spans="1:33" s="44" customFormat="1" x14ac:dyDescent="0.2">
      <c r="B286" s="44" t="s">
        <v>231</v>
      </c>
      <c r="C286" s="44" t="str">
        <f>_xll.BDP(B286,$C$7)</f>
        <v>DKK</v>
      </c>
      <c r="D286" s="44" t="s">
        <v>403</v>
      </c>
      <c r="E286" s="2">
        <f>_xll.BDP(B286,$E$7)</f>
        <v>119.2</v>
      </c>
      <c r="F286" s="2">
        <f>_xll.BDP(B286,$F$7)</f>
        <v>118.1</v>
      </c>
      <c r="G286" s="33">
        <f>IF(OR(F286="#N/A N/A",E286="#N/A N/A"),0,  F286 - E286)</f>
        <v>-1.1000000000000085</v>
      </c>
      <c r="H286" s="22">
        <f>IF(OR(E286=0,E286="#N/A N/A"),0,G286 / E286*100)</f>
        <v>-0.92281879194631589</v>
      </c>
      <c r="I286" s="25">
        <v>-15975</v>
      </c>
      <c r="J286" s="49" t="str">
        <f>CONCATENATE(B338,C286, " Curncy")</f>
        <v>EURDKK Curncy</v>
      </c>
      <c r="K286" s="44">
        <f>IF(C286 = B338,1,_xll.BDP(J286,$K$7))</f>
        <v>1</v>
      </c>
      <c r="L286" s="4">
        <f>IF(C286 = B338,1,_xll.BDP(J286,$L$7)*K286)</f>
        <v>7.4462000000000002</v>
      </c>
      <c r="M286" s="7">
        <f>G286*I286*S286/L286</f>
        <v>2359.9285541618724</v>
      </c>
      <c r="N286" s="8">
        <f>M286 / X338</f>
        <v>1.3696787370978327E-5</v>
      </c>
      <c r="O286" s="7">
        <f>F286*I286*S286/L286</f>
        <v>-253370.51113319545</v>
      </c>
      <c r="P286" s="10">
        <f>O286 / X338*100</f>
        <v>-0.14705368986477529</v>
      </c>
      <c r="Q286" s="10">
        <f>IF(P286&lt;0,P286,0)</f>
        <v>-0.14705368986477529</v>
      </c>
      <c r="R286" s="159">
        <f>IF(P286&gt;0,P286,0)</f>
        <v>0</v>
      </c>
      <c r="S286" s="33">
        <f>IF(EXACT(C286,UPPER(C286)),1,0.01)/U286</f>
        <v>1</v>
      </c>
      <c r="T286" s="44">
        <v>0</v>
      </c>
      <c r="U286" s="44">
        <v>1</v>
      </c>
      <c r="V286" s="151">
        <f>IF(AND(P286&lt;0,N286&gt;0),N286,0)</f>
        <v>1.3696787370978327E-5</v>
      </c>
      <c r="W286" s="44">
        <f>IF(AND(P286&gt;0,N286&gt;0),N286,0)</f>
        <v>0</v>
      </c>
      <c r="X286" s="3"/>
      <c r="Y286" s="2">
        <f>_xll.BDH(B286,$Y$7,$C$1,$C$1)</f>
        <v>120.1</v>
      </c>
      <c r="Z286" s="19">
        <f>IF(OR(E286="#N/A N/A",Y286="#N/A N/A"),0,  E286 - Y286)</f>
        <v>-0.89999999999999147</v>
      </c>
      <c r="AA286" s="22">
        <f>IF(OR(Y286=0,Y286="#N/A N/A"),0,Z286 / Y286*100)</f>
        <v>-0.74937552039965982</v>
      </c>
      <c r="AB286" s="155">
        <v>-15975</v>
      </c>
      <c r="AC286" s="21">
        <f>IF(C286 = B338,1,_xll.BDP(J286,$AC$7)*K286)</f>
        <v>7.4459999999999997</v>
      </c>
      <c r="AD286" s="167">
        <f>Z286*AB286*S286/AC286 / AE338</f>
        <v>1.1180829646241538E-5</v>
      </c>
      <c r="AE286" s="204"/>
      <c r="AF286" s="197"/>
      <c r="AG286" s="179"/>
    </row>
    <row r="287" spans="1:33" s="44" customFormat="1" x14ac:dyDescent="0.2">
      <c r="B287" s="44" t="s">
        <v>240</v>
      </c>
      <c r="C287" s="44" t="str">
        <f>_xll.BDP(B287,$C$7)</f>
        <v>EUR</v>
      </c>
      <c r="D287" s="44" t="s">
        <v>402</v>
      </c>
      <c r="E287" s="2">
        <f>_xll.BDP(B287,$E$7)</f>
        <v>87.09</v>
      </c>
      <c r="F287" s="2">
        <f>_xll.BDP(B287,$F$7)</f>
        <v>87.48</v>
      </c>
      <c r="G287" s="33">
        <f>IF(OR(F287="#N/A N/A",E287="#N/A N/A"),0,  F287 - E287)</f>
        <v>0.39000000000000057</v>
      </c>
      <c r="H287" s="22">
        <f>IF(OR(E287=0,E287="#N/A N/A"),0,G287 / E287*100)</f>
        <v>0.44781260764726205</v>
      </c>
      <c r="I287" s="25">
        <v>-4666</v>
      </c>
      <c r="J287" s="49" t="str">
        <f>CONCATENATE(B338,C287, " Curncy")</f>
        <v>EUREUR Curncy</v>
      </c>
      <c r="K287" s="44">
        <f>IF(C287 = B338,1,_xll.BDP(J287,$K$7))</f>
        <v>1</v>
      </c>
      <c r="L287" s="4">
        <f>IF(C287 = B338,1,_xll.BDP(J287,$L$7)*K287)</f>
        <v>1</v>
      </c>
      <c r="M287" s="7">
        <f>G287*I287*S287/L287</f>
        <v>-1819.7400000000027</v>
      </c>
      <c r="N287" s="8">
        <f>M287 / X338</f>
        <v>-1.056158747115804E-5</v>
      </c>
      <c r="O287" s="7">
        <f>F287*I287*S287/L287</f>
        <v>-408181.68</v>
      </c>
      <c r="P287" s="10">
        <f>O287 / X338*100</f>
        <v>-0.23690453127612923</v>
      </c>
      <c r="Q287" s="10">
        <f>IF(P287&lt;0,P287,0)</f>
        <v>-0.23690453127612923</v>
      </c>
      <c r="R287" s="159">
        <f>IF(P287&gt;0,P287,0)</f>
        <v>0</v>
      </c>
      <c r="S287" s="33">
        <f>IF(EXACT(C287,UPPER(C287)),1,0.01)/U287</f>
        <v>1</v>
      </c>
      <c r="T287" s="44">
        <v>0</v>
      </c>
      <c r="U287" s="44">
        <v>1</v>
      </c>
      <c r="V287" s="151">
        <f>IF(AND(P287&lt;0,N287&gt;0),N287,0)</f>
        <v>0</v>
      </c>
      <c r="W287" s="44">
        <f>IF(AND(P287&gt;0,N287&gt;0),N287,0)</f>
        <v>0</v>
      </c>
      <c r="X287" s="3"/>
      <c r="Y287" s="2">
        <f>_xll.BDH(B287,$Y$7,$C$1,$C$1)</f>
        <v>87.89</v>
      </c>
      <c r="Z287" s="19">
        <f>IF(OR(E287="#N/A N/A",Y287="#N/A N/A"),0,  E287 - Y287)</f>
        <v>-0.79999999999999716</v>
      </c>
      <c r="AA287" s="22">
        <f>IF(OR(Y287=0,Y287="#N/A N/A"),0,Z287 / Y287*100)</f>
        <v>-0.91022869495960534</v>
      </c>
      <c r="AB287" s="155">
        <v>-4666</v>
      </c>
      <c r="AC287" s="21">
        <f>IF(C287 = B338,1,_xll.BDP(J287,$AC$7)*K287)</f>
        <v>1</v>
      </c>
      <c r="AD287" s="167">
        <f>Z287*AB287*S287/AC287 / AE338</f>
        <v>2.1614659956695629E-5</v>
      </c>
      <c r="AE287" s="204"/>
      <c r="AF287" s="197"/>
      <c r="AG287" s="179"/>
    </row>
    <row r="288" spans="1:33" s="44" customFormat="1" x14ac:dyDescent="0.2">
      <c r="B288" s="44" t="s">
        <v>145</v>
      </c>
      <c r="C288" s="44" t="str">
        <f>_xll.BDP(B288,$C$7)</f>
        <v>CHF</v>
      </c>
      <c r="D288" s="44" t="s">
        <v>401</v>
      </c>
      <c r="E288" s="2">
        <f>_xll.BDP(B288,$E$7)</f>
        <v>23.85</v>
      </c>
      <c r="F288" s="2">
        <f>_xll.BDP(B288,$F$7)</f>
        <v>23.56</v>
      </c>
      <c r="G288" s="33">
        <f>IF(OR(F288="#N/A N/A",E288="#N/A N/A"),0,  F288 - E288)</f>
        <v>-0.2900000000000027</v>
      </c>
      <c r="H288" s="22">
        <f>IF(OR(E288=0,E288="#N/A N/A"),0,G288 / E288*100)</f>
        <v>-1.2159329140461328</v>
      </c>
      <c r="I288" s="25">
        <v>-8029</v>
      </c>
      <c r="J288" s="49" t="str">
        <f>CONCATENATE(B338,C288, " Curncy")</f>
        <v>EURCHF Curncy</v>
      </c>
      <c r="K288" s="44">
        <f>IF(C288 = B338,1,_xll.BDP(J288,$K$7))</f>
        <v>1</v>
      </c>
      <c r="L288" s="4">
        <f>IF(C288 = B338,1,_xll.BDP(J288,$L$7)*K288)</f>
        <v>1.15141</v>
      </c>
      <c r="M288" s="7">
        <f>G288*I288*S288/L288</f>
        <v>2022.2249242233622</v>
      </c>
      <c r="N288" s="8">
        <f>M288 / X338</f>
        <v>1.1736789554299486E-5</v>
      </c>
      <c r="O288" s="7">
        <f>F288*I288*S288/L288</f>
        <v>-164288.34211966197</v>
      </c>
      <c r="P288" s="10">
        <f>O288 / X338*100</f>
        <v>-9.5351297206652877E-2</v>
      </c>
      <c r="Q288" s="10">
        <f>IF(P288&lt;0,P288,0)</f>
        <v>-9.5351297206652877E-2</v>
      </c>
      <c r="R288" s="159">
        <f>IF(P288&gt;0,P288,0)</f>
        <v>0</v>
      </c>
      <c r="S288" s="33">
        <f>IF(EXACT(C288,UPPER(C288)),1,0.01)/U288</f>
        <v>1</v>
      </c>
      <c r="T288" s="44">
        <v>0</v>
      </c>
      <c r="U288" s="44">
        <v>1</v>
      </c>
      <c r="V288" s="151">
        <f>IF(AND(P288&lt;0,N288&gt;0),N288,0)</f>
        <v>1.1736789554299486E-5</v>
      </c>
      <c r="W288" s="44">
        <f>IF(AND(P288&gt;0,N288&gt;0),N288,0)</f>
        <v>0</v>
      </c>
      <c r="X288" s="3"/>
      <c r="Y288" s="2">
        <f>_xll.BDH(B288,$Y$7,$C$1,$C$1)</f>
        <v>23.96</v>
      </c>
      <c r="Z288" s="19">
        <f>IF(OR(E288="#N/A N/A",Y288="#N/A N/A"),0,  E288 - Y288)</f>
        <v>-0.10999999999999943</v>
      </c>
      <c r="AA288" s="22">
        <f>IF(OR(Y288=0,Y288="#N/A N/A"),0,Z288 / Y288*100)</f>
        <v>-0.45909849749582404</v>
      </c>
      <c r="AB288" s="155">
        <v>-8029</v>
      </c>
      <c r="AC288" s="21">
        <f>IF(C288 = B338,1,_xll.BDP(J288,$AC$7)*K288)</f>
        <v>1.15005</v>
      </c>
      <c r="AD288" s="167">
        <f>Z288*AB288*S288/AC288 / AE338</f>
        <v>4.4468359384479839E-6</v>
      </c>
      <c r="AE288" s="204"/>
      <c r="AF288" s="197"/>
      <c r="AG288" s="179"/>
    </row>
    <row r="289" spans="2:33" s="44" customFormat="1" x14ac:dyDescent="0.2">
      <c r="B289" s="44" t="s">
        <v>74</v>
      </c>
      <c r="C289" s="44" t="str">
        <f>_xll.BDP(B289,$C$7)</f>
        <v>USD</v>
      </c>
      <c r="D289" s="44" t="s">
        <v>400</v>
      </c>
      <c r="E289" s="2">
        <f>_xll.BDP(B289,$E$7)</f>
        <v>45.24</v>
      </c>
      <c r="F289" s="2">
        <f>_xll.BDP(B289,$F$7)</f>
        <v>44.7</v>
      </c>
      <c r="G289" s="33">
        <f>IF(OR(F289="#N/A N/A",E289="#N/A N/A"),0,  F289 - E289)</f>
        <v>-0.53999999999999915</v>
      </c>
      <c r="H289" s="22">
        <f>IF(OR(E289=0,E289="#N/A N/A"),0,G289 / E289*100)</f>
        <v>-1.19363395225464</v>
      </c>
      <c r="I289" s="25">
        <v>-3650</v>
      </c>
      <c r="J289" s="49" t="str">
        <f>CONCATENATE(B338,C289, " Curncy")</f>
        <v>EURUSD Curncy</v>
      </c>
      <c r="K289" s="44">
        <f>IF(C289 = B338,1,_xll.BDP(J289,$K$7))</f>
        <v>1</v>
      </c>
      <c r="L289" s="4">
        <f>IF(C289 = B338,1,_xll.BDP(J289,$L$7)*K289)</f>
        <v>1.2211000000000001</v>
      </c>
      <c r="M289" s="7">
        <f>G289*I289*S289/L289</f>
        <v>1614.1184178199956</v>
      </c>
      <c r="N289" s="8">
        <f>M289 / X338</f>
        <v>9.3681805415131164E-6</v>
      </c>
      <c r="O289" s="7">
        <f>F289*I289*S289/L289</f>
        <v>-133613.13569732208</v>
      </c>
      <c r="P289" s="10">
        <f>O289 / X338*100</f>
        <v>-7.7547716704747596E-2</v>
      </c>
      <c r="Q289" s="10">
        <f>IF(P289&lt;0,P289,0)</f>
        <v>-7.7547716704747596E-2</v>
      </c>
      <c r="R289" s="159">
        <f>IF(P289&gt;0,P289,0)</f>
        <v>0</v>
      </c>
      <c r="S289" s="33">
        <f>IF(EXACT(C289,UPPER(C289)),1,0.01)/U289</f>
        <v>1</v>
      </c>
      <c r="T289" s="44">
        <v>0</v>
      </c>
      <c r="U289" s="44">
        <v>1</v>
      </c>
      <c r="V289" s="151">
        <f>IF(AND(P289&lt;0,N289&gt;0),N289,0)</f>
        <v>9.3681805415131164E-6</v>
      </c>
      <c r="W289" s="44">
        <f>IF(AND(P289&gt;0,N289&gt;0),N289,0)</f>
        <v>0</v>
      </c>
      <c r="X289" s="3"/>
      <c r="Y289" s="2">
        <f>_xll.BDH(B289,$Y$7,$C$1,$C$1)</f>
        <v>46.31</v>
      </c>
      <c r="Z289" s="19">
        <f>IF(OR(E289="#N/A N/A",Y289="#N/A N/A"),0,  E289 - Y289)</f>
        <v>-1.0700000000000003</v>
      </c>
      <c r="AA289" s="22">
        <f>IF(OR(Y289=0,Y289="#N/A N/A"),0,Z289 / Y289*100)</f>
        <v>-2.3105160872381783</v>
      </c>
      <c r="AB289" s="155">
        <v>-3650</v>
      </c>
      <c r="AC289" s="21">
        <f>IF(C289 = B338,1,_xll.BDP(J289,$AC$7)*K289)</f>
        <v>1.2248000000000001</v>
      </c>
      <c r="AD289" s="167">
        <f>Z289*AB289*S289/AC289 / AE338</f>
        <v>1.8463972752165679E-5</v>
      </c>
      <c r="AE289" s="204"/>
      <c r="AF289" s="197"/>
      <c r="AG289" s="179"/>
    </row>
    <row r="290" spans="2:33" s="44" customFormat="1" x14ac:dyDescent="0.2">
      <c r="B290" s="44" t="s">
        <v>130</v>
      </c>
      <c r="C290" s="44" t="str">
        <f>_xll.BDP(B290,$C$7)</f>
        <v>GBp</v>
      </c>
      <c r="D290" s="44" t="s">
        <v>399</v>
      </c>
      <c r="E290" s="2">
        <f>_xll.BDP(B290,$E$7)</f>
        <v>3892</v>
      </c>
      <c r="F290" s="2">
        <f>_xll.BDP(B290,$F$7)</f>
        <v>3854</v>
      </c>
      <c r="G290" s="33">
        <f>IF(OR(F290="#N/A N/A",E290="#N/A N/A"),0,  F290 - E290)</f>
        <v>-38</v>
      </c>
      <c r="H290" s="22">
        <f>IF(OR(E290=0,E290="#N/A N/A"),0,G290 / E290*100)</f>
        <v>-0.97636176772867422</v>
      </c>
      <c r="I290" s="25">
        <v>-7517</v>
      </c>
      <c r="J290" s="49" t="str">
        <f>CONCATENATE(B338,C290, " Curncy")</f>
        <v>EURGBp Curncy</v>
      </c>
      <c r="K290" s="44">
        <f>IF(C290 = B338,1,_xll.BDP(J290,$K$7))</f>
        <v>1</v>
      </c>
      <c r="L290" s="4">
        <f>IF(C290 = B338,1,_xll.BDP(J290,$L$7)*K290)</f>
        <v>0.88556000000000001</v>
      </c>
      <c r="M290" s="7">
        <f>G290*I290*S290/L290</f>
        <v>3225.5973621211438</v>
      </c>
      <c r="N290" s="8">
        <f>M290 / X338</f>
        <v>1.8721041844867424E-5</v>
      </c>
      <c r="O290" s="7">
        <f>F290*I290*S290/L290</f>
        <v>-327143.4798319707</v>
      </c>
      <c r="P290" s="10">
        <f>O290 / X338*100</f>
        <v>-0.18987077702662905</v>
      </c>
      <c r="Q290" s="10">
        <f>IF(P290&lt;0,P290,0)</f>
        <v>-0.18987077702662905</v>
      </c>
      <c r="R290" s="159">
        <f>IF(P290&gt;0,P290,0)</f>
        <v>0</v>
      </c>
      <c r="S290" s="33">
        <f>IF(EXACT(C290,UPPER(C290)),1,0.01)/U290</f>
        <v>0.01</v>
      </c>
      <c r="T290" s="44">
        <v>0</v>
      </c>
      <c r="U290" s="44">
        <v>1</v>
      </c>
      <c r="V290" s="151">
        <f>IF(AND(P290&lt;0,N290&gt;0),N290,0)</f>
        <v>1.8721041844867424E-5</v>
      </c>
      <c r="W290" s="44">
        <f>IF(AND(P290&gt;0,N290&gt;0),N290,0)</f>
        <v>0</v>
      </c>
      <c r="X290" s="3"/>
      <c r="Y290" s="2">
        <f>_xll.BDH(B290,$Y$7,$C$1,$C$1)</f>
        <v>3862</v>
      </c>
      <c r="Z290" s="19">
        <f>IF(OR(E290="#N/A N/A",Y290="#N/A N/A"),0,  E290 - Y290)</f>
        <v>30</v>
      </c>
      <c r="AA290" s="22">
        <f>IF(OR(Y290=0,Y290="#N/A N/A"),0,Z290 / Y290*100)</f>
        <v>0.77679958570688767</v>
      </c>
      <c r="AB290" s="155">
        <v>-7517</v>
      </c>
      <c r="AC290" s="21">
        <f>IF(C290 = B338,1,_xll.BDP(J290,$AC$7)*K290)</f>
        <v>0.87961999999999996</v>
      </c>
      <c r="AD290" s="167">
        <f>Z290*AB290*S290/AC290 / AE338</f>
        <v>-1.4845143351372613E-5</v>
      </c>
      <c r="AE290" s="204"/>
      <c r="AF290" s="197"/>
      <c r="AG290" s="179"/>
    </row>
    <row r="291" spans="2:33" s="44" customFormat="1" x14ac:dyDescent="0.2">
      <c r="B291" s="44" t="s">
        <v>161</v>
      </c>
      <c r="C291" s="44" t="str">
        <f>_xll.BDP(B291,$C$7)</f>
        <v>NOK</v>
      </c>
      <c r="D291" s="44" t="s">
        <v>398</v>
      </c>
      <c r="E291" s="2">
        <f>_xll.BDP(B291,$E$7)</f>
        <v>32.799999999999997</v>
      </c>
      <c r="F291" s="2">
        <f>_xll.BDP(B291,$F$7)</f>
        <v>34</v>
      </c>
      <c r="G291" s="33">
        <f>IF(OR(F291="#N/A N/A",E291="#N/A N/A"),0,  F291 - E291)</f>
        <v>1.2000000000000028</v>
      </c>
      <c r="H291" s="22">
        <f>IF(OR(E291=0,E291="#N/A N/A"),0,G291 / E291*100)</f>
        <v>3.6585365853658622</v>
      </c>
      <c r="I291" s="25">
        <v>93619</v>
      </c>
      <c r="J291" s="49" t="str">
        <f>CONCATENATE(B338,C291, " Curncy")</f>
        <v>EURNOK Curncy</v>
      </c>
      <c r="K291" s="44">
        <f>IF(C291 = B338,1,_xll.BDP(J291,$K$7))</f>
        <v>1</v>
      </c>
      <c r="L291" s="4">
        <f>IF(C291 = B338,1,_xll.BDP(J291,$L$7)*K291)</f>
        <v>9.6206999999999994</v>
      </c>
      <c r="M291" s="7">
        <f>G291*I291*S291/L291</f>
        <v>11677.196046025785</v>
      </c>
      <c r="N291" s="8">
        <f>M291 / X338</f>
        <v>6.7773268410850976E-5</v>
      </c>
      <c r="O291" s="7">
        <f>F291*I291*S291/L291</f>
        <v>330853.88797072979</v>
      </c>
      <c r="P291" s="10">
        <f>O291 / X338*100</f>
        <v>0.19202426049741064</v>
      </c>
      <c r="Q291" s="10">
        <f>IF(P291&lt;0,P291,0)</f>
        <v>0</v>
      </c>
      <c r="R291" s="159">
        <f>IF(P291&gt;0,P291,0)</f>
        <v>0.19202426049741064</v>
      </c>
      <c r="S291" s="33">
        <f>IF(EXACT(C291,UPPER(C291)),1,0.01)/U291</f>
        <v>1</v>
      </c>
      <c r="T291" s="44">
        <v>0</v>
      </c>
      <c r="U291" s="44">
        <v>1</v>
      </c>
      <c r="V291" s="151">
        <f>IF(AND(P291&lt;0,N291&gt;0),N291,0)</f>
        <v>0</v>
      </c>
      <c r="W291" s="44">
        <f>IF(AND(P291&gt;0,N291&gt;0),N291,0)</f>
        <v>6.7773268410850976E-5</v>
      </c>
      <c r="X291" s="3"/>
      <c r="Y291" s="2">
        <f>_xll.BDH(B291,$Y$7,$C$1,$C$1)</f>
        <v>32.799999999999997</v>
      </c>
      <c r="Z291" s="19">
        <f>IF(OR(E291="#N/A N/A",Y291="#N/A N/A"),0,  E291 - Y291)</f>
        <v>0</v>
      </c>
      <c r="AA291" s="22">
        <f>IF(OR(Y291=0,Y291="#N/A N/A"),0,Z291 / Y291*100)</f>
        <v>0</v>
      </c>
      <c r="AB291" s="155">
        <v>93619</v>
      </c>
      <c r="AC291" s="21">
        <f>IF(C291 = B338,1,_xll.BDP(J291,$AC$7)*K291)</f>
        <v>9.6254000000000008</v>
      </c>
      <c r="AD291" s="167">
        <f>Z291*AB291*S291/AC291 / AE338</f>
        <v>0</v>
      </c>
      <c r="AE291" s="204"/>
      <c r="AF291" s="197"/>
      <c r="AG291" s="179"/>
    </row>
    <row r="292" spans="2:33" s="44" customFormat="1" x14ac:dyDescent="0.2">
      <c r="B292" s="44" t="s">
        <v>70</v>
      </c>
      <c r="C292" s="44" t="str">
        <f>_xll.BDP(B292,$C$7)</f>
        <v>USD</v>
      </c>
      <c r="D292" s="44" t="s">
        <v>397</v>
      </c>
      <c r="E292" s="2">
        <f>_xll.BDP(B292,$E$7)</f>
        <v>43.66</v>
      </c>
      <c r="F292" s="2">
        <f>_xll.BDP(B292,$F$7)</f>
        <v>44.21</v>
      </c>
      <c r="G292" s="33">
        <f>IF(OR(F292="#N/A N/A",E292="#N/A N/A"),0,  F292 - E292)</f>
        <v>0.55000000000000426</v>
      </c>
      <c r="H292" s="22">
        <f>IF(OR(E292=0,E292="#N/A N/A"),0,G292 / E292*100)</f>
        <v>1.259734310581778</v>
      </c>
      <c r="I292" s="25">
        <v>-8390</v>
      </c>
      <c r="J292" s="49" t="str">
        <f>CONCATENATE(B338,C292, " Curncy")</f>
        <v>EURUSD Curncy</v>
      </c>
      <c r="K292" s="44">
        <f>IF(C292 = B338,1,_xll.BDP(J292,$K$7))</f>
        <v>1</v>
      </c>
      <c r="L292" s="4">
        <f>IF(C292 = B338,1,_xll.BDP(J292,$L$7)*K292)</f>
        <v>1.2211000000000001</v>
      </c>
      <c r="M292" s="7">
        <f>G292*I292*S292/L292</f>
        <v>-3778.9697813447178</v>
      </c>
      <c r="N292" s="8">
        <f>M292 / X338</f>
        <v>-2.1932759568144431E-5</v>
      </c>
      <c r="O292" s="7">
        <f>F292*I292*S292/L292</f>
        <v>-303760.461878634</v>
      </c>
      <c r="P292" s="10">
        <f>O292 / X338*100</f>
        <v>-0.17629950918321052</v>
      </c>
      <c r="Q292" s="10">
        <f>IF(P292&lt;0,P292,0)</f>
        <v>-0.17629950918321052</v>
      </c>
      <c r="R292" s="159">
        <f>IF(P292&gt;0,P292,0)</f>
        <v>0</v>
      </c>
      <c r="S292" s="33">
        <f>IF(EXACT(C292,UPPER(C292)),1,0.01)/U292</f>
        <v>1</v>
      </c>
      <c r="T292" s="44">
        <v>0</v>
      </c>
      <c r="U292" s="44">
        <v>1</v>
      </c>
      <c r="V292" s="151">
        <f>IF(AND(P292&lt;0,N292&gt;0),N292,0)</f>
        <v>0</v>
      </c>
      <c r="W292" s="44">
        <f>IF(AND(P292&gt;0,N292&gt;0),N292,0)</f>
        <v>0</v>
      </c>
      <c r="X292" s="3"/>
      <c r="Y292" s="2">
        <f>_xll.BDH(B292,$Y$7,$C$1,$C$1)</f>
        <v>44.25</v>
      </c>
      <c r="Z292" s="19">
        <f>IF(OR(E292="#N/A N/A",Y292="#N/A N/A"),0,  E292 - Y292)</f>
        <v>-0.59000000000000341</v>
      </c>
      <c r="AA292" s="22">
        <f>IF(OR(Y292=0,Y292="#N/A N/A"),0,Z292 / Y292*100)</f>
        <v>-1.333333333333341</v>
      </c>
      <c r="AB292" s="155">
        <v>-8390</v>
      </c>
      <c r="AC292" s="21">
        <f>IF(C292 = B338,1,_xll.BDP(J292,$AC$7)*K292)</f>
        <v>1.2248000000000001</v>
      </c>
      <c r="AD292" s="167">
        <f>Z292*AB292*S292/AC292 / AE338</f>
        <v>2.3402512231595397E-5</v>
      </c>
      <c r="AE292" s="204"/>
      <c r="AF292" s="197"/>
      <c r="AG292" s="179"/>
    </row>
    <row r="293" spans="2:33" s="44" customFormat="1" x14ac:dyDescent="0.2">
      <c r="B293" s="44" t="s">
        <v>69</v>
      </c>
      <c r="C293" s="44" t="str">
        <f>_xll.BDP(B293,$C$7)</f>
        <v>USD</v>
      </c>
      <c r="D293" s="44" t="s">
        <v>396</v>
      </c>
      <c r="E293" s="2">
        <f>_xll.BDP(B293,$E$7)</f>
        <v>314.61</v>
      </c>
      <c r="F293" s="2">
        <f>_xll.BDP(B293,$F$7)</f>
        <v>315.52</v>
      </c>
      <c r="G293" s="33">
        <f>IF(OR(F293="#N/A N/A",E293="#N/A N/A"),0,  F293 - E293)</f>
        <v>0.90999999999996817</v>
      </c>
      <c r="H293" s="22">
        <f>IF(OR(E293=0,E293="#N/A N/A"),0,G293 / E293*100)</f>
        <v>0.28924700422744609</v>
      </c>
      <c r="I293" s="25">
        <v>-525</v>
      </c>
      <c r="J293" s="49" t="str">
        <f>CONCATENATE(B338,C293, " Curncy")</f>
        <v>EURUSD Curncy</v>
      </c>
      <c r="K293" s="44">
        <f>IF(C293 = B338,1,_xll.BDP(J293,$K$7))</f>
        <v>1</v>
      </c>
      <c r="L293" s="4">
        <f>IF(C293 = B338,1,_xll.BDP(J293,$L$7)*K293)</f>
        <v>1.2211000000000001</v>
      </c>
      <c r="M293" s="7">
        <f>G293*I293*S293/L293</f>
        <v>-391.24559823108939</v>
      </c>
      <c r="N293" s="8">
        <f>M293 / X338</f>
        <v>-2.2707500018811478E-6</v>
      </c>
      <c r="O293" s="7">
        <f>F293*I293*S293/L293</f>
        <v>-135654.73753173367</v>
      </c>
      <c r="P293" s="10">
        <f>O293 / X338*100</f>
        <v>-7.873264182346866E-2</v>
      </c>
      <c r="Q293" s="10">
        <f>IF(P293&lt;0,P293,0)</f>
        <v>-7.873264182346866E-2</v>
      </c>
      <c r="R293" s="159">
        <f>IF(P293&gt;0,P293,0)</f>
        <v>0</v>
      </c>
      <c r="S293" s="33">
        <f>IF(EXACT(C293,UPPER(C293)),1,0.01)/U293</f>
        <v>1</v>
      </c>
      <c r="T293" s="44">
        <v>0</v>
      </c>
      <c r="U293" s="44">
        <v>1</v>
      </c>
      <c r="V293" s="151">
        <f>IF(AND(P293&lt;0,N293&gt;0),N293,0)</f>
        <v>0</v>
      </c>
      <c r="W293" s="44">
        <f>IF(AND(P293&gt;0,N293&gt;0),N293,0)</f>
        <v>0</v>
      </c>
      <c r="X293" s="3"/>
      <c r="Y293" s="2">
        <f>_xll.BDH(B293,$Y$7,$C$1,$C$1)</f>
        <v>318.23</v>
      </c>
      <c r="Z293" s="19">
        <f>IF(OR(E293="#N/A N/A",Y293="#N/A N/A"),0,  E293 - Y293)</f>
        <v>-3.6200000000000045</v>
      </c>
      <c r="AA293" s="22">
        <f>IF(OR(Y293=0,Y293="#N/A N/A"),0,Z293 / Y293*100)</f>
        <v>-1.1375420293498426</v>
      </c>
      <c r="AB293" s="155">
        <v>-525</v>
      </c>
      <c r="AC293" s="21">
        <f>IF(C293 = B338,1,_xll.BDP(J293,$AC$7)*K293)</f>
        <v>1.2248000000000001</v>
      </c>
      <c r="AD293" s="167">
        <f>Z293*AB293*S293/AC293 / AE338</f>
        <v>8.9849648484165682E-6</v>
      </c>
      <c r="AE293" s="204"/>
      <c r="AF293" s="197"/>
      <c r="AG293" s="179"/>
    </row>
    <row r="294" spans="2:33" s="44" customFormat="1" x14ac:dyDescent="0.2">
      <c r="B294" s="44" t="s">
        <v>124</v>
      </c>
      <c r="C294" s="44" t="str">
        <f>_xll.BDP(B294,$C$7)</f>
        <v>GBp</v>
      </c>
      <c r="D294" s="44" t="s">
        <v>395</v>
      </c>
      <c r="E294" s="2">
        <f>_xll.BDP(B294,$E$7)</f>
        <v>820</v>
      </c>
      <c r="F294" s="2">
        <f>_xll.BDP(B294,$F$7)</f>
        <v>807</v>
      </c>
      <c r="G294" s="33">
        <f>IF(OR(F294="#N/A N/A",E294="#N/A N/A"),0,  F294 - E294)</f>
        <v>-13</v>
      </c>
      <c r="H294" s="22">
        <f>IF(OR(E294=0,E294="#N/A N/A"),0,G294 / E294*100)</f>
        <v>-1.5853658536585367</v>
      </c>
      <c r="I294" s="25">
        <v>55100</v>
      </c>
      <c r="J294" s="49" t="str">
        <f>CONCATENATE(B338,C294, " Curncy")</f>
        <v>EURGBp Curncy</v>
      </c>
      <c r="K294" s="44">
        <f>IF(C294 = B338,1,_xll.BDP(J294,$K$7))</f>
        <v>1</v>
      </c>
      <c r="L294" s="4">
        <f>IF(C294 = B338,1,_xll.BDP(J294,$L$7)*K294)</f>
        <v>0.88556000000000001</v>
      </c>
      <c r="M294" s="7">
        <f>G294*I294*S294/L294</f>
        <v>-8088.6670581327071</v>
      </c>
      <c r="N294" s="8">
        <f>M294 / X338</f>
        <v>-4.6945808005288137E-5</v>
      </c>
      <c r="O294" s="7">
        <f>F294*I294*S294/L294</f>
        <v>502119.56276254571</v>
      </c>
      <c r="P294" s="10">
        <f>O294 / X338*100</f>
        <v>0.29142513123282709</v>
      </c>
      <c r="Q294" s="10">
        <f>IF(P294&lt;0,P294,0)</f>
        <v>0</v>
      </c>
      <c r="R294" s="159">
        <f>IF(P294&gt;0,P294,0)</f>
        <v>0.29142513123282709</v>
      </c>
      <c r="S294" s="33">
        <f>IF(EXACT(C294,UPPER(C294)),1,0.01)/U294</f>
        <v>0.01</v>
      </c>
      <c r="T294" s="44">
        <v>0</v>
      </c>
      <c r="U294" s="44">
        <v>1</v>
      </c>
      <c r="V294" s="151">
        <f>IF(AND(P294&lt;0,N294&gt;0),N294,0)</f>
        <v>0</v>
      </c>
      <c r="W294" s="44">
        <f>IF(AND(P294&gt;0,N294&gt;0),N294,0)</f>
        <v>0</v>
      </c>
      <c r="X294" s="3"/>
      <c r="Y294" s="2">
        <f>_xll.BDH(B294,$Y$7,$C$1,$C$1)</f>
        <v>814</v>
      </c>
      <c r="Z294" s="19">
        <f>IF(OR(E294="#N/A N/A",Y294="#N/A N/A"),0,  E294 - Y294)</f>
        <v>6</v>
      </c>
      <c r="AA294" s="22">
        <f>IF(OR(Y294=0,Y294="#N/A N/A"),0,Z294 / Y294*100)</f>
        <v>0.73710073710073709</v>
      </c>
      <c r="AB294" s="155">
        <v>55100</v>
      </c>
      <c r="AC294" s="21">
        <f>IF(C294 = B338,1,_xll.BDP(J294,$AC$7)*K294)</f>
        <v>0.87961999999999996</v>
      </c>
      <c r="AD294" s="167">
        <f>Z294*AB294*S294/AC294 / AE338</f>
        <v>2.176313419344502E-5</v>
      </c>
      <c r="AE294" s="204"/>
      <c r="AF294" s="197"/>
      <c r="AG294" s="179"/>
    </row>
    <row r="295" spans="2:33" s="44" customFormat="1" x14ac:dyDescent="0.2">
      <c r="B295" s="44" t="s">
        <v>223</v>
      </c>
      <c r="C295" s="44" t="str">
        <f>_xll.BDP(B295,$C$7)</f>
        <v>EUR</v>
      </c>
      <c r="D295" s="44" t="s">
        <v>394</v>
      </c>
      <c r="E295" s="2">
        <f>_xll.BDP(B295,$E$7)</f>
        <v>10.84</v>
      </c>
      <c r="F295" s="2">
        <f>_xll.BDP(B295,$F$7)</f>
        <v>10.705</v>
      </c>
      <c r="G295" s="33">
        <f>IF(OR(F295="#N/A N/A",E295="#N/A N/A"),0,  F295 - E295)</f>
        <v>-0.13499999999999979</v>
      </c>
      <c r="H295" s="22">
        <f>IF(OR(E295=0,E295="#N/A N/A"),0,G295 / E295*100)</f>
        <v>-1.2453874538745369</v>
      </c>
      <c r="I295" s="25">
        <v>41441</v>
      </c>
      <c r="J295" s="49" t="str">
        <f>CONCATENATE(B338,C295, " Curncy")</f>
        <v>EUREUR Curncy</v>
      </c>
      <c r="K295" s="44">
        <f>IF(C295 = B338,1,_xll.BDP(J295,$K$7))</f>
        <v>1</v>
      </c>
      <c r="L295" s="4">
        <f>IF(C295 = B338,1,_xll.BDP(J295,$L$7)*K295)</f>
        <v>1</v>
      </c>
      <c r="M295" s="7">
        <f>G295*I295*S295/L295</f>
        <v>-5594.5349999999908</v>
      </c>
      <c r="N295" s="8">
        <f>M295 / X338</f>
        <v>-3.247011702933109E-5</v>
      </c>
      <c r="O295" s="7">
        <f>F295*I295*S295/L295</f>
        <v>443625.90500000003</v>
      </c>
      <c r="P295" s="10">
        <f>O295 / X338*100</f>
        <v>0.25747600207332588</v>
      </c>
      <c r="Q295" s="10">
        <f>IF(P295&lt;0,P295,0)</f>
        <v>0</v>
      </c>
      <c r="R295" s="159">
        <f>IF(P295&gt;0,P295,0)</f>
        <v>0.25747600207332588</v>
      </c>
      <c r="S295" s="33">
        <f>IF(EXACT(C295,UPPER(C295)),1,0.01)/U295</f>
        <v>1</v>
      </c>
      <c r="T295" s="44">
        <v>0</v>
      </c>
      <c r="U295" s="44">
        <v>1</v>
      </c>
      <c r="V295" s="151">
        <f>IF(AND(P295&lt;0,N295&gt;0),N295,0)</f>
        <v>0</v>
      </c>
      <c r="W295" s="44">
        <f>IF(AND(P295&gt;0,N295&gt;0),N295,0)</f>
        <v>0</v>
      </c>
      <c r="X295" s="3"/>
      <c r="Y295" s="2">
        <f>_xll.BDH(B295,$Y$7,$C$1,$C$1)</f>
        <v>10.654999999999999</v>
      </c>
      <c r="Z295" s="19">
        <f>IF(OR(E295="#N/A N/A",Y295="#N/A N/A"),0,  E295 - Y295)</f>
        <v>0.1850000000000005</v>
      </c>
      <c r="AA295" s="22">
        <f>IF(OR(Y295=0,Y295="#N/A N/A"),0,Z295 / Y295*100)</f>
        <v>1.73627404974191</v>
      </c>
      <c r="AB295" s="155">
        <v>41441</v>
      </c>
      <c r="AC295" s="21">
        <f>IF(C295 = B338,1,_xll.BDP(J295,$AC$7)*K295)</f>
        <v>1</v>
      </c>
      <c r="AD295" s="167">
        <f>Z295*AB295*S295/AC295 / AE338</f>
        <v>4.4393117178553475E-5</v>
      </c>
      <c r="AE295" s="204"/>
      <c r="AF295" s="197"/>
      <c r="AG295" s="179"/>
    </row>
    <row r="296" spans="2:33" s="44" customFormat="1" x14ac:dyDescent="0.2">
      <c r="B296" s="44" t="s">
        <v>206</v>
      </c>
      <c r="C296" s="44" t="str">
        <f>_xll.BDP(B296,$C$7)</f>
        <v>EUR</v>
      </c>
      <c r="D296" s="44" t="s">
        <v>393</v>
      </c>
      <c r="E296" s="2">
        <f>_xll.BDP(B296,$E$7)</f>
        <v>16.61</v>
      </c>
      <c r="F296" s="2">
        <f>_xll.BDP(B296,$F$7)</f>
        <v>17.03</v>
      </c>
      <c r="G296" s="33">
        <f>IF(OR(F296="#N/A N/A",E296="#N/A N/A"),0,  F296 - E296)</f>
        <v>0.42000000000000171</v>
      </c>
      <c r="H296" s="22">
        <f>IF(OR(E296=0,E296="#N/A N/A"),0,G296 / E296*100)</f>
        <v>2.5285972305839959</v>
      </c>
      <c r="I296" s="25">
        <v>-11822</v>
      </c>
      <c r="J296" s="49" t="str">
        <f>CONCATENATE(B338,C296, " Curncy")</f>
        <v>EUREUR Curncy</v>
      </c>
      <c r="K296" s="44">
        <f>IF(C296 = B338,1,_xll.BDP(J296,$K$7))</f>
        <v>1</v>
      </c>
      <c r="L296" s="4">
        <f>IF(C296 = B338,1,_xll.BDP(J296,$L$7)*K296)</f>
        <v>1</v>
      </c>
      <c r="M296" s="7">
        <f>G296*I296*S296/L296</f>
        <v>-4965.2400000000198</v>
      </c>
      <c r="N296" s="8">
        <f>M296 / X338</f>
        <v>-2.881775230268768E-5</v>
      </c>
      <c r="O296" s="7">
        <f>F296*I296*S296/L296</f>
        <v>-201328.66</v>
      </c>
      <c r="P296" s="10">
        <f>O296 / X338*100</f>
        <v>-0.11684912421780221</v>
      </c>
      <c r="Q296" s="10">
        <f>IF(P296&lt;0,P296,0)</f>
        <v>-0.11684912421780221</v>
      </c>
      <c r="R296" s="159">
        <f>IF(P296&gt;0,P296,0)</f>
        <v>0</v>
      </c>
      <c r="S296" s="33">
        <f>IF(EXACT(C296,UPPER(C296)),1,0.01)/U296</f>
        <v>1</v>
      </c>
      <c r="T296" s="44">
        <v>0</v>
      </c>
      <c r="U296" s="44">
        <v>1</v>
      </c>
      <c r="V296" s="151">
        <f>IF(AND(P296&lt;0,N296&gt;0),N296,0)</f>
        <v>0</v>
      </c>
      <c r="W296" s="44">
        <f>IF(AND(P296&gt;0,N296&gt;0),N296,0)</f>
        <v>0</v>
      </c>
      <c r="X296" s="3"/>
      <c r="Y296" s="2">
        <f>_xll.BDH(B296,$Y$7,$C$1,$C$1)</f>
        <v>16.86</v>
      </c>
      <c r="Z296" s="19">
        <f>IF(OR(E296="#N/A N/A",Y296="#N/A N/A"),0,  E296 - Y296)</f>
        <v>-0.25</v>
      </c>
      <c r="AA296" s="22">
        <f>IF(OR(Y296=0,Y296="#N/A N/A"),0,Z296 / Y296*100)</f>
        <v>-1.4827995255041519</v>
      </c>
      <c r="AB296" s="155">
        <v>-11822</v>
      </c>
      <c r="AC296" s="21">
        <f>IF(C296 = B338,1,_xll.BDP(J296,$AC$7)*K296)</f>
        <v>1</v>
      </c>
      <c r="AD296" s="167">
        <f>Z296*AB296*S296/AC296 / AE338</f>
        <v>1.7113728970749616E-5</v>
      </c>
      <c r="AE296" s="204"/>
      <c r="AF296" s="197"/>
      <c r="AG296" s="179"/>
    </row>
    <row r="297" spans="2:33" s="44" customFormat="1" x14ac:dyDescent="0.2">
      <c r="B297" s="44" t="s">
        <v>160</v>
      </c>
      <c r="C297" s="44" t="str">
        <f>_xll.BDP(B297,$C$7)</f>
        <v>NOK</v>
      </c>
      <c r="D297" s="44" t="s">
        <v>392</v>
      </c>
      <c r="E297" s="2">
        <f>_xll.BDP(B297,$E$7)</f>
        <v>32.6</v>
      </c>
      <c r="F297" s="2">
        <f>_xll.BDP(B297,$F$7)</f>
        <v>31.34</v>
      </c>
      <c r="G297" s="33">
        <f>IF(OR(F297="#N/A N/A",E297="#N/A N/A"),0,  F297 - E297)</f>
        <v>-1.2600000000000016</v>
      </c>
      <c r="H297" s="22">
        <f>IF(OR(E297=0,E297="#N/A N/A"),0,G297 / E297*100)</f>
        <v>-3.8650306748466305</v>
      </c>
      <c r="I297" s="25">
        <v>85803</v>
      </c>
      <c r="J297" s="49" t="str">
        <f>CONCATENATE(B338,C297, " Curncy")</f>
        <v>EURNOK Curncy</v>
      </c>
      <c r="K297" s="44">
        <f>IF(C297 = B338,1,_xll.BDP(J297,$K$7))</f>
        <v>1</v>
      </c>
      <c r="L297" s="4">
        <f>IF(C297 = B338,1,_xll.BDP(J297,$L$7)*K297)</f>
        <v>9.6206999999999994</v>
      </c>
      <c r="M297" s="7">
        <f>G297*I297*S297/L297</f>
        <v>-11237.413078050467</v>
      </c>
      <c r="N297" s="8">
        <f>M297 / X338</f>
        <v>-6.5220812409116219E-5</v>
      </c>
      <c r="O297" s="7">
        <f>F297*I297*S297/L297</f>
        <v>279508.35386198509</v>
      </c>
      <c r="P297" s="10">
        <f>O297 / X338*100</f>
        <v>0.16222383023029363</v>
      </c>
      <c r="Q297" s="10">
        <f>IF(P297&lt;0,P297,0)</f>
        <v>0</v>
      </c>
      <c r="R297" s="159">
        <f>IF(P297&gt;0,P297,0)</f>
        <v>0.16222383023029363</v>
      </c>
      <c r="S297" s="33">
        <f>IF(EXACT(C297,UPPER(C297)),1,0.01)/U297</f>
        <v>1</v>
      </c>
      <c r="T297" s="44">
        <v>0</v>
      </c>
      <c r="U297" s="44">
        <v>1</v>
      </c>
      <c r="V297" s="151">
        <f>IF(AND(P297&lt;0,N297&gt;0),N297,0)</f>
        <v>0</v>
      </c>
      <c r="W297" s="44">
        <f>IF(AND(P297&gt;0,N297&gt;0),N297,0)</f>
        <v>0</v>
      </c>
      <c r="X297" s="3"/>
      <c r="Y297" s="2">
        <f>_xll.BDH(B297,$Y$7,$C$1,$C$1)</f>
        <v>32.74</v>
      </c>
      <c r="Z297" s="19">
        <f>IF(OR(E297="#N/A N/A",Y297="#N/A N/A"),0,  E297 - Y297)</f>
        <v>-0.14000000000000057</v>
      </c>
      <c r="AA297" s="22">
        <f>IF(OR(Y297=0,Y297="#N/A N/A"),0,Z297 / Y297*100)</f>
        <v>-0.42761148442272623</v>
      </c>
      <c r="AB297" s="155">
        <v>85803</v>
      </c>
      <c r="AC297" s="21">
        <f>IF(C297 = B338,1,_xll.BDP(J297,$AC$7)*K297)</f>
        <v>9.6254000000000008</v>
      </c>
      <c r="AD297" s="167">
        <f>Z297*AB297*S297/AC297 / AE338</f>
        <v>-7.2264567551366748E-6</v>
      </c>
      <c r="AE297" s="204"/>
      <c r="AF297" s="197"/>
      <c r="AG297" s="179"/>
    </row>
    <row r="298" spans="2:33" s="44" customFormat="1" x14ac:dyDescent="0.2">
      <c r="B298" s="44" t="s">
        <v>65</v>
      </c>
      <c r="C298" s="44" t="str">
        <f>_xll.BDP(B298,$C$7)</f>
        <v>USD</v>
      </c>
      <c r="D298" s="44" t="s">
        <v>391</v>
      </c>
      <c r="E298" s="2">
        <f>_xll.BDP(B298,$E$7)</f>
        <v>21.06</v>
      </c>
      <c r="F298" s="2">
        <f>_xll.BDP(B298,$F$7)</f>
        <v>21.19</v>
      </c>
      <c r="G298" s="33">
        <f>IF(OR(F298="#N/A N/A",E298="#N/A N/A"),0,  F298 - E298)</f>
        <v>0.13000000000000256</v>
      </c>
      <c r="H298" s="22">
        <f>IF(OR(E298=0,E298="#N/A N/A"),0,G298 / E298*100)</f>
        <v>0.61728395061729613</v>
      </c>
      <c r="I298" s="25">
        <v>-14650</v>
      </c>
      <c r="J298" s="49" t="str">
        <f>CONCATENATE(B338,C298, " Curncy")</f>
        <v>EURUSD Curncy</v>
      </c>
      <c r="K298" s="44">
        <f>IF(C298 = B338,1,_xll.BDP(J298,$K$7))</f>
        <v>1</v>
      </c>
      <c r="L298" s="4">
        <f>IF(C298 = B338,1,_xll.BDP(J298,$L$7)*K298)</f>
        <v>1.2211000000000001</v>
      </c>
      <c r="M298" s="7">
        <f>G298*I298*S298/L298</f>
        <v>-1559.6593235607545</v>
      </c>
      <c r="N298" s="8">
        <f>M298 / X338</f>
        <v>-9.0521054496763625E-6</v>
      </c>
      <c r="O298" s="7">
        <f>F298*I298*S298/L298</f>
        <v>-254224.469740398</v>
      </c>
      <c r="P298" s="10">
        <f>O298 / X338*100</f>
        <v>-0.1475493188297218</v>
      </c>
      <c r="Q298" s="10">
        <f>IF(P298&lt;0,P298,0)</f>
        <v>-0.1475493188297218</v>
      </c>
      <c r="R298" s="159">
        <f>IF(P298&gt;0,P298,0)</f>
        <v>0</v>
      </c>
      <c r="S298" s="33">
        <f>IF(EXACT(C298,UPPER(C298)),1,0.01)/U298</f>
        <v>1</v>
      </c>
      <c r="T298" s="44">
        <v>0</v>
      </c>
      <c r="U298" s="44">
        <v>1</v>
      </c>
      <c r="V298" s="151">
        <f>IF(AND(P298&lt;0,N298&gt;0),N298,0)</f>
        <v>0</v>
      </c>
      <c r="W298" s="44">
        <f>IF(AND(P298&gt;0,N298&gt;0),N298,0)</f>
        <v>0</v>
      </c>
      <c r="X298" s="3"/>
      <c r="Y298" s="2">
        <f>_xll.BDH(B298,$Y$7,$C$1,$C$1)</f>
        <v>21.89</v>
      </c>
      <c r="Z298" s="19">
        <f>IF(OR(E298="#N/A N/A",Y298="#N/A N/A"),0,  E298 - Y298)</f>
        <v>-0.83000000000000185</v>
      </c>
      <c r="AA298" s="22">
        <f>IF(OR(Y298=0,Y298="#N/A N/A"),0,Z298 / Y298*100)</f>
        <v>-3.7916857012334484</v>
      </c>
      <c r="AB298" s="155">
        <v>-14650</v>
      </c>
      <c r="AC298" s="21">
        <f>IF(C298 = B338,1,_xll.BDP(J298,$AC$7)*K298)</f>
        <v>1.2248000000000001</v>
      </c>
      <c r="AD298" s="167">
        <f>Z298*AB298*S298/AC298 / AE338</f>
        <v>5.7486282596327996E-5</v>
      </c>
      <c r="AE298" s="204"/>
      <c r="AF298" s="197"/>
      <c r="AG298" s="179"/>
    </row>
    <row r="299" spans="2:33" s="44" customFormat="1" x14ac:dyDescent="0.2">
      <c r="B299" s="44" t="s">
        <v>61</v>
      </c>
      <c r="C299" s="44" t="str">
        <f>_xll.BDP(B299,$C$7)</f>
        <v>USD</v>
      </c>
      <c r="D299" s="44" t="s">
        <v>390</v>
      </c>
      <c r="E299" s="2">
        <f>_xll.BDP(B299,$E$7)</f>
        <v>19.260000000000002</v>
      </c>
      <c r="F299" s="2">
        <f>_xll.BDP(B299,$F$7)</f>
        <v>17.425000000000001</v>
      </c>
      <c r="G299" s="33">
        <f>IF(OR(F299="#N/A N/A",E299="#N/A N/A"),0,  F299 - E299)</f>
        <v>-1.8350000000000009</v>
      </c>
      <c r="H299" s="22">
        <f>IF(OR(E299=0,E299="#N/A N/A"),0,G299 / E299*100)</f>
        <v>-9.5275181723779898</v>
      </c>
      <c r="I299" s="25">
        <v>-8100</v>
      </c>
      <c r="J299" s="49" t="str">
        <f>CONCATENATE(B338,C299, " Curncy")</f>
        <v>EURUSD Curncy</v>
      </c>
      <c r="K299" s="44">
        <f>IF(C299 = B338,1,_xll.BDP(J299,$K$7))</f>
        <v>1</v>
      </c>
      <c r="L299" s="4">
        <f>IF(C299 = B338,1,_xll.BDP(J299,$L$7)*K299)</f>
        <v>1.2211000000000001</v>
      </c>
      <c r="M299" s="7">
        <f>G299*I299*S299/L299</f>
        <v>12172.221767259034</v>
      </c>
      <c r="N299" s="8">
        <f>M299 / X338</f>
        <v>7.064634778223262E-5</v>
      </c>
      <c r="O299" s="7">
        <f>F299*I299*S299/L299</f>
        <v>-115586.35656375399</v>
      </c>
      <c r="P299" s="10">
        <f>O299 / X338*100</f>
        <v>-6.7085155864054655E-2</v>
      </c>
      <c r="Q299" s="10">
        <f>IF(P299&lt;0,P299,0)</f>
        <v>-6.7085155864054655E-2</v>
      </c>
      <c r="R299" s="159">
        <f>IF(P299&gt;0,P299,0)</f>
        <v>0</v>
      </c>
      <c r="S299" s="33">
        <f>IF(EXACT(C299,UPPER(C299)),1,0.01)/U299</f>
        <v>1</v>
      </c>
      <c r="T299" s="44">
        <v>0</v>
      </c>
      <c r="U299" s="44">
        <v>1</v>
      </c>
      <c r="V299" s="151">
        <f>IF(AND(P299&lt;0,N299&gt;0),N299,0)</f>
        <v>7.064634778223262E-5</v>
      </c>
      <c r="W299" s="44">
        <f>IF(AND(P299&gt;0,N299&gt;0),N299,0)</f>
        <v>0</v>
      </c>
      <c r="X299" s="3"/>
      <c r="Y299" s="2">
        <f>_xll.BDH(B299,$Y$7,$C$1,$C$1)</f>
        <v>20.02</v>
      </c>
      <c r="Z299" s="19">
        <f>IF(OR(E299="#N/A N/A",Y299="#N/A N/A"),0,  E299 - Y299)</f>
        <v>-0.75999999999999801</v>
      </c>
      <c r="AA299" s="22">
        <f>IF(OR(Y299=0,Y299="#N/A N/A"),0,Z299 / Y299*100)</f>
        <v>-3.7962037962037862</v>
      </c>
      <c r="AB299" s="155">
        <v>-8100</v>
      </c>
      <c r="AC299" s="21">
        <f>IF(C299 = B338,1,_xll.BDP(J299,$AC$7)*K299)</f>
        <v>1.2248000000000001</v>
      </c>
      <c r="AD299" s="167">
        <f>Z299*AB299*S299/AC299 / AE338</f>
        <v>2.9103627259590727E-5</v>
      </c>
      <c r="AE299" s="204"/>
      <c r="AF299" s="197"/>
      <c r="AG299" s="179"/>
    </row>
    <row r="300" spans="2:33" s="44" customFormat="1" x14ac:dyDescent="0.2">
      <c r="B300" s="44" t="s">
        <v>149</v>
      </c>
      <c r="C300" s="44" t="str">
        <f>_xll.BDP(B300,$C$7)</f>
        <v>SEK</v>
      </c>
      <c r="D300" s="44" t="s">
        <v>389</v>
      </c>
      <c r="E300" s="2">
        <f>_xll.BDP(B300,$E$7)</f>
        <v>491.8</v>
      </c>
      <c r="F300" s="2">
        <f>_xll.BDP(B300,$F$7)</f>
        <v>486.7</v>
      </c>
      <c r="G300" s="33">
        <f>IF(OR(F300="#N/A N/A",E300="#N/A N/A"),0,  F300 - E300)</f>
        <v>-5.1000000000000227</v>
      </c>
      <c r="H300" s="22">
        <f>IF(OR(E300=0,E300="#N/A N/A"),0,G300 / E300*100)</f>
        <v>-1.0370069133794271</v>
      </c>
      <c r="I300" s="25">
        <v>-2797</v>
      </c>
      <c r="J300" s="49" t="str">
        <f>CONCATENATE(B338,C300, " Curncy")</f>
        <v>EURSEK Curncy</v>
      </c>
      <c r="K300" s="44">
        <f>IF(C300 = B338,1,_xll.BDP(J300,$K$7))</f>
        <v>1</v>
      </c>
      <c r="L300" s="4">
        <f>IF(C300 = B338,1,_xll.BDP(J300,$L$7)*K300)</f>
        <v>10.1</v>
      </c>
      <c r="M300" s="7">
        <f>G300*I300*S300/L300</f>
        <v>1412.3465346534717</v>
      </c>
      <c r="N300" s="8">
        <f>M300 / X338</f>
        <v>8.197116876767868E-6</v>
      </c>
      <c r="O300" s="7">
        <f>F300*I300*S300/L300</f>
        <v>-134782.16831683167</v>
      </c>
      <c r="P300" s="10">
        <f>O300 / X338*100</f>
        <v>-7.8226211449468674E-2</v>
      </c>
      <c r="Q300" s="10">
        <f>IF(P300&lt;0,P300,0)</f>
        <v>-7.8226211449468674E-2</v>
      </c>
      <c r="R300" s="159">
        <f>IF(P300&gt;0,P300,0)</f>
        <v>0</v>
      </c>
      <c r="S300" s="33">
        <f>IF(EXACT(C300,UPPER(C300)),1,0.01)/U300</f>
        <v>1</v>
      </c>
      <c r="T300" s="44">
        <v>0</v>
      </c>
      <c r="U300" s="44">
        <v>1</v>
      </c>
      <c r="V300" s="151">
        <f>IF(AND(P300&lt;0,N300&gt;0),N300,0)</f>
        <v>8.197116876767868E-6</v>
      </c>
      <c r="W300" s="44">
        <f>IF(AND(P300&gt;0,N300&gt;0),N300,0)</f>
        <v>0</v>
      </c>
      <c r="X300" s="3"/>
      <c r="Y300" s="2">
        <f>_xll.BDH(B300,$Y$7,$C$1,$C$1)</f>
        <v>490</v>
      </c>
      <c r="Z300" s="19">
        <f>IF(OR(E300="#N/A N/A",Y300="#N/A N/A"),0,  E300 - Y300)</f>
        <v>1.8000000000000114</v>
      </c>
      <c r="AA300" s="22">
        <f>IF(OR(Y300=0,Y300="#N/A N/A"),0,Z300 / Y300*100)</f>
        <v>0.3673469387755125</v>
      </c>
      <c r="AB300" s="155">
        <v>-2797</v>
      </c>
      <c r="AC300" s="21">
        <f>IF(C300 = B338,1,_xll.BDP(J300,$AC$7)*K300)</f>
        <v>10.065200000000001</v>
      </c>
      <c r="AD300" s="167">
        <f>Z300*AB300*S300/AC300 / AE338</f>
        <v>-2.8963847265864312E-6</v>
      </c>
      <c r="AE300" s="204"/>
      <c r="AF300" s="197"/>
      <c r="AG300" s="179"/>
    </row>
    <row r="301" spans="2:33" s="44" customFormat="1" x14ac:dyDescent="0.2">
      <c r="B301" s="44" t="s">
        <v>112</v>
      </c>
      <c r="C301" s="44" t="str">
        <f>_xll.BDP(B301,$C$7)</f>
        <v>GBp</v>
      </c>
      <c r="D301" s="44" t="s">
        <v>388</v>
      </c>
      <c r="E301" s="2">
        <f>_xll.BDP(B301,$E$7)</f>
        <v>173.2</v>
      </c>
      <c r="F301" s="2">
        <f>_xll.BDP(B301,$F$7)</f>
        <v>160</v>
      </c>
      <c r="G301" s="33">
        <f>IF(OR(F301="#N/A N/A",E301="#N/A N/A"),0,  F301 - E301)</f>
        <v>-13.199999999999989</v>
      </c>
      <c r="H301" s="22">
        <f>IF(OR(E301=0,E301="#N/A N/A"),0,G301 / E301*100)</f>
        <v>-7.6212471131639665</v>
      </c>
      <c r="I301" s="25">
        <v>-111000</v>
      </c>
      <c r="J301" s="49" t="str">
        <f>CONCATENATE(B338,C301, " Curncy")</f>
        <v>EURGBp Curncy</v>
      </c>
      <c r="K301" s="44">
        <f>IF(C301 = B338,1,_xll.BDP(J301,$K$7))</f>
        <v>1</v>
      </c>
      <c r="L301" s="4">
        <f>IF(C301 = B338,1,_xll.BDP(J301,$L$7)*K301)</f>
        <v>0.88556000000000001</v>
      </c>
      <c r="M301" s="7">
        <f>G301*I301*S301/L301</f>
        <v>16545.462758028807</v>
      </c>
      <c r="N301" s="8">
        <f>M301 / X338</f>
        <v>9.6028197528058264E-5</v>
      </c>
      <c r="O301" s="7">
        <f>F301*I301*S301/L301</f>
        <v>-200551.06373368265</v>
      </c>
      <c r="P301" s="10">
        <f>O301 / X338*100</f>
        <v>-0.11639781518552525</v>
      </c>
      <c r="Q301" s="10">
        <f>IF(P301&lt;0,P301,0)</f>
        <v>-0.11639781518552525</v>
      </c>
      <c r="R301" s="159">
        <f>IF(P301&gt;0,P301,0)</f>
        <v>0</v>
      </c>
      <c r="S301" s="33">
        <f>IF(EXACT(C301,UPPER(C301)),1,0.01)/U301</f>
        <v>0.01</v>
      </c>
      <c r="T301" s="44">
        <v>0</v>
      </c>
      <c r="U301" s="44">
        <v>1</v>
      </c>
      <c r="V301" s="151">
        <f>IF(AND(P301&lt;0,N301&gt;0),N301,0)</f>
        <v>9.6028197528058264E-5</v>
      </c>
      <c r="W301" s="44">
        <f>IF(AND(P301&gt;0,N301&gt;0),N301,0)</f>
        <v>0</v>
      </c>
      <c r="X301" s="3"/>
      <c r="Y301" s="2">
        <f>_xll.BDH(B301,$Y$7,$C$1,$C$1)</f>
        <v>171.45</v>
      </c>
      <c r="Z301" s="19">
        <f>IF(OR(E301="#N/A N/A",Y301="#N/A N/A"),0,  E301 - Y301)</f>
        <v>1.75</v>
      </c>
      <c r="AA301" s="22">
        <f>IF(OR(Y301=0,Y301="#N/A N/A"),0,Z301 / Y301*100)</f>
        <v>1.020705745115194</v>
      </c>
      <c r="AB301" s="155">
        <v>-111000</v>
      </c>
      <c r="AC301" s="21">
        <f>IF(C301 = B338,1,_xll.BDP(J301,$AC$7)*K301)</f>
        <v>0.87961999999999996</v>
      </c>
      <c r="AD301" s="167">
        <f>Z301*AB301*S301/AC301 / AE338</f>
        <v>-1.2787322495694783E-5</v>
      </c>
      <c r="AE301" s="204"/>
      <c r="AF301" s="197"/>
      <c r="AG301" s="179"/>
    </row>
    <row r="302" spans="2:33" s="44" customFormat="1" x14ac:dyDescent="0.2">
      <c r="B302" s="44" t="s">
        <v>148</v>
      </c>
      <c r="C302" s="44" t="str">
        <f>_xll.BDP(B302,$C$7)</f>
        <v>SEK</v>
      </c>
      <c r="D302" s="44" t="s">
        <v>387</v>
      </c>
      <c r="E302" s="2">
        <f>_xll.BDP(B302,$E$7)</f>
        <v>184.5</v>
      </c>
      <c r="F302" s="2">
        <f>_xll.BDP(B302,$F$7)</f>
        <v>181.5</v>
      </c>
      <c r="G302" s="33">
        <f>IF(OR(F302="#N/A N/A",E302="#N/A N/A"),0,  F302 - E302)</f>
        <v>-3</v>
      </c>
      <c r="H302" s="22">
        <f>IF(OR(E302=0,E302="#N/A N/A"),0,G302 / E302*100)</f>
        <v>-1.6260162601626018</v>
      </c>
      <c r="I302" s="25">
        <v>-11639</v>
      </c>
      <c r="J302" s="49" t="str">
        <f>CONCATENATE(B338,C302, " Curncy")</f>
        <v>EURSEK Curncy</v>
      </c>
      <c r="K302" s="44">
        <f>IF(C302 = B338,1,_xll.BDP(J302,$K$7))</f>
        <v>1</v>
      </c>
      <c r="L302" s="4">
        <f>IF(C302 = B338,1,_xll.BDP(J302,$L$7)*K302)</f>
        <v>10.1</v>
      </c>
      <c r="M302" s="7">
        <f>G302*I302*S302/L302</f>
        <v>3457.1287128712875</v>
      </c>
      <c r="N302" s="8">
        <f>M302 / X338</f>
        <v>2.0064826458747985E-5</v>
      </c>
      <c r="O302" s="7">
        <f>F302*I302*S302/L302</f>
        <v>-209156.28712871287</v>
      </c>
      <c r="P302" s="10">
        <f>O302 / X338*100</f>
        <v>-0.12139220007542528</v>
      </c>
      <c r="Q302" s="10">
        <f>IF(P302&lt;0,P302,0)</f>
        <v>-0.12139220007542528</v>
      </c>
      <c r="R302" s="159">
        <f>IF(P302&gt;0,P302,0)</f>
        <v>0</v>
      </c>
      <c r="S302" s="33">
        <f>IF(EXACT(C302,UPPER(C302)),1,0.01)/U302</f>
        <v>1</v>
      </c>
      <c r="T302" s="44">
        <v>0</v>
      </c>
      <c r="U302" s="44">
        <v>1</v>
      </c>
      <c r="V302" s="151">
        <f>IF(AND(P302&lt;0,N302&gt;0),N302,0)</f>
        <v>2.0064826458747985E-5</v>
      </c>
      <c r="W302" s="44">
        <f>IF(AND(P302&gt;0,N302&gt;0),N302,0)</f>
        <v>0</v>
      </c>
      <c r="X302" s="3"/>
      <c r="Y302" s="2">
        <f>_xll.BDH(B302,$Y$7,$C$1,$C$1)</f>
        <v>188.75</v>
      </c>
      <c r="Z302" s="19">
        <f>IF(OR(E302="#N/A N/A",Y302="#N/A N/A"),0,  E302 - Y302)</f>
        <v>-4.25</v>
      </c>
      <c r="AA302" s="22">
        <f>IF(OR(Y302=0,Y302="#N/A N/A"),0,Z302 / Y302*100)</f>
        <v>-2.2516556291390728</v>
      </c>
      <c r="AB302" s="155">
        <v>-11639</v>
      </c>
      <c r="AC302" s="21">
        <f>IF(C302 = B338,1,_xll.BDP(J302,$AC$7)*K302)</f>
        <v>10.065200000000001</v>
      </c>
      <c r="AD302" s="167">
        <f>Z302*AB302*S302/AC302 / AE338</f>
        <v>2.8457443051909154E-5</v>
      </c>
      <c r="AE302" s="204"/>
      <c r="AF302" s="197"/>
      <c r="AG302" s="179"/>
    </row>
    <row r="303" spans="2:33" s="44" customFormat="1" x14ac:dyDescent="0.2">
      <c r="B303" s="44" t="s">
        <v>60</v>
      </c>
      <c r="C303" s="44" t="str">
        <f>_xll.BDP(B303,$C$7)</f>
        <v>USD</v>
      </c>
      <c r="D303" s="44" t="s">
        <v>386</v>
      </c>
      <c r="E303" s="2">
        <f>_xll.BDP(B303,$E$7)</f>
        <v>126.64</v>
      </c>
      <c r="F303" s="2">
        <f>_xll.BDP(B303,$F$7)</f>
        <v>126.42</v>
      </c>
      <c r="G303" s="33">
        <f>IF(OR(F303="#N/A N/A",E303="#N/A N/A"),0,  F303 - E303)</f>
        <v>-0.21999999999999886</v>
      </c>
      <c r="H303" s="22">
        <f>IF(OR(E303=0,E303="#N/A N/A"),0,G303 / E303*100)</f>
        <v>-0.17372078332280391</v>
      </c>
      <c r="I303" s="25">
        <v>-2110</v>
      </c>
      <c r="J303" s="49" t="str">
        <f>CONCATENATE(B338,C303, " Curncy")</f>
        <v>EURUSD Curncy</v>
      </c>
      <c r="K303" s="44">
        <f>IF(C303 = B338,1,_xll.BDP(J303,$K$7))</f>
        <v>1</v>
      </c>
      <c r="L303" s="4">
        <f>IF(C303 = B338,1,_xll.BDP(J303,$L$7)*K303)</f>
        <v>1.2211000000000001</v>
      </c>
      <c r="M303" s="7">
        <f>G303*I303*S303/L303</f>
        <v>380.14904594218132</v>
      </c>
      <c r="N303" s="8">
        <f>M303 / X338</f>
        <v>2.2063467312888757E-6</v>
      </c>
      <c r="O303" s="7">
        <f>F303*I303*S303/L303</f>
        <v>-218447.46540004914</v>
      </c>
      <c r="P303" s="10">
        <f>O303 / X338*100</f>
        <v>-0.1267847062588823</v>
      </c>
      <c r="Q303" s="10">
        <f>IF(P303&lt;0,P303,0)</f>
        <v>-0.1267847062588823</v>
      </c>
      <c r="R303" s="159">
        <f>IF(P303&gt;0,P303,0)</f>
        <v>0</v>
      </c>
      <c r="S303" s="33">
        <f>IF(EXACT(C303,UPPER(C303)),1,0.01)/U303</f>
        <v>1</v>
      </c>
      <c r="T303" s="44">
        <v>0</v>
      </c>
      <c r="U303" s="44">
        <v>1</v>
      </c>
      <c r="V303" s="151">
        <f>IF(AND(P303&lt;0,N303&gt;0),N303,0)</f>
        <v>2.2063467312888757E-6</v>
      </c>
      <c r="W303" s="44">
        <f>IF(AND(P303&gt;0,N303&gt;0),N303,0)</f>
        <v>0</v>
      </c>
      <c r="X303" s="3"/>
      <c r="Y303" s="2">
        <f>_xll.BDH(B303,$Y$7,$C$1,$C$1)</f>
        <v>127.02</v>
      </c>
      <c r="Z303" s="19">
        <f>IF(OR(E303="#N/A N/A",Y303="#N/A N/A"),0,  E303 - Y303)</f>
        <v>-0.37999999999999545</v>
      </c>
      <c r="AA303" s="22">
        <f>IF(OR(Y303=0,Y303="#N/A N/A"),0,Z303 / Y303*100)</f>
        <v>-0.29916548575027196</v>
      </c>
      <c r="AB303" s="155">
        <v>-2110</v>
      </c>
      <c r="AC303" s="21">
        <f>IF(C303 = B338,1,_xll.BDP(J303,$AC$7)*K303)</f>
        <v>1.2248000000000001</v>
      </c>
      <c r="AD303" s="167">
        <f>Z303*AB303*S303/AC303 / AE338</f>
        <v>3.7906576245515963E-6</v>
      </c>
      <c r="AE303" s="204"/>
      <c r="AF303" s="197"/>
      <c r="AG303" s="179"/>
    </row>
    <row r="304" spans="2:33" s="44" customFormat="1" x14ac:dyDescent="0.2">
      <c r="B304" s="44" t="s">
        <v>204</v>
      </c>
      <c r="C304" s="44" t="str">
        <f>_xll.BDP(B304,$C$7)</f>
        <v>EUR</v>
      </c>
      <c r="D304" s="44" t="s">
        <v>385</v>
      </c>
      <c r="E304" s="2">
        <f>_xll.BDP(B304,$E$7)</f>
        <v>22.81</v>
      </c>
      <c r="F304" s="2">
        <f>_xll.BDP(B304,$F$7)</f>
        <v>22.95</v>
      </c>
      <c r="G304" s="33">
        <f>IF(OR(F304="#N/A N/A",E304="#N/A N/A"),0,  F304 - E304)</f>
        <v>0.14000000000000057</v>
      </c>
      <c r="H304" s="22">
        <f>IF(OR(E304=0,E304="#N/A N/A"),0,G304 / E304*100)</f>
        <v>0.61376589215256716</v>
      </c>
      <c r="I304" s="25">
        <v>-17777</v>
      </c>
      <c r="J304" s="49" t="str">
        <f>CONCATENATE(B338,C304, " Curncy")</f>
        <v>EUREUR Curncy</v>
      </c>
      <c r="K304" s="44">
        <f>IF(C304 = B338,1,_xll.BDP(J304,$K$7))</f>
        <v>1</v>
      </c>
      <c r="L304" s="4">
        <f>IF(C304 = B338,1,_xll.BDP(J304,$L$7)*K304)</f>
        <v>1</v>
      </c>
      <c r="M304" s="7">
        <f>G304*I304*S304/L304</f>
        <v>-2488.7800000000102</v>
      </c>
      <c r="N304" s="8">
        <f>M304 / X338</f>
        <v>-1.4444628170215952E-5</v>
      </c>
      <c r="O304" s="7">
        <f>F304*I304*S304/L304</f>
        <v>-407982.14999999997</v>
      </c>
      <c r="P304" s="10">
        <f>O304 / X338*100</f>
        <v>-0.23678872607603907</v>
      </c>
      <c r="Q304" s="10">
        <f>IF(P304&lt;0,P304,0)</f>
        <v>-0.23678872607603907</v>
      </c>
      <c r="R304" s="159">
        <f>IF(P304&gt;0,P304,0)</f>
        <v>0</v>
      </c>
      <c r="S304" s="33">
        <f>IF(EXACT(C304,UPPER(C304)),1,0.01)/U304</f>
        <v>1</v>
      </c>
      <c r="T304" s="44">
        <v>0</v>
      </c>
      <c r="U304" s="44">
        <v>1</v>
      </c>
      <c r="V304" s="151">
        <f>IF(AND(P304&lt;0,N304&gt;0),N304,0)</f>
        <v>0</v>
      </c>
      <c r="W304" s="44">
        <f>IF(AND(P304&gt;0,N304&gt;0),N304,0)</f>
        <v>0</v>
      </c>
      <c r="X304" s="3"/>
      <c r="Y304" s="2">
        <f>_xll.BDH(B304,$Y$7,$C$1,$C$1)</f>
        <v>22.46</v>
      </c>
      <c r="Z304" s="19">
        <f>IF(OR(E304="#N/A N/A",Y304="#N/A N/A"),0,  E304 - Y304)</f>
        <v>0.34999999999999787</v>
      </c>
      <c r="AA304" s="22">
        <f>IF(OR(Y304=0,Y304="#N/A N/A"),0,Z304 / Y304*100)</f>
        <v>1.5583259127337392</v>
      </c>
      <c r="AB304" s="155">
        <v>-17777</v>
      </c>
      <c r="AC304" s="21">
        <f>IF(C304 = B338,1,_xll.BDP(J304,$AC$7)*K304)</f>
        <v>1</v>
      </c>
      <c r="AD304" s="167">
        <f>Z304*AB304*S304/AC304 / AE338</f>
        <v>-3.6028004049925537E-5</v>
      </c>
      <c r="AE304" s="204"/>
      <c r="AF304" s="197"/>
      <c r="AG304" s="179"/>
    </row>
    <row r="305" spans="2:33" s="44" customFormat="1" x14ac:dyDescent="0.2">
      <c r="B305" s="44" t="s">
        <v>164</v>
      </c>
      <c r="C305" s="44" t="str">
        <f>_xll.BDP(B305,$C$7)</f>
        <v>EUR</v>
      </c>
      <c r="D305" s="44" t="s">
        <v>384</v>
      </c>
      <c r="E305" s="2">
        <f>_xll.BDP(B305,$E$7)</f>
        <v>31.734999999999999</v>
      </c>
      <c r="F305" s="2">
        <f>_xll.BDP(B305,$F$7)</f>
        <v>31.53</v>
      </c>
      <c r="G305" s="33">
        <f>IF(OR(F305="#N/A N/A",E305="#N/A N/A"),0,  F305 - E305)</f>
        <v>-0.20499999999999829</v>
      </c>
      <c r="H305" s="22">
        <f>IF(OR(E305=0,E305="#N/A N/A"),0,G305 / E305*100)</f>
        <v>-0.64597447613044989</v>
      </c>
      <c r="I305" s="25">
        <v>13124</v>
      </c>
      <c r="J305" s="49" t="str">
        <f>CONCATENATE(B338,C305, " Curncy")</f>
        <v>EUREUR Curncy</v>
      </c>
      <c r="K305" s="44">
        <f>IF(C305 = B338,1,_xll.BDP(J305,$K$7))</f>
        <v>1</v>
      </c>
      <c r="L305" s="4">
        <f>IF(C305 = B338,1,_xll.BDP(J305,$L$7)*K305)</f>
        <v>1</v>
      </c>
      <c r="M305" s="7">
        <f>G305*I305*S305/L305</f>
        <v>-2690.4199999999778</v>
      </c>
      <c r="N305" s="8">
        <f>M305 / X338</f>
        <v>-1.5614926398360611E-5</v>
      </c>
      <c r="O305" s="7">
        <f>F305*I305*S305/L305</f>
        <v>413799.72000000003</v>
      </c>
      <c r="P305" s="10">
        <f>O305 / X338*100</f>
        <v>0.24016518504405568</v>
      </c>
      <c r="Q305" s="10">
        <f>IF(P305&lt;0,P305,0)</f>
        <v>0</v>
      </c>
      <c r="R305" s="159">
        <f>IF(P305&gt;0,P305,0)</f>
        <v>0.24016518504405568</v>
      </c>
      <c r="S305" s="33">
        <f>IF(EXACT(C305,UPPER(C305)),1,0.01)/U305</f>
        <v>1</v>
      </c>
      <c r="T305" s="44">
        <v>0</v>
      </c>
      <c r="U305" s="44">
        <v>1</v>
      </c>
      <c r="V305" s="151">
        <f>IF(AND(P305&lt;0,N305&gt;0),N305,0)</f>
        <v>0</v>
      </c>
      <c r="W305" s="44">
        <f>IF(AND(P305&gt;0,N305&gt;0),N305,0)</f>
        <v>0</v>
      </c>
      <c r="X305" s="3"/>
      <c r="Y305" s="2">
        <f>_xll.BDH(B305,$Y$7,$C$1,$C$1)</f>
        <v>31.78</v>
      </c>
      <c r="Z305" s="19">
        <f>IF(OR(E305="#N/A N/A",Y305="#N/A N/A"),0,  E305 - Y305)</f>
        <v>-4.5000000000001705E-2</v>
      </c>
      <c r="AA305" s="22">
        <f>IF(OR(Y305=0,Y305="#N/A N/A"),0,Z305 / Y305*100)</f>
        <v>-0.14159848961611612</v>
      </c>
      <c r="AB305" s="155">
        <v>13124</v>
      </c>
      <c r="AC305" s="21">
        <f>IF(C305 = B338,1,_xll.BDP(J305,$AC$7)*K305)</f>
        <v>1</v>
      </c>
      <c r="AD305" s="167">
        <f>Z305*AB305*S305/AC305 / AE338</f>
        <v>-3.4197347506498705E-6</v>
      </c>
      <c r="AE305" s="204"/>
      <c r="AF305" s="197"/>
      <c r="AG305" s="179"/>
    </row>
    <row r="306" spans="2:33" s="44" customFormat="1" x14ac:dyDescent="0.2">
      <c r="B306" s="44" t="s">
        <v>57</v>
      </c>
      <c r="C306" s="44" t="str">
        <f>_xll.BDP(B306,$C$7)</f>
        <v>USD</v>
      </c>
      <c r="D306" s="44" t="s">
        <v>383</v>
      </c>
      <c r="E306" s="2">
        <f>_xll.BDP(B306,$E$7)</f>
        <v>67.87</v>
      </c>
      <c r="F306" s="2">
        <f>_xll.BDP(B306,$F$7)</f>
        <v>67.459999999999994</v>
      </c>
      <c r="G306" s="33">
        <f>IF(OR(F306="#N/A N/A",E306="#N/A N/A"),0,  F306 - E306)</f>
        <v>-0.4100000000000108</v>
      </c>
      <c r="H306" s="22">
        <f>IF(OR(E306=0,E306="#N/A N/A"),0,G306 / E306*100)</f>
        <v>-0.60409606600856158</v>
      </c>
      <c r="I306" s="25">
        <v>-4710</v>
      </c>
      <c r="J306" s="49" t="str">
        <f>CONCATENATE(B338,C306, " Curncy")</f>
        <v>EURUSD Curncy</v>
      </c>
      <c r="K306" s="44">
        <f>IF(C306 = B338,1,_xll.BDP(J306,$K$7))</f>
        <v>1</v>
      </c>
      <c r="L306" s="4">
        <f>IF(C306 = B338,1,_xll.BDP(J306,$L$7)*K306)</f>
        <v>1.2211000000000001</v>
      </c>
      <c r="M306" s="7">
        <f>G306*I306*S306/L306</f>
        <v>1581.4429612644753</v>
      </c>
      <c r="N306" s="8">
        <f>M306 / X338</f>
        <v>9.1785354864112053E-6</v>
      </c>
      <c r="O306" s="7">
        <f>F306*I306*S306/L306</f>
        <v>-260205.22479731386</v>
      </c>
      <c r="P306" s="10">
        <f>O306 / X338*100</f>
        <v>-0.15102048875933743</v>
      </c>
      <c r="Q306" s="10">
        <f>IF(P306&lt;0,P306,0)</f>
        <v>-0.15102048875933743</v>
      </c>
      <c r="R306" s="159">
        <f>IF(P306&gt;0,P306,0)</f>
        <v>0</v>
      </c>
      <c r="S306" s="33">
        <f>IF(EXACT(C306,UPPER(C306)),1,0.01)/U306</f>
        <v>1</v>
      </c>
      <c r="T306" s="44">
        <v>0</v>
      </c>
      <c r="U306" s="44">
        <v>1</v>
      </c>
      <c r="V306" s="151">
        <f>IF(AND(P306&lt;0,N306&gt;0),N306,0)</f>
        <v>9.1785354864112053E-6</v>
      </c>
      <c r="W306" s="44">
        <f>IF(AND(P306&gt;0,N306&gt;0),N306,0)</f>
        <v>0</v>
      </c>
      <c r="X306" s="3"/>
      <c r="Y306" s="2">
        <f>_xll.BDH(B306,$Y$7,$C$1,$C$1)</f>
        <v>69.739999999999995</v>
      </c>
      <c r="Z306" s="19">
        <f>IF(OR(E306="#N/A N/A",Y306="#N/A N/A"),0,  E306 - Y306)</f>
        <v>-1.8699999999999903</v>
      </c>
      <c r="AA306" s="22">
        <f>IF(OR(Y306=0,Y306="#N/A N/A"),0,Z306 / Y306*100)</f>
        <v>-2.681388012618283</v>
      </c>
      <c r="AB306" s="155">
        <v>-4710</v>
      </c>
      <c r="AC306" s="21">
        <f>IF(C306 = B338,1,_xll.BDP(J306,$AC$7)*K306)</f>
        <v>1.2248000000000001</v>
      </c>
      <c r="AD306" s="167">
        <f>Z306*AB306*S306/AC306 / AE338</f>
        <v>4.1640028884713551E-5</v>
      </c>
      <c r="AE306" s="204"/>
      <c r="AF306" s="197"/>
      <c r="AG306" s="179"/>
    </row>
    <row r="307" spans="2:33" s="44" customFormat="1" x14ac:dyDescent="0.2">
      <c r="B307" s="44" t="s">
        <v>56</v>
      </c>
      <c r="C307" s="44" t="str">
        <f>_xll.BDP(B307,$C$7)</f>
        <v>USD</v>
      </c>
      <c r="D307" s="44" t="s">
        <v>382</v>
      </c>
      <c r="E307" s="2">
        <f>_xll.BDP(B307,$E$7)</f>
        <v>68.14</v>
      </c>
      <c r="F307" s="2">
        <f>_xll.BDP(B307,$F$7)</f>
        <v>67.350999999999999</v>
      </c>
      <c r="G307" s="33">
        <f>IF(OR(F307="#N/A N/A",E307="#N/A N/A"),0,  F307 - E307)</f>
        <v>-0.78900000000000148</v>
      </c>
      <c r="H307" s="22">
        <f>IF(OR(E307=0,E307="#N/A N/A"),0,G307 / E307*100)</f>
        <v>-1.1579101849134157</v>
      </c>
      <c r="I307" s="25">
        <v>-5087</v>
      </c>
      <c r="J307" s="49" t="str">
        <f>CONCATENATE(B338,C307, " Curncy")</f>
        <v>EURUSD Curncy</v>
      </c>
      <c r="K307" s="44">
        <f>IF(C307 = B338,1,_xll.BDP(J307,$K$7))</f>
        <v>1</v>
      </c>
      <c r="L307" s="4">
        <f>IF(C307 = B338,1,_xll.BDP(J307,$L$7)*K307)</f>
        <v>1.2211000000000001</v>
      </c>
      <c r="M307" s="7">
        <f>G307*I307*S307/L307</f>
        <v>3286.9077061665771</v>
      </c>
      <c r="N307" s="8">
        <f>M307 / X338</f>
        <v>1.9076880899634939E-5</v>
      </c>
      <c r="O307" s="7">
        <f>F307*I307*S307/L307</f>
        <v>-280578.60699369421</v>
      </c>
      <c r="P307" s="10">
        <f>O307 / X338*100</f>
        <v>-0.16284499435631311</v>
      </c>
      <c r="Q307" s="10">
        <f>IF(P307&lt;0,P307,0)</f>
        <v>-0.16284499435631311</v>
      </c>
      <c r="R307" s="159">
        <f>IF(P307&gt;0,P307,0)</f>
        <v>0</v>
      </c>
      <c r="S307" s="33">
        <f>IF(EXACT(C307,UPPER(C307)),1,0.01)/U307</f>
        <v>1</v>
      </c>
      <c r="T307" s="44">
        <v>0</v>
      </c>
      <c r="U307" s="44">
        <v>1</v>
      </c>
      <c r="V307" s="151">
        <f>IF(AND(P307&lt;0,N307&gt;0),N307,0)</f>
        <v>1.9076880899634939E-5</v>
      </c>
      <c r="W307" s="44">
        <f>IF(AND(P307&gt;0,N307&gt;0),N307,0)</f>
        <v>0</v>
      </c>
      <c r="X307" s="3"/>
      <c r="Y307" s="2">
        <f>_xll.BDH(B307,$Y$7,$C$1,$C$1)</f>
        <v>72.64</v>
      </c>
      <c r="Z307" s="19">
        <f>IF(OR(E307="#N/A N/A",Y307="#N/A N/A"),0,  E307 - Y307)</f>
        <v>-4.5</v>
      </c>
      <c r="AA307" s="22">
        <f>IF(OR(Y307=0,Y307="#N/A N/A"),0,Z307 / Y307*100)</f>
        <v>-6.1949339207048464</v>
      </c>
      <c r="AB307" s="155">
        <v>-5087</v>
      </c>
      <c r="AC307" s="21">
        <f>IF(C307 = B338,1,_xll.BDP(J307,$AC$7)*K307)</f>
        <v>1.2248000000000001</v>
      </c>
      <c r="AD307" s="167">
        <f>Z307*AB307*S307/AC307 / AE338</f>
        <v>1.0822379522627078E-4</v>
      </c>
      <c r="AE307" s="204"/>
      <c r="AF307" s="197"/>
      <c r="AG307" s="179"/>
    </row>
    <row r="308" spans="2:33" s="44" customFormat="1" x14ac:dyDescent="0.2">
      <c r="B308" s="44" t="s">
        <v>54</v>
      </c>
      <c r="C308" s="44" t="str">
        <f>_xll.BDP(B308,$C$7)</f>
        <v>USD</v>
      </c>
      <c r="D308" s="44" t="s">
        <v>381</v>
      </c>
      <c r="E308" s="2">
        <f>_xll.BDP(B308,$E$7)</f>
        <v>33.840000000000003</v>
      </c>
      <c r="F308" s="2">
        <f>_xll.BDP(B308,$F$7)</f>
        <v>33.65</v>
      </c>
      <c r="G308" s="33">
        <f>IF(OR(F308="#N/A N/A",E308="#N/A N/A"),0,  F308 - E308)</f>
        <v>-0.19000000000000483</v>
      </c>
      <c r="H308" s="22">
        <f>IF(OR(E308=0,E308="#N/A N/A"),0,G308 / E308*100)</f>
        <v>-0.56146572104020342</v>
      </c>
      <c r="I308" s="25">
        <v>12000</v>
      </c>
      <c r="J308" s="49" t="str">
        <f>CONCATENATE(B338,C308, " Curncy")</f>
        <v>EURUSD Curncy</v>
      </c>
      <c r="K308" s="44">
        <f>IF(C308 = B338,1,_xll.BDP(J308,$K$7))</f>
        <v>1</v>
      </c>
      <c r="L308" s="4">
        <f>IF(C308 = B338,1,_xll.BDP(J308,$L$7)*K308)</f>
        <v>1.2211000000000001</v>
      </c>
      <c r="M308" s="7">
        <f>G308*I308*S308/L308</f>
        <v>-1867.1689460323134</v>
      </c>
      <c r="N308" s="8">
        <f>M308 / X338</f>
        <v>-1.0836860291552757E-5</v>
      </c>
      <c r="O308" s="7">
        <f>F308*I308*S308/L308</f>
        <v>330685.44754729338</v>
      </c>
      <c r="P308" s="10">
        <f>O308 / X338*100</f>
        <v>0.19192649937407419</v>
      </c>
      <c r="Q308" s="10">
        <f>IF(P308&lt;0,P308,0)</f>
        <v>0</v>
      </c>
      <c r="R308" s="159">
        <f>IF(P308&gt;0,P308,0)</f>
        <v>0.19192649937407419</v>
      </c>
      <c r="S308" s="33">
        <f>IF(EXACT(C308,UPPER(C308)),1,0.01)/U308</f>
        <v>1</v>
      </c>
      <c r="T308" s="44">
        <v>0</v>
      </c>
      <c r="U308" s="44">
        <v>1</v>
      </c>
      <c r="V308" s="151">
        <f>IF(AND(P308&lt;0,N308&gt;0),N308,0)</f>
        <v>0</v>
      </c>
      <c r="W308" s="44">
        <f>IF(AND(P308&gt;0,N308&gt;0),N308,0)</f>
        <v>0</v>
      </c>
      <c r="X308" s="3"/>
      <c r="Y308" s="2">
        <f>_xll.BDH(B308,$Y$7,$C$1,$C$1)</f>
        <v>34.590000000000003</v>
      </c>
      <c r="Z308" s="19">
        <f>IF(OR(E308="#N/A N/A",Y308="#N/A N/A"),0,  E308 - Y308)</f>
        <v>-0.75</v>
      </c>
      <c r="AA308" s="22">
        <f>IF(OR(Y308=0,Y308="#N/A N/A"),0,Z308 / Y308*100)</f>
        <v>-2.1682567215958368</v>
      </c>
      <c r="AB308" s="155">
        <v>12000</v>
      </c>
      <c r="AC308" s="21">
        <f>IF(C308 = B338,1,_xll.BDP(J308,$AC$7)*K308)</f>
        <v>1.2248000000000001</v>
      </c>
      <c r="AD308" s="167">
        <f>Z308*AB308*S308/AC308 / AE338</f>
        <v>-4.2549162660220473E-5</v>
      </c>
      <c r="AE308" s="204"/>
      <c r="AF308" s="197"/>
      <c r="AG308" s="179"/>
    </row>
    <row r="309" spans="2:33" s="44" customFormat="1" x14ac:dyDescent="0.2">
      <c r="B309" s="44" t="s">
        <v>159</v>
      </c>
      <c r="C309" s="44" t="str">
        <f>_xll.BDP(B309,$C$7)</f>
        <v>NOK</v>
      </c>
      <c r="D309" s="44" t="s">
        <v>380</v>
      </c>
      <c r="E309" s="2">
        <f>_xll.BDP(B309,$E$7)</f>
        <v>153.1</v>
      </c>
      <c r="F309" s="2">
        <f>_xll.BDP(B309,$F$7)</f>
        <v>153.65</v>
      </c>
      <c r="G309" s="33">
        <f>IF(OR(F309="#N/A N/A",E309="#N/A N/A"),0,  F309 - E309)</f>
        <v>0.55000000000001137</v>
      </c>
      <c r="H309" s="22">
        <f>IF(OR(E309=0,E309="#N/A N/A"),0,G309 / E309*100)</f>
        <v>0.3592423252776038</v>
      </c>
      <c r="I309" s="25">
        <v>-28587</v>
      </c>
      <c r="J309" s="49" t="str">
        <f>CONCATENATE(B338,C309, " Curncy")</f>
        <v>EURNOK Curncy</v>
      </c>
      <c r="K309" s="44">
        <f>IF(C309 = B338,1,_xll.BDP(J309,$K$7))</f>
        <v>1</v>
      </c>
      <c r="L309" s="4">
        <f>IF(C309 = B338,1,_xll.BDP(J309,$L$7)*K309)</f>
        <v>9.6206999999999994</v>
      </c>
      <c r="M309" s="7">
        <f>G309*I309*S309/L309</f>
        <v>-1634.272973900062</v>
      </c>
      <c r="N309" s="8">
        <f>M309 / X338</f>
        <v>-9.4851555527685604E-6</v>
      </c>
      <c r="O309" s="7">
        <f>F309*I309*S309/L309</f>
        <v>-456556.44079952606</v>
      </c>
      <c r="P309" s="10">
        <f>O309 / X338*100</f>
        <v>-0.26498075466961074</v>
      </c>
      <c r="Q309" s="10">
        <f>IF(P309&lt;0,P309,0)</f>
        <v>-0.26498075466961074</v>
      </c>
      <c r="R309" s="159">
        <f>IF(P309&gt;0,P309,0)</f>
        <v>0</v>
      </c>
      <c r="S309" s="33">
        <f>IF(EXACT(C309,UPPER(C309)),1,0.01)/U309</f>
        <v>1</v>
      </c>
      <c r="T309" s="44">
        <v>0</v>
      </c>
      <c r="U309" s="44">
        <v>1</v>
      </c>
      <c r="V309" s="151">
        <f>IF(AND(P309&lt;0,N309&gt;0),N309,0)</f>
        <v>0</v>
      </c>
      <c r="W309" s="44">
        <f>IF(AND(P309&gt;0,N309&gt;0),N309,0)</f>
        <v>0</v>
      </c>
      <c r="X309" s="3"/>
      <c r="Y309" s="2">
        <f>_xll.BDH(B309,$Y$7,$C$1,$C$1)</f>
        <v>154.85</v>
      </c>
      <c r="Z309" s="19">
        <f>IF(OR(E309="#N/A N/A",Y309="#N/A N/A"),0,  E309 - Y309)</f>
        <v>-1.75</v>
      </c>
      <c r="AA309" s="22">
        <f>IF(OR(Y309=0,Y309="#N/A N/A"),0,Z309 / Y309*100)</f>
        <v>-1.130125928317727</v>
      </c>
      <c r="AB309" s="155">
        <v>-37100</v>
      </c>
      <c r="AC309" s="21">
        <f>IF(C309 = B338,1,_xll.BDP(J309,$AC$7)*K309)</f>
        <v>9.6254000000000008</v>
      </c>
      <c r="AD309" s="167">
        <f>Z309*AB309*S309/AC309 / AE338</f>
        <v>3.9057717331499121E-5</v>
      </c>
      <c r="AE309" s="204"/>
      <c r="AF309" s="197"/>
      <c r="AG309" s="179"/>
    </row>
    <row r="310" spans="2:33" s="44" customFormat="1" x14ac:dyDescent="0.2">
      <c r="B310" s="44" t="s">
        <v>52</v>
      </c>
      <c r="C310" s="44" t="str">
        <f>_xll.BDP(B310,$C$7)</f>
        <v>USD</v>
      </c>
      <c r="D310" s="44" t="s">
        <v>379</v>
      </c>
      <c r="E310" s="2">
        <f>_xll.BDP(B310,$E$7)</f>
        <v>122.7</v>
      </c>
      <c r="F310" s="2">
        <f>_xll.BDP(B310,$F$7)</f>
        <v>123.2</v>
      </c>
      <c r="G310" s="33">
        <f>IF(OR(F310="#N/A N/A",E310="#N/A N/A"),0,  F310 - E310)</f>
        <v>0.5</v>
      </c>
      <c r="H310" s="22">
        <f>IF(OR(E310=0,E310="#N/A N/A"),0,G310 / E310*100)</f>
        <v>0.40749796251018744</v>
      </c>
      <c r="I310" s="25">
        <v>5352</v>
      </c>
      <c r="J310" s="49" t="str">
        <f>CONCATENATE(B338,C310, " Curncy")</f>
        <v>EURUSD Curncy</v>
      </c>
      <c r="K310" s="44">
        <f>IF(C310 = B338,1,_xll.BDP(J310,$K$7))</f>
        <v>1</v>
      </c>
      <c r="L310" s="4">
        <f>IF(C310 = B338,1,_xll.BDP(J310,$L$7)*K310)</f>
        <v>1.2211000000000001</v>
      </c>
      <c r="M310" s="7">
        <f>G310*I310*S310/L310</f>
        <v>2191.4667103431329</v>
      </c>
      <c r="N310" s="8">
        <f>M310 / X338</f>
        <v>1.2719051815874753E-5</v>
      </c>
      <c r="O310" s="7">
        <f>F310*I310*S310/L310</f>
        <v>539977.39742854796</v>
      </c>
      <c r="P310" s="10">
        <f>O310 / X338*100</f>
        <v>0.3133974367431539</v>
      </c>
      <c r="Q310" s="10">
        <f>IF(P310&lt;0,P310,0)</f>
        <v>0</v>
      </c>
      <c r="R310" s="159">
        <f>IF(P310&gt;0,P310,0)</f>
        <v>0.3133974367431539</v>
      </c>
      <c r="S310" s="33">
        <f>IF(EXACT(C310,UPPER(C310)),1,0.01)/U310</f>
        <v>1</v>
      </c>
      <c r="T310" s="44">
        <v>0</v>
      </c>
      <c r="U310" s="44">
        <v>1</v>
      </c>
      <c r="V310" s="151">
        <f>IF(AND(P310&lt;0,N310&gt;0),N310,0)</f>
        <v>0</v>
      </c>
      <c r="W310" s="44">
        <f>IF(AND(P310&gt;0,N310&gt;0),N310,0)</f>
        <v>1.2719051815874753E-5</v>
      </c>
      <c r="X310" s="3"/>
      <c r="Y310" s="2">
        <f>_xll.BDH(B310,$Y$7,$C$1,$C$1)</f>
        <v>122.9</v>
      </c>
      <c r="Z310" s="19">
        <f>IF(OR(E310="#N/A N/A",Y310="#N/A N/A"),0,  E310 - Y310)</f>
        <v>-0.20000000000000284</v>
      </c>
      <c r="AA310" s="22">
        <f>IF(OR(Y310=0,Y310="#N/A N/A"),0,Z310 / Y310*100)</f>
        <v>-0.16273393002441242</v>
      </c>
      <c r="AB310" s="155">
        <v>5352</v>
      </c>
      <c r="AC310" s="21">
        <f>IF(C310 = B338,1,_xll.BDP(J310,$AC$7)*K310)</f>
        <v>1.2248000000000001</v>
      </c>
      <c r="AD310" s="167">
        <f>Z310*AB310*S310/AC310 / AE338</f>
        <v>-5.0605137457222932E-6</v>
      </c>
      <c r="AE310" s="204"/>
      <c r="AF310" s="197"/>
      <c r="AG310" s="179"/>
    </row>
    <row r="311" spans="2:33" s="44" customFormat="1" x14ac:dyDescent="0.2">
      <c r="B311" s="44" t="s">
        <v>51</v>
      </c>
      <c r="C311" s="44" t="str">
        <f>_xll.BDP(B311,$C$7)</f>
        <v>USD</v>
      </c>
      <c r="D311" s="44" t="s">
        <v>378</v>
      </c>
      <c r="E311" s="2">
        <f>_xll.BDP(B311,$E$7)</f>
        <v>38.96</v>
      </c>
      <c r="F311" s="2">
        <f>_xll.BDP(B311,$F$7)</f>
        <v>38.024999999999999</v>
      </c>
      <c r="G311" s="33">
        <f>IF(OR(F311="#N/A N/A",E311="#N/A N/A"),0,  F311 - E311)</f>
        <v>-0.93500000000000227</v>
      </c>
      <c r="H311" s="22">
        <f>IF(OR(E311=0,E311="#N/A N/A"),0,G311 / E311*100)</f>
        <v>-2.3998973305954885</v>
      </c>
      <c r="I311" s="25">
        <v>-7361</v>
      </c>
      <c r="J311" s="49" t="str">
        <f>CONCATENATE(B338,C311, " Curncy")</f>
        <v>EURUSD Curncy</v>
      </c>
      <c r="K311" s="44">
        <f>IF(C311 = B338,1,_xll.BDP(J311,$K$7))</f>
        <v>1</v>
      </c>
      <c r="L311" s="4">
        <f>IF(C311 = B338,1,_xll.BDP(J311,$L$7)*K311)</f>
        <v>1.2211000000000001</v>
      </c>
      <c r="M311" s="7">
        <f>G311*I311*S311/L311</f>
        <v>5636.3401850790406</v>
      </c>
      <c r="N311" s="8">
        <f>M311 / X338</f>
        <v>3.2712750108210674E-5</v>
      </c>
      <c r="O311" s="7">
        <f>F311*I311*S311/L311</f>
        <v>-229221.21447874862</v>
      </c>
      <c r="P311" s="10">
        <f>O311 / X338*100</f>
        <v>-0.1330376815898083</v>
      </c>
      <c r="Q311" s="10">
        <f>IF(P311&lt;0,P311,0)</f>
        <v>-0.1330376815898083</v>
      </c>
      <c r="R311" s="159">
        <f>IF(P311&gt;0,P311,0)</f>
        <v>0</v>
      </c>
      <c r="S311" s="33">
        <f>IF(EXACT(C311,UPPER(C311)),1,0.01)/U311</f>
        <v>1</v>
      </c>
      <c r="T311" s="44">
        <v>0</v>
      </c>
      <c r="U311" s="44">
        <v>1</v>
      </c>
      <c r="V311" s="151">
        <f>IF(AND(P311&lt;0,N311&gt;0),N311,0)</f>
        <v>3.2712750108210674E-5</v>
      </c>
      <c r="W311" s="44">
        <f>IF(AND(P311&gt;0,N311&gt;0),N311,0)</f>
        <v>0</v>
      </c>
      <c r="X311" s="3"/>
      <c r="Y311" s="2">
        <f>_xll.BDH(B311,$Y$7,$C$1,$C$1)</f>
        <v>39.01</v>
      </c>
      <c r="Z311" s="19">
        <f>IF(OR(E311="#N/A N/A",Y311="#N/A N/A"),0,  E311 - Y311)</f>
        <v>-4.9999999999997158E-2</v>
      </c>
      <c r="AA311" s="22">
        <f>IF(OR(Y311=0,Y311="#N/A N/A"),0,Z311 / Y311*100)</f>
        <v>-0.12817226352216654</v>
      </c>
      <c r="AB311" s="155">
        <v>-7361</v>
      </c>
      <c r="AC311" s="21">
        <f>IF(C311 = B338,1,_xll.BDP(J311,$AC$7)*K311)</f>
        <v>1.2248000000000001</v>
      </c>
      <c r="AD311" s="167">
        <f>Z311*AB311*S311/AC311 / AE338</f>
        <v>1.7400243685659175E-6</v>
      </c>
      <c r="AE311" s="204"/>
      <c r="AF311" s="197"/>
      <c r="AG311" s="179"/>
    </row>
    <row r="312" spans="2:33" s="44" customFormat="1" x14ac:dyDescent="0.2">
      <c r="B312" s="44" t="s">
        <v>143</v>
      </c>
      <c r="C312" s="44" t="str">
        <f>_xll.BDP(B312,$C$7)</f>
        <v>CHF</v>
      </c>
      <c r="D312" s="44" t="s">
        <v>377</v>
      </c>
      <c r="E312" s="2">
        <f>_xll.BDP(B312,$E$7)</f>
        <v>75.92</v>
      </c>
      <c r="F312" s="2">
        <f>_xll.BDP(B312,$F$7)</f>
        <v>75.28</v>
      </c>
      <c r="G312" s="33">
        <f>IF(OR(F312="#N/A N/A",E312="#N/A N/A"),0,  F312 - E312)</f>
        <v>-0.64000000000000057</v>
      </c>
      <c r="H312" s="22">
        <f>IF(OR(E312=0,E312="#N/A N/A"),0,G312 / E312*100)</f>
        <v>-0.84299262381454243</v>
      </c>
      <c r="I312" s="25">
        <v>-5106</v>
      </c>
      <c r="J312" s="49" t="str">
        <f>CONCATENATE(B338,C312, " Curncy")</f>
        <v>EURCHF Curncy</v>
      </c>
      <c r="K312" s="44">
        <f>IF(C312 = B338,1,_xll.BDP(J312,$K$7))</f>
        <v>1</v>
      </c>
      <c r="L312" s="4">
        <f>IF(C312 = B338,1,_xll.BDP(J312,$L$7)*K312)</f>
        <v>1.15141</v>
      </c>
      <c r="M312" s="7">
        <f>G312*I312*S312/L312</f>
        <v>2838.1202178198928</v>
      </c>
      <c r="N312" s="8">
        <f>M312 / X338</f>
        <v>1.6472163569612615E-5</v>
      </c>
      <c r="O312" s="7">
        <f>F312*I312*S312/L312</f>
        <v>-333833.89062106458</v>
      </c>
      <c r="P312" s="10">
        <f>O312 / X338*100</f>
        <v>-0.19375382398756821</v>
      </c>
      <c r="Q312" s="10">
        <f>IF(P312&lt;0,P312,0)</f>
        <v>-0.19375382398756821</v>
      </c>
      <c r="R312" s="159">
        <f>IF(P312&gt;0,P312,0)</f>
        <v>0</v>
      </c>
      <c r="S312" s="33">
        <f>IF(EXACT(C312,UPPER(C312)),1,0.01)/U312</f>
        <v>1</v>
      </c>
      <c r="T312" s="44">
        <v>0</v>
      </c>
      <c r="U312" s="44">
        <v>1</v>
      </c>
      <c r="V312" s="151">
        <f>IF(AND(P312&lt;0,N312&gt;0),N312,0)</f>
        <v>1.6472163569612615E-5</v>
      </c>
      <c r="W312" s="44">
        <f>IF(AND(P312&gt;0,N312&gt;0),N312,0)</f>
        <v>0</v>
      </c>
      <c r="X312" s="3"/>
      <c r="Y312" s="2">
        <f>_xll.BDH(B312,$Y$7,$C$1,$C$1)</f>
        <v>76.52</v>
      </c>
      <c r="Z312" s="19">
        <f>IF(OR(E312="#N/A N/A",Y312="#N/A N/A"),0,  E312 - Y312)</f>
        <v>-0.59999999999999432</v>
      </c>
      <c r="AA312" s="22">
        <f>IF(OR(Y312=0,Y312="#N/A N/A"),0,Z312 / Y312*100)</f>
        <v>-0.78410872974385049</v>
      </c>
      <c r="AB312" s="155">
        <v>-5106</v>
      </c>
      <c r="AC312" s="21">
        <f>IF(C312 = B338,1,_xll.BDP(J312,$AC$7)*K312)</f>
        <v>1.15005</v>
      </c>
      <c r="AD312" s="167">
        <f>Z312*AB312*S312/AC312 / AE338</f>
        <v>1.542513681204405E-5</v>
      </c>
      <c r="AE312" s="204"/>
      <c r="AF312" s="197"/>
      <c r="AG312" s="179"/>
    </row>
    <row r="313" spans="2:33" s="44" customFormat="1" x14ac:dyDescent="0.2">
      <c r="B313" s="44" t="s">
        <v>49</v>
      </c>
      <c r="C313" s="44" t="str">
        <f>_xll.BDP(B313,$C$7)</f>
        <v>USD</v>
      </c>
      <c r="D313" s="44" t="s">
        <v>376</v>
      </c>
      <c r="E313" s="2">
        <f>_xll.BDP(B313,$E$7)</f>
        <v>33.159999999999997</v>
      </c>
      <c r="F313" s="2">
        <f>_xll.BDP(B313,$F$7)</f>
        <v>32.67</v>
      </c>
      <c r="G313" s="33">
        <f>IF(OR(F313="#N/A N/A",E313="#N/A N/A"),0,  F313 - E313)</f>
        <v>-0.48999999999999488</v>
      </c>
      <c r="H313" s="22">
        <f>IF(OR(E313=0,E313="#N/A N/A"),0,G313 / E313*100)</f>
        <v>-1.4776839565741706</v>
      </c>
      <c r="I313" s="25">
        <v>-9811</v>
      </c>
      <c r="J313" s="49" t="str">
        <f>CONCATENATE(B338,C313, " Curncy")</f>
        <v>EURUSD Curncy</v>
      </c>
      <c r="K313" s="44">
        <f>IF(C313 = B338,1,_xll.BDP(J313,$K$7))</f>
        <v>1</v>
      </c>
      <c r="L313" s="4">
        <f>IF(C313 = B338,1,_xll.BDP(J313,$L$7)*K313)</f>
        <v>1.2211000000000001</v>
      </c>
      <c r="M313" s="7">
        <f>G313*I313*S313/L313</f>
        <v>3936.9339120464738</v>
      </c>
      <c r="N313" s="8">
        <f>M313 / X338</f>
        <v>2.2849567454827164E-5</v>
      </c>
      <c r="O313" s="7">
        <f>F313*I313*S313/L313</f>
        <v>-262489.04266644828</v>
      </c>
      <c r="P313" s="10">
        <f>O313 / X338*100</f>
        <v>-0.15234599362228804</v>
      </c>
      <c r="Q313" s="10">
        <f>IF(P313&lt;0,P313,0)</f>
        <v>-0.15234599362228804</v>
      </c>
      <c r="R313" s="159">
        <f>IF(P313&gt;0,P313,0)</f>
        <v>0</v>
      </c>
      <c r="S313" s="33">
        <f>IF(EXACT(C313,UPPER(C313)),1,0.01)/U313</f>
        <v>1</v>
      </c>
      <c r="T313" s="44">
        <v>0</v>
      </c>
      <c r="U313" s="44">
        <v>1</v>
      </c>
      <c r="V313" s="151">
        <f>IF(AND(P313&lt;0,N313&gt;0),N313,0)</f>
        <v>2.2849567454827164E-5</v>
      </c>
      <c r="W313" s="44">
        <f>IF(AND(P313&gt;0,N313&gt;0),N313,0)</f>
        <v>0</v>
      </c>
      <c r="X313" s="3"/>
      <c r="Y313" s="2">
        <f>_xll.BDH(B313,$Y$7,$C$1,$C$1)</f>
        <v>33.79</v>
      </c>
      <c r="Z313" s="19">
        <f>IF(OR(E313="#N/A N/A",Y313="#N/A N/A"),0,  E313 - Y313)</f>
        <v>-0.63000000000000256</v>
      </c>
      <c r="AA313" s="22">
        <f>IF(OR(Y313=0,Y313="#N/A N/A"),0,Z313 / Y313*100)</f>
        <v>-1.8644569399230617</v>
      </c>
      <c r="AB313" s="155">
        <v>-9811</v>
      </c>
      <c r="AC313" s="21">
        <f>IF(C313 = B338,1,_xll.BDP(J313,$AC$7)*K313)</f>
        <v>1.2248000000000001</v>
      </c>
      <c r="AD313" s="167">
        <f>Z313*AB313*S313/AC313 / AE338</f>
        <v>2.9221488440159734E-5</v>
      </c>
      <c r="AE313" s="204"/>
      <c r="AF313" s="197"/>
      <c r="AG313" s="179"/>
    </row>
    <row r="314" spans="2:33" s="44" customFormat="1" x14ac:dyDescent="0.2">
      <c r="B314" s="44" t="s">
        <v>158</v>
      </c>
      <c r="C314" s="44" t="str">
        <f>_xll.BDP(B314,$C$7)</f>
        <v>NOK</v>
      </c>
      <c r="D314" s="44" t="s">
        <v>375</v>
      </c>
      <c r="E314" s="2">
        <f>_xll.BDP(B314,$E$7)</f>
        <v>62</v>
      </c>
      <c r="F314" s="2">
        <f>_xll.BDP(B314,$F$7)</f>
        <v>61.4</v>
      </c>
      <c r="G314" s="33">
        <f>IF(OR(F314="#N/A N/A",E314="#N/A N/A"),0,  F314 - E314)</f>
        <v>-0.60000000000000142</v>
      </c>
      <c r="H314" s="22">
        <f>IF(OR(E314=0,E314="#N/A N/A"),0,G314 / E314*100)</f>
        <v>-0.96774193548387322</v>
      </c>
      <c r="I314" s="25">
        <v>25400</v>
      </c>
      <c r="J314" s="49" t="str">
        <f>CONCATENATE(B338,C314, " Curncy")</f>
        <v>EURNOK Curncy</v>
      </c>
      <c r="K314" s="44">
        <f>IF(C314 = B338,1,_xll.BDP(J314,$K$7))</f>
        <v>1</v>
      </c>
      <c r="L314" s="4">
        <f>IF(C314 = B338,1,_xll.BDP(J314,$L$7)*K314)</f>
        <v>9.6206999999999994</v>
      </c>
      <c r="M314" s="7">
        <f>G314*I314*S314/L314</f>
        <v>-1584.084318188909</v>
      </c>
      <c r="N314" s="8">
        <f>M314 / X338</f>
        <v>-9.1938656556661302E-6</v>
      </c>
      <c r="O314" s="7">
        <f>F314*I314*S314/L314</f>
        <v>162104.62856133131</v>
      </c>
      <c r="P314" s="10">
        <f>O314 / X338*100</f>
        <v>9.4083891876316494E-2</v>
      </c>
      <c r="Q314" s="10">
        <f>IF(P314&lt;0,P314,0)</f>
        <v>0</v>
      </c>
      <c r="R314" s="159">
        <f>IF(P314&gt;0,P314,0)</f>
        <v>9.4083891876316494E-2</v>
      </c>
      <c r="S314" s="33">
        <f>IF(EXACT(C314,UPPER(C314)),1,0.01)/U314</f>
        <v>1</v>
      </c>
      <c r="T314" s="44">
        <v>0</v>
      </c>
      <c r="U314" s="44">
        <v>1</v>
      </c>
      <c r="V314" s="151">
        <f>IF(AND(P314&lt;0,N314&gt;0),N314,0)</f>
        <v>0</v>
      </c>
      <c r="W314" s="44">
        <f>IF(AND(P314&gt;0,N314&gt;0),N314,0)</f>
        <v>0</v>
      </c>
      <c r="X314" s="3"/>
      <c r="Y314" s="2">
        <f>_xll.BDH(B314,$Y$7,$C$1,$C$1)</f>
        <v>62.4</v>
      </c>
      <c r="Z314" s="19">
        <f>IF(OR(E314="#N/A N/A",Y314="#N/A N/A"),0,  E314 - Y314)</f>
        <v>-0.39999999999999858</v>
      </c>
      <c r="AA314" s="22">
        <f>IF(OR(Y314=0,Y314="#N/A N/A"),0,Z314 / Y314*100)</f>
        <v>-0.64102564102563875</v>
      </c>
      <c r="AB314" s="155">
        <v>25400</v>
      </c>
      <c r="AC314" s="21">
        <f>IF(C314 = B338,1,_xll.BDP(J314,$AC$7)*K314)</f>
        <v>9.6254000000000008</v>
      </c>
      <c r="AD314" s="167">
        <f>Z314*AB314*S314/AC314 / AE338</f>
        <v>-6.1120740560343423E-6</v>
      </c>
      <c r="AE314" s="204"/>
      <c r="AF314" s="197"/>
      <c r="AG314" s="179"/>
    </row>
    <row r="315" spans="2:33" s="44" customFormat="1" x14ac:dyDescent="0.2">
      <c r="B315" s="44" t="s">
        <v>23</v>
      </c>
      <c r="C315" s="44" t="str">
        <f>_xll.BDP(B315,$C$7)</f>
        <v>JPY</v>
      </c>
      <c r="D315" s="44" t="s">
        <v>374</v>
      </c>
      <c r="E315" s="2">
        <f>_xll.BDP(B315,$E$7)</f>
        <v>1964</v>
      </c>
      <c r="F315" s="2">
        <f>_xll.BDP(B315,$F$7)</f>
        <v>1910</v>
      </c>
      <c r="G315" s="33">
        <f>IF(OR(F315="#N/A N/A",E315="#N/A N/A"),0,  F315 - E315)</f>
        <v>-54</v>
      </c>
      <c r="H315" s="22">
        <f>IF(OR(E315=0,E315="#N/A N/A"),0,G315 / E315*100)</f>
        <v>-2.7494908350305498</v>
      </c>
      <c r="I315" s="25">
        <v>18400</v>
      </c>
      <c r="J315" s="49" t="str">
        <f>CONCATENATE(B338,C315, " Curncy")</f>
        <v>EURJPY Curncy</v>
      </c>
      <c r="K315" s="44">
        <f>IF(C315 = B338,1,_xll.BDP(J315,$K$7))</f>
        <v>1</v>
      </c>
      <c r="L315" s="4">
        <f>IF(C315 = B338,1,_xll.BDP(J315,$L$7)*K315)</f>
        <v>130.19999999999999</v>
      </c>
      <c r="M315" s="7">
        <f>G315*I315*S315/L315</f>
        <v>-7631.3364055299544</v>
      </c>
      <c r="N315" s="8">
        <f>M315 / X338</f>
        <v>-4.4291507011351773E-5</v>
      </c>
      <c r="O315" s="7">
        <f>F315*I315*S315/L315</f>
        <v>269923.19508448546</v>
      </c>
      <c r="P315" s="10">
        <f>O315 / X338*100</f>
        <v>0.15666070072533686</v>
      </c>
      <c r="Q315" s="10">
        <f>IF(P315&lt;0,P315,0)</f>
        <v>0</v>
      </c>
      <c r="R315" s="159">
        <f>IF(P315&gt;0,P315,0)</f>
        <v>0.15666070072533686</v>
      </c>
      <c r="S315" s="33">
        <f>IF(EXACT(C315,UPPER(C315)),1,0.01)/U315</f>
        <v>1</v>
      </c>
      <c r="T315" s="44">
        <v>0</v>
      </c>
      <c r="U315" s="44">
        <v>1</v>
      </c>
      <c r="V315" s="151">
        <f>IF(AND(P315&lt;0,N315&gt;0),N315,0)</f>
        <v>0</v>
      </c>
      <c r="W315" s="44">
        <f>IF(AND(P315&gt;0,N315&gt;0),N315,0)</f>
        <v>0</v>
      </c>
      <c r="X315" s="3"/>
      <c r="Y315" s="2">
        <f>_xll.BDH(B315,$Y$7,$C$1,$C$1)</f>
        <v>1941.5</v>
      </c>
      <c r="Z315" s="19">
        <f>IF(OR(E315="#N/A N/A",Y315="#N/A N/A"),0,  E315 - Y315)</f>
        <v>22.5</v>
      </c>
      <c r="AA315" s="22">
        <f>IF(OR(Y315=0,Y315="#N/A N/A"),0,Z315 / Y315*100)</f>
        <v>1.1588977594643317</v>
      </c>
      <c r="AB315" s="155">
        <v>18400</v>
      </c>
      <c r="AC315" s="21">
        <f>IF(C315 = B338,1,_xll.BDP(J315,$AC$7)*K315)</f>
        <v>131.52000000000001</v>
      </c>
      <c r="AD315" s="167">
        <f>Z315*AB315*S315/AC315 / AE338</f>
        <v>1.8227295191658681E-5</v>
      </c>
      <c r="AE315" s="204"/>
      <c r="AF315" s="197"/>
      <c r="AG315" s="179"/>
    </row>
    <row r="316" spans="2:33" s="44" customFormat="1" x14ac:dyDescent="0.2">
      <c r="B316" s="44" t="s">
        <v>45</v>
      </c>
      <c r="C316" s="44" t="str">
        <f>_xll.BDP(B316,$C$7)</f>
        <v>USD</v>
      </c>
      <c r="D316" s="44" t="s">
        <v>373</v>
      </c>
      <c r="E316" s="2">
        <f>_xll.BDP(B316,$E$7)</f>
        <v>13.2</v>
      </c>
      <c r="F316" s="2">
        <f>_xll.BDP(B316,$F$7)</f>
        <v>12.5</v>
      </c>
      <c r="G316" s="33">
        <f>IF(OR(F316="#N/A N/A",E316="#N/A N/A"),0,  F316 - E316)</f>
        <v>-0.69999999999999929</v>
      </c>
      <c r="H316" s="22">
        <f>IF(OR(E316=0,E316="#N/A N/A"),0,G316 / E316*100)</f>
        <v>-5.3030303030302974</v>
      </c>
      <c r="I316" s="25">
        <v>171550</v>
      </c>
      <c r="J316" s="49" t="str">
        <f>CONCATENATE(B338,C316, " Curncy")</f>
        <v>EURUSD Curncy</v>
      </c>
      <c r="K316" s="44">
        <f>IF(C316 = B338,1,_xll.BDP(J316,$K$7))</f>
        <v>1</v>
      </c>
      <c r="L316" s="4">
        <f>IF(C316 = B338,1,_xll.BDP(J316,$L$7)*K316)</f>
        <v>1.2211000000000001</v>
      </c>
      <c r="M316" s="7">
        <f>G316*I316*S316/L316</f>
        <v>-98341.659159773873</v>
      </c>
      <c r="N316" s="8">
        <f>M316 / X338</f>
        <v>-5.7076507373292915E-4</v>
      </c>
      <c r="O316" s="7">
        <f>F316*I316*S316/L316</f>
        <v>1756101.0564245351</v>
      </c>
      <c r="P316" s="10">
        <f>O316 / X338*100</f>
        <v>1.0192233459516602</v>
      </c>
      <c r="Q316" s="10">
        <f>IF(P316&lt;0,P316,0)</f>
        <v>0</v>
      </c>
      <c r="R316" s="159">
        <f>IF(P316&gt;0,P316,0)</f>
        <v>1.0192233459516602</v>
      </c>
      <c r="S316" s="33">
        <f>IF(EXACT(C316,UPPER(C316)),1,0.01)/U316</f>
        <v>1</v>
      </c>
      <c r="T316" s="44">
        <v>0</v>
      </c>
      <c r="U316" s="44">
        <v>1</v>
      </c>
      <c r="V316" s="151">
        <f>IF(AND(P316&lt;0,N316&gt;0),N316,0)</f>
        <v>0</v>
      </c>
      <c r="W316" s="44">
        <f>IF(AND(P316&gt;0,N316&gt;0),N316,0)</f>
        <v>0</v>
      </c>
      <c r="X316" s="3"/>
      <c r="Y316" s="2">
        <f>_xll.BDH(B316,$Y$7,$C$1,$C$1)</f>
        <v>13.6</v>
      </c>
      <c r="Z316" s="19">
        <f>IF(OR(E316="#N/A N/A",Y316="#N/A N/A"),0,  E316 - Y316)</f>
        <v>-0.40000000000000036</v>
      </c>
      <c r="AA316" s="22">
        <f>IF(OR(Y316=0,Y316="#N/A N/A"),0,Z316 / Y316*100)</f>
        <v>-2.9411764705882382</v>
      </c>
      <c r="AB316" s="155">
        <v>171550</v>
      </c>
      <c r="AC316" s="21">
        <f>IF(C316 = B338,1,_xll.BDP(J316,$AC$7)*K316)</f>
        <v>1.2248000000000001</v>
      </c>
      <c r="AD316" s="167">
        <f>Z316*AB316*S316/AC316 / AE338</f>
        <v>-3.2441372686048127E-4</v>
      </c>
      <c r="AE316" s="204"/>
      <c r="AF316" s="197"/>
      <c r="AG316" s="179"/>
    </row>
    <row r="317" spans="2:33" s="44" customFormat="1" x14ac:dyDescent="0.2">
      <c r="B317" s="44" t="s">
        <v>44</v>
      </c>
      <c r="C317" s="44" t="str">
        <f>_xll.BDP(B317,$C$7)</f>
        <v>USD</v>
      </c>
      <c r="D317" s="44" t="s">
        <v>372</v>
      </c>
      <c r="E317" s="2">
        <f>_xll.BDP(B317,$E$7)</f>
        <v>124.16</v>
      </c>
      <c r="F317" s="2">
        <f>_xll.BDP(B317,$F$7)</f>
        <v>125.48</v>
      </c>
      <c r="G317" s="33">
        <f>IF(OR(F317="#N/A N/A",E317="#N/A N/A"),0,  F317 - E317)</f>
        <v>1.3200000000000074</v>
      </c>
      <c r="H317" s="22">
        <f>IF(OR(E317=0,E317="#N/A N/A"),0,G317 / E317*100)</f>
        <v>1.0631443298969132</v>
      </c>
      <c r="I317" s="25">
        <v>-2658</v>
      </c>
      <c r="J317" s="49" t="str">
        <f>CONCATENATE(B338,C317, " Curncy")</f>
        <v>EURUSD Curncy</v>
      </c>
      <c r="K317" s="44">
        <f>IF(C317 = B338,1,_xll.BDP(J317,$K$7))</f>
        <v>1</v>
      </c>
      <c r="L317" s="4">
        <f>IF(C317 = B338,1,_xll.BDP(J317,$L$7)*K317)</f>
        <v>1.2211000000000001</v>
      </c>
      <c r="M317" s="7">
        <f>G317*I317*S317/L317</f>
        <v>-2873.2781917942998</v>
      </c>
      <c r="N317" s="8">
        <f>M317 / X338</f>
        <v>-1.6676216905495434E-5</v>
      </c>
      <c r="O317" s="7">
        <f>F317*I317*S317/L317</f>
        <v>-273135.56629268691</v>
      </c>
      <c r="P317" s="10">
        <f>O317 / X338*100</f>
        <v>-0.15852512858345116</v>
      </c>
      <c r="Q317" s="10">
        <f>IF(P317&lt;0,P317,0)</f>
        <v>-0.15852512858345116</v>
      </c>
      <c r="R317" s="159">
        <f>IF(P317&gt;0,P317,0)</f>
        <v>0</v>
      </c>
      <c r="S317" s="33">
        <f>IF(EXACT(C317,UPPER(C317)),1,0.01)/U317</f>
        <v>1</v>
      </c>
      <c r="T317" s="44">
        <v>0</v>
      </c>
      <c r="U317" s="44">
        <v>1</v>
      </c>
      <c r="V317" s="151">
        <f>IF(AND(P317&lt;0,N317&gt;0),N317,0)</f>
        <v>0</v>
      </c>
      <c r="W317" s="44">
        <f>IF(AND(P317&gt;0,N317&gt;0),N317,0)</f>
        <v>0</v>
      </c>
      <c r="X317" s="3"/>
      <c r="Y317" s="2">
        <f>_xll.BDH(B317,$Y$7,$C$1,$C$1)</f>
        <v>123.24</v>
      </c>
      <c r="Z317" s="19">
        <f>IF(OR(E317="#N/A N/A",Y317="#N/A N/A"),0,  E317 - Y317)</f>
        <v>0.92000000000000171</v>
      </c>
      <c r="AA317" s="22">
        <f>IF(OR(Y317=0,Y317="#N/A N/A"),0,Z317 / Y317*100)</f>
        <v>0.746510873093153</v>
      </c>
      <c r="AB317" s="155">
        <v>-2658</v>
      </c>
      <c r="AC317" s="21">
        <f>IF(C317 = B338,1,_xll.BDP(J317,$AC$7)*K317)</f>
        <v>1.2248000000000001</v>
      </c>
      <c r="AD317" s="167">
        <f>Z317*AB317*S317/AC317 / AE338</f>
        <v>-1.1560891155866327E-5</v>
      </c>
      <c r="AE317" s="204"/>
      <c r="AF317" s="197"/>
      <c r="AG317" s="179"/>
    </row>
    <row r="318" spans="2:33" s="44" customFormat="1" x14ac:dyDescent="0.2">
      <c r="B318" s="44" t="s">
        <v>215</v>
      </c>
      <c r="C318" s="44" t="str">
        <f>_xll.BDP(B318,$C$7)</f>
        <v>EUR</v>
      </c>
      <c r="D318" s="44" t="s">
        <v>371</v>
      </c>
      <c r="E318" s="2">
        <f>_xll.BDP(B318,$E$7)</f>
        <v>12.515000000000001</v>
      </c>
      <c r="F318" s="2">
        <f>_xll.BDP(B318,$F$7)</f>
        <v>13.13</v>
      </c>
      <c r="G318" s="33">
        <f>IF(OR(F318="#N/A N/A",E318="#N/A N/A"),0,  F318 - E318)</f>
        <v>0.61500000000000021</v>
      </c>
      <c r="H318" s="22">
        <f>IF(OR(E318=0,E318="#N/A N/A"),0,G318 / E318*100)</f>
        <v>4.9141030763084315</v>
      </c>
      <c r="I318" s="25">
        <v>-16550</v>
      </c>
      <c r="J318" s="49" t="str">
        <f>CONCATENATE(B338,C318, " Curncy")</f>
        <v>EUREUR Curncy</v>
      </c>
      <c r="K318" s="44">
        <f>IF(C318 = B338,1,_xll.BDP(J318,$K$7))</f>
        <v>1</v>
      </c>
      <c r="L318" s="4">
        <f>IF(C318 = B338,1,_xll.BDP(J318,$L$7)*K318)</f>
        <v>1</v>
      </c>
      <c r="M318" s="7">
        <f>G318*I318*S318/L318</f>
        <v>-10178.250000000004</v>
      </c>
      <c r="N318" s="8">
        <f>M318 / X338</f>
        <v>-5.9073536702119089E-5</v>
      </c>
      <c r="O318" s="7">
        <f>F318*I318*S318/L318</f>
        <v>-217301.5</v>
      </c>
      <c r="P318" s="10">
        <f>O318 / X338*100</f>
        <v>-0.12611959949574364</v>
      </c>
      <c r="Q318" s="10">
        <f>IF(P318&lt;0,P318,0)</f>
        <v>-0.12611959949574364</v>
      </c>
      <c r="R318" s="159">
        <f>IF(P318&gt;0,P318,0)</f>
        <v>0</v>
      </c>
      <c r="S318" s="33">
        <f>IF(EXACT(C318,UPPER(C318)),1,0.01)/U318</f>
        <v>1</v>
      </c>
      <c r="T318" s="44">
        <v>0</v>
      </c>
      <c r="U318" s="44">
        <v>1</v>
      </c>
      <c r="V318" s="151">
        <f>IF(AND(P318&lt;0,N318&gt;0),N318,0)</f>
        <v>0</v>
      </c>
      <c r="W318" s="44">
        <f>IF(AND(P318&gt;0,N318&gt;0),N318,0)</f>
        <v>0</v>
      </c>
      <c r="X318" s="3"/>
      <c r="Y318" s="2">
        <f>_xll.BDH(B318,$Y$7,$C$1,$C$1)</f>
        <v>12.51</v>
      </c>
      <c r="Z318" s="19">
        <f>IF(OR(E318="#N/A N/A",Y318="#N/A N/A"),0,  E318 - Y318)</f>
        <v>5.0000000000007816E-3</v>
      </c>
      <c r="AA318" s="22">
        <f>IF(OR(Y318=0,Y318="#N/A N/A"),0,Z318 / Y318*100)</f>
        <v>3.996802557954262E-2</v>
      </c>
      <c r="AB318" s="155">
        <v>-16550</v>
      </c>
      <c r="AC318" s="21">
        <f>IF(C318 = B338,1,_xll.BDP(J318,$AC$7)*K318)</f>
        <v>1</v>
      </c>
      <c r="AD318" s="167">
        <f>Z318*AB318*S318/AC318 / AE338</f>
        <v>-4.7916124930798577E-7</v>
      </c>
      <c r="AE318" s="204"/>
      <c r="AF318" s="197"/>
      <c r="AG318" s="179"/>
    </row>
    <row r="319" spans="2:33" s="44" customFormat="1" x14ac:dyDescent="0.2">
      <c r="B319" s="44" t="s">
        <v>238</v>
      </c>
      <c r="C319" s="44" t="str">
        <f>_xll.BDP(B319,$C$7)</f>
        <v>BRL</v>
      </c>
      <c r="D319" s="44" t="s">
        <v>370</v>
      </c>
      <c r="E319" s="2">
        <f>_xll.BDP(B319,$E$7)</f>
        <v>34.979999999999997</v>
      </c>
      <c r="F319" s="2">
        <f>_xll.BDP(B319,$F$7)</f>
        <v>34.83</v>
      </c>
      <c r="G319" s="33">
        <f>IF(OR(F319="#N/A N/A",E319="#N/A N/A"),0,  F319 - E319)</f>
        <v>-0.14999999999999858</v>
      </c>
      <c r="H319" s="22">
        <f>IF(OR(E319=0,E319="#N/A N/A"),0,G319 / E319*100)</f>
        <v>-0.42881646655231154</v>
      </c>
      <c r="I319" s="25">
        <v>77000</v>
      </c>
      <c r="J319" s="49" t="str">
        <f>CONCATENATE(B338,C319, " Curncy")</f>
        <v>EURBRL Curncy</v>
      </c>
      <c r="K319" s="44">
        <f>IF(C319 = B338,1,_xll.BDP(J319,$K$7))</f>
        <v>1</v>
      </c>
      <c r="L319" s="4">
        <f>IF(C319 = B338,1,_xll.BDP(J319,$L$7)*K319)</f>
        <v>3.9605000000000001</v>
      </c>
      <c r="M319" s="7">
        <f>G319*I319*S319/L319</f>
        <v>-2916.2984471657342</v>
      </c>
      <c r="N319" s="8">
        <f>M319 / X338</f>
        <v>-1.6925902129833504E-5</v>
      </c>
      <c r="O319" s="7">
        <f>F319*I319*S319/L319</f>
        <v>677164.49943188985</v>
      </c>
      <c r="P319" s="10">
        <f>O319 / X338*100</f>
        <v>0.39301944745473766</v>
      </c>
      <c r="Q319" s="10">
        <f>IF(P319&lt;0,P319,0)</f>
        <v>0</v>
      </c>
      <c r="R319" s="159">
        <f>IF(P319&gt;0,P319,0)</f>
        <v>0.39301944745473766</v>
      </c>
      <c r="S319" s="33">
        <f>IF(EXACT(C319,UPPER(C319)),1,0.01)/U319</f>
        <v>1</v>
      </c>
      <c r="T319" s="44">
        <v>0</v>
      </c>
      <c r="U319" s="44">
        <v>1</v>
      </c>
      <c r="V319" s="151">
        <f>IF(AND(P319&lt;0,N319&gt;0),N319,0)</f>
        <v>0</v>
      </c>
      <c r="W319" s="44">
        <f>IF(AND(P319&gt;0,N319&gt;0),N319,0)</f>
        <v>0</v>
      </c>
      <c r="X319" s="3"/>
      <c r="Y319" s="2">
        <f>_xll.BDH(B319,$Y$7,$C$1,$C$1)</f>
        <v>35.5</v>
      </c>
      <c r="Z319" s="19">
        <f>IF(OR(E319="#N/A N/A",Y319="#N/A N/A"),0,  E319 - Y319)</f>
        <v>-0.52000000000000313</v>
      </c>
      <c r="AA319" s="22">
        <f>IF(OR(Y319=0,Y319="#N/A N/A"),0,Z319 / Y319*100)</f>
        <v>-1.4647887323943751</v>
      </c>
      <c r="AB319" s="155">
        <v>77000</v>
      </c>
      <c r="AC319" s="21">
        <f>IF(C319 = B338,1,_xll.BDP(J319,$AC$7)*K319)</f>
        <v>3.9746000000000001</v>
      </c>
      <c r="AD319" s="167">
        <f>Z319*AB319*S319/AC319 / AE338</f>
        <v>-5.8333001940840553E-5</v>
      </c>
      <c r="AE319" s="204"/>
      <c r="AF319" s="197"/>
      <c r="AG319" s="179"/>
    </row>
    <row r="320" spans="2:33" s="44" customFormat="1" x14ac:dyDescent="0.2">
      <c r="B320" s="44" t="s">
        <v>171</v>
      </c>
      <c r="C320" s="44" t="str">
        <f>_xll.BDP(B320,$C$7)</f>
        <v>JPY</v>
      </c>
      <c r="D320" s="44" t="s">
        <v>369</v>
      </c>
      <c r="E320" s="2">
        <f>_xll.BDP(B320,$E$7)</f>
        <v>9113</v>
      </c>
      <c r="F320" s="2">
        <f>_xll.BDP(B320,$F$7)</f>
        <v>8895</v>
      </c>
      <c r="G320" s="33">
        <f>IF(OR(F320="#N/A N/A",E320="#N/A N/A"),0,  F320 - E320)</f>
        <v>-218</v>
      </c>
      <c r="H320" s="22">
        <f>IF(OR(E320=0,E320="#N/A N/A"),0,G320 / E320*100)</f>
        <v>-2.3921869856249312</v>
      </c>
      <c r="I320" s="25">
        <v>4000</v>
      </c>
      <c r="J320" s="49" t="str">
        <f>CONCATENATE(B338,C320, " Curncy")</f>
        <v>EURJPY Curncy</v>
      </c>
      <c r="K320" s="44">
        <f>IF(C320 = B338,1,_xll.BDP(J320,$K$7))</f>
        <v>1</v>
      </c>
      <c r="L320" s="4">
        <f>IF(C320 = B338,1,_xll.BDP(J320,$L$7)*K320)</f>
        <v>130.19999999999999</v>
      </c>
      <c r="M320" s="7">
        <f>G320*I320*S320/L320</f>
        <v>-6697.3886328725048</v>
      </c>
      <c r="N320" s="8">
        <f>M320 / X338</f>
        <v>-3.8870968311089723E-5</v>
      </c>
      <c r="O320" s="7">
        <f>F320*I320*S320/L320</f>
        <v>273271.8894009217</v>
      </c>
      <c r="P320" s="10">
        <f>O320 / X338*100</f>
        <v>0.15860424914089133</v>
      </c>
      <c r="Q320" s="10">
        <f>IF(P320&lt;0,P320,0)</f>
        <v>0</v>
      </c>
      <c r="R320" s="159">
        <f>IF(P320&gt;0,P320,0)</f>
        <v>0.15860424914089133</v>
      </c>
      <c r="S320" s="33">
        <f>IF(EXACT(C320,UPPER(C320)),1,0.01)/U320</f>
        <v>1</v>
      </c>
      <c r="T320" s="44">
        <v>0</v>
      </c>
      <c r="U320" s="44">
        <v>1</v>
      </c>
      <c r="V320" s="151">
        <f>IF(AND(P320&lt;0,N320&gt;0),N320,0)</f>
        <v>0</v>
      </c>
      <c r="W320" s="44">
        <f>IF(AND(P320&gt;0,N320&gt;0),N320,0)</f>
        <v>0</v>
      </c>
      <c r="X320" s="3"/>
      <c r="Y320" s="2">
        <f>_xll.BDH(B320,$Y$7,$C$1,$C$1)</f>
        <v>9050</v>
      </c>
      <c r="Z320" s="19">
        <f>IF(OR(E320="#N/A N/A",Y320="#N/A N/A"),0,  E320 - Y320)</f>
        <v>63</v>
      </c>
      <c r="AA320" s="22">
        <f>IF(OR(Y320=0,Y320="#N/A N/A"),0,Z320 / Y320*100)</f>
        <v>0.69613259668508287</v>
      </c>
      <c r="AB320" s="155">
        <v>4000</v>
      </c>
      <c r="AC320" s="21">
        <f>IF(C320 = B338,1,_xll.BDP(J320,$AC$7)*K320)</f>
        <v>131.52000000000001</v>
      </c>
      <c r="AD320" s="167">
        <f>Z320*AB320*S320/AC320 / AE338</f>
        <v>1.1094875334053111E-5</v>
      </c>
      <c r="AE320" s="204"/>
      <c r="AF320" s="197"/>
      <c r="AG320" s="179"/>
    </row>
    <row r="321" spans="2:33" s="44" customFormat="1" x14ac:dyDescent="0.2">
      <c r="B321" s="44" t="s">
        <v>41</v>
      </c>
      <c r="C321" s="44" t="str">
        <f>_xll.BDP(B321,$C$7)</f>
        <v>USD</v>
      </c>
      <c r="D321" s="44" t="s">
        <v>368</v>
      </c>
      <c r="E321" s="2">
        <f>_xll.BDP(B321,$E$7)</f>
        <v>93.74</v>
      </c>
      <c r="F321" s="2">
        <f>_xll.BDP(B321,$F$7)</f>
        <v>94.08</v>
      </c>
      <c r="G321" s="33">
        <f>IF(OR(F321="#N/A N/A",E321="#N/A N/A"),0,  F321 - E321)</f>
        <v>0.34000000000000341</v>
      </c>
      <c r="H321" s="22">
        <f>IF(OR(E321=0,E321="#N/A N/A"),0,G321 / E321*100)</f>
        <v>0.36270535523789571</v>
      </c>
      <c r="I321" s="25">
        <v>4876</v>
      </c>
      <c r="J321" s="49" t="str">
        <f>CONCATENATE(B338,C321, " Curncy")</f>
        <v>EURUSD Curncy</v>
      </c>
      <c r="K321" s="44">
        <f>IF(C321 = B338,1,_xll.BDP(J321,$K$7))</f>
        <v>1</v>
      </c>
      <c r="L321" s="4">
        <f>IF(C321 = B338,1,_xll.BDP(J321,$L$7)*K321)</f>
        <v>1.2211000000000001</v>
      </c>
      <c r="M321" s="7">
        <f>G321*I321*S321/L321</f>
        <v>1357.6611252149835</v>
      </c>
      <c r="N321" s="8">
        <f>M321 / X338</f>
        <v>7.8797282744506774E-6</v>
      </c>
      <c r="O321" s="7">
        <f>F321*I321*S321/L321</f>
        <v>375672.81958889525</v>
      </c>
      <c r="P321" s="10">
        <f>O321 / X338*100</f>
        <v>0.21803671648832718</v>
      </c>
      <c r="Q321" s="10">
        <f>IF(P321&lt;0,P321,0)</f>
        <v>0</v>
      </c>
      <c r="R321" s="159">
        <f>IF(P321&gt;0,P321,0)</f>
        <v>0.21803671648832718</v>
      </c>
      <c r="S321" s="33">
        <f>IF(EXACT(C321,UPPER(C321)),1,0.01)/U321</f>
        <v>1</v>
      </c>
      <c r="T321" s="44">
        <v>0</v>
      </c>
      <c r="U321" s="44">
        <v>1</v>
      </c>
      <c r="V321" s="151">
        <f>IF(AND(P321&lt;0,N321&gt;0),N321,0)</f>
        <v>0</v>
      </c>
      <c r="W321" s="44">
        <f>IF(AND(P321&gt;0,N321&gt;0),N321,0)</f>
        <v>7.8797282744506774E-6</v>
      </c>
      <c r="X321" s="3"/>
      <c r="Y321" s="2">
        <f>_xll.BDH(B321,$Y$7,$C$1,$C$1)</f>
        <v>94.69</v>
      </c>
      <c r="Z321" s="19">
        <f>IF(OR(E321="#N/A N/A",Y321="#N/A N/A"),0,  E321 - Y321)</f>
        <v>-0.95000000000000284</v>
      </c>
      <c r="AA321" s="22">
        <f>IF(OR(Y321=0,Y321="#N/A N/A"),0,Z321 / Y321*100)</f>
        <v>-1.0032738409546973</v>
      </c>
      <c r="AB321" s="155">
        <v>4876</v>
      </c>
      <c r="AC321" s="21">
        <f>IF(C321 = B338,1,_xll.BDP(J321,$AC$7)*K321)</f>
        <v>1.2248000000000001</v>
      </c>
      <c r="AD321" s="167">
        <f>Z321*AB321*S321/AC321 / AE338</f>
        <v>-2.1899581252741541E-5</v>
      </c>
      <c r="AE321" s="204"/>
      <c r="AF321" s="197"/>
      <c r="AG321" s="179"/>
    </row>
    <row r="322" spans="2:33" s="44" customFormat="1" x14ac:dyDescent="0.2">
      <c r="B322" s="44" t="s">
        <v>170</v>
      </c>
      <c r="C322" s="44" t="str">
        <f>_xll.BDP(B322,$C$7)</f>
        <v>JPY</v>
      </c>
      <c r="D322" s="44" t="s">
        <v>367</v>
      </c>
      <c r="E322" s="2">
        <f>_xll.BDP(B322,$E$7)</f>
        <v>4630</v>
      </c>
      <c r="F322" s="2">
        <f>_xll.BDP(B322,$F$7)</f>
        <v>4580</v>
      </c>
      <c r="G322" s="33">
        <f>IF(OR(F322="#N/A N/A",E322="#N/A N/A"),0,  F322 - E322)</f>
        <v>-50</v>
      </c>
      <c r="H322" s="22">
        <f>IF(OR(E322=0,E322="#N/A N/A"),0,G322 / E322*100)</f>
        <v>-1.079913606911447</v>
      </c>
      <c r="I322" s="25">
        <v>16100</v>
      </c>
      <c r="J322" s="49" t="str">
        <f>CONCATENATE(B338,C322, " Curncy")</f>
        <v>EURJPY Curncy</v>
      </c>
      <c r="K322" s="44">
        <f>IF(C322 = B338,1,_xll.BDP(J322,$K$7))</f>
        <v>1</v>
      </c>
      <c r="L322" s="4">
        <f>IF(C322 = B338,1,_xll.BDP(J322,$L$7)*K322)</f>
        <v>130.19999999999999</v>
      </c>
      <c r="M322" s="7">
        <f>G322*I322*S322/L322</f>
        <v>-6182.7956989247314</v>
      </c>
      <c r="N322" s="8">
        <f>M322 / X338</f>
        <v>-3.5884322810122963E-5</v>
      </c>
      <c r="O322" s="7">
        <f>F322*I322*S322/L322</f>
        <v>566344.08602150541</v>
      </c>
      <c r="P322" s="10">
        <f>O322 / X338*100</f>
        <v>0.32870039694072634</v>
      </c>
      <c r="Q322" s="10">
        <f>IF(P322&lt;0,P322,0)</f>
        <v>0</v>
      </c>
      <c r="R322" s="159">
        <f>IF(P322&gt;0,P322,0)</f>
        <v>0.32870039694072634</v>
      </c>
      <c r="S322" s="33">
        <f>IF(EXACT(C322,UPPER(C322)),1,0.01)/U322</f>
        <v>1</v>
      </c>
      <c r="T322" s="44">
        <v>0</v>
      </c>
      <c r="U322" s="44">
        <v>1</v>
      </c>
      <c r="V322" s="151">
        <f>IF(AND(P322&lt;0,N322&gt;0),N322,0)</f>
        <v>0</v>
      </c>
      <c r="W322" s="44">
        <f>IF(AND(P322&gt;0,N322&gt;0),N322,0)</f>
        <v>0</v>
      </c>
      <c r="X322" s="3"/>
      <c r="Y322" s="2">
        <f>_xll.BDH(B322,$Y$7,$C$1,$C$1)</f>
        <v>4580</v>
      </c>
      <c r="Z322" s="19">
        <f>IF(OR(E322="#N/A N/A",Y322="#N/A N/A"),0,  E322 - Y322)</f>
        <v>50</v>
      </c>
      <c r="AA322" s="22">
        <f>IF(OR(Y322=0,Y322="#N/A N/A"),0,Z322 / Y322*100)</f>
        <v>1.0917030567685588</v>
      </c>
      <c r="AB322" s="155">
        <v>16100</v>
      </c>
      <c r="AC322" s="21">
        <f>IF(C322 = B338,1,_xll.BDP(J322,$AC$7)*K322)</f>
        <v>131.52000000000001</v>
      </c>
      <c r="AD322" s="167">
        <f>Z322*AB322*S322/AC322 / AE338</f>
        <v>3.544196287266966E-5</v>
      </c>
      <c r="AE322" s="204"/>
      <c r="AF322" s="197"/>
      <c r="AG322" s="179"/>
    </row>
    <row r="323" spans="2:33" s="44" customFormat="1" x14ac:dyDescent="0.2">
      <c r="B323" s="44" t="s">
        <v>142</v>
      </c>
      <c r="C323" s="44" t="str">
        <f>_xll.BDP(B323,$C$7)</f>
        <v>CHF</v>
      </c>
      <c r="D323" s="44" t="s">
        <v>366</v>
      </c>
      <c r="E323" s="2">
        <f>_xll.BDP(B323,$E$7)</f>
        <v>401.1</v>
      </c>
      <c r="F323" s="2">
        <f>_xll.BDP(B323,$F$7)</f>
        <v>399.8</v>
      </c>
      <c r="G323" s="33">
        <f>IF(OR(F323="#N/A N/A",E323="#N/A N/A"),0,  F323 - E323)</f>
        <v>-1.3000000000000114</v>
      </c>
      <c r="H323" s="22">
        <f>IF(OR(E323=0,E323="#N/A N/A"),0,G323 / E323*100)</f>
        <v>-0.32410870107205464</v>
      </c>
      <c r="I323" s="25">
        <v>-56</v>
      </c>
      <c r="J323" s="49" t="str">
        <f>CONCATENATE(B338,C323, " Curncy")</f>
        <v>EURCHF Curncy</v>
      </c>
      <c r="K323" s="44">
        <f>IF(C323 = B338,1,_xll.BDP(J323,$K$7))</f>
        <v>1</v>
      </c>
      <c r="L323" s="4">
        <f>IF(C323 = B338,1,_xll.BDP(J323,$L$7)*K323)</f>
        <v>1.15141</v>
      </c>
      <c r="M323" s="7">
        <f>G323*I323*S323/L323</f>
        <v>63.226826239133437</v>
      </c>
      <c r="N323" s="8">
        <f>M323 / X338</f>
        <v>3.6696212417615546E-7</v>
      </c>
      <c r="O323" s="7">
        <f>F323*I323*S323/L323</f>
        <v>-19444.680869542561</v>
      </c>
      <c r="P323" s="10">
        <f>O323 / X338*100</f>
        <v>-1.1285496711201975E-2</v>
      </c>
      <c r="Q323" s="10">
        <f>IF(P323&lt;0,P323,0)</f>
        <v>-1.1285496711201975E-2</v>
      </c>
      <c r="R323" s="159">
        <f>IF(P323&gt;0,P323,0)</f>
        <v>0</v>
      </c>
      <c r="S323" s="33">
        <f>IF(EXACT(C323,UPPER(C323)),1,0.01)/U323</f>
        <v>1</v>
      </c>
      <c r="T323" s="44">
        <v>0</v>
      </c>
      <c r="U323" s="44">
        <v>1</v>
      </c>
      <c r="V323" s="151">
        <f>IF(AND(P323&lt;0,N323&gt;0),N323,0)</f>
        <v>3.6696212417615546E-7</v>
      </c>
      <c r="W323" s="44">
        <f>IF(AND(P323&gt;0,N323&gt;0),N323,0)</f>
        <v>0</v>
      </c>
      <c r="X323" s="3"/>
      <c r="Y323" s="2">
        <f>_xll.BDH(B323,$Y$7,$C$1,$C$1)</f>
        <v>408.2</v>
      </c>
      <c r="Z323" s="19">
        <f>IF(OR(E323="#N/A N/A",Y323="#N/A N/A"),0,  E323 - Y323)</f>
        <v>-7.0999999999999659</v>
      </c>
      <c r="AA323" s="22">
        <f>IF(OR(Y323=0,Y323="#N/A N/A"),0,Z323 / Y323*100)</f>
        <v>-1.7393434590886738</v>
      </c>
      <c r="AB323" s="155">
        <v>-56</v>
      </c>
      <c r="AC323" s="21">
        <f>IF(C323 = B338,1,_xll.BDP(J323,$AC$7)*K323)</f>
        <v>1.15005</v>
      </c>
      <c r="AD323" s="167">
        <f>Z323*AB323*S323/AC323 / AE338</f>
        <v>2.0019044250126463E-6</v>
      </c>
      <c r="AE323" s="204"/>
      <c r="AF323" s="197"/>
      <c r="AG323" s="179"/>
    </row>
    <row r="324" spans="2:33" s="44" customFormat="1" x14ac:dyDescent="0.2">
      <c r="B324" s="44" t="s">
        <v>84</v>
      </c>
      <c r="C324" s="44" t="str">
        <f>_xll.BDP(B324,$C$7)</f>
        <v>USD</v>
      </c>
      <c r="D324" s="44" t="s">
        <v>365</v>
      </c>
      <c r="E324" s="2">
        <f>_xll.BDP(B324,$E$7)</f>
        <v>22.95</v>
      </c>
      <c r="F324" s="2">
        <f>_xll.BDP(B324,$F$7)</f>
        <v>23.2</v>
      </c>
      <c r="G324" s="33">
        <f>IF(OR(F324="#N/A N/A",E324="#N/A N/A"),0,  F324 - E324)</f>
        <v>0.25</v>
      </c>
      <c r="H324" s="22">
        <f>IF(OR(E324=0,E324="#N/A N/A"),0,G324 / E324*100)</f>
        <v>1.0893246187363834</v>
      </c>
      <c r="I324" s="25">
        <v>8830</v>
      </c>
      <c r="J324" s="49" t="str">
        <f>CONCATENATE(B338,C324, " Curncy")</f>
        <v>EURUSD Curncy</v>
      </c>
      <c r="K324" s="44">
        <f>IF(C324 = B338,1,_xll.BDP(J324,$K$7))</f>
        <v>1</v>
      </c>
      <c r="L324" s="4">
        <f>IF(C324 = B338,1,_xll.BDP(J324,$L$7)*K324)</f>
        <v>1.2211000000000001</v>
      </c>
      <c r="M324" s="7">
        <f>G324*I324*S324/L324</f>
        <v>1807.7962492834329</v>
      </c>
      <c r="N324" s="8">
        <f>M324 / X338</f>
        <v>1.0492267146316711E-5</v>
      </c>
      <c r="O324" s="7">
        <f>F324*I324*S324/L324</f>
        <v>167763.49193350258</v>
      </c>
      <c r="P324" s="10">
        <f>O324 / X338*100</f>
        <v>9.7368239117819083E-2</v>
      </c>
      <c r="Q324" s="10">
        <f>IF(P324&lt;0,P324,0)</f>
        <v>0</v>
      </c>
      <c r="R324" s="159">
        <f>IF(P324&gt;0,P324,0)</f>
        <v>9.7368239117819083E-2</v>
      </c>
      <c r="S324" s="33">
        <f>IF(EXACT(C324,UPPER(C324)),1,0.01)/U324</f>
        <v>1</v>
      </c>
      <c r="T324" s="44">
        <v>0</v>
      </c>
      <c r="U324" s="44">
        <v>1</v>
      </c>
      <c r="V324" s="151">
        <f>IF(AND(P324&lt;0,N324&gt;0),N324,0)</f>
        <v>0</v>
      </c>
      <c r="W324" s="44">
        <f>IF(AND(P324&gt;0,N324&gt;0),N324,0)</f>
        <v>1.0492267146316711E-5</v>
      </c>
      <c r="X324" s="3"/>
      <c r="Y324" s="2">
        <f>_xll.BDH(B324,$Y$7,$C$1,$C$1)</f>
        <v>22.65</v>
      </c>
      <c r="Z324" s="19">
        <f>IF(OR(E324="#N/A N/A",Y324="#N/A N/A"),0,  E324 - Y324)</f>
        <v>0.30000000000000071</v>
      </c>
      <c r="AA324" s="22">
        <f>IF(OR(Y324=0,Y324="#N/A N/A"),0,Z324 / Y324*100)</f>
        <v>1.3245033112582814</v>
      </c>
      <c r="AB324" s="155">
        <v>8830</v>
      </c>
      <c r="AC324" s="21">
        <f>IF(C324 = B338,1,_xll.BDP(J324,$AC$7)*K324)</f>
        <v>1.2248000000000001</v>
      </c>
      <c r="AD324" s="167">
        <f>Z324*AB324*S324/AC324 / AE338</f>
        <v>1.2523636876324922E-5</v>
      </c>
      <c r="AE324" s="204"/>
      <c r="AF324" s="197"/>
      <c r="AG324" s="179"/>
    </row>
    <row r="325" spans="2:33" s="44" customFormat="1" x14ac:dyDescent="0.2">
      <c r="B325" s="44" t="s">
        <v>213</v>
      </c>
      <c r="C325" s="44" t="str">
        <f>_xll.BDP(B325,$C$7)</f>
        <v>EUR</v>
      </c>
      <c r="D325" s="44" t="s">
        <v>364</v>
      </c>
      <c r="E325" s="2">
        <f>_xll.BDP(B325,$E$7)</f>
        <v>24.5</v>
      </c>
      <c r="F325" s="2">
        <f>_xll.BDP(B325,$F$7)</f>
        <v>23.98</v>
      </c>
      <c r="G325" s="33">
        <f>IF(OR(F325="#N/A N/A",E325="#N/A N/A"),0,  F325 - E325)</f>
        <v>-0.51999999999999957</v>
      </c>
      <c r="H325" s="22">
        <f>IF(OR(E325=0,E325="#N/A N/A"),0,G325 / E325*100)</f>
        <v>-2.1224489795918351</v>
      </c>
      <c r="I325" s="25">
        <v>11020</v>
      </c>
      <c r="J325" s="49" t="str">
        <f>CONCATENATE(B338,C325, " Curncy")</f>
        <v>EUREUR Curncy</v>
      </c>
      <c r="K325" s="44">
        <f>IF(C325 = B338,1,_xll.BDP(J325,$K$7))</f>
        <v>1</v>
      </c>
      <c r="L325" s="4">
        <f>IF(C325 = B338,1,_xll.BDP(J325,$L$7)*K325)</f>
        <v>1</v>
      </c>
      <c r="M325" s="7">
        <f>G325*I325*S325/L325</f>
        <v>-5730.3999999999951</v>
      </c>
      <c r="N325" s="8">
        <f>M325 / X338</f>
        <v>-3.3258663789730341E-5</v>
      </c>
      <c r="O325" s="7">
        <f>F325*I325*S325/L325</f>
        <v>264259.59999999998</v>
      </c>
      <c r="P325" s="10">
        <f>O325 / X338*100</f>
        <v>0.15337360724571811</v>
      </c>
      <c r="Q325" s="10">
        <f>IF(P325&lt;0,P325,0)</f>
        <v>0</v>
      </c>
      <c r="R325" s="159">
        <f>IF(P325&gt;0,P325,0)</f>
        <v>0.15337360724571811</v>
      </c>
      <c r="S325" s="33">
        <f>IF(EXACT(C325,UPPER(C325)),1,0.01)/U325</f>
        <v>1</v>
      </c>
      <c r="T325" s="44">
        <v>0</v>
      </c>
      <c r="U325" s="44">
        <v>1</v>
      </c>
      <c r="V325" s="151">
        <f>IF(AND(P325&lt;0,N325&gt;0),N325,0)</f>
        <v>0</v>
      </c>
      <c r="W325" s="44">
        <f>IF(AND(P325&gt;0,N325&gt;0),N325,0)</f>
        <v>0</v>
      </c>
      <c r="X325" s="3"/>
      <c r="Y325" s="2">
        <f>_xll.BDH(B325,$Y$7,$C$1,$C$1)</f>
        <v>24.73</v>
      </c>
      <c r="Z325" s="19">
        <f>IF(OR(E325="#N/A N/A",Y325="#N/A N/A"),0,  E325 - Y325)</f>
        <v>-0.23000000000000043</v>
      </c>
      <c r="AA325" s="22">
        <f>IF(OR(Y325=0,Y325="#N/A N/A"),0,Z325 / Y325*100)</f>
        <v>-0.93004448038819421</v>
      </c>
      <c r="AB325" s="155">
        <v>11020</v>
      </c>
      <c r="AC325" s="21">
        <f>IF(C325 = B338,1,_xll.BDP(J325,$AC$7)*K325)</f>
        <v>1</v>
      </c>
      <c r="AD325" s="167">
        <f>Z325*AB325*S325/AC325 / AE338</f>
        <v>-1.4676520876082578E-5</v>
      </c>
      <c r="AE325" s="204"/>
      <c r="AF325" s="197"/>
      <c r="AG325" s="179"/>
    </row>
    <row r="326" spans="2:33" s="44" customFormat="1" x14ac:dyDescent="0.2">
      <c r="B326" s="44" t="s">
        <v>40</v>
      </c>
      <c r="C326" s="44" t="str">
        <f>_xll.BDP(B326,$C$7)</f>
        <v>USD</v>
      </c>
      <c r="D326" s="44" t="s">
        <v>363</v>
      </c>
      <c r="E326" s="2">
        <f>_xll.BDP(B326,$E$7)</f>
        <v>350.99</v>
      </c>
      <c r="F326" s="2">
        <f>_xll.BDP(B326,$F$7)</f>
        <v>343.5</v>
      </c>
      <c r="G326" s="33">
        <f>IF(OR(F326="#N/A N/A",E326="#N/A N/A"),0,  F326 - E326)</f>
        <v>-7.4900000000000091</v>
      </c>
      <c r="H326" s="22">
        <f>IF(OR(E326=0,E326="#N/A N/A"),0,G326 / E326*100)</f>
        <v>-2.1339639305963156</v>
      </c>
      <c r="I326" s="25">
        <v>-1906</v>
      </c>
      <c r="J326" s="49" t="str">
        <f>CONCATENATE(B338,C326, " Curncy")</f>
        <v>EURUSD Curncy</v>
      </c>
      <c r="K326" s="44">
        <f>IF(C326 = B338,1,_xll.BDP(J326,$K$7))</f>
        <v>1</v>
      </c>
      <c r="L326" s="4">
        <f>IF(C326 = B338,1,_xll.BDP(J326,$L$7)*K326)</f>
        <v>1.2211000000000001</v>
      </c>
      <c r="M326" s="7">
        <f>G326*I326*S326/L326</f>
        <v>11691.049054131534</v>
      </c>
      <c r="N326" s="8">
        <f>M326 / X338</f>
        <v>6.785366987306399E-5</v>
      </c>
      <c r="O326" s="7">
        <f>F326*I326*S326/L326</f>
        <v>-536164.93325689947</v>
      </c>
      <c r="P326" s="10">
        <f>O326 / X338*100</f>
        <v>-0.31118472097993932</v>
      </c>
      <c r="Q326" s="10">
        <f>IF(P326&lt;0,P326,0)</f>
        <v>-0.31118472097993932</v>
      </c>
      <c r="R326" s="159">
        <f>IF(P326&gt;0,P326,0)</f>
        <v>0</v>
      </c>
      <c r="S326" s="33">
        <f>IF(EXACT(C326,UPPER(C326)),1,0.01)/U326</f>
        <v>1</v>
      </c>
      <c r="T326" s="44">
        <v>0</v>
      </c>
      <c r="U326" s="44">
        <v>1</v>
      </c>
      <c r="V326" s="151">
        <f>IF(AND(P326&lt;0,N326&gt;0),N326,0)</f>
        <v>6.785366987306399E-5</v>
      </c>
      <c r="W326" s="44">
        <f>IF(AND(P326&gt;0,N326&gt;0),N326,0)</f>
        <v>0</v>
      </c>
      <c r="X326" s="3"/>
      <c r="Y326" s="2">
        <f>_xll.BDH(B326,$Y$7,$C$1,$C$1)</f>
        <v>357.42</v>
      </c>
      <c r="Z326" s="19">
        <f>IF(OR(E326="#N/A N/A",Y326="#N/A N/A"),0,  E326 - Y326)</f>
        <v>-6.4300000000000068</v>
      </c>
      <c r="AA326" s="22">
        <f>IF(OR(Y326=0,Y326="#N/A N/A"),0,Z326 / Y326*100)</f>
        <v>-1.7990039729170182</v>
      </c>
      <c r="AB326" s="155">
        <v>-1906</v>
      </c>
      <c r="AC326" s="21">
        <f>IF(C326 = B338,1,_xll.BDP(J326,$AC$7)*K326)</f>
        <v>1.2248000000000001</v>
      </c>
      <c r="AD326" s="167">
        <f>Z326*AB326*S326/AC326 / AE338</f>
        <v>5.7940518546149492E-5</v>
      </c>
      <c r="AE326" s="204"/>
      <c r="AF326" s="197"/>
      <c r="AG326" s="179"/>
    </row>
    <row r="327" spans="2:33" s="44" customFormat="1" x14ac:dyDescent="0.2">
      <c r="B327" s="44" t="s">
        <v>39</v>
      </c>
      <c r="C327" s="44" t="str">
        <f>_xll.BDP(B327,$C$7)</f>
        <v>USD</v>
      </c>
      <c r="D327" s="44" t="s">
        <v>362</v>
      </c>
      <c r="E327" s="2">
        <f>_xll.BDP(B327,$E$7)</f>
        <v>291.38</v>
      </c>
      <c r="F327" s="2">
        <f>_xll.BDP(B327,$F$7)</f>
        <v>293.13</v>
      </c>
      <c r="G327" s="33">
        <f>IF(OR(F327="#N/A N/A",E327="#N/A N/A"),0,  F327 - E327)</f>
        <v>1.75</v>
      </c>
      <c r="H327" s="22">
        <f>IF(OR(E327=0,E327="#N/A N/A"),0,G327 / E327*100)</f>
        <v>0.60059029446084156</v>
      </c>
      <c r="I327" s="25">
        <v>-3128</v>
      </c>
      <c r="J327" s="49" t="str">
        <f>CONCATENATE(B338,C327, " Curncy")</f>
        <v>EURUSD Curncy</v>
      </c>
      <c r="K327" s="44">
        <f>IF(C327 = B338,1,_xll.BDP(J327,$K$7))</f>
        <v>1</v>
      </c>
      <c r="L327" s="4">
        <f>IF(C327 = B338,1,_xll.BDP(J327,$L$7)*K327)</f>
        <v>1.2211000000000001</v>
      </c>
      <c r="M327" s="7">
        <f>G327*I327*S327/L327</f>
        <v>-4482.8433379739572</v>
      </c>
      <c r="N327" s="8">
        <f>M327 / X338</f>
        <v>-2.6017970717525559E-5</v>
      </c>
      <c r="O327" s="7">
        <f>F327*I327*S327/L327</f>
        <v>-750889.06723446073</v>
      </c>
      <c r="P327" s="10">
        <f>O327 / X338*100</f>
        <v>-0.43580844322447254</v>
      </c>
      <c r="Q327" s="10">
        <f>IF(P327&lt;0,P327,0)</f>
        <v>-0.43580844322447254</v>
      </c>
      <c r="R327" s="159">
        <f>IF(P327&gt;0,P327,0)</f>
        <v>0</v>
      </c>
      <c r="S327" s="33">
        <f>IF(EXACT(C327,UPPER(C327)),1,0.01)/U327</f>
        <v>1</v>
      </c>
      <c r="T327" s="44">
        <v>0</v>
      </c>
      <c r="U327" s="44">
        <v>1</v>
      </c>
      <c r="V327" s="151">
        <f>IF(AND(P327&lt;0,N327&gt;0),N327,0)</f>
        <v>0</v>
      </c>
      <c r="W327" s="44">
        <f>IF(AND(P327&gt;0,N327&gt;0),N327,0)</f>
        <v>0</v>
      </c>
      <c r="X327" s="3"/>
      <c r="Y327" s="2">
        <f>_xll.BDH(B327,$Y$7,$C$1,$C$1)</f>
        <v>295.16000000000003</v>
      </c>
      <c r="Z327" s="19">
        <f>IF(OR(E327="#N/A N/A",Y327="#N/A N/A"),0,  E327 - Y327)</f>
        <v>-3.7800000000000296</v>
      </c>
      <c r="AA327" s="22">
        <f>IF(OR(Y327=0,Y327="#N/A N/A"),0,Z327 / Y327*100)</f>
        <v>-1.2806613362244306</v>
      </c>
      <c r="AB327" s="155">
        <v>-3128</v>
      </c>
      <c r="AC327" s="21">
        <f>IF(C327 = B338,1,_xll.BDP(J327,$AC$7)*K327)</f>
        <v>1.2248000000000001</v>
      </c>
      <c r="AD327" s="167">
        <f>Z327*AB327*S327/AC327 / AE338</f>
        <v>5.5899387936491695E-5</v>
      </c>
      <c r="AE327" s="204"/>
      <c r="AF327" s="197"/>
      <c r="AG327" s="179"/>
    </row>
    <row r="328" spans="2:33" s="44" customFormat="1" x14ac:dyDescent="0.2">
      <c r="B328" s="44" t="s">
        <v>38</v>
      </c>
      <c r="C328" s="44" t="str">
        <f>_xll.BDP(B328,$C$7)</f>
        <v>USD</v>
      </c>
      <c r="D328" s="44" t="s">
        <v>361</v>
      </c>
      <c r="E328" s="2">
        <f>_xll.BDP(B328,$E$7)</f>
        <v>9.6199999999999992</v>
      </c>
      <c r="F328" s="2">
        <f>_xll.BDP(B328,$F$7)</f>
        <v>9.36</v>
      </c>
      <c r="G328" s="33">
        <f>IF(OR(F328="#N/A N/A",E328="#N/A N/A"),0,  F328 - E328)</f>
        <v>-0.25999999999999979</v>
      </c>
      <c r="H328" s="22">
        <f>IF(OR(E328=0,E328="#N/A N/A"),0,G328 / E328*100)</f>
        <v>-2.7027027027027009</v>
      </c>
      <c r="I328" s="25">
        <v>125800</v>
      </c>
      <c r="J328" s="49" t="str">
        <f>CONCATENATE(B338,C328, " Curncy")</f>
        <v>EURUSD Curncy</v>
      </c>
      <c r="K328" s="44">
        <f>IF(C328 = B338,1,_xll.BDP(J328,$K$7))</f>
        <v>1</v>
      </c>
      <c r="L328" s="4">
        <f>IF(C328 = B338,1,_xll.BDP(J328,$L$7)*K328)</f>
        <v>1.2211000000000001</v>
      </c>
      <c r="M328" s="7">
        <f>G328*I328*S328/L328</f>
        <v>-26785.685038080395</v>
      </c>
      <c r="N328" s="8">
        <f>M328 / X338</f>
        <v>-1.5546141509477994E-4</v>
      </c>
      <c r="O328" s="7">
        <f>F328*I328*S328/L328</f>
        <v>964284.66137089499</v>
      </c>
      <c r="P328" s="10">
        <f>O328 / X338*100</f>
        <v>0.55966109434120825</v>
      </c>
      <c r="Q328" s="10">
        <f>IF(P328&lt;0,P328,0)</f>
        <v>0</v>
      </c>
      <c r="R328" s="159">
        <f>IF(P328&gt;0,P328,0)</f>
        <v>0.55966109434120825</v>
      </c>
      <c r="S328" s="33">
        <f>IF(EXACT(C328,UPPER(C328)),1,0.01)/U328</f>
        <v>1</v>
      </c>
      <c r="T328" s="44">
        <v>0</v>
      </c>
      <c r="U328" s="44">
        <v>1</v>
      </c>
      <c r="V328" s="151">
        <f>IF(AND(P328&lt;0,N328&gt;0),N328,0)</f>
        <v>0</v>
      </c>
      <c r="W328" s="44">
        <f>IF(AND(P328&gt;0,N328&gt;0),N328,0)</f>
        <v>0</v>
      </c>
      <c r="X328" s="3"/>
      <c r="Y328" s="2">
        <f>_xll.BDH(B328,$Y$7,$C$1,$C$1)</f>
        <v>9.67</v>
      </c>
      <c r="Z328" s="19">
        <f>IF(OR(E328="#N/A N/A",Y328="#N/A N/A"),0,  E328 - Y328)</f>
        <v>-5.0000000000000711E-2</v>
      </c>
      <c r="AA328" s="22">
        <f>IF(OR(Y328=0,Y328="#N/A N/A"),0,Z328 / Y328*100)</f>
        <v>-0.51706308169597426</v>
      </c>
      <c r="AB328" s="155">
        <v>125800</v>
      </c>
      <c r="AC328" s="21">
        <f>IF(C328 = B338,1,_xll.BDP(J328,$AC$7)*K328)</f>
        <v>1.2248000000000001</v>
      </c>
      <c r="AD328" s="167">
        <f>Z328*AB328*S328/AC328 / AE338</f>
        <v>-2.9737137014754506E-5</v>
      </c>
      <c r="AE328" s="204"/>
      <c r="AF328" s="197"/>
      <c r="AG328" s="179"/>
    </row>
    <row r="329" spans="2:33" s="44" customFormat="1" x14ac:dyDescent="0.2">
      <c r="B329" s="44" t="s">
        <v>34</v>
      </c>
      <c r="C329" s="44" t="str">
        <f>_xll.BDP(B329,$C$7)</f>
        <v>USD</v>
      </c>
      <c r="D329" s="44" t="s">
        <v>360</v>
      </c>
      <c r="E329" s="2">
        <f>_xll.BDP(B329,$E$7)</f>
        <v>178.42</v>
      </c>
      <c r="F329" s="2">
        <f>_xll.BDP(B329,$F$7)</f>
        <v>175.89699999999999</v>
      </c>
      <c r="G329" s="33">
        <f>IF(OR(F329="#N/A N/A",E329="#N/A N/A"),0,  F329 - E329)</f>
        <v>-2.5229999999999961</v>
      </c>
      <c r="H329" s="22">
        <f>IF(OR(E329=0,E329="#N/A N/A"),0,G329 / E329*100)</f>
        <v>-1.4140791391099632</v>
      </c>
      <c r="I329" s="25">
        <v>-1614</v>
      </c>
      <c r="J329" s="49" t="str">
        <f>CONCATENATE(B338,C329, " Curncy")</f>
        <v>EURUSD Curncy</v>
      </c>
      <c r="K329" s="44">
        <f>IF(C329 = B338,1,_xll.BDP(J329,$K$7))</f>
        <v>1</v>
      </c>
      <c r="L329" s="4">
        <f>IF(C329 = B338,1,_xll.BDP(J329,$L$7)*K329)</f>
        <v>1.2211000000000001</v>
      </c>
      <c r="M329" s="7">
        <f>G329*I329*S329/L329</f>
        <v>3334.7981328310489</v>
      </c>
      <c r="N329" s="8">
        <f>M329 / X338</f>
        <v>1.9354832107086493E-5</v>
      </c>
      <c r="O329" s="7">
        <f>F329*I329*S329/L329</f>
        <v>-232493.45508148387</v>
      </c>
      <c r="P329" s="10">
        <f>O329 / X338*100</f>
        <v>-0.13493685704083228</v>
      </c>
      <c r="Q329" s="10">
        <f>IF(P329&lt;0,P329,0)</f>
        <v>-0.13493685704083228</v>
      </c>
      <c r="R329" s="159">
        <f>IF(P329&gt;0,P329,0)</f>
        <v>0</v>
      </c>
      <c r="S329" s="33">
        <f>IF(EXACT(C329,UPPER(C329)),1,0.01)/U329</f>
        <v>1</v>
      </c>
      <c r="T329" s="44">
        <v>0</v>
      </c>
      <c r="U329" s="44">
        <v>1</v>
      </c>
      <c r="V329" s="151">
        <f>IF(AND(P329&lt;0,N329&gt;0),N329,0)</f>
        <v>1.9354832107086493E-5</v>
      </c>
      <c r="W329" s="44">
        <f>IF(AND(P329&gt;0,N329&gt;0),N329,0)</f>
        <v>0</v>
      </c>
      <c r="X329" s="3"/>
      <c r="Y329" s="2">
        <f>_xll.BDH(B329,$Y$7,$C$1,$C$1)</f>
        <v>180.63</v>
      </c>
      <c r="Z329" s="19">
        <f>IF(OR(E329="#N/A N/A",Y329="#N/A N/A"),0,  E329 - Y329)</f>
        <v>-2.210000000000008</v>
      </c>
      <c r="AA329" s="22">
        <f>IF(OR(Y329=0,Y329="#N/A N/A"),0,Z329 / Y329*100)</f>
        <v>-1.2234955433759664</v>
      </c>
      <c r="AB329" s="155">
        <v>-1614</v>
      </c>
      <c r="AC329" s="21">
        <f>IF(C329 = B338,1,_xll.BDP(J329,$AC$7)*K329)</f>
        <v>1.2248000000000001</v>
      </c>
      <c r="AD329" s="167">
        <f>Z329*AB329*S329/AC329 / AE338</f>
        <v>1.6863367806583043E-5</v>
      </c>
      <c r="AE329" s="204"/>
      <c r="AF329" s="197"/>
      <c r="AG329" s="179"/>
    </row>
    <row r="330" spans="2:33" s="44" customFormat="1" x14ac:dyDescent="0.2">
      <c r="B330" s="44">
        <v>25372</v>
      </c>
      <c r="C330" s="44" t="s">
        <v>36</v>
      </c>
      <c r="D330" s="44" t="s">
        <v>359</v>
      </c>
      <c r="E330" s="2">
        <v>9.9999999999999995E-7</v>
      </c>
      <c r="F330" s="2">
        <v>9.9999999999999995E-7</v>
      </c>
      <c r="G330" s="33">
        <f>IF(OR(F330="#N/A N/A",E330="#N/A N/A"),0,  F330 - E330)</f>
        <v>0</v>
      </c>
      <c r="H330" s="22">
        <f>IF(OR(E330=0,E330="#N/A N/A"),0,G330 / E330*100)</f>
        <v>0</v>
      </c>
      <c r="I330" s="25">
        <v>6715000</v>
      </c>
      <c r="J330" s="49" t="str">
        <f>CONCATENATE(B338,C330, " Curncy")</f>
        <v>EURUSD Curncy</v>
      </c>
      <c r="K330" s="44">
        <f>IF(C330 = B338,1,_xll.BDP(J330,$K$7))</f>
        <v>1</v>
      </c>
      <c r="L330" s="4">
        <f>IF(C330 = B338,1,_xll.BDP(J330,$L$7)*K330)</f>
        <v>1.2211000000000001</v>
      </c>
      <c r="M330" s="7">
        <f>G330*I330*S330/L330</f>
        <v>0</v>
      </c>
      <c r="N330" s="8">
        <f>M330 / X338</f>
        <v>0</v>
      </c>
      <c r="O330" s="7">
        <f>F330*I330*S330/L330</f>
        <v>5.4991401195643268E-2</v>
      </c>
      <c r="P330" s="10">
        <f>O330 / X338*100</f>
        <v>3.1916454762181976E-8</v>
      </c>
      <c r="Q330" s="10">
        <f>IF(P330&lt;0,P330,0)</f>
        <v>0</v>
      </c>
      <c r="R330" s="159">
        <f>IF(P330&gt;0,P330,0)</f>
        <v>3.1916454762181976E-8</v>
      </c>
      <c r="S330" s="33">
        <f>IF(EXACT(C330,UPPER(C330)),1,0.01)/U330</f>
        <v>0.01</v>
      </c>
      <c r="T330" s="44">
        <v>1</v>
      </c>
      <c r="U330" s="44">
        <v>100</v>
      </c>
      <c r="V330" s="151">
        <f>IF(AND(P330&lt;0,N330&gt;0),N330,0)</f>
        <v>0</v>
      </c>
      <c r="W330" s="44">
        <f>IF(AND(P330&gt;0,N330&gt;0),N330,0)</f>
        <v>0</v>
      </c>
      <c r="X330" s="3"/>
      <c r="Y330" s="2">
        <v>9.9999999999999995E-7</v>
      </c>
      <c r="Z330" s="19">
        <f>IF(OR(E330="#N/A N/A",Y330="#N/A N/A"),0,  E330 - Y330)</f>
        <v>0</v>
      </c>
      <c r="AA330" s="22">
        <f>IF(OR(Y330=0,Y330="#N/A N/A"),0,Z330 / Y330*100)</f>
        <v>0</v>
      </c>
      <c r="AB330" s="155">
        <v>6715000</v>
      </c>
      <c r="AC330" s="21">
        <f>IF(C330 = B338,1,_xll.BDP(J330,$AC$7)*K330)</f>
        <v>1.2248000000000001</v>
      </c>
      <c r="AD330" s="167">
        <f>Z330*AB330*S330/AC330 / AE338</f>
        <v>0</v>
      </c>
      <c r="AE330" s="204"/>
      <c r="AF330" s="197"/>
      <c r="AG330" s="179"/>
    </row>
    <row r="331" spans="2:33" s="44" customFormat="1" x14ac:dyDescent="0.2">
      <c r="B331" s="44" t="s">
        <v>33</v>
      </c>
      <c r="C331" s="44" t="str">
        <f>_xll.BDP(B331,$C$7)</f>
        <v>USD</v>
      </c>
      <c r="D331" s="44" t="s">
        <v>358</v>
      </c>
      <c r="E331" s="2">
        <f>_xll.BDP(B331,$E$7)</f>
        <v>71.78</v>
      </c>
      <c r="F331" s="2">
        <f>_xll.BDP(B331,$F$7)</f>
        <v>71.66</v>
      </c>
      <c r="G331" s="33">
        <f>IF(OR(F331="#N/A N/A",E331="#N/A N/A"),0,  F331 - E331)</f>
        <v>-0.12000000000000455</v>
      </c>
      <c r="H331" s="22">
        <f>IF(OR(E331=0,E331="#N/A N/A"),0,G331 / E331*100)</f>
        <v>-0.16717748676512195</v>
      </c>
      <c r="I331" s="25">
        <v>3345</v>
      </c>
      <c r="J331" s="49" t="str">
        <f>CONCATENATE(B338,C331, " Curncy")</f>
        <v>EURUSD Curncy</v>
      </c>
      <c r="K331" s="44">
        <f>IF(C331 = B338,1,_xll.BDP(J331,$K$7))</f>
        <v>1</v>
      </c>
      <c r="L331" s="4">
        <f>IF(C331 = B338,1,_xll.BDP(J331,$L$7)*K331)</f>
        <v>1.2211000000000001</v>
      </c>
      <c r="M331" s="7">
        <f>G331*I331*S331/L331</f>
        <v>-328.72000655148241</v>
      </c>
      <c r="N331" s="8">
        <f>M331 / X338</f>
        <v>-1.9078577723812852E-6</v>
      </c>
      <c r="O331" s="7">
        <f>F331*I331*S331/L331</f>
        <v>196300.63057898614</v>
      </c>
      <c r="P331" s="10">
        <f>O331 / X338*100</f>
        <v>0.1139309066406981</v>
      </c>
      <c r="Q331" s="10">
        <f>IF(P331&lt;0,P331,0)</f>
        <v>0</v>
      </c>
      <c r="R331" s="159">
        <f>IF(P331&gt;0,P331,0)</f>
        <v>0.1139309066406981</v>
      </c>
      <c r="S331" s="33">
        <f>IF(EXACT(C331,UPPER(C331)),1,0.01)/U331</f>
        <v>1</v>
      </c>
      <c r="T331" s="44">
        <v>0</v>
      </c>
      <c r="U331" s="44">
        <v>1</v>
      </c>
      <c r="V331" s="151">
        <f>IF(AND(P331&lt;0,N331&gt;0),N331,0)</f>
        <v>0</v>
      </c>
      <c r="W331" s="44">
        <f>IF(AND(P331&gt;0,N331&gt;0),N331,0)</f>
        <v>0</v>
      </c>
      <c r="X331" s="3"/>
      <c r="Y331" s="2">
        <f>_xll.BDH(B331,$Y$7,$C$1,$C$1)</f>
        <v>71.78</v>
      </c>
      <c r="Z331" s="19">
        <f>IF(OR(E331="#N/A N/A",Y331="#N/A N/A"),0,  E331 - Y331)</f>
        <v>0</v>
      </c>
      <c r="AA331" s="22">
        <f>IF(OR(Y331=0,Y331="#N/A N/A"),0,Z331 / Y331*100)</f>
        <v>0</v>
      </c>
      <c r="AB331" s="155">
        <v>3345</v>
      </c>
      <c r="AC331" s="21">
        <f>IF(C331 = B338,1,_xll.BDP(J331,$AC$7)*K331)</f>
        <v>1.2248000000000001</v>
      </c>
      <c r="AD331" s="167">
        <f>Z331*AB331*S331/AC331 / AE338</f>
        <v>0</v>
      </c>
      <c r="AE331" s="204"/>
      <c r="AF331" s="197"/>
      <c r="AG331" s="179"/>
    </row>
    <row r="332" spans="2:33" s="44" customFormat="1" x14ac:dyDescent="0.2">
      <c r="B332" s="44" t="s">
        <v>319</v>
      </c>
      <c r="C332" s="44" t="str">
        <f>_xll.BDP(B332,$C$7)</f>
        <v>USD</v>
      </c>
      <c r="D332" s="44" t="s">
        <v>357</v>
      </c>
      <c r="E332" s="2">
        <f>_xll.BDP(B332,$E$7)</f>
        <v>91.52</v>
      </c>
      <c r="F332" s="2">
        <f>_xll.BDP(B332,$F$7)</f>
        <v>91.24</v>
      </c>
      <c r="G332" s="33">
        <f>IF(OR(F332="#N/A N/A",E332="#N/A N/A"),0,  F332 - E332)</f>
        <v>-0.28000000000000114</v>
      </c>
      <c r="H332" s="22">
        <f>IF(OR(E332=0,E332="#N/A N/A"),0,G332 / E332*100)</f>
        <v>-0.30594405594405721</v>
      </c>
      <c r="I332" s="25">
        <v>-3520</v>
      </c>
      <c r="J332" s="49" t="str">
        <f>CONCATENATE(B338,C332, " Curncy")</f>
        <v>EURUSD Curncy</v>
      </c>
      <c r="K332" s="44">
        <f>IF(C332 = B338,1,_xll.BDP(J332,$K$7))</f>
        <v>1</v>
      </c>
      <c r="L332" s="4">
        <f>IF(C332 = B338,1,_xll.BDP(J332,$L$7)*K332)</f>
        <v>1.2211000000000001</v>
      </c>
      <c r="M332" s="7">
        <f>G332*I332*S332/L332</f>
        <v>807.14110228482843</v>
      </c>
      <c r="N332" s="8">
        <f>M332 / X338</f>
        <v>4.6845655716465654E-6</v>
      </c>
      <c r="O332" s="7">
        <f>F332*I332*S332/L332</f>
        <v>-263012.69347309798</v>
      </c>
      <c r="P332" s="10">
        <f>O332 / X338*100</f>
        <v>-0.15264991527036814</v>
      </c>
      <c r="Q332" s="10">
        <f>IF(P332&lt;0,P332,0)</f>
        <v>-0.15264991527036814</v>
      </c>
      <c r="R332" s="159">
        <f>IF(P332&gt;0,P332,0)</f>
        <v>0</v>
      </c>
      <c r="S332" s="33">
        <f>IF(EXACT(C332,UPPER(C332)),1,0.01)/U332</f>
        <v>1</v>
      </c>
      <c r="T332" s="44">
        <v>0</v>
      </c>
      <c r="U332" s="44">
        <v>1</v>
      </c>
      <c r="V332" s="151">
        <f>IF(AND(P332&lt;0,N332&gt;0),N332,0)</f>
        <v>4.6845655716465654E-6</v>
      </c>
      <c r="W332" s="44">
        <f>IF(AND(P332&gt;0,N332&gt;0),N332,0)</f>
        <v>0</v>
      </c>
      <c r="X332" s="3"/>
      <c r="Y332" s="2">
        <f>_xll.BDH(B332,$Y$7,$C$1,$C$1)</f>
        <v>93.12</v>
      </c>
      <c r="Z332" s="19">
        <f>IF(OR(E332="#N/A N/A",Y332="#N/A N/A"),0,  E332 - Y332)</f>
        <v>-1.6000000000000085</v>
      </c>
      <c r="AA332" s="22">
        <f>IF(OR(Y332=0,Y332="#N/A N/A"),0,Z332 / Y332*100)</f>
        <v>-1.7182130584192532</v>
      </c>
      <c r="AB332" s="155">
        <v>-3520</v>
      </c>
      <c r="AC332" s="21">
        <f>IF(C332 = B338,1,_xll.BDP(J332,$AC$7)*K332)</f>
        <v>1.2248000000000001</v>
      </c>
      <c r="AD332" s="167">
        <f>Z332*AB332*S332/AC332 / AE338</f>
        <v>2.662632045581811E-5</v>
      </c>
      <c r="AE332" s="204"/>
      <c r="AF332" s="197"/>
      <c r="AG332" s="179"/>
    </row>
    <row r="333" spans="2:33" s="44" customFormat="1" x14ac:dyDescent="0.2">
      <c r="B333" s="44" t="s">
        <v>32</v>
      </c>
      <c r="C333" s="44" t="str">
        <f>_xll.BDP(B333,$C$7)</f>
        <v>USD</v>
      </c>
      <c r="D333" s="44" t="s">
        <v>356</v>
      </c>
      <c r="E333" s="2">
        <f>_xll.BDP(B333,$E$7)</f>
        <v>2.83</v>
      </c>
      <c r="F333" s="2">
        <f>_xll.BDP(B333,$F$7)</f>
        <v>2.73</v>
      </c>
      <c r="G333" s="33">
        <f>IF(OR(F333="#N/A N/A",E333="#N/A N/A"),0,  F333 - E333)</f>
        <v>-0.10000000000000009</v>
      </c>
      <c r="H333" s="22">
        <f>IF(OR(E333=0,E333="#N/A N/A"),0,G333 / E333*100)</f>
        <v>-3.5335689045936425</v>
      </c>
      <c r="I333" s="25">
        <v>-281743</v>
      </c>
      <c r="J333" s="49" t="str">
        <f>CONCATENATE(B338,C333, " Curncy")</f>
        <v>EURUSD Curncy</v>
      </c>
      <c r="K333" s="44">
        <f>IF(C333 = B338,1,_xll.BDP(J333,$K$7))</f>
        <v>1</v>
      </c>
      <c r="L333" s="4">
        <f>IF(C333 = B338,1,_xll.BDP(J333,$L$7)*K333)</f>
        <v>1.2211000000000001</v>
      </c>
      <c r="M333" s="7">
        <f>G333*I333*S333/L333</f>
        <v>23072.885103595137</v>
      </c>
      <c r="N333" s="8">
        <f>M333 / X338</f>
        <v>1.3391269864574006E-4</v>
      </c>
      <c r="O333" s="7">
        <f>F333*I333*S333/L333</f>
        <v>-629889.76332814677</v>
      </c>
      <c r="P333" s="10">
        <f>O333 / X338*100</f>
        <v>-0.36558166730287006</v>
      </c>
      <c r="Q333" s="10">
        <f>IF(P333&lt;0,P333,0)</f>
        <v>-0.36558166730287006</v>
      </c>
      <c r="R333" s="159">
        <f>IF(P333&gt;0,P333,0)</f>
        <v>0</v>
      </c>
      <c r="S333" s="33">
        <f>IF(EXACT(C333,UPPER(C333)),1,0.01)/U333</f>
        <v>1</v>
      </c>
      <c r="T333" s="44">
        <v>0</v>
      </c>
      <c r="U333" s="44">
        <v>1</v>
      </c>
      <c r="V333" s="151">
        <f>IF(AND(P333&lt;0,N333&gt;0),N333,0)</f>
        <v>1.3391269864574006E-4</v>
      </c>
      <c r="W333" s="44">
        <f>IF(AND(P333&gt;0,N333&gt;0),N333,0)</f>
        <v>0</v>
      </c>
      <c r="X333" s="3"/>
      <c r="Y333" s="2">
        <f>_xll.BDH(B333,$Y$7,$C$1,$C$1)</f>
        <v>2.9699999999999998</v>
      </c>
      <c r="Z333" s="19">
        <f>IF(OR(E333="#N/A N/A",Y333="#N/A N/A"),0,  E333 - Y333)</f>
        <v>-0.13999999999999968</v>
      </c>
      <c r="AA333" s="22">
        <f>IF(OR(Y333=0,Y333="#N/A N/A"),0,Z333 / Y333*100)</f>
        <v>-4.7138047138047039</v>
      </c>
      <c r="AB333" s="155">
        <v>-281743</v>
      </c>
      <c r="AC333" s="21">
        <f>IF(C333 = B338,1,_xll.BDP(J333,$AC$7)*K333)</f>
        <v>1.2248000000000001</v>
      </c>
      <c r="AD333" s="167">
        <f>Z333*AB333*S333/AC333 / AE338</f>
        <v>1.8647889143922063E-4</v>
      </c>
      <c r="AE333" s="204"/>
      <c r="AF333" s="197"/>
      <c r="AG333" s="179"/>
    </row>
    <row r="334" spans="2:33" s="44" customFormat="1" x14ac:dyDescent="0.2">
      <c r="B334" s="44" t="s">
        <v>230</v>
      </c>
      <c r="C334" s="44" t="str">
        <f>_xll.BDP(B334,$C$7)</f>
        <v>DKK</v>
      </c>
      <c r="D334" s="44" t="s">
        <v>355</v>
      </c>
      <c r="E334" s="2">
        <f>_xll.BDP(B334,$E$7)</f>
        <v>218</v>
      </c>
      <c r="F334" s="2">
        <f>_xll.BDP(B334,$F$7)</f>
        <v>219.2</v>
      </c>
      <c r="G334" s="33">
        <f>IF(OR(F334="#N/A N/A",E334="#N/A N/A"),0,  F334 - E334)</f>
        <v>1.1999999999999886</v>
      </c>
      <c r="H334" s="22">
        <f>IF(OR(E334=0,E334="#N/A N/A"),0,G334 / E334*100)</f>
        <v>0.55045871559632509</v>
      </c>
      <c r="I334" s="25">
        <v>-16662</v>
      </c>
      <c r="J334" s="49" t="str">
        <f>CONCATENATE(B338,C334, " Curncy")</f>
        <v>EURDKK Curncy</v>
      </c>
      <c r="K334" s="44">
        <f>IF(C334 = B338,1,_xll.BDP(J334,$K$7))</f>
        <v>1</v>
      </c>
      <c r="L334" s="4">
        <f>IF(C334 = B338,1,_xll.BDP(J334,$L$7)*K334)</f>
        <v>7.4462000000000002</v>
      </c>
      <c r="M334" s="7">
        <f>G334*I334*S334/L334</f>
        <v>-2685.1817034191686</v>
      </c>
      <c r="N334" s="8">
        <f>M334 / X338</f>
        <v>-1.558452385319587E-5</v>
      </c>
      <c r="O334" s="7">
        <f>F334*I334*S334/L334</f>
        <v>-490493.19115790603</v>
      </c>
      <c r="P334" s="10">
        <f>O334 / X338*100</f>
        <v>-0.28467730238504718</v>
      </c>
      <c r="Q334" s="10">
        <f>IF(P334&lt;0,P334,0)</f>
        <v>-0.28467730238504718</v>
      </c>
      <c r="R334" s="159">
        <f>IF(P334&gt;0,P334,0)</f>
        <v>0</v>
      </c>
      <c r="S334" s="33">
        <f>IF(EXACT(C334,UPPER(C334)),1,0.01)/U334</f>
        <v>1</v>
      </c>
      <c r="T334" s="44">
        <v>0</v>
      </c>
      <c r="U334" s="44">
        <v>1</v>
      </c>
      <c r="V334" s="151">
        <f>IF(AND(P334&lt;0,N334&gt;0),N334,0)</f>
        <v>0</v>
      </c>
      <c r="W334" s="44">
        <f>IF(AND(P334&gt;0,N334&gt;0),N334,0)</f>
        <v>0</v>
      </c>
      <c r="X334" s="3"/>
      <c r="Y334" s="2">
        <f>_xll.BDH(B334,$Y$7,$C$1,$C$1)</f>
        <v>219</v>
      </c>
      <c r="Z334" s="19">
        <f>IF(OR(E334="#N/A N/A",Y334="#N/A N/A"),0,  E334 - Y334)</f>
        <v>-1</v>
      </c>
      <c r="AA334" s="22">
        <f>IF(OR(Y334=0,Y334="#N/A N/A"),0,Z334 / Y334*100)</f>
        <v>-0.45662100456621002</v>
      </c>
      <c r="AB334" s="155">
        <v>-16662</v>
      </c>
      <c r="AC334" s="21">
        <f>IF(C334 = B338,1,_xll.BDP(J334,$AC$7)*K334)</f>
        <v>7.4459999999999997</v>
      </c>
      <c r="AD334" s="167">
        <f>Z334*AB334*S334/AC334 / AE338</f>
        <v>1.2957397570208886E-5</v>
      </c>
      <c r="AE334" s="204"/>
      <c r="AF334" s="197"/>
      <c r="AG334" s="179"/>
    </row>
    <row r="335" spans="2:33" s="44" customFormat="1" x14ac:dyDescent="0.2">
      <c r="B335" s="44" t="s">
        <v>197</v>
      </c>
      <c r="C335" s="44" t="str">
        <f>_xll.BDP(B335,$C$7)</f>
        <v>EUR</v>
      </c>
      <c r="D335" s="44" t="s">
        <v>354</v>
      </c>
      <c r="E335" s="2">
        <f>_xll.BDP(B335,$E$7)</f>
        <v>98.38</v>
      </c>
      <c r="F335" s="2">
        <f>_xll.BDP(B335,$F$7)</f>
        <v>98.72</v>
      </c>
      <c r="G335" s="33">
        <f>IF(OR(F335="#N/A N/A",E335="#N/A N/A"),0,  F335 - E335)</f>
        <v>0.34000000000000341</v>
      </c>
      <c r="H335" s="22">
        <f>IF(OR(E335=0,E335="#N/A N/A"),0,G335 / E335*100)</f>
        <v>0.34559869892254869</v>
      </c>
      <c r="I335" s="25">
        <v>-3356</v>
      </c>
      <c r="J335" s="49" t="str">
        <f>CONCATENATE(B338,C335, " Curncy")</f>
        <v>EUREUR Curncy</v>
      </c>
      <c r="K335" s="44">
        <f>IF(C335 = B338,1,_xll.BDP(J335,$K$7))</f>
        <v>1</v>
      </c>
      <c r="L335" s="4">
        <f>IF(C335 = B338,1,_xll.BDP(J335,$L$7)*K335)</f>
        <v>1</v>
      </c>
      <c r="M335" s="7">
        <f>G335*I335*S335/L335</f>
        <v>-1141.0400000000113</v>
      </c>
      <c r="N335" s="8">
        <f>M335 / X338</f>
        <v>-6.6224811061416861E-6</v>
      </c>
      <c r="O335" s="7">
        <f>F335*I335*S335/L335</f>
        <v>-331304.32000000001</v>
      </c>
      <c r="P335" s="10">
        <f>O335 / X338*100</f>
        <v>-0.19228568670538257</v>
      </c>
      <c r="Q335" s="10">
        <f>IF(P335&lt;0,P335,0)</f>
        <v>-0.19228568670538257</v>
      </c>
      <c r="R335" s="159">
        <f>IF(P335&gt;0,P335,0)</f>
        <v>0</v>
      </c>
      <c r="S335" s="33">
        <f>IF(EXACT(C335,UPPER(C335)),1,0.01)/U335</f>
        <v>1</v>
      </c>
      <c r="T335" s="44">
        <v>0</v>
      </c>
      <c r="U335" s="44">
        <v>1</v>
      </c>
      <c r="V335" s="151">
        <f>IF(AND(P335&lt;0,N335&gt;0),N335,0)</f>
        <v>0</v>
      </c>
      <c r="W335" s="44">
        <f>IF(AND(P335&gt;0,N335&gt;0),N335,0)</f>
        <v>0</v>
      </c>
      <c r="X335" s="3"/>
      <c r="Y335" s="2">
        <f>_xll.BDH(B335,$Y$7,$C$1,$C$1)</f>
        <v>99.34</v>
      </c>
      <c r="Z335" s="19">
        <f>IF(OR(E335="#N/A N/A",Y335="#N/A N/A"),0,  E335 - Y335)</f>
        <v>-0.96000000000000796</v>
      </c>
      <c r="AA335" s="22">
        <f>IF(OR(Y335=0,Y335="#N/A N/A"),0,Z335 / Y335*100)</f>
        <v>-0.96637809542984499</v>
      </c>
      <c r="AB335" s="155">
        <v>-3356</v>
      </c>
      <c r="AC335" s="21">
        <f>IF(C335 = B338,1,_xll.BDP(J335,$AC$7)*K335)</f>
        <v>1</v>
      </c>
      <c r="AD335" s="167">
        <f>Z335*AB335*S335/AC335 / AE338</f>
        <v>1.8655499052208673E-5</v>
      </c>
      <c r="AE335" s="204"/>
      <c r="AF335" s="197"/>
      <c r="AG335" s="179"/>
    </row>
    <row r="336" spans="2:33" s="44" customFormat="1" x14ac:dyDescent="0.2">
      <c r="B336" s="44" t="s">
        <v>31</v>
      </c>
      <c r="C336" s="44" t="str">
        <f>_xll.BDP(B336,$C$7)</f>
        <v>USD</v>
      </c>
      <c r="D336" s="44" t="s">
        <v>353</v>
      </c>
      <c r="E336" s="2">
        <f>_xll.BDP(B336,$E$7)</f>
        <v>98.09</v>
      </c>
      <c r="F336" s="2">
        <f>_xll.BDP(B336,$F$7)</f>
        <v>98.3</v>
      </c>
      <c r="G336" s="33">
        <f>IF(OR(F336="#N/A N/A",E336="#N/A N/A"),0,  F336 - E336)</f>
        <v>0.20999999999999375</v>
      </c>
      <c r="H336" s="22">
        <f>IF(OR(E336=0,E336="#N/A N/A"),0,G336 / E336*100)</f>
        <v>0.2140891018452378</v>
      </c>
      <c r="I336" s="25">
        <v>-5845</v>
      </c>
      <c r="J336" s="49" t="str">
        <f>CONCATENATE(B338,C336, " Curncy")</f>
        <v>EURUSD Curncy</v>
      </c>
      <c r="K336" s="44">
        <f>IF(C336 = B338,1,_xll.BDP(J336,$K$7))</f>
        <v>1</v>
      </c>
      <c r="L336" s="4">
        <f>IF(C336 = B338,1,_xll.BDP(J336,$L$7)*K336)</f>
        <v>1.2211000000000001</v>
      </c>
      <c r="M336" s="7">
        <f>G336*I336*S336/L336</f>
        <v>-1005.2002293014195</v>
      </c>
      <c r="N336" s="8">
        <f>M336 / X338</f>
        <v>-5.8340807740639024E-6</v>
      </c>
      <c r="O336" s="7">
        <f>F336*I336*S336/L336</f>
        <v>-470529.44066824991</v>
      </c>
      <c r="P336" s="10">
        <f>O336 / X338*100</f>
        <v>-0.27309054290023743</v>
      </c>
      <c r="Q336" s="10">
        <f>IF(P336&lt;0,P336,0)</f>
        <v>-0.27309054290023743</v>
      </c>
      <c r="R336" s="159">
        <f>IF(P336&gt;0,P336,0)</f>
        <v>0</v>
      </c>
      <c r="S336" s="33">
        <f>IF(EXACT(C336,UPPER(C336)),1,0.01)/U336</f>
        <v>1</v>
      </c>
      <c r="T336" s="44">
        <v>0</v>
      </c>
      <c r="U336" s="44">
        <v>1</v>
      </c>
      <c r="V336" s="151">
        <f>IF(AND(P336&lt;0,N336&gt;0),N336,0)</f>
        <v>0</v>
      </c>
      <c r="W336" s="44">
        <f>IF(AND(P336&gt;0,N336&gt;0),N336,0)</f>
        <v>0</v>
      </c>
      <c r="X336" s="3"/>
      <c r="Y336" s="2">
        <f>_xll.BDH(B336,$Y$7,$C$1,$C$1)</f>
        <v>99.19</v>
      </c>
      <c r="Z336" s="19">
        <f>IF(OR(E336="#N/A N/A",Y336="#N/A N/A"),0,  E336 - Y336)</f>
        <v>-1.0999999999999943</v>
      </c>
      <c r="AA336" s="22">
        <f>IF(OR(Y336=0,Y336="#N/A N/A"),0,Z336 / Y336*100)</f>
        <v>-1.1089827603589013</v>
      </c>
      <c r="AB336" s="155">
        <v>-5845</v>
      </c>
      <c r="AC336" s="21">
        <f>IF(C336 = B338,1,_xll.BDP(J336,$AC$7)*K336)</f>
        <v>1.2248000000000001</v>
      </c>
      <c r="AD336" s="167">
        <f>Z336*AB336*S336/AC336 / AE338</f>
        <v>3.0396649035987347E-5</v>
      </c>
      <c r="AE336" s="204"/>
      <c r="AF336" s="197"/>
      <c r="AG336" s="179"/>
    </row>
    <row r="337" spans="1:33" x14ac:dyDescent="0.2">
      <c r="A337" s="44" t="s">
        <v>348</v>
      </c>
      <c r="D337" s="116" t="s">
        <v>350</v>
      </c>
      <c r="E337" s="111"/>
      <c r="F337" s="111"/>
      <c r="G337" s="112"/>
      <c r="H337" s="113"/>
      <c r="I337" s="114"/>
      <c r="J337" s="115"/>
      <c r="K337" s="116"/>
      <c r="L337" s="117"/>
      <c r="M337" s="209">
        <f xml:space="preserve"> SUM(M285:M336)</f>
        <v>-109908.83736812315</v>
      </c>
      <c r="N337" s="118">
        <f xml:space="preserve"> SUM(N285:N336)</f>
        <v>-6.3789980970727382E-4</v>
      </c>
      <c r="O337" s="209">
        <f xml:space="preserve"> SUM(O285:O336)</f>
        <v>-618453.25627647107</v>
      </c>
      <c r="P337" s="210">
        <f xml:space="preserve"> SUM(P285:P336)</f>
        <v>-0.35894403392717977</v>
      </c>
      <c r="Q337" s="210">
        <f xml:space="preserve"> SUM(Q285:Q336)</f>
        <v>-5.5169625186270048</v>
      </c>
      <c r="R337" s="211">
        <f xml:space="preserve"> SUM(R285:R336)</f>
        <v>5.1580184846998245</v>
      </c>
      <c r="V337" s="212">
        <f xml:space="preserve"> SUM(V285:V336)</f>
        <v>5.7712826052916388E-4</v>
      </c>
      <c r="W337" s="5">
        <f xml:space="preserve"> SUM(W285:W336)</f>
        <v>9.8864315647493123E-5</v>
      </c>
      <c r="X337" s="3">
        <v>13537487.745265581</v>
      </c>
      <c r="Y337" s="111"/>
      <c r="AA337" s="113"/>
      <c r="AD337" s="213">
        <f xml:space="preserve"> SUM(AD285:AD336)</f>
        <v>4.1203078945196563E-4</v>
      </c>
      <c r="AE337" s="204">
        <v>13590685.154720349</v>
      </c>
      <c r="AG337" s="179"/>
    </row>
    <row r="338" spans="1:33" ht="12.75" thickBot="1" x14ac:dyDescent="0.25">
      <c r="A338" s="44" t="s">
        <v>321</v>
      </c>
      <c r="B338" s="44" t="s">
        <v>7</v>
      </c>
      <c r="D338" s="119" t="s">
        <v>280</v>
      </c>
      <c r="E338" s="120"/>
      <c r="F338" s="120"/>
      <c r="G338" s="121"/>
      <c r="H338" s="122"/>
      <c r="I338" s="123"/>
      <c r="J338" s="124"/>
      <c r="K338" s="125"/>
      <c r="L338" s="126"/>
      <c r="M338" s="100">
        <f>M283+M337</f>
        <v>-242598.90773333501</v>
      </c>
      <c r="N338" s="95">
        <f>N283+N337</f>
        <v>-1.4080195986421219E-3</v>
      </c>
      <c r="O338" s="100">
        <f>O283+O337</f>
        <v>-81576356.826847956</v>
      </c>
      <c r="P338" s="101">
        <f>P283+P337</f>
        <v>-47.346094947913009</v>
      </c>
      <c r="Q338" s="101">
        <f>Q283+Q337</f>
        <v>-353.58313232318631</v>
      </c>
      <c r="R338" s="166">
        <f>R283+R337</f>
        <v>306.2370373752733</v>
      </c>
      <c r="S338" s="201"/>
      <c r="T338" s="119"/>
      <c r="U338" s="119"/>
      <c r="V338" s="202">
        <f>V283+V337</f>
        <v>2.0959818430509314E-2</v>
      </c>
      <c r="W338" s="202">
        <f>W283+W337</f>
        <v>6.7812964108260581E-3</v>
      </c>
      <c r="X338" s="218">
        <v>172297962.30627391</v>
      </c>
      <c r="Y338" s="120"/>
      <c r="Z338" s="125"/>
      <c r="AA338" s="122"/>
      <c r="AB338" s="194"/>
      <c r="AC338" s="126"/>
      <c r="AD338" s="219">
        <f>AD283+AD337</f>
        <v>4.7007866133131439E-2</v>
      </c>
      <c r="AE338" s="208">
        <v>172697604.65714231</v>
      </c>
      <c r="AG338" s="179"/>
    </row>
    <row r="339" spans="1:33" ht="12.75" thickTop="1" x14ac:dyDescent="0.2">
      <c r="A339" s="44"/>
    </row>
    <row r="340" spans="1:33" x14ac:dyDescent="0.2">
      <c r="D340" s="5" t="s">
        <v>298</v>
      </c>
    </row>
    <row r="341" spans="1:33" s="44" customFormat="1" x14ac:dyDescent="0.2">
      <c r="D341" s="44" t="s">
        <v>280</v>
      </c>
      <c r="E341" s="4"/>
      <c r="F341" s="4"/>
      <c r="G341" s="33"/>
      <c r="H341" s="22"/>
      <c r="I341" s="25"/>
      <c r="J341" s="49"/>
      <c r="L341" s="4"/>
      <c r="M341" s="7"/>
      <c r="N341" s="8">
        <f>N338-N281</f>
        <v>-3.9170627486953564E-3</v>
      </c>
      <c r="O341" s="7"/>
      <c r="P341" s="10"/>
      <c r="Q341" s="10"/>
      <c r="R341" s="159"/>
      <c r="S341" s="33"/>
      <c r="V341" s="151"/>
      <c r="X341" s="3"/>
      <c r="Y341" s="2"/>
      <c r="Z341" s="19"/>
      <c r="AA341" s="22"/>
      <c r="AB341" s="155"/>
      <c r="AC341" s="21"/>
      <c r="AD341" s="8">
        <f>AD338-AD281</f>
        <v>4.5638924225642169E-2</v>
      </c>
      <c r="AE341" s="204"/>
      <c r="AF341" s="197"/>
    </row>
    <row r="342" spans="1:33" s="44" customFormat="1" x14ac:dyDescent="0.2">
      <c r="B342" s="44" t="s">
        <v>293</v>
      </c>
      <c r="C342" s="44" t="s">
        <v>36</v>
      </c>
      <c r="D342" s="44" t="s">
        <v>294</v>
      </c>
      <c r="E342" s="21">
        <v>1.2239</v>
      </c>
      <c r="F342" s="21">
        <f>_xll.BDP(B342,$F$7)</f>
        <v>1.2211000000000001</v>
      </c>
      <c r="G342" s="36">
        <f>IF(OR(F342="#N/A N/A",E342="#N/A N/A"),0,  F342 - E342)</f>
        <v>-2.7999999999999137E-3</v>
      </c>
      <c r="H342" s="24">
        <f>IF(OR(E342=0,E342="#N/A N/A"),0,G342 / E342*100)</f>
        <v>-0.22877686085463794</v>
      </c>
      <c r="I342" s="28">
        <v>0</v>
      </c>
      <c r="J342" s="52" t="str">
        <f>CONCATENATE(B351,C342, " Curncy")</f>
        <v>USDUSD Curncy</v>
      </c>
      <c r="K342" s="19">
        <f>IF(C342 = B351,1,_xll.BDP(J342,$K$7))</f>
        <v>1</v>
      </c>
      <c r="L342" s="21">
        <f>IF(C342 = B351,1,_xll.BDP(J342,$L$7)*K342)</f>
        <v>1</v>
      </c>
      <c r="M342" s="7">
        <f>G342*I342/L342/F342</f>
        <v>0</v>
      </c>
      <c r="N342" s="54">
        <f>M342 / X351</f>
        <v>0</v>
      </c>
      <c r="O342" s="7">
        <f>ABS(I342/L342)</f>
        <v>0</v>
      </c>
      <c r="P342" s="55">
        <f>O342 / X351*100</f>
        <v>0</v>
      </c>
      <c r="Q342" s="55">
        <f>IF(P342&lt;0,P342,0)</f>
        <v>0</v>
      </c>
      <c r="R342" s="159">
        <f>IF(P342&gt;0,P342,0)</f>
        <v>0</v>
      </c>
      <c r="S342" s="33">
        <f>IF(EXACT(C342,UPPER(C342)),1,0.01)/U342</f>
        <v>1</v>
      </c>
      <c r="T342" s="44">
        <v>2</v>
      </c>
      <c r="U342" s="44">
        <v>1</v>
      </c>
      <c r="V342" s="151">
        <f>IF(AND(P342&lt;0,N342&gt;0),N342,0)</f>
        <v>0</v>
      </c>
      <c r="W342" s="44">
        <f>IF(AND(P342&gt;0,N342&gt;0),N342,0)</f>
        <v>0</v>
      </c>
      <c r="X342" s="3"/>
      <c r="Y342" s="21">
        <v>1.2290000000000001</v>
      </c>
      <c r="Z342" s="232">
        <f>IF(OR(E342="#N/A N/A",Y342="#N/A N/A"),0,  E342 - Y342)</f>
        <v>-5.1000000000001044E-3</v>
      </c>
      <c r="AA342" s="24">
        <f>IF(OR(Y342=0,Y342="#N/A N/A"),0,Z342 / Y342*100)</f>
        <v>-0.41497152156225425</v>
      </c>
      <c r="AB342" s="155">
        <v>0</v>
      </c>
      <c r="AC342" s="21">
        <f>IF(C342 = B351,1,_xll.BDP(J342,$AC$7)*K342)</f>
        <v>1</v>
      </c>
      <c r="AD342" s="167">
        <f>Z342*AB342/AC342/Y342 / AE351</f>
        <v>0</v>
      </c>
      <c r="AE342" s="204"/>
      <c r="AF342" s="197"/>
    </row>
    <row r="343" spans="1:33" s="44" customFormat="1" x14ac:dyDescent="0.2">
      <c r="B343" s="44" t="s">
        <v>279</v>
      </c>
      <c r="C343" s="44" t="s">
        <v>87</v>
      </c>
      <c r="D343" s="44" t="s">
        <v>281</v>
      </c>
      <c r="E343" s="21">
        <v>1.38811387</v>
      </c>
      <c r="F343" s="21">
        <f>_xll.BDP(B343,$F$7)</f>
        <v>1.3789</v>
      </c>
      <c r="G343" s="36">
        <f>IF(OR(F343="#N/A N/A",E343="#N/A N/A"),0,  F343 - E343)</f>
        <v>-9.2138699999999574E-3</v>
      </c>
      <c r="H343" s="24">
        <f>IF(OR(E343=0,E343="#N/A N/A"),0,G343 / E343*100)</f>
        <v>-0.66376903214719396</v>
      </c>
      <c r="I343" s="28">
        <v>-47000000</v>
      </c>
      <c r="J343" s="52" t="str">
        <f>CONCATENATE(B351,C343, " Curncy")</f>
        <v>USDGBP Curncy</v>
      </c>
      <c r="K343" s="19">
        <f>IF(C343 = B351,1,_xll.BDP(J343,$K$7))</f>
        <v>1</v>
      </c>
      <c r="L343" s="21">
        <f>IF(C343 = B351,1,_xll.BDP(J343,$L$7)*K343)</f>
        <v>0.72519999999999996</v>
      </c>
      <c r="M343" s="7">
        <f>G343*I343/L343/F343</f>
        <v>433061.29609134904</v>
      </c>
      <c r="N343" s="54">
        <f>M343 / X351</f>
        <v>2.7054372961824069E-3</v>
      </c>
      <c r="O343" s="7">
        <f>ABS(I343/L343)</f>
        <v>64809707.66685053</v>
      </c>
      <c r="P343" s="55">
        <f>O343 / X351*100</f>
        <v>40.488171503460961</v>
      </c>
      <c r="Q343" s="55">
        <f>IF(P343&lt;0,P343,0)</f>
        <v>0</v>
      </c>
      <c r="R343" s="159">
        <f>IF(P343&gt;0,P343,0)</f>
        <v>40.488171503460961</v>
      </c>
      <c r="S343" s="33">
        <f>IF(EXACT(C343,UPPER(C343)),1,0.01)/U343</f>
        <v>1</v>
      </c>
      <c r="T343" s="44">
        <v>2</v>
      </c>
      <c r="U343" s="44">
        <v>1</v>
      </c>
      <c r="V343" s="151">
        <f>IF(AND(P343&lt;0,N343&gt;0),N343,0)</f>
        <v>0</v>
      </c>
      <c r="W343" s="44">
        <f>IF(AND(P343&gt;0,N343&gt;0),N343,0)</f>
        <v>2.7054372961824069E-3</v>
      </c>
      <c r="X343" s="3"/>
      <c r="Y343" s="21">
        <v>1.3940562599999999</v>
      </c>
      <c r="Z343" s="232">
        <f>IF(OR(E343="#N/A N/A",Y343="#N/A N/A"),0,  E343 - Y343)</f>
        <v>-5.9423899999999641E-3</v>
      </c>
      <c r="AA343" s="24">
        <f>IF(OR(Y343=0,Y343="#N/A N/A"),0,Z343 / Y343*100)</f>
        <v>-0.42626615370601784</v>
      </c>
      <c r="AB343" s="155">
        <v>-47000000</v>
      </c>
      <c r="AC343" s="21">
        <f>IF(C343 = B351,1,_xll.BDP(J343,$AC$7)*K343)</f>
        <v>0.71819999999999995</v>
      </c>
      <c r="AD343" s="167">
        <f>Z343*AB343/AC343/Y343 / AE351</f>
        <v>1.7338371389274368E-3</v>
      </c>
      <c r="AE343" s="204"/>
      <c r="AF343" s="197"/>
    </row>
    <row r="344" spans="1:33" s="44" customFormat="1" x14ac:dyDescent="0.2">
      <c r="B344" s="44" t="s">
        <v>275</v>
      </c>
      <c r="C344" s="44" t="s">
        <v>36</v>
      </c>
      <c r="D344" s="44" t="s">
        <v>564</v>
      </c>
      <c r="E344" s="21">
        <v>0.88170000000000004</v>
      </c>
      <c r="F344" s="21">
        <f>_xll.BDP(B344,$F$7)</f>
        <v>0.88556000000000001</v>
      </c>
      <c r="G344" s="36">
        <f>IF(OR(F344="#N/A N/A",E344="#N/A N/A"),0,  F344 - E344)</f>
        <v>3.8599999999999746E-3</v>
      </c>
      <c r="H344" s="24">
        <f>IF(OR(E344=0,E344="#N/A N/A"),0,G344 / E344*100)</f>
        <v>0.43779063173414701</v>
      </c>
      <c r="I344" s="28">
        <v>0</v>
      </c>
      <c r="J344" s="52" t="str">
        <f>CONCATENATE(B351,C344, " Curncy")</f>
        <v>USDUSD Curncy</v>
      </c>
      <c r="K344" s="19">
        <f>IF(C344 = B351,1,_xll.BDP(J344,$K$7))</f>
        <v>1</v>
      </c>
      <c r="L344" s="21">
        <f>IF(C344 = B351,1,_xll.BDP(J344,$L$7)*K344)</f>
        <v>1</v>
      </c>
      <c r="M344" s="7">
        <f>G344*I344/L344/F344</f>
        <v>0</v>
      </c>
      <c r="N344" s="54">
        <f>M344 / X351</f>
        <v>0</v>
      </c>
      <c r="O344" s="7">
        <f>ABS(I344/L344)</f>
        <v>0</v>
      </c>
      <c r="P344" s="55">
        <f>O344 / X351*100</f>
        <v>0</v>
      </c>
      <c r="Q344" s="55">
        <f>IF(P344&lt;0,P344,0)</f>
        <v>0</v>
      </c>
      <c r="R344" s="159">
        <f>IF(P344&gt;0,P344,0)</f>
        <v>0</v>
      </c>
      <c r="S344" s="33">
        <f>IF(EXACT(C344,UPPER(C344)),1,0.01)/U344</f>
        <v>1</v>
      </c>
      <c r="T344" s="44">
        <v>2</v>
      </c>
      <c r="U344" s="44">
        <v>1</v>
      </c>
      <c r="V344" s="151">
        <f>IF(AND(P344&lt;0,N344&gt;0),N344,0)</f>
        <v>0</v>
      </c>
      <c r="W344" s="44">
        <f>IF(AND(P344&gt;0,N344&gt;0),N344,0)</f>
        <v>0</v>
      </c>
      <c r="X344" s="3"/>
      <c r="Y344" s="21">
        <v>0.88160000000000005</v>
      </c>
      <c r="Z344" s="232">
        <f>IF(OR(E344="#N/A N/A",Y344="#N/A N/A"),0,  E344 - Y344)</f>
        <v>9.9999999999988987E-5</v>
      </c>
      <c r="AA344" s="24">
        <f>IF(OR(Y344=0,Y344="#N/A N/A"),0,Z344 / Y344*100)</f>
        <v>1.1343012704172978E-2</v>
      </c>
      <c r="AB344" s="155">
        <v>0</v>
      </c>
      <c r="AC344" s="21">
        <f>IF(C344 = B351,1,_xll.BDP(J344,$AC$7)*K344)</f>
        <v>1</v>
      </c>
      <c r="AD344" s="167">
        <f>Z344*AB344/AC344/Y344 / AE351</f>
        <v>0</v>
      </c>
      <c r="AE344" s="204"/>
      <c r="AF344" s="197"/>
    </row>
    <row r="345" spans="1:33" s="44" customFormat="1" x14ac:dyDescent="0.2">
      <c r="B345" s="44" t="s">
        <v>283</v>
      </c>
      <c r="C345" s="44" t="s">
        <v>36</v>
      </c>
      <c r="D345" s="44" t="s">
        <v>286</v>
      </c>
      <c r="E345" s="21">
        <v>56.256230080000002</v>
      </c>
      <c r="F345" s="21">
        <f>_xll.BDP(B345,$F$7)</f>
        <v>56.2453</v>
      </c>
      <c r="G345" s="36">
        <f>IF(OR(F345="#N/A N/A",E345="#N/A N/A"),0,  F345 - E345)</f>
        <v>-1.0930080000001396E-2</v>
      </c>
      <c r="H345" s="24">
        <f>IF(OR(E345=0,E345="#N/A N/A"),0,G345 / E345*100)</f>
        <v>-1.9429101424781069E-2</v>
      </c>
      <c r="I345" s="28">
        <v>0</v>
      </c>
      <c r="J345" s="52" t="str">
        <f>CONCATENATE(B351,C345, " Curncy")</f>
        <v>USDUSD Curncy</v>
      </c>
      <c r="K345" s="19">
        <f>IF(C345 = B351,1,_xll.BDP(J345,$K$7))</f>
        <v>1</v>
      </c>
      <c r="L345" s="21">
        <f>IF(C345 = B351,1,_xll.BDP(J345,$L$7)*K345)</f>
        <v>1</v>
      </c>
      <c r="M345" s="7">
        <f>G345*I345/L345/F345</f>
        <v>0</v>
      </c>
      <c r="N345" s="54">
        <f>M345 / X351</f>
        <v>0</v>
      </c>
      <c r="O345" s="7">
        <f>ABS(I345/L345)</f>
        <v>0</v>
      </c>
      <c r="P345" s="55">
        <f>O345 / X351*100</f>
        <v>0</v>
      </c>
      <c r="Q345" s="55">
        <f>IF(P345&lt;0,P345,0)</f>
        <v>0</v>
      </c>
      <c r="R345" s="159">
        <f>IF(P345&gt;0,P345,0)</f>
        <v>0</v>
      </c>
      <c r="S345" s="33">
        <f>IF(EXACT(C345,UPPER(C345)),1,0.01)/U345</f>
        <v>1</v>
      </c>
      <c r="T345" s="44">
        <v>2</v>
      </c>
      <c r="U345" s="44">
        <v>1</v>
      </c>
      <c r="V345" s="151">
        <f>IF(AND(P345&lt;0,N345&gt;0),N345,0)</f>
        <v>0</v>
      </c>
      <c r="W345" s="44">
        <f>IF(AND(P345&gt;0,N345&gt;0),N345,0)</f>
        <v>0</v>
      </c>
      <c r="X345" s="3"/>
      <c r="Y345" s="21">
        <v>55.994467049999997</v>
      </c>
      <c r="Z345" s="232">
        <f>IF(OR(E345="#N/A N/A",Y345="#N/A N/A"),0,  E345 - Y345)</f>
        <v>0.26176303000000445</v>
      </c>
      <c r="AA345" s="24">
        <f>IF(OR(Y345=0,Y345="#N/A N/A"),0,Z345 / Y345*100)</f>
        <v>0.46748017043588319</v>
      </c>
      <c r="AB345" s="155">
        <v>0</v>
      </c>
      <c r="AC345" s="21">
        <f>IF(C345 = B351,1,_xll.BDP(J345,$AC$7)*K345)</f>
        <v>1</v>
      </c>
      <c r="AD345" s="167">
        <f>Z345*AB345/AC345/Y345 / AE351</f>
        <v>0</v>
      </c>
      <c r="AE345" s="204"/>
      <c r="AF345" s="197"/>
    </row>
    <row r="346" spans="1:33" s="44" customFormat="1" x14ac:dyDescent="0.2">
      <c r="B346" s="44" t="s">
        <v>290</v>
      </c>
      <c r="C346" s="44" t="s">
        <v>36</v>
      </c>
      <c r="D346" s="44" t="s">
        <v>291</v>
      </c>
      <c r="E346" s="21">
        <v>7.82604788</v>
      </c>
      <c r="F346" s="21">
        <f>_xll.BDP(B346,$F$7)</f>
        <v>7.8263999999999996</v>
      </c>
      <c r="G346" s="36">
        <f>IF(OR(F346="#N/A N/A",E346="#N/A N/A"),0,  F346 - E346)</f>
        <v>3.5211999999962273E-4</v>
      </c>
      <c r="H346" s="24">
        <f>IF(OR(E346=0,E346="#N/A N/A"),0,G346 / E346*100)</f>
        <v>4.4993335767787648E-3</v>
      </c>
      <c r="I346" s="28">
        <v>104000000</v>
      </c>
      <c r="J346" s="52" t="str">
        <f>CONCATENATE(B351,C346, " Curncy")</f>
        <v>USDUSD Curncy</v>
      </c>
      <c r="K346" s="19">
        <f>IF(C346 = B351,1,_xll.BDP(J346,$K$7))</f>
        <v>1</v>
      </c>
      <c r="L346" s="21">
        <f>IF(C346 = B351,1,_xll.BDP(J346,$L$7)*K346)</f>
        <v>1</v>
      </c>
      <c r="M346" s="7">
        <f>G346*I346/L346/F346</f>
        <v>4679.0963916948749</v>
      </c>
      <c r="N346" s="54">
        <f>M346 / X351</f>
        <v>2.9231432143161494E-5</v>
      </c>
      <c r="O346" s="7">
        <f>ABS(I346/L346)</f>
        <v>104000000</v>
      </c>
      <c r="P346" s="55">
        <f>O346 / X351*100</f>
        <v>64.971282666558054</v>
      </c>
      <c r="Q346" s="55">
        <f>IF(P346&lt;0,P346,0)</f>
        <v>0</v>
      </c>
      <c r="R346" s="159">
        <f>IF(P346&gt;0,P346,0)</f>
        <v>64.971282666558054</v>
      </c>
      <c r="S346" s="33">
        <f>IF(EXACT(C346,UPPER(C346)),1,0.01)/U346</f>
        <v>1</v>
      </c>
      <c r="T346" s="44">
        <v>2</v>
      </c>
      <c r="U346" s="44">
        <v>1</v>
      </c>
      <c r="V346" s="151">
        <f>IF(AND(P346&lt;0,N346&gt;0),N346,0)</f>
        <v>0</v>
      </c>
      <c r="W346" s="44">
        <f>IF(AND(P346&gt;0,N346&gt;0),N346,0)</f>
        <v>2.9231432143161494E-5</v>
      </c>
      <c r="X346" s="3"/>
      <c r="Y346" s="21">
        <v>7.8236777899999996</v>
      </c>
      <c r="Z346" s="232">
        <f>IF(OR(E346="#N/A N/A",Y346="#N/A N/A"),0,  E346 - Y346)</f>
        <v>2.3700900000003244E-3</v>
      </c>
      <c r="AA346" s="24">
        <f>IF(OR(Y346=0,Y346="#N/A N/A"),0,Z346 / Y346*100)</f>
        <v>3.0293808917203943E-2</v>
      </c>
      <c r="AB346" s="155">
        <v>104000000</v>
      </c>
      <c r="AC346" s="21">
        <f>IF(C346 = B351,1,_xll.BDP(J346,$AC$7)*K346)</f>
        <v>1</v>
      </c>
      <c r="AD346" s="167">
        <f>Z346*AB346/AC346/Y346 / AE351</f>
        <v>1.9582233054472767E-4</v>
      </c>
      <c r="AE346" s="204"/>
      <c r="AF346" s="197"/>
    </row>
    <row r="347" spans="1:33" s="44" customFormat="1" x14ac:dyDescent="0.2">
      <c r="B347" s="44" t="s">
        <v>351</v>
      </c>
      <c r="C347" s="44" t="s">
        <v>36</v>
      </c>
      <c r="D347" s="44" t="s">
        <v>292</v>
      </c>
      <c r="E347" s="21">
        <v>0.78094691000000005</v>
      </c>
      <c r="F347" s="21">
        <f>_xll.BDP(B347,$F$7)</f>
        <v>0.77980000000000005</v>
      </c>
      <c r="G347" s="36">
        <f>IF(OR(F347="#N/A N/A",E347="#N/A N/A"),0,  F347 - E347)</f>
        <v>-1.146910000000001E-3</v>
      </c>
      <c r="H347" s="24">
        <f>IF(OR(E347=0,E347="#N/A N/A"),0,G347 / E347*100)</f>
        <v>-0.14686145566540507</v>
      </c>
      <c r="I347" s="28">
        <v>24000000</v>
      </c>
      <c r="J347" s="52" t="str">
        <f>CONCATENATE(B351,C347, " Curncy")</f>
        <v>USDUSD Curncy</v>
      </c>
      <c r="K347" s="19">
        <f>IF(C347 = B351,1,_xll.BDP(J347,$K$7))</f>
        <v>1</v>
      </c>
      <c r="L347" s="21">
        <f>IF(C347 = B351,1,_xll.BDP(J347,$L$7)*K347)</f>
        <v>1</v>
      </c>
      <c r="M347" s="7">
        <f>G347*I347/L347/F347</f>
        <v>-35298.589381892816</v>
      </c>
      <c r="N347" s="54">
        <f>M347 / X351</f>
        <v>-2.2051871427516566E-4</v>
      </c>
      <c r="O347" s="7">
        <f>ABS(I347/L347)</f>
        <v>24000000</v>
      </c>
      <c r="P347" s="55">
        <f>O347 / X351*100</f>
        <v>14.99337292305186</v>
      </c>
      <c r="Q347" s="55">
        <f>IF(P347&lt;0,P347,0)</f>
        <v>0</v>
      </c>
      <c r="R347" s="159">
        <f>IF(P347&gt;0,P347,0)</f>
        <v>14.99337292305186</v>
      </c>
      <c r="S347" s="33">
        <f>IF(EXACT(C347,UPPER(C347)),1,0.01)/U347</f>
        <v>1</v>
      </c>
      <c r="T347" s="44">
        <v>2</v>
      </c>
      <c r="U347" s="44">
        <v>1</v>
      </c>
      <c r="V347" s="151">
        <f>IF(AND(P347&lt;0,N347&gt;0),N347,0)</f>
        <v>0</v>
      </c>
      <c r="W347" s="44">
        <f>IF(AND(P347&gt;0,N347&gt;0),N347,0)</f>
        <v>0</v>
      </c>
      <c r="X347" s="3"/>
      <c r="Y347" s="21">
        <v>0.78405104000000003</v>
      </c>
      <c r="Z347" s="232">
        <f>IF(OR(E347="#N/A N/A",Y347="#N/A N/A"),0,  E347 - Y347)</f>
        <v>-3.1041299999999827E-3</v>
      </c>
      <c r="AA347" s="24">
        <f>IF(OR(Y347=0,Y347="#N/A N/A"),0,Z347 / Y347*100)</f>
        <v>-0.39590917448435275</v>
      </c>
      <c r="AB347" s="155">
        <v>24000000</v>
      </c>
      <c r="AC347" s="21">
        <f>IF(C347 = B351,1,_xll.BDP(J347,$AC$7)*K347)</f>
        <v>1</v>
      </c>
      <c r="AD347" s="167">
        <f>Z347*AB347/AC347/Y347 / AE351</f>
        <v>-5.9058416937312448E-4</v>
      </c>
      <c r="AE347" s="204"/>
      <c r="AF347" s="197"/>
    </row>
    <row r="348" spans="1:33" s="44" customFormat="1" x14ac:dyDescent="0.2">
      <c r="B348" s="44" t="s">
        <v>285</v>
      </c>
      <c r="C348" s="44" t="s">
        <v>87</v>
      </c>
      <c r="D348" s="44" t="s">
        <v>565</v>
      </c>
      <c r="E348" s="21">
        <v>16.29034819</v>
      </c>
      <c r="F348" s="21">
        <f>_xll.BDP(B348,$F$7)</f>
        <v>16.252199999999998</v>
      </c>
      <c r="G348" s="36">
        <f>IF(OR(F348="#N/A N/A",E348="#N/A N/A"),0,  F348 - E348)</f>
        <v>-3.8148190000001136E-2</v>
      </c>
      <c r="H348" s="24">
        <f>IF(OR(E348=0,E348="#N/A N/A"),0,G348 / E348*100)</f>
        <v>-0.23417663978120984</v>
      </c>
      <c r="I348" s="28">
        <v>0</v>
      </c>
      <c r="J348" s="52" t="str">
        <f>CONCATENATE(B351,C348, " Curncy")</f>
        <v>USDGBP Curncy</v>
      </c>
      <c r="K348" s="19">
        <f>IF(C348 = B351,1,_xll.BDP(J348,$K$7))</f>
        <v>1</v>
      </c>
      <c r="L348" s="21">
        <f>IF(C348 = B351,1,_xll.BDP(J348,$L$7)*K348)</f>
        <v>0.72519999999999996</v>
      </c>
      <c r="M348" s="7">
        <f>G348*I348/L348/F348</f>
        <v>0</v>
      </c>
      <c r="N348" s="54">
        <f>M348 / X351</f>
        <v>0</v>
      </c>
      <c r="O348" s="7">
        <f>ABS(I348/L348)</f>
        <v>0</v>
      </c>
      <c r="P348" s="55">
        <f>O348 / X351*100</f>
        <v>0</v>
      </c>
      <c r="Q348" s="55">
        <f>IF(P348&lt;0,P348,0)</f>
        <v>0</v>
      </c>
      <c r="R348" s="159">
        <f>IF(P348&gt;0,P348,0)</f>
        <v>0</v>
      </c>
      <c r="S348" s="33">
        <f>IF(EXACT(C348,UPPER(C348)),1,0.01)/U348</f>
        <v>1</v>
      </c>
      <c r="T348" s="44">
        <v>2</v>
      </c>
      <c r="U348" s="44">
        <v>1</v>
      </c>
      <c r="V348" s="151">
        <f>IF(AND(P348&lt;0,N348&gt;0),N348,0)</f>
        <v>0</v>
      </c>
      <c r="W348" s="44">
        <f>IF(AND(P348&gt;0,N348&gt;0),N348,0)</f>
        <v>0</v>
      </c>
      <c r="X348" s="3"/>
      <c r="Y348" s="21">
        <v>16.22039474</v>
      </c>
      <c r="Z348" s="232">
        <f>IF(OR(E348="#N/A N/A",Y348="#N/A N/A"),0,  E348 - Y348)</f>
        <v>6.9953449999999862E-2</v>
      </c>
      <c r="AA348" s="24">
        <f>IF(OR(Y348=0,Y348="#N/A N/A"),0,Z348 / Y348*100)</f>
        <v>0.43126848095436587</v>
      </c>
      <c r="AB348" s="155">
        <v>0</v>
      </c>
      <c r="AC348" s="21">
        <f>IF(C348 = B351,1,_xll.BDP(J348,$AC$7)*K348)</f>
        <v>0.71819999999999995</v>
      </c>
      <c r="AD348" s="167">
        <f>Z348*AB348/AC348/Y348 / AE351</f>
        <v>0</v>
      </c>
      <c r="AE348" s="204"/>
      <c r="AF348" s="197"/>
    </row>
    <row r="349" spans="1:33" s="44" customFormat="1" x14ac:dyDescent="0.2">
      <c r="B349" s="44" t="s">
        <v>289</v>
      </c>
      <c r="C349" s="44" t="s">
        <v>36</v>
      </c>
      <c r="D349" s="44" t="s">
        <v>566</v>
      </c>
      <c r="E349" s="21">
        <v>107.56192608989809</v>
      </c>
      <c r="F349" s="21">
        <f>_xll.BDP(B349,$F$7)</f>
        <v>106.62</v>
      </c>
      <c r="G349" s="36">
        <f>IF(OR(F349="#N/A N/A",E349="#N/A N/A"),0,  F349 - E349)</f>
        <v>-0.94192608989808946</v>
      </c>
      <c r="H349" s="24">
        <f>IF(OR(E349=0,E349="#N/A N/A"),0,G349 / E349*100)</f>
        <v>-0.87570585999998418</v>
      </c>
      <c r="I349" s="28">
        <v>0</v>
      </c>
      <c r="J349" s="52" t="str">
        <f>CONCATENATE(B351,C349, " Curncy")</f>
        <v>USDUSD Curncy</v>
      </c>
      <c r="K349" s="19">
        <f>IF(C349 = B351,1,_xll.BDP(J349,$K$7))</f>
        <v>1</v>
      </c>
      <c r="L349" s="21">
        <f>IF(C349 = B351,1,_xll.BDP(J349,$L$7)*K349)</f>
        <v>1</v>
      </c>
      <c r="M349" s="7">
        <f>G349*I349/L349/F349</f>
        <v>0</v>
      </c>
      <c r="N349" s="54">
        <f>M349 / X351</f>
        <v>0</v>
      </c>
      <c r="O349" s="7">
        <f>ABS(I349/L349)</f>
        <v>0</v>
      </c>
      <c r="P349" s="55">
        <f>O349 / X351*100</f>
        <v>0</v>
      </c>
      <c r="Q349" s="55">
        <f>IF(P349&lt;0,P349,0)</f>
        <v>0</v>
      </c>
      <c r="R349" s="159">
        <f>IF(P349&gt;0,P349,0)</f>
        <v>0</v>
      </c>
      <c r="S349" s="33">
        <f>IF(EXACT(C349,UPPER(C349)),1,0.01)/U349</f>
        <v>1</v>
      </c>
      <c r="T349" s="44">
        <v>2</v>
      </c>
      <c r="U349" s="44">
        <v>1</v>
      </c>
      <c r="V349" s="151">
        <f>IF(AND(P349&lt;0,N349&gt;0),N349,0)</f>
        <v>0</v>
      </c>
      <c r="W349" s="44">
        <f>IF(AND(P349&gt;0,N349&gt;0),N349,0)</f>
        <v>0</v>
      </c>
      <c r="X349" s="3"/>
      <c r="Y349" s="21">
        <v>106.93528811039998</v>
      </c>
      <c r="Z349" s="232">
        <f>IF(OR(E349="#N/A N/A",Y349="#N/A N/A"),0,  E349 - Y349)</f>
        <v>0.6266379794981134</v>
      </c>
      <c r="AA349" s="24">
        <f>IF(OR(Y349=0,Y349="#N/A N/A"),0,Z349 / Y349*100)</f>
        <v>0.58599737333776325</v>
      </c>
      <c r="AB349" s="155">
        <v>0</v>
      </c>
      <c r="AC349" s="21">
        <f>IF(C349 = B351,1,_xll.BDP(J349,$AC$7)*K349)</f>
        <v>1</v>
      </c>
      <c r="AD349" s="167">
        <f>Z349*AB349/AC349/Y349 / AE351</f>
        <v>0</v>
      </c>
      <c r="AE349" s="204"/>
      <c r="AF349" s="197"/>
    </row>
    <row r="350" spans="1:33" s="44" customFormat="1" x14ac:dyDescent="0.2">
      <c r="B350" s="44" t="s">
        <v>282</v>
      </c>
      <c r="C350" s="44" t="s">
        <v>36</v>
      </c>
      <c r="D350" s="44" t="s">
        <v>284</v>
      </c>
      <c r="E350" s="21">
        <v>8.2225671315048317</v>
      </c>
      <c r="F350" s="21">
        <f>_xll.BDP(B350,$F$7)</f>
        <v>8.2708999999999993</v>
      </c>
      <c r="G350" s="36">
        <f>IF(OR(F350="#N/A N/A",E350="#N/A N/A"),0,  F350 - E350)</f>
        <v>4.8332868495167602E-2</v>
      </c>
      <c r="H350" s="24">
        <f>IF(OR(E350=0,E350="#N/A N/A"),0,G350 / E350*100)</f>
        <v>0.58780752679999204</v>
      </c>
      <c r="I350" s="28">
        <v>0</v>
      </c>
      <c r="J350" s="52" t="str">
        <f>CONCATENATE(B351,C350, " Curncy")</f>
        <v>USDUSD Curncy</v>
      </c>
      <c r="K350" s="19">
        <f>IF(C350 = B351,1,_xll.BDP(J350,$K$7))</f>
        <v>1</v>
      </c>
      <c r="L350" s="21">
        <f>IF(C350 = B351,1,_xll.BDP(J350,$L$7)*K350)</f>
        <v>1</v>
      </c>
      <c r="M350" s="7">
        <f>G350*I350/L350/F350</f>
        <v>0</v>
      </c>
      <c r="N350" s="54">
        <f>M350 / X351</f>
        <v>0</v>
      </c>
      <c r="O350" s="7">
        <f>ABS(I350/L350)</f>
        <v>0</v>
      </c>
      <c r="P350" s="55">
        <f>O350 / X351*100</f>
        <v>0</v>
      </c>
      <c r="Q350" s="55">
        <f>IF(P350&lt;0,P350,0)</f>
        <v>0</v>
      </c>
      <c r="R350" s="159">
        <f>IF(P350&gt;0,P350,0)</f>
        <v>0</v>
      </c>
      <c r="S350" s="33">
        <f>IF(EXACT(C350,UPPER(C350)),1,0.01)/U350</f>
        <v>1</v>
      </c>
      <c r="T350" s="44">
        <v>2</v>
      </c>
      <c r="U350" s="44">
        <v>1</v>
      </c>
      <c r="V350" s="151">
        <f>IF(AND(P350&lt;0,N350&gt;0),N350,0)</f>
        <v>0</v>
      </c>
      <c r="W350" s="44">
        <f>IF(AND(P350&gt;0,N350&gt;0),N350,0)</f>
        <v>0</v>
      </c>
      <c r="X350" s="3"/>
      <c r="Y350" s="21">
        <v>8.1633032904724541</v>
      </c>
      <c r="Z350" s="232">
        <f>IF(OR(E350="#N/A N/A",Y350="#N/A N/A"),0,  E350 - Y350)</f>
        <v>5.9263841032377584E-2</v>
      </c>
      <c r="AA350" s="24">
        <f>IF(OR(Y350=0,Y350="#N/A N/A"),0,Z350 / Y350*100)</f>
        <v>0.7259786746076865</v>
      </c>
      <c r="AB350" s="155">
        <v>0</v>
      </c>
      <c r="AC350" s="21">
        <f>IF(C350 = B351,1,_xll.BDP(J350,$AC$7)*K350)</f>
        <v>1</v>
      </c>
      <c r="AD350" s="167">
        <f>Z350*AB350/AC350/Y350 / AE351</f>
        <v>0</v>
      </c>
      <c r="AE350" s="204"/>
      <c r="AF350" s="197"/>
    </row>
    <row r="351" spans="1:33" s="44" customFormat="1" ht="12.75" thickBot="1" x14ac:dyDescent="0.25">
      <c r="A351" s="44" t="s">
        <v>561</v>
      </c>
      <c r="B351" s="44" t="s">
        <v>36</v>
      </c>
      <c r="E351" s="20"/>
      <c r="F351" s="20"/>
      <c r="G351" s="36"/>
      <c r="H351" s="24"/>
      <c r="I351" s="28"/>
      <c r="J351" s="52"/>
      <c r="K351" s="19"/>
      <c r="L351" s="21"/>
      <c r="M351" s="229">
        <f xml:space="preserve"> SUM(M341:M350)</f>
        <v>402441.80310115108</v>
      </c>
      <c r="N351" s="18">
        <f xml:space="preserve"> SUM(N341:N350)</f>
        <v>-1.4029127346449535E-3</v>
      </c>
      <c r="O351" s="229">
        <f xml:space="preserve"> SUM(O341:O350)</f>
        <v>192809707.66685054</v>
      </c>
      <c r="P351" s="230">
        <f xml:space="preserve"> SUM(P341:P350)</f>
        <v>120.45282709307088</v>
      </c>
      <c r="Q351" s="230">
        <f xml:space="preserve"> SUM(Q341:Q350)</f>
        <v>0</v>
      </c>
      <c r="R351" s="231">
        <f xml:space="preserve"> SUM(R341:R350)</f>
        <v>120.45282709307088</v>
      </c>
      <c r="S351" s="33"/>
      <c r="V351" s="212">
        <f xml:space="preserve"> SUM(V341:V350)</f>
        <v>0</v>
      </c>
      <c r="W351" s="5">
        <f xml:space="preserve"> SUM(W341:W350)</f>
        <v>2.7346687283255683E-3</v>
      </c>
      <c r="X351" s="3">
        <v>160070720.0652678</v>
      </c>
      <c r="Y351" s="20"/>
      <c r="Z351" s="19"/>
      <c r="AA351" s="24"/>
      <c r="AB351" s="155"/>
      <c r="AC351" s="21"/>
      <c r="AD351" s="213">
        <f xml:space="preserve"> SUM(AD341:AD350)</f>
        <v>4.6977999525741207E-2</v>
      </c>
      <c r="AE351" s="204">
        <v>160888501.2564792</v>
      </c>
      <c r="AF351" s="197"/>
    </row>
    <row r="352" spans="1:33" ht="12.75" thickTop="1" x14ac:dyDescent="0.2"/>
    <row r="353" spans="1:32" s="44" customFormat="1" x14ac:dyDescent="0.2">
      <c r="D353" s="5" t="s">
        <v>299</v>
      </c>
      <c r="E353" s="2"/>
      <c r="F353" s="2"/>
      <c r="G353" s="33"/>
      <c r="H353" s="22"/>
      <c r="I353" s="25"/>
      <c r="J353" s="49"/>
      <c r="L353" s="4"/>
      <c r="M353" s="7"/>
      <c r="N353" s="8"/>
      <c r="O353" s="7"/>
      <c r="P353" s="10"/>
      <c r="Q353" s="10"/>
      <c r="R353" s="159"/>
      <c r="S353" s="33"/>
      <c r="V353" s="151"/>
      <c r="X353" s="3"/>
      <c r="Y353" s="2"/>
      <c r="Z353" s="19"/>
      <c r="AA353" s="22"/>
      <c r="AB353" s="155"/>
      <c r="AC353" s="21"/>
      <c r="AD353" s="167"/>
      <c r="AE353" s="204"/>
      <c r="AF353" s="197"/>
    </row>
    <row r="354" spans="1:32" s="44" customFormat="1" x14ac:dyDescent="0.2">
      <c r="D354" s="44" t="s">
        <v>298</v>
      </c>
      <c r="E354" s="2"/>
      <c r="F354" s="2"/>
      <c r="G354" s="33"/>
      <c r="H354" s="22"/>
      <c r="I354" s="25"/>
      <c r="J354" s="49"/>
      <c r="L354" s="4"/>
      <c r="M354" s="7"/>
      <c r="N354" s="8">
        <f>N351</f>
        <v>-1.4029127346449535E-3</v>
      </c>
      <c r="O354" s="7"/>
      <c r="P354" s="10"/>
      <c r="Q354" s="10"/>
      <c r="R354" s="159"/>
      <c r="S354" s="33"/>
      <c r="V354" s="151"/>
      <c r="X354" s="3"/>
      <c r="Y354" s="2"/>
      <c r="Z354" s="19"/>
      <c r="AA354" s="22"/>
      <c r="AB354" s="155"/>
      <c r="AC354" s="21"/>
      <c r="AD354" s="8">
        <f>AD351</f>
        <v>4.6977999525741207E-2</v>
      </c>
      <c r="AE354" s="204"/>
      <c r="AF354" s="197"/>
    </row>
    <row r="355" spans="1:32" s="44" customFormat="1" x14ac:dyDescent="0.2">
      <c r="B355" s="44" t="s">
        <v>279</v>
      </c>
      <c r="C355" s="44" t="s">
        <v>87</v>
      </c>
      <c r="D355" s="44" t="s">
        <v>567</v>
      </c>
      <c r="E355" s="20">
        <f>E356</f>
        <v>1.38811387</v>
      </c>
      <c r="F355" s="20">
        <f>F356</f>
        <v>1.3789</v>
      </c>
      <c r="G355" s="36">
        <f>G356</f>
        <v>-9.2138699999999574E-3</v>
      </c>
      <c r="H355" s="24">
        <f>H356</f>
        <v>-0.66376903214719396</v>
      </c>
      <c r="I355" s="28">
        <f>-X357</f>
        <v>-14466642.830196381</v>
      </c>
      <c r="J355" s="52" t="str">
        <f>J356</f>
        <v>GBPGBP Curncy</v>
      </c>
      <c r="K355" s="19">
        <f>K356</f>
        <v>1</v>
      </c>
      <c r="L355" s="21">
        <f>L356</f>
        <v>1</v>
      </c>
      <c r="M355" s="7">
        <f>G355*I355</f>
        <v>133293.76637386091</v>
      </c>
      <c r="N355" s="54">
        <f>M355 / X357</f>
        <v>9.2138699999999574E-3</v>
      </c>
      <c r="O355" s="7"/>
      <c r="P355" s="55"/>
      <c r="Q355" s="55"/>
      <c r="R355" s="159"/>
      <c r="S355" s="33">
        <f>IF(EXACT(C355,UPPER(C355)),1,0.01)/U355</f>
        <v>1</v>
      </c>
      <c r="T355" s="44">
        <v>2</v>
      </c>
      <c r="U355" s="44">
        <v>1</v>
      </c>
      <c r="V355" s="151"/>
      <c r="X355" s="3"/>
      <c r="Y355" s="233">
        <f>Y356</f>
        <v>1.3940562599999999</v>
      </c>
      <c r="Z355" s="234">
        <f>Z356</f>
        <v>-5.9423899999999641E-3</v>
      </c>
      <c r="AA355" s="24">
        <f>AA356</f>
        <v>-0.42626615370601784</v>
      </c>
      <c r="AB355" s="155">
        <f>-AE357</f>
        <v>-14501547.884931371</v>
      </c>
      <c r="AC355" s="21">
        <f>AC356</f>
        <v>1</v>
      </c>
      <c r="AD355" s="167">
        <f>Z355*AB355/AC355/Y355 / AE357</f>
        <v>4.2626615370601794E-3</v>
      </c>
      <c r="AE355" s="204"/>
      <c r="AF355" s="197"/>
    </row>
    <row r="356" spans="1:32" s="44" customFormat="1" x14ac:dyDescent="0.2">
      <c r="B356" s="44" t="s">
        <v>279</v>
      </c>
      <c r="C356" s="44" t="s">
        <v>87</v>
      </c>
      <c r="D356" s="44" t="s">
        <v>568</v>
      </c>
      <c r="E356" s="20">
        <v>1.38811387</v>
      </c>
      <c r="F356" s="20">
        <f>_xll.BDP(B356,$F$7)</f>
        <v>1.3789</v>
      </c>
      <c r="G356" s="36">
        <f>IF(OR(F356="#N/A N/A",E356="#N/A N/A"),0,  F356 - E356)</f>
        <v>-9.2138699999999574E-3</v>
      </c>
      <c r="H356" s="24">
        <f>IF(OR(E356=0,E356="#N/A N/A"),0,G356 / E356*100)</f>
        <v>-0.66376903214719396</v>
      </c>
      <c r="I356" s="28">
        <v>7988000</v>
      </c>
      <c r="J356" s="52" t="str">
        <f>CONCATENATE(B357,C356, " Curncy")</f>
        <v>GBPGBP Curncy</v>
      </c>
      <c r="K356" s="19">
        <f>IF(C356 = B357,1,_xll.BDP(J356,$K$7))</f>
        <v>1</v>
      </c>
      <c r="L356" s="21">
        <f>IF(C356 = B357,1,_xll.BDP(J356,$L$7)*K356)</f>
        <v>1</v>
      </c>
      <c r="M356" s="7">
        <f>G356*I356/L356/F356</f>
        <v>-53376.16474000991</v>
      </c>
      <c r="N356" s="54">
        <f>M356 / X357</f>
        <v>-3.6896027203075243E-3</v>
      </c>
      <c r="O356" s="7">
        <f>ABS(I356/L356)</f>
        <v>7988000</v>
      </c>
      <c r="P356" s="55">
        <f>O356 / X357*100</f>
        <v>55.216680841297617</v>
      </c>
      <c r="Q356" s="55">
        <f>IF(P356&lt;0,P356,0)</f>
        <v>0</v>
      </c>
      <c r="R356" s="159">
        <f>IF(P356&gt;0,P356,0)</f>
        <v>55.216680841297617</v>
      </c>
      <c r="S356" s="33">
        <f>IF(EXACT(C356,UPPER(C356)),1,0.01)/U356</f>
        <v>1</v>
      </c>
      <c r="T356" s="44">
        <v>2</v>
      </c>
      <c r="U356" s="44">
        <v>1</v>
      </c>
      <c r="V356" s="151">
        <f>IF(AND(P356&lt;0,N356&gt;0),N356,0)</f>
        <v>0</v>
      </c>
      <c r="W356" s="44">
        <f>IF(AND(P356&gt;0,N356&gt;0),N356,0)</f>
        <v>0</v>
      </c>
      <c r="X356" s="3"/>
      <c r="Y356" s="233">
        <v>1.3940562599999999</v>
      </c>
      <c r="Z356" s="234">
        <f>IF(OR(E356="#N/A N/A",Y356="#N/A N/A"),0,  E356 - Y356)</f>
        <v>-5.9423899999999641E-3</v>
      </c>
      <c r="AA356" s="24">
        <f>IF(OR(Y356=0,Y356="#N/A N/A"),0,Z356 / Y356*100)</f>
        <v>-0.42626615370601784</v>
      </c>
      <c r="AB356" s="155">
        <v>8123000</v>
      </c>
      <c r="AC356" s="21">
        <f>IF(C356 = B357,1,_xll.BDP(J356,$AC$7)*K356)</f>
        <v>1</v>
      </c>
      <c r="AD356" s="167">
        <f>Z356*AB356/AC356/Y356 / AE357</f>
        <v>-2.3877175002483329E-3</v>
      </c>
      <c r="AE356" s="204"/>
      <c r="AF356" s="197"/>
    </row>
    <row r="357" spans="1:32" s="44" customFormat="1" ht="12.75" thickBot="1" x14ac:dyDescent="0.25">
      <c r="A357" s="44" t="s">
        <v>562</v>
      </c>
      <c r="B357" s="44" t="s">
        <v>87</v>
      </c>
      <c r="E357" s="20"/>
      <c r="F357" s="20"/>
      <c r="G357" s="36"/>
      <c r="H357" s="24"/>
      <c r="I357" s="28"/>
      <c r="J357" s="52"/>
      <c r="K357" s="19"/>
      <c r="L357" s="21"/>
      <c r="M357" s="229">
        <f xml:space="preserve"> SUM(M354:M356)</f>
        <v>79917.601633851009</v>
      </c>
      <c r="N357" s="18">
        <f xml:space="preserve"> SUM(N354:N356)</f>
        <v>4.1213545450474801E-3</v>
      </c>
      <c r="O357" s="229">
        <f xml:space="preserve"> SUM(O354:O356)</f>
        <v>7988000</v>
      </c>
      <c r="P357" s="230">
        <f xml:space="preserve"> SUM(P354:P356)</f>
        <v>55.216680841297617</v>
      </c>
      <c r="Q357" s="230">
        <f xml:space="preserve"> SUM(Q354:Q356)</f>
        <v>0</v>
      </c>
      <c r="R357" s="231">
        <f xml:space="preserve"> SUM(R354:R356)</f>
        <v>55.216680841297617</v>
      </c>
      <c r="S357" s="33"/>
      <c r="V357" s="212">
        <f xml:space="preserve"> SUM(V354:V356)</f>
        <v>0</v>
      </c>
      <c r="W357" s="5">
        <f xml:space="preserve"> SUM(W354:W356)</f>
        <v>0</v>
      </c>
      <c r="X357" s="3">
        <v>14466642.830196381</v>
      </c>
      <c r="Y357" s="20"/>
      <c r="Z357" s="19"/>
      <c r="AA357" s="24"/>
      <c r="AB357" s="155"/>
      <c r="AC357" s="21"/>
      <c r="AD357" s="213">
        <f xml:space="preserve"> SUM(AD354:AD356)</f>
        <v>4.8852943562553056E-2</v>
      </c>
      <c r="AE357" s="204">
        <v>14501547.884931371</v>
      </c>
      <c r="AF357" s="197"/>
    </row>
    <row r="358" spans="1:32" ht="12.75" thickTop="1" x14ac:dyDescent="0.2"/>
    <row r="359" spans="1:32" s="44" customFormat="1" x14ac:dyDescent="0.2">
      <c r="D359" s="5" t="s">
        <v>300</v>
      </c>
      <c r="E359" s="2"/>
      <c r="F359" s="2"/>
      <c r="G359" s="33"/>
      <c r="H359" s="22"/>
      <c r="I359" s="25"/>
      <c r="J359" s="49"/>
      <c r="L359" s="4"/>
      <c r="M359" s="7"/>
      <c r="N359" s="8"/>
      <c r="O359" s="7"/>
      <c r="P359" s="10"/>
      <c r="Q359" s="10"/>
      <c r="R359" s="159"/>
      <c r="S359" s="33"/>
      <c r="V359" s="151"/>
      <c r="X359" s="3"/>
      <c r="Y359" s="2"/>
      <c r="Z359" s="19"/>
      <c r="AA359" s="22"/>
      <c r="AB359" s="155"/>
      <c r="AC359" s="21"/>
      <c r="AD359" s="167"/>
      <c r="AE359" s="204"/>
      <c r="AF359" s="197"/>
    </row>
    <row r="360" spans="1:32" s="44" customFormat="1" x14ac:dyDescent="0.2">
      <c r="D360" s="44" t="s">
        <v>298</v>
      </c>
      <c r="E360" s="2"/>
      <c r="F360" s="2"/>
      <c r="G360" s="33"/>
      <c r="H360" s="22"/>
      <c r="I360" s="25"/>
      <c r="J360" s="49"/>
      <c r="L360" s="4"/>
      <c r="M360" s="7"/>
      <c r="N360" s="8">
        <f>N351</f>
        <v>-1.4029127346449535E-3</v>
      </c>
      <c r="O360" s="7"/>
      <c r="P360" s="10"/>
      <c r="Q360" s="10"/>
      <c r="R360" s="159"/>
      <c r="S360" s="33"/>
      <c r="V360" s="151"/>
      <c r="X360" s="3"/>
      <c r="Y360" s="2"/>
      <c r="Z360" s="19"/>
      <c r="AA360" s="22"/>
      <c r="AB360" s="155"/>
      <c r="AC360" s="21"/>
      <c r="AD360" s="8">
        <f>AD351</f>
        <v>4.6977999525741207E-2</v>
      </c>
      <c r="AE360" s="204"/>
      <c r="AF360" s="197"/>
    </row>
    <row r="361" spans="1:32" s="44" customFormat="1" x14ac:dyDescent="0.2">
      <c r="B361" s="44" t="s">
        <v>279</v>
      </c>
      <c r="C361" s="44" t="s">
        <v>87</v>
      </c>
      <c r="D361" s="44" t="s">
        <v>567</v>
      </c>
      <c r="E361" s="20">
        <f>E362</f>
        <v>1.38811387</v>
      </c>
      <c r="F361" s="20">
        <f>F362</f>
        <v>1.3789</v>
      </c>
      <c r="G361" s="36">
        <f>G362</f>
        <v>-9.2138699999999574E-3</v>
      </c>
      <c r="H361" s="24">
        <f>H362</f>
        <v>-0.66376903214719396</v>
      </c>
      <c r="I361" s="28">
        <f>-X363</f>
        <v>-32193569.245552789</v>
      </c>
      <c r="J361" s="52" t="str">
        <f>J362</f>
        <v>GBPGBP Curncy</v>
      </c>
      <c r="K361" s="19">
        <f>K362</f>
        <v>1</v>
      </c>
      <c r="L361" s="21">
        <f>L362</f>
        <v>1</v>
      </c>
      <c r="M361" s="7">
        <f>G361*I361</f>
        <v>296627.36186452012</v>
      </c>
      <c r="N361" s="54">
        <f>M361 / X363</f>
        <v>9.2138699999999574E-3</v>
      </c>
      <c r="O361" s="7"/>
      <c r="P361" s="55"/>
      <c r="Q361" s="55"/>
      <c r="R361" s="159"/>
      <c r="S361" s="33">
        <f>IF(EXACT(C361,UPPER(C361)),1,0.01)/U361</f>
        <v>1</v>
      </c>
      <c r="T361" s="44">
        <v>2</v>
      </c>
      <c r="U361" s="44">
        <v>1</v>
      </c>
      <c r="V361" s="151"/>
      <c r="X361" s="3"/>
      <c r="Y361" s="20">
        <f>Y362</f>
        <v>1.3940562599999999</v>
      </c>
      <c r="Z361" s="232">
        <f>Z362</f>
        <v>-5.9423899999999641E-3</v>
      </c>
      <c r="AA361" s="24">
        <f>AA362</f>
        <v>-0.42626615370601784</v>
      </c>
      <c r="AB361" s="155">
        <f>-AE363</f>
        <v>-32270735.381701339</v>
      </c>
      <c r="AC361" s="21">
        <f>AC362</f>
        <v>1</v>
      </c>
      <c r="AD361" s="167">
        <f>Z361*AB361/AC361/Y361 / AE363</f>
        <v>4.2626615370601785E-3</v>
      </c>
      <c r="AE361" s="204"/>
      <c r="AF361" s="197"/>
    </row>
    <row r="362" spans="1:32" s="44" customFormat="1" x14ac:dyDescent="0.2">
      <c r="B362" s="44" t="s">
        <v>279</v>
      </c>
      <c r="C362" s="44" t="s">
        <v>87</v>
      </c>
      <c r="D362" s="44" t="s">
        <v>568</v>
      </c>
      <c r="E362" s="20">
        <v>1.38811387</v>
      </c>
      <c r="F362" s="20">
        <f>_xll.BDP(B362,$F$7)</f>
        <v>1.3789</v>
      </c>
      <c r="G362" s="36">
        <f>IF(OR(F362="#N/A N/A",E362="#N/A N/A"),0,  F362 - E362)</f>
        <v>-9.2138699999999574E-3</v>
      </c>
      <c r="H362" s="24">
        <f>IF(OR(E362=0,E362="#N/A N/A"),0,G362 / E362*100)</f>
        <v>-0.66376903214719396</v>
      </c>
      <c r="I362" s="28">
        <v>18196000</v>
      </c>
      <c r="J362" s="52" t="str">
        <f>CONCATENATE(B363,C362, " Curncy")</f>
        <v>GBPGBP Curncy</v>
      </c>
      <c r="K362" s="19">
        <f>IF(C362 = B363,1,_xll.BDP(J362,$K$7))</f>
        <v>1</v>
      </c>
      <c r="L362" s="21">
        <f>IF(C362 = B363,1,_xll.BDP(J362,$L$7)*K362)</f>
        <v>1</v>
      </c>
      <c r="M362" s="7">
        <f>G362*I362/L362/F362</f>
        <v>-121586.46640075366</v>
      </c>
      <c r="N362" s="54">
        <f>M362 / X363</f>
        <v>-3.7767314793015561E-3</v>
      </c>
      <c r="O362" s="7">
        <f>ABS(I362/L362)</f>
        <v>18196000</v>
      </c>
      <c r="P362" s="55">
        <f>O362 / X363*100</f>
        <v>56.520604662415899</v>
      </c>
      <c r="Q362" s="55">
        <f>IF(P362&lt;0,P362,0)</f>
        <v>0</v>
      </c>
      <c r="R362" s="159">
        <f>IF(P362&gt;0,P362,0)</f>
        <v>56.520604662415899</v>
      </c>
      <c r="S362" s="33">
        <f>IF(EXACT(C362,UPPER(C362)),1,0.01)/U362</f>
        <v>1</v>
      </c>
      <c r="T362" s="44">
        <v>2</v>
      </c>
      <c r="U362" s="44">
        <v>1</v>
      </c>
      <c r="V362" s="151">
        <f>IF(AND(P362&lt;0,N362&gt;0),N362,0)</f>
        <v>0</v>
      </c>
      <c r="W362" s="44">
        <f>IF(AND(P362&gt;0,N362&gt;0),N362,0)</f>
        <v>0</v>
      </c>
      <c r="X362" s="3"/>
      <c r="Y362" s="21">
        <v>1.3940562599999999</v>
      </c>
      <c r="Z362" s="232">
        <f>IF(OR(E362="#N/A N/A",Y362="#N/A N/A"),0,  E362 - Y362)</f>
        <v>-5.9423899999999641E-3</v>
      </c>
      <c r="AA362" s="24">
        <f>IF(OR(Y362=0,Y362="#N/A N/A"),0,Z362 / Y362*100)</f>
        <v>-0.42626615370601784</v>
      </c>
      <c r="AB362" s="155">
        <v>18196000</v>
      </c>
      <c r="AC362" s="21">
        <f>IF(C362 = B363,1,_xll.BDP(J362,$AC$7)*K362)</f>
        <v>1</v>
      </c>
      <c r="AD362" s="167">
        <f>Z362*AB362/AC362/Y362 / AE363</f>
        <v>-2.4035209737528398E-3</v>
      </c>
      <c r="AE362" s="204"/>
      <c r="AF362" s="197"/>
    </row>
    <row r="363" spans="1:32" ht="12.75" thickBot="1" x14ac:dyDescent="0.25">
      <c r="A363" s="44" t="s">
        <v>563</v>
      </c>
      <c r="B363" s="44" t="s">
        <v>87</v>
      </c>
      <c r="M363" s="229">
        <f xml:space="preserve"> SUM(M360:M362)</f>
        <v>175040.89546376647</v>
      </c>
      <c r="N363" s="18">
        <f xml:space="preserve"> SUM(N360:N362)</f>
        <v>4.0342257860534478E-3</v>
      </c>
      <c r="O363" s="229">
        <f xml:space="preserve"> SUM(O360:O362)</f>
        <v>18196000</v>
      </c>
      <c r="P363" s="158">
        <f xml:space="preserve"> SUM(P360:P362)</f>
        <v>56.520604662415899</v>
      </c>
      <c r="Q363" s="158">
        <f xml:space="preserve"> SUM(Q360:Q362)</f>
        <v>0</v>
      </c>
      <c r="R363" s="231">
        <f xml:space="preserve"> SUM(R360:R362)</f>
        <v>56.520604662415899</v>
      </c>
      <c r="V363" s="212">
        <f xml:space="preserve"> SUM(V360:V362)</f>
        <v>0</v>
      </c>
      <c r="W363" s="5">
        <f xml:space="preserve"> SUM(W360:W362)</f>
        <v>0</v>
      </c>
      <c r="X363" s="3">
        <v>32193569.245552789</v>
      </c>
      <c r="AD363" s="213">
        <f xml:space="preserve"> SUM(AD360:AD362)</f>
        <v>4.883714008904854E-2</v>
      </c>
      <c r="AE363" s="204">
        <v>32270735.381701339</v>
      </c>
    </row>
    <row r="364" spans="1:32" ht="12.75" thickTop="1" x14ac:dyDescent="0.2"/>
  </sheetData>
  <dataConsolidate/>
  <mergeCells count="5">
    <mergeCell ref="I1:L1"/>
    <mergeCell ref="M1:N1"/>
    <mergeCell ref="O1:P1"/>
    <mergeCell ref="Q1:R1"/>
    <mergeCell ref="Y6:AE6"/>
  </mergeCells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cdm:cachedDataManifest xmlns:cdm="http://schemas.microsoft.com/2004/VisualStudio/Tools/Applications/CachedDataManifest.xsd" cdm:revision="1"/>
</file>

<file path=customXml/itemProps1.xml><?xml version="1.0" encoding="utf-8"?>
<ds:datastoreItem xmlns:ds="http://schemas.openxmlformats.org/officeDocument/2006/customXml" ds:itemID="{3C750A7D-2DA5-45E4-8650-B03C444D7F87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Sheet1</vt:lpstr>
      <vt:lpstr>Portfolio</vt:lpstr>
      <vt:lpstr>FundCurrency</vt:lpstr>
      <vt:lpstr>NAV</vt:lpstr>
      <vt:lpstr>PreviousNAV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Geoff Poore</dc:creator>
  <cp:lastModifiedBy>Geoff Poore</cp:lastModifiedBy>
  <dcterms:created xsi:type="dcterms:W3CDTF">2018-02-09T10:26:25Z</dcterms:created>
  <dcterms:modified xsi:type="dcterms:W3CDTF">2018-02-28T16:58:24Z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ssemblyLocation">
    <vt:lpwstr>Odey.Excel.CrispinsSpreadsheet.vsto|bf25b271-8827-4751-935f-24ccb367c2fc|vstolocal</vt:lpwstr>
  </property>
  <property fmtid="{D5CDD505-2E9C-101B-9397-08002B2CF9AE}" pid="3" name="_AssemblyName">
    <vt:lpwstr>4E3C66D5-58D4-491E-A7D4-64AF99AF6E8B</vt:lpwstr>
  </property>
</Properties>
</file>