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git\odey\code\Odey.Excel\Odey.Excel.CrispinsSpreadsheet\"/>
    </mc:Choice>
  </mc:AlternateContent>
  <bookViews>
    <workbookView xWindow="0" yWindow="0" windowWidth="29190" windowHeight="10500" activeTab="1"/>
  </bookViews>
  <sheets>
    <sheet name="Sheet1" sheetId="1" r:id="rId1"/>
    <sheet name="Portfolio" sheetId="2" r:id="rId2"/>
  </sheets>
  <definedNames>
    <definedName name="FundCurrency">Portfolio!$B$5</definedName>
    <definedName name="NAV">Portfolio!$C$5</definedName>
    <definedName name="PreviousNAV">Portfolio!$C$4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66" i="2" l="1"/>
  <c r="J362" i="2" l="1"/>
  <c r="J361" i="2"/>
  <c r="J356" i="2"/>
  <c r="K362" i="2"/>
  <c r="L362" i="2"/>
  <c r="F361" i="2"/>
  <c r="E362" i="2"/>
  <c r="K361" i="2"/>
  <c r="L361" i="2"/>
  <c r="F362" i="2"/>
  <c r="E361" i="2"/>
  <c r="K356" i="2"/>
  <c r="L356" i="2" s="1"/>
  <c r="E356" i="2"/>
  <c r="F356" i="2"/>
  <c r="G362" i="2" l="1"/>
  <c r="M362" i="2" s="1"/>
  <c r="N362" i="2" s="1"/>
  <c r="G361" i="2"/>
  <c r="M361" i="2" s="1"/>
  <c r="N361" i="2" s="1"/>
  <c r="G356" i="2"/>
  <c r="M356" i="2" s="1"/>
  <c r="N356" i="2" s="1"/>
  <c r="H362" i="2" l="1"/>
  <c r="H361" i="2"/>
  <c r="H356" i="2"/>
  <c r="Z12" i="2"/>
  <c r="S12" i="2"/>
  <c r="J12" i="2"/>
  <c r="G12" i="2"/>
  <c r="H12" i="2" s="1"/>
  <c r="Z33" i="2"/>
  <c r="AA33" i="2" s="1"/>
  <c r="S33" i="2"/>
  <c r="J33" i="2"/>
  <c r="G33" i="2"/>
  <c r="H33" i="2" s="1"/>
  <c r="AC67" i="2"/>
  <c r="AA67" i="2"/>
  <c r="Z67" i="2"/>
  <c r="S67" i="2"/>
  <c r="L67" i="2"/>
  <c r="K67" i="2"/>
  <c r="J67" i="2"/>
  <c r="H67" i="2"/>
  <c r="G67" i="2"/>
  <c r="AC87" i="2"/>
  <c r="Z87" i="2"/>
  <c r="AA87" i="2" s="1"/>
  <c r="S87" i="2"/>
  <c r="L87" i="2"/>
  <c r="K87" i="2"/>
  <c r="J87" i="2"/>
  <c r="G87" i="2"/>
  <c r="Z89" i="2"/>
  <c r="AA89" i="2" s="1"/>
  <c r="S89" i="2"/>
  <c r="J89" i="2"/>
  <c r="G89" i="2"/>
  <c r="Z98" i="2"/>
  <c r="AA98" i="2" s="1"/>
  <c r="S98" i="2"/>
  <c r="J98" i="2"/>
  <c r="G98" i="2"/>
  <c r="Z156" i="2"/>
  <c r="S156" i="2"/>
  <c r="J156" i="2"/>
  <c r="G156" i="2"/>
  <c r="H156" i="2" s="1"/>
  <c r="Z158" i="2"/>
  <c r="S158" i="2"/>
  <c r="J158" i="2"/>
  <c r="G158" i="2"/>
  <c r="Z166" i="2"/>
  <c r="AA166" i="2" s="1"/>
  <c r="S166" i="2"/>
  <c r="J166" i="2"/>
  <c r="G166" i="2"/>
  <c r="H166" i="2" s="1"/>
  <c r="Z169" i="2"/>
  <c r="AA169" i="2" s="1"/>
  <c r="S169" i="2"/>
  <c r="J169" i="2"/>
  <c r="G169" i="2"/>
  <c r="H169" i="2" s="1"/>
  <c r="Z170" i="2"/>
  <c r="AA170" i="2" s="1"/>
  <c r="S170" i="2"/>
  <c r="J170" i="2"/>
  <c r="G170" i="2"/>
  <c r="Z174" i="2"/>
  <c r="S174" i="2"/>
  <c r="J174" i="2"/>
  <c r="G174" i="2"/>
  <c r="H174" i="2" s="1"/>
  <c r="Z175" i="2"/>
  <c r="AA175" i="2" s="1"/>
  <c r="S175" i="2"/>
  <c r="J175" i="2"/>
  <c r="G175" i="2"/>
  <c r="Z183" i="2"/>
  <c r="AA183" i="2" s="1"/>
  <c r="S183" i="2"/>
  <c r="J183" i="2"/>
  <c r="G183" i="2"/>
  <c r="H183" i="2" s="1"/>
  <c r="AA184" i="2"/>
  <c r="Z184" i="2"/>
  <c r="S184" i="2"/>
  <c r="J184" i="2"/>
  <c r="H184" i="2"/>
  <c r="G184" i="2"/>
  <c r="Z185" i="2"/>
  <c r="AA185" i="2" s="1"/>
  <c r="S185" i="2"/>
  <c r="J185" i="2"/>
  <c r="G185" i="2"/>
  <c r="H185" i="2" s="1"/>
  <c r="Z188" i="2"/>
  <c r="AA188" i="2" s="1"/>
  <c r="S188" i="2"/>
  <c r="J188" i="2"/>
  <c r="G188" i="2"/>
  <c r="Z190" i="2"/>
  <c r="S190" i="2"/>
  <c r="J190" i="2"/>
  <c r="G190" i="2"/>
  <c r="H190" i="2" s="1"/>
  <c r="Z192" i="2"/>
  <c r="AA192" i="2" s="1"/>
  <c r="S192" i="2"/>
  <c r="J192" i="2"/>
  <c r="G192" i="2"/>
  <c r="H192" i="2" s="1"/>
  <c r="Z194" i="2"/>
  <c r="AA194" i="2" s="1"/>
  <c r="S194" i="2"/>
  <c r="J194" i="2"/>
  <c r="G194" i="2"/>
  <c r="H194" i="2" s="1"/>
  <c r="Z195" i="2"/>
  <c r="AA195" i="2" s="1"/>
  <c r="S195" i="2"/>
  <c r="J195" i="2"/>
  <c r="G195" i="2"/>
  <c r="H195" i="2" s="1"/>
  <c r="Z196" i="2"/>
  <c r="S196" i="2"/>
  <c r="J196" i="2"/>
  <c r="G196" i="2"/>
  <c r="Z197" i="2"/>
  <c r="AA197" i="2" s="1"/>
  <c r="S197" i="2"/>
  <c r="J197" i="2"/>
  <c r="G197" i="2"/>
  <c r="H197" i="2" s="1"/>
  <c r="AA210" i="2"/>
  <c r="Z210" i="2"/>
  <c r="S210" i="2"/>
  <c r="J210" i="2"/>
  <c r="H210" i="2"/>
  <c r="G210" i="2"/>
  <c r="Z212" i="2"/>
  <c r="AA212" i="2" s="1"/>
  <c r="S212" i="2"/>
  <c r="J212" i="2"/>
  <c r="G212" i="2"/>
  <c r="Z223" i="2"/>
  <c r="AA223" i="2" s="1"/>
  <c r="S223" i="2"/>
  <c r="J223" i="2"/>
  <c r="G223" i="2"/>
  <c r="H223" i="2" s="1"/>
  <c r="Z224" i="2"/>
  <c r="AA224" i="2" s="1"/>
  <c r="S224" i="2"/>
  <c r="J224" i="2"/>
  <c r="G224" i="2"/>
  <c r="H224" i="2" s="1"/>
  <c r="AA243" i="2"/>
  <c r="Z243" i="2"/>
  <c r="S243" i="2"/>
  <c r="J243" i="2"/>
  <c r="H243" i="2"/>
  <c r="G243" i="2"/>
  <c r="Z253" i="2"/>
  <c r="S253" i="2"/>
  <c r="J253" i="2"/>
  <c r="G253" i="2"/>
  <c r="H253" i="2" s="1"/>
  <c r="Z279" i="2"/>
  <c r="S279" i="2"/>
  <c r="J279" i="2"/>
  <c r="Z278" i="2"/>
  <c r="AA278" i="2" s="1"/>
  <c r="S278" i="2"/>
  <c r="J278" i="2"/>
  <c r="Z275" i="2"/>
  <c r="AA275" i="2" s="1"/>
  <c r="S275" i="2"/>
  <c r="J275" i="2"/>
  <c r="Z274" i="2"/>
  <c r="AA274" i="2" s="1"/>
  <c r="S274" i="2"/>
  <c r="J274" i="2"/>
  <c r="Z277" i="2"/>
  <c r="AA277" i="2" s="1"/>
  <c r="S277" i="2"/>
  <c r="J277" i="2"/>
  <c r="Z276" i="2"/>
  <c r="AA276" i="2" s="1"/>
  <c r="S276" i="2"/>
  <c r="J276" i="2"/>
  <c r="Z280" i="2"/>
  <c r="S280" i="2"/>
  <c r="J280" i="2"/>
  <c r="Z272" i="2"/>
  <c r="S272" i="2"/>
  <c r="J272" i="2"/>
  <c r="Z271" i="2"/>
  <c r="AA271" i="2" s="1"/>
  <c r="S271" i="2"/>
  <c r="J271" i="2"/>
  <c r="Z273" i="2"/>
  <c r="AA273" i="2" s="1"/>
  <c r="S273" i="2"/>
  <c r="J273" i="2"/>
  <c r="Z330" i="2"/>
  <c r="AA330" i="2" s="1"/>
  <c r="S330" i="2"/>
  <c r="J330" i="2"/>
  <c r="G330" i="2"/>
  <c r="H330" i="2" s="1"/>
  <c r="F348" i="2"/>
  <c r="F349" i="2"/>
  <c r="E348" i="2"/>
  <c r="E349" i="2"/>
  <c r="Y79" i="2"/>
  <c r="Y133" i="2"/>
  <c r="Y72" i="2"/>
  <c r="Y251" i="2"/>
  <c r="Y176" i="2"/>
  <c r="Y217" i="2"/>
  <c r="Y255" i="2"/>
  <c r="Y299" i="2"/>
  <c r="Y302" i="2"/>
  <c r="Y71" i="2"/>
  <c r="Y228" i="2"/>
  <c r="Y334" i="2"/>
  <c r="Y252" i="2"/>
  <c r="Y70" i="2"/>
  <c r="Y232" i="2"/>
  <c r="Y150" i="2"/>
  <c r="Y15" i="2"/>
  <c r="Y202" i="2"/>
  <c r="Y242" i="2"/>
  <c r="Y36" i="2"/>
  <c r="Y164" i="2"/>
  <c r="Y113" i="2"/>
  <c r="Y152" i="2"/>
  <c r="Y65" i="2"/>
  <c r="Y247" i="2"/>
  <c r="Y306" i="2"/>
  <c r="Y234" i="2"/>
  <c r="Y286" i="2"/>
  <c r="Y105" i="2"/>
  <c r="Y227" i="2"/>
  <c r="Y30" i="2"/>
  <c r="Y245" i="2"/>
  <c r="Y129" i="2"/>
  <c r="Y239" i="2"/>
  <c r="Y300" i="2"/>
  <c r="Y97" i="2"/>
  <c r="Y315" i="2"/>
  <c r="Y53" i="2"/>
  <c r="Y26" i="2"/>
  <c r="Y218" i="2"/>
  <c r="Y82" i="2"/>
  <c r="Y257" i="2"/>
  <c r="Y177" i="2"/>
  <c r="Y336" i="2"/>
  <c r="Y219" i="2"/>
  <c r="Y49" i="2"/>
  <c r="Y63" i="2"/>
  <c r="Y58" i="2"/>
  <c r="Y193" i="2"/>
  <c r="Y180" i="2"/>
  <c r="Y191" i="2"/>
  <c r="Y316" i="2"/>
  <c r="Y266" i="2"/>
  <c r="Y268" i="2"/>
  <c r="Y55" i="2"/>
  <c r="Y236" i="2"/>
  <c r="Y16" i="2"/>
  <c r="Y109" i="2"/>
  <c r="Y323" i="2"/>
  <c r="Y84" i="2"/>
  <c r="Y254" i="2"/>
  <c r="Y116" i="2"/>
  <c r="Y311" i="2"/>
  <c r="Y310" i="2"/>
  <c r="Y293" i="2"/>
  <c r="Y165" i="2"/>
  <c r="Y17" i="2"/>
  <c r="Y155" i="2"/>
  <c r="Y102" i="2"/>
  <c r="Y206" i="2"/>
  <c r="Y104" i="2"/>
  <c r="Y295" i="2"/>
  <c r="Y328" i="2"/>
  <c r="Y312" i="2"/>
  <c r="Y301" i="2"/>
  <c r="Y48" i="2"/>
  <c r="Y235" i="2"/>
  <c r="Y296" i="2"/>
  <c r="Y83" i="2"/>
  <c r="Y240" i="2"/>
  <c r="Y259" i="2"/>
  <c r="Y285" i="2"/>
  <c r="Y103" i="2"/>
  <c r="Y47" i="2"/>
  <c r="Y119" i="2"/>
  <c r="Y205" i="2"/>
  <c r="Y154" i="2"/>
  <c r="Y59" i="2"/>
  <c r="Y46" i="2"/>
  <c r="Y149" i="2"/>
  <c r="Y60" i="2"/>
  <c r="Y248" i="2"/>
  <c r="Y123" i="2"/>
  <c r="Y291" i="2"/>
  <c r="Y23" i="2"/>
  <c r="Y163" i="2"/>
  <c r="Y64" i="2"/>
  <c r="Y220" i="2"/>
  <c r="Y215" i="2"/>
  <c r="Y307" i="2"/>
  <c r="Y327" i="2"/>
  <c r="Y324" i="2"/>
  <c r="Y287" i="2"/>
  <c r="Y260" i="2"/>
  <c r="Y136" i="2"/>
  <c r="Y308" i="2"/>
  <c r="Y13" i="2"/>
  <c r="Y329" i="2"/>
  <c r="Y29" i="2"/>
  <c r="Y151" i="2"/>
  <c r="Y230" i="2"/>
  <c r="Y14" i="2"/>
  <c r="Y54" i="2"/>
  <c r="Y41" i="2"/>
  <c r="Y114" i="2"/>
  <c r="Y120" i="2"/>
  <c r="Y250" i="2"/>
  <c r="Y124" i="2"/>
  <c r="Y213" i="2"/>
  <c r="Y290" i="2"/>
  <c r="Y225" i="2"/>
  <c r="Y319" i="2"/>
  <c r="Y22" i="2"/>
  <c r="Y159" i="2"/>
  <c r="Y92" i="2"/>
  <c r="Y256" i="2"/>
  <c r="Y187" i="2"/>
  <c r="Y162" i="2"/>
  <c r="Y246" i="2"/>
  <c r="Y93" i="2"/>
  <c r="Y267" i="2"/>
  <c r="Y289" i="2"/>
  <c r="Y258" i="2"/>
  <c r="Y237" i="2"/>
  <c r="Y40" i="2"/>
  <c r="Y142" i="2"/>
  <c r="Y172" i="2"/>
  <c r="Y69" i="2"/>
  <c r="Y45" i="2"/>
  <c r="Y94" i="2"/>
  <c r="Y88" i="2"/>
  <c r="Y148" i="2"/>
  <c r="Y135" i="2"/>
  <c r="Y178" i="2"/>
  <c r="Y305" i="2"/>
  <c r="Y203" i="2"/>
  <c r="Y331" i="2"/>
  <c r="Y44" i="2"/>
  <c r="Y106" i="2"/>
  <c r="Y140" i="2"/>
  <c r="Y73" i="2"/>
  <c r="Y216" i="2"/>
  <c r="Y314" i="2"/>
  <c r="Y244" i="2"/>
  <c r="Y297" i="2"/>
  <c r="Y10" i="2"/>
  <c r="Y56" i="2"/>
  <c r="Y189" i="2"/>
  <c r="Y168" i="2"/>
  <c r="Y204" i="2"/>
  <c r="Y326" i="2"/>
  <c r="Y108" i="2"/>
  <c r="Y68" i="2"/>
  <c r="Y145" i="2"/>
  <c r="Y207" i="2"/>
  <c r="Y181" i="2"/>
  <c r="Y179" i="2"/>
  <c r="Y222" i="2"/>
  <c r="Y303" i="2"/>
  <c r="Y52" i="2"/>
  <c r="Y157" i="2"/>
  <c r="Y167" i="2"/>
  <c r="Y333" i="2"/>
  <c r="Y121" i="2"/>
  <c r="Y226" i="2"/>
  <c r="Y160" i="2"/>
  <c r="Y110" i="2"/>
  <c r="Y199" i="2"/>
  <c r="Y141" i="2"/>
  <c r="Y51" i="2"/>
  <c r="Y171" i="2"/>
  <c r="Y132" i="2"/>
  <c r="Y182" i="2"/>
  <c r="Y134" i="2"/>
  <c r="Y147" i="2"/>
  <c r="Y139" i="2"/>
  <c r="Y304" i="2"/>
  <c r="Y231" i="2"/>
  <c r="Y288" i="2"/>
  <c r="Y57" i="2"/>
  <c r="Y173" i="2"/>
  <c r="Y198" i="2"/>
  <c r="Y298" i="2"/>
  <c r="Y238" i="2"/>
  <c r="Y317" i="2"/>
  <c r="Y322" i="2"/>
  <c r="Y122" i="2"/>
  <c r="Y241" i="2"/>
  <c r="Y200" i="2"/>
  <c r="Y332" i="2"/>
  <c r="Y292" i="2"/>
  <c r="Y101" i="2"/>
  <c r="Y19" i="2"/>
  <c r="Y100" i="2"/>
  <c r="Y153" i="2"/>
  <c r="Y211" i="2"/>
  <c r="Y146" i="2"/>
  <c r="Y186" i="2"/>
  <c r="Y201" i="2"/>
  <c r="Y313" i="2"/>
  <c r="Y321" i="2"/>
  <c r="Y318" i="2"/>
  <c r="Y37" i="2"/>
  <c r="Y161" i="2"/>
  <c r="Y221" i="2"/>
  <c r="Y233" i="2"/>
  <c r="Y325" i="2"/>
  <c r="Y320" i="2"/>
  <c r="Y115" i="2"/>
  <c r="Y335" i="2"/>
  <c r="Y18" i="2"/>
  <c r="Y99" i="2"/>
  <c r="Y128" i="2"/>
  <c r="Y294" i="2"/>
  <c r="Y309" i="2"/>
  <c r="Y76" i="2"/>
  <c r="Y265" i="2"/>
  <c r="Y125" i="2"/>
  <c r="Y50" i="2"/>
  <c r="Y107" i="2"/>
  <c r="Y66" i="2"/>
  <c r="Y229" i="2"/>
  <c r="Y214" i="2"/>
  <c r="Y249" i="2"/>
  <c r="Y11" i="2"/>
  <c r="C103" i="2"/>
  <c r="C10" i="2"/>
  <c r="F17" i="2"/>
  <c r="C23" i="2"/>
  <c r="C14" i="2"/>
  <c r="C115" i="2"/>
  <c r="E122" i="2"/>
  <c r="E155" i="2"/>
  <c r="E60" i="2"/>
  <c r="F58" i="2"/>
  <c r="C109" i="2"/>
  <c r="C148" i="2"/>
  <c r="K188" i="2"/>
  <c r="E148" i="2"/>
  <c r="C165" i="2"/>
  <c r="F228" i="2"/>
  <c r="C205" i="2"/>
  <c r="K190" i="2"/>
  <c r="E198" i="2"/>
  <c r="E268" i="2"/>
  <c r="F295" i="2"/>
  <c r="F274" i="2"/>
  <c r="E336" i="2"/>
  <c r="F258" i="2"/>
  <c r="E297" i="2"/>
  <c r="E319" i="2"/>
  <c r="C332" i="2"/>
  <c r="C287" i="2"/>
  <c r="C320" i="2"/>
  <c r="E164" i="2"/>
  <c r="F116" i="2"/>
  <c r="E123" i="2"/>
  <c r="F220" i="2"/>
  <c r="E305" i="2"/>
  <c r="F297" i="2"/>
  <c r="C68" i="2"/>
  <c r="E154" i="2"/>
  <c r="F187" i="2"/>
  <c r="E227" i="2"/>
  <c r="C249" i="2"/>
  <c r="F308" i="2"/>
  <c r="E65" i="2"/>
  <c r="K175" i="2"/>
  <c r="C232" i="2"/>
  <c r="C315" i="2"/>
  <c r="C313" i="2"/>
  <c r="E17" i="2"/>
  <c r="E129" i="2"/>
  <c r="F180" i="2"/>
  <c r="K194" i="2"/>
  <c r="C198" i="2"/>
  <c r="K272" i="2"/>
  <c r="F37" i="2"/>
  <c r="C309" i="2"/>
  <c r="F103" i="2"/>
  <c r="E150" i="2"/>
  <c r="C167" i="2"/>
  <c r="C331" i="2"/>
  <c r="E64" i="2"/>
  <c r="F198" i="2"/>
  <c r="F279" i="2"/>
  <c r="F265" i="2"/>
  <c r="E47" i="2"/>
  <c r="C199" i="2"/>
  <c r="E306" i="2"/>
  <c r="C311" i="2"/>
  <c r="C92" i="2"/>
  <c r="E217" i="2"/>
  <c r="E239" i="2"/>
  <c r="E311" i="2"/>
  <c r="E328" i="2"/>
  <c r="C312" i="2"/>
  <c r="E30" i="2"/>
  <c r="F19" i="2"/>
  <c r="C18" i="2"/>
  <c r="F26" i="2"/>
  <c r="E146" i="2"/>
  <c r="E133" i="2"/>
  <c r="F66" i="2"/>
  <c r="F157" i="2"/>
  <c r="E221" i="2"/>
  <c r="C193" i="2"/>
  <c r="F168" i="2"/>
  <c r="C173" i="2"/>
  <c r="F124" i="2"/>
  <c r="F217" i="2"/>
  <c r="K197" i="2"/>
  <c r="E187" i="2"/>
  <c r="K192" i="2"/>
  <c r="E203" i="2"/>
  <c r="C286" i="2"/>
  <c r="C317" i="2"/>
  <c r="F300" i="2"/>
  <c r="E267" i="2"/>
  <c r="F304" i="2"/>
  <c r="E325" i="2"/>
  <c r="C259" i="2"/>
  <c r="F307" i="2"/>
  <c r="C303" i="2"/>
  <c r="E323" i="2"/>
  <c r="F334" i="2"/>
  <c r="C293" i="2"/>
  <c r="C322" i="2"/>
  <c r="L190" i="2"/>
  <c r="C48" i="2"/>
  <c r="C106" i="2"/>
  <c r="E88" i="2"/>
  <c r="F247" i="2"/>
  <c r="F315" i="2"/>
  <c r="AC192" i="2"/>
  <c r="C53" i="2"/>
  <c r="C59" i="2"/>
  <c r="E110" i="2"/>
  <c r="C101" i="2"/>
  <c r="C316" i="2"/>
  <c r="K330" i="2"/>
  <c r="E165" i="2"/>
  <c r="E189" i="2"/>
  <c r="E149" i="2"/>
  <c r="F239" i="2"/>
  <c r="C64" i="2"/>
  <c r="E125" i="2"/>
  <c r="F237" i="2"/>
  <c r="F218" i="2"/>
  <c r="F302" i="2"/>
  <c r="F23" i="2"/>
  <c r="C132" i="2"/>
  <c r="E228" i="2"/>
  <c r="E115" i="2"/>
  <c r="E252" i="2"/>
  <c r="F234" i="2"/>
  <c r="E207" i="2"/>
  <c r="F251" i="2"/>
  <c r="C225" i="2"/>
  <c r="F145" i="2"/>
  <c r="C200" i="2"/>
  <c r="F289" i="2"/>
  <c r="F221" i="2"/>
  <c r="K212" i="2"/>
  <c r="AC212" i="2" s="1"/>
  <c r="F241" i="2"/>
  <c r="E250" i="2"/>
  <c r="F259" i="2"/>
  <c r="E11" i="2"/>
  <c r="E41" i="2"/>
  <c r="E163" i="2"/>
  <c r="C129" i="2"/>
  <c r="E94" i="2"/>
  <c r="C99" i="2"/>
  <c r="C13" i="2"/>
  <c r="F173" i="2"/>
  <c r="F160" i="2"/>
  <c r="F205" i="2"/>
  <c r="E181" i="2"/>
  <c r="E176" i="2"/>
  <c r="F172" i="2"/>
  <c r="C233" i="2"/>
  <c r="E202" i="2"/>
  <c r="E199" i="2"/>
  <c r="C296" i="2"/>
  <c r="C329" i="2"/>
  <c r="C285" i="2"/>
  <c r="F313" i="2"/>
  <c r="F275" i="2"/>
  <c r="E309" i="2"/>
  <c r="E291" i="2"/>
  <c r="E334" i="2"/>
  <c r="E240" i="2"/>
  <c r="C324" i="2"/>
  <c r="AC190" i="2"/>
  <c r="C178" i="2"/>
  <c r="C234" i="2"/>
  <c r="F292" i="2"/>
  <c r="E57" i="2"/>
  <c r="F64" i="2"/>
  <c r="E134" i="2"/>
  <c r="K223" i="2"/>
  <c r="L194" i="2"/>
  <c r="E136" i="2"/>
  <c r="C336" i="2"/>
  <c r="E22" i="2"/>
  <c r="E162" i="2"/>
  <c r="C237" i="2"/>
  <c r="C76" i="2"/>
  <c r="F154" i="2"/>
  <c r="E168" i="2"/>
  <c r="C240" i="2"/>
  <c r="K277" i="2"/>
  <c r="C97" i="2"/>
  <c r="E179" i="2"/>
  <c r="F290" i="2"/>
  <c r="F298" i="2"/>
  <c r="F106" i="2"/>
  <c r="E152" i="2"/>
  <c r="K278" i="2"/>
  <c r="L278" i="2" s="1"/>
  <c r="C163" i="2"/>
  <c r="F151" i="2"/>
  <c r="K280" i="2"/>
  <c r="C333" i="2"/>
  <c r="E178" i="2"/>
  <c r="E140" i="2"/>
  <c r="F215" i="2"/>
  <c r="E322" i="2"/>
  <c r="F214" i="2"/>
  <c r="AC278" i="2"/>
  <c r="E54" i="2"/>
  <c r="C29" i="2"/>
  <c r="E36" i="2"/>
  <c r="F47" i="2"/>
  <c r="E45" i="2"/>
  <c r="C139" i="2"/>
  <c r="E83" i="2"/>
  <c r="C113" i="2"/>
  <c r="C84" i="2"/>
  <c r="F181" i="2"/>
  <c r="C171" i="2"/>
  <c r="E229" i="2"/>
  <c r="F59" i="2"/>
  <c r="K184" i="2"/>
  <c r="E153" i="2"/>
  <c r="C248" i="2"/>
  <c r="C238" i="2"/>
  <c r="F213" i="2"/>
  <c r="C213" i="2"/>
  <c r="C204" i="2"/>
  <c r="C218" i="2"/>
  <c r="C301" i="2"/>
  <c r="F236" i="2"/>
  <c r="C306" i="2"/>
  <c r="C300" i="2"/>
  <c r="C314" i="2"/>
  <c r="E335" i="2"/>
  <c r="F273" i="2"/>
  <c r="C203" i="2"/>
  <c r="C335" i="2"/>
  <c r="F310" i="2"/>
  <c r="F278" i="2"/>
  <c r="E333" i="2"/>
  <c r="L192" i="2"/>
  <c r="F70" i="2"/>
  <c r="E51" i="2"/>
  <c r="E172" i="2"/>
  <c r="F92" i="2"/>
  <c r="C182" i="2"/>
  <c r="C82" i="2"/>
  <c r="F219" i="2"/>
  <c r="F325" i="2"/>
  <c r="E225" i="2"/>
  <c r="C244" i="2"/>
  <c r="C71" i="2"/>
  <c r="F15" i="2"/>
  <c r="F97" i="2"/>
  <c r="E241" i="2"/>
  <c r="E219" i="2"/>
  <c r="F314" i="2"/>
  <c r="F244" i="2"/>
  <c r="E310" i="2"/>
  <c r="C16" i="2"/>
  <c r="E121" i="2"/>
  <c r="F140" i="2"/>
  <c r="E296" i="2"/>
  <c r="E299" i="2"/>
  <c r="C310" i="2"/>
  <c r="E69" i="2"/>
  <c r="C63" i="2"/>
  <c r="F178" i="2"/>
  <c r="E157" i="2"/>
  <c r="E317" i="2"/>
  <c r="F40" i="2"/>
  <c r="F167" i="2"/>
  <c r="F257" i="2"/>
  <c r="F50" i="2"/>
  <c r="C60" i="2"/>
  <c r="F201" i="2"/>
  <c r="C260" i="2"/>
  <c r="K33" i="2"/>
  <c r="F162" i="2"/>
  <c r="C123" i="2"/>
  <c r="K174" i="2"/>
  <c r="E312" i="2"/>
  <c r="C107" i="2"/>
  <c r="K156" i="2"/>
  <c r="F268" i="2"/>
  <c r="E244" i="2"/>
  <c r="C94" i="2"/>
  <c r="C153" i="2"/>
  <c r="F328" i="2"/>
  <c r="E201" i="2"/>
  <c r="E55" i="2"/>
  <c r="C54" i="2"/>
  <c r="C11" i="2"/>
  <c r="F18" i="2"/>
  <c r="C49" i="2"/>
  <c r="E113" i="2"/>
  <c r="C146" i="2"/>
  <c r="C160" i="2"/>
  <c r="F267" i="2"/>
  <c r="F71" i="2"/>
  <c r="C19" i="2"/>
  <c r="F16" i="2"/>
  <c r="E15" i="2"/>
  <c r="F119" i="2"/>
  <c r="F165" i="2"/>
  <c r="E100" i="2"/>
  <c r="F155" i="2"/>
  <c r="C177" i="2"/>
  <c r="F94" i="2"/>
  <c r="F99" i="2"/>
  <c r="F109" i="2"/>
  <c r="E82" i="2"/>
  <c r="C222" i="2"/>
  <c r="E193" i="2"/>
  <c r="E142" i="2"/>
  <c r="F146" i="2"/>
  <c r="E159" i="2"/>
  <c r="E135" i="2"/>
  <c r="K195" i="2"/>
  <c r="F202" i="2"/>
  <c r="C246" i="2"/>
  <c r="C141" i="2"/>
  <c r="C291" i="2"/>
  <c r="E316" i="2"/>
  <c r="E285" i="2"/>
  <c r="C257" i="2"/>
  <c r="C72" i="2"/>
  <c r="E70" i="2"/>
  <c r="E52" i="2"/>
  <c r="C17" i="2"/>
  <c r="C22" i="2"/>
  <c r="C120" i="2"/>
  <c r="F171" i="2"/>
  <c r="F107" i="2"/>
  <c r="F163" i="2"/>
  <c r="C191" i="2"/>
  <c r="E106" i="2"/>
  <c r="C110" i="2"/>
  <c r="F120" i="2"/>
  <c r="K185" i="2"/>
  <c r="F152" i="2"/>
  <c r="F148" i="2"/>
  <c r="C168" i="2"/>
  <c r="E236" i="2"/>
  <c r="K183" i="2"/>
  <c r="AC183" i="2" s="1"/>
  <c r="F141" i="2"/>
  <c r="F200" i="2"/>
  <c r="E247" i="2"/>
  <c r="E213" i="2"/>
  <c r="C251" i="2"/>
  <c r="F296" i="2"/>
  <c r="C226" i="2"/>
  <c r="F104" i="2"/>
  <c r="F76" i="2"/>
  <c r="F68" i="2"/>
  <c r="E37" i="2"/>
  <c r="E40" i="2"/>
  <c r="F132" i="2"/>
  <c r="C172" i="2"/>
  <c r="F122" i="2"/>
  <c r="C164" i="2"/>
  <c r="C46" i="2"/>
  <c r="F110" i="2"/>
  <c r="E93" i="2"/>
  <c r="F189" i="2"/>
  <c r="K158" i="2"/>
  <c r="AC158" i="2" s="1"/>
  <c r="E206" i="2"/>
  <c r="C150" i="2"/>
  <c r="C124" i="2"/>
  <c r="E205" i="2"/>
  <c r="E220" i="2"/>
  <c r="E215" i="2"/>
  <c r="E301" i="2"/>
  <c r="E295" i="2"/>
  <c r="C267" i="2"/>
  <c r="K275" i="2"/>
  <c r="E256" i="2"/>
  <c r="E258" i="2"/>
  <c r="E331" i="2"/>
  <c r="E293" i="2"/>
  <c r="F331" i="2"/>
  <c r="C105" i="2"/>
  <c r="F11" i="2"/>
  <c r="C69" i="2"/>
  <c r="E23" i="2"/>
  <c r="F46" i="2"/>
  <c r="C133" i="2"/>
  <c r="F179" i="2"/>
  <c r="F133" i="2"/>
  <c r="C45" i="2"/>
  <c r="F121" i="2"/>
  <c r="C121" i="2"/>
  <c r="F56" i="2"/>
  <c r="F108" i="2"/>
  <c r="F207" i="2"/>
  <c r="E160" i="2"/>
  <c r="E246" i="2"/>
  <c r="C149" i="2"/>
  <c r="E191" i="2"/>
  <c r="C227" i="2"/>
  <c r="F216" i="2"/>
  <c r="C201" i="2"/>
  <c r="E307" i="2"/>
  <c r="C236" i="2"/>
  <c r="E300" i="2"/>
  <c r="K273" i="2"/>
  <c r="K276" i="2"/>
  <c r="F276" i="2"/>
  <c r="AC273" i="2"/>
  <c r="C298" i="2"/>
  <c r="E318" i="2"/>
  <c r="F226" i="2"/>
  <c r="F287" i="2"/>
  <c r="AC156" i="2"/>
  <c r="L330" i="2"/>
  <c r="L276" i="2"/>
  <c r="F335" i="2"/>
  <c r="F30" i="2"/>
  <c r="E29" i="2"/>
  <c r="F101" i="2"/>
  <c r="E50" i="2"/>
  <c r="AC33" i="2"/>
  <c r="C47" i="2"/>
  <c r="E59" i="2"/>
  <c r="C180" i="2"/>
  <c r="C145" i="2"/>
  <c r="F83" i="2"/>
  <c r="C83" i="2"/>
  <c r="F125" i="2"/>
  <c r="K12" i="2"/>
  <c r="L12" i="2" s="1"/>
  <c r="F84" i="2"/>
  <c r="E119" i="2"/>
  <c r="E182" i="2"/>
  <c r="F88" i="2"/>
  <c r="E177" i="2"/>
  <c r="C104" i="2"/>
  <c r="E151" i="2"/>
  <c r="C157" i="2"/>
  <c r="C228" i="2"/>
  <c r="E232" i="2"/>
  <c r="C206" i="2"/>
  <c r="F317" i="2"/>
  <c r="F245" i="2"/>
  <c r="C245" i="2"/>
  <c r="F305" i="2"/>
  <c r="E266" i="2"/>
  <c r="K271" i="2"/>
  <c r="F231" i="2"/>
  <c r="E235" i="2"/>
  <c r="F309" i="2"/>
  <c r="E226" i="2"/>
  <c r="E321" i="2"/>
  <c r="F54" i="2"/>
  <c r="C102" i="2"/>
  <c r="F41" i="2"/>
  <c r="F14" i="2"/>
  <c r="F65" i="2"/>
  <c r="C186" i="2"/>
  <c r="F164" i="2"/>
  <c r="E92" i="2"/>
  <c r="E132" i="2"/>
  <c r="E105" i="2"/>
  <c r="F123" i="2"/>
  <c r="C189" i="2"/>
  <c r="F136" i="2"/>
  <c r="E173" i="2"/>
  <c r="C159" i="2"/>
  <c r="E167" i="2"/>
  <c r="E233" i="2"/>
  <c r="C217" i="2"/>
  <c r="E237" i="2"/>
  <c r="F204" i="2"/>
  <c r="C215" i="2"/>
  <c r="C318" i="2"/>
  <c r="E249" i="2"/>
  <c r="C255" i="2"/>
  <c r="C305" i="2"/>
  <c r="E289" i="2"/>
  <c r="C297" i="2"/>
  <c r="F277" i="2"/>
  <c r="E287" i="2"/>
  <c r="E320" i="2"/>
  <c r="AC330" i="2"/>
  <c r="C219" i="2"/>
  <c r="F324" i="2"/>
  <c r="C30" i="2"/>
  <c r="F44" i="2"/>
  <c r="C125" i="2"/>
  <c r="F336" i="2"/>
  <c r="E102" i="2"/>
  <c r="E66" i="2"/>
  <c r="E124" i="2"/>
  <c r="F250" i="2"/>
  <c r="K89" i="2"/>
  <c r="L89" i="2" s="1"/>
  <c r="C187" i="2"/>
  <c r="F230" i="2"/>
  <c r="C79" i="2"/>
  <c r="E286" i="2"/>
  <c r="L158" i="2"/>
  <c r="E332" i="2"/>
  <c r="C55" i="2"/>
  <c r="E53" i="2"/>
  <c r="E10" i="2"/>
  <c r="E18" i="2"/>
  <c r="C15" i="2"/>
  <c r="C73" i="2"/>
  <c r="E44" i="2"/>
  <c r="F153" i="2"/>
  <c r="C66" i="2"/>
  <c r="E109" i="2"/>
  <c r="F134" i="2"/>
  <c r="E222" i="2"/>
  <c r="F193" i="2"/>
  <c r="E26" i="2"/>
  <c r="C128" i="2"/>
  <c r="C179" i="2"/>
  <c r="E238" i="2"/>
  <c r="F227" i="2"/>
  <c r="F242" i="2"/>
  <c r="C216" i="2"/>
  <c r="E108" i="2"/>
  <c r="F329" i="2"/>
  <c r="F255" i="2"/>
  <c r="E315" i="2"/>
  <c r="C294" i="2"/>
  <c r="C250" i="2"/>
  <c r="C230" i="2"/>
  <c r="AC197" i="2"/>
  <c r="F286" i="2"/>
  <c r="C304" i="2"/>
  <c r="F312" i="2"/>
  <c r="C292" i="2"/>
  <c r="L188" i="2"/>
  <c r="L277" i="2"/>
  <c r="F114" i="2"/>
  <c r="C207" i="2"/>
  <c r="E161" i="2"/>
  <c r="C147" i="2"/>
  <c r="E204" i="2"/>
  <c r="F249" i="2"/>
  <c r="F229" i="2"/>
  <c r="E304" i="2"/>
  <c r="F248" i="2"/>
  <c r="E288" i="2"/>
  <c r="AC175" i="2"/>
  <c r="F322" i="2"/>
  <c r="L174" i="2"/>
  <c r="E171" i="2"/>
  <c r="C242" i="2"/>
  <c r="F256" i="2"/>
  <c r="AC174" i="2"/>
  <c r="E72" i="2"/>
  <c r="C155" i="2"/>
  <c r="C181" i="2"/>
  <c r="C202" i="2"/>
  <c r="F306" i="2"/>
  <c r="F235" i="2"/>
  <c r="C122" i="2"/>
  <c r="C229" i="2"/>
  <c r="C26" i="2"/>
  <c r="C136" i="2"/>
  <c r="F271" i="2"/>
  <c r="E324" i="2"/>
  <c r="E254" i="2"/>
  <c r="L156" i="2"/>
  <c r="F69" i="2"/>
  <c r="F36" i="2"/>
  <c r="E48" i="2"/>
  <c r="C40" i="2"/>
  <c r="C88" i="2"/>
  <c r="C65" i="2"/>
  <c r="C57" i="2"/>
  <c r="E103" i="2"/>
  <c r="E97" i="2"/>
  <c r="C154" i="2"/>
  <c r="F72" i="2"/>
  <c r="E120" i="2"/>
  <c r="C135" i="2"/>
  <c r="F206" i="2"/>
  <c r="F150" i="2"/>
  <c r="E73" i="2"/>
  <c r="F199" i="2"/>
  <c r="C231" i="2"/>
  <c r="E260" i="2"/>
  <c r="E314" i="2"/>
  <c r="F299" i="2"/>
  <c r="E259" i="2"/>
  <c r="F291" i="2"/>
  <c r="F319" i="2"/>
  <c r="C319" i="2"/>
  <c r="F320" i="2"/>
  <c r="C288" i="2"/>
  <c r="AC188" i="2"/>
  <c r="AC277" i="2"/>
  <c r="E79" i="2"/>
  <c r="E63" i="2"/>
  <c r="E99" i="2"/>
  <c r="E13" i="2"/>
  <c r="E230" i="2"/>
  <c r="C152" i="2"/>
  <c r="F82" i="2"/>
  <c r="F149" i="2"/>
  <c r="E186" i="2"/>
  <c r="C252" i="2"/>
  <c r="F203" i="2"/>
  <c r="K274" i="2"/>
  <c r="F225" i="2"/>
  <c r="F240" i="2"/>
  <c r="C321" i="2"/>
  <c r="E298" i="2"/>
  <c r="F254" i="2"/>
  <c r="AC89" i="2"/>
  <c r="E308" i="2"/>
  <c r="C211" i="2"/>
  <c r="C41" i="2"/>
  <c r="C58" i="2"/>
  <c r="F233" i="2"/>
  <c r="C241" i="2"/>
  <c r="C51" i="2"/>
  <c r="E101" i="2"/>
  <c r="F191" i="2"/>
  <c r="F280" i="2"/>
  <c r="AC12" i="2"/>
  <c r="F48" i="2"/>
  <c r="E116" i="2"/>
  <c r="F294" i="2"/>
  <c r="F176" i="2"/>
  <c r="C295" i="2"/>
  <c r="C235" i="2"/>
  <c r="C328" i="2"/>
  <c r="AC276" i="2"/>
  <c r="E71" i="2"/>
  <c r="C70" i="2"/>
  <c r="F51" i="2"/>
  <c r="C37" i="2"/>
  <c r="F115" i="2"/>
  <c r="F161" i="2"/>
  <c r="F321" i="2"/>
  <c r="F10" i="2"/>
  <c r="E76" i="2"/>
  <c r="C52" i="2"/>
  <c r="F49" i="2"/>
  <c r="E16" i="2"/>
  <c r="E46" i="2"/>
  <c r="F139" i="2"/>
  <c r="F100" i="2"/>
  <c r="C100" i="2"/>
  <c r="F129" i="2"/>
  <c r="C162" i="2"/>
  <c r="E56" i="2"/>
  <c r="E141" i="2"/>
  <c r="K210" i="2"/>
  <c r="K166" i="2"/>
  <c r="C116" i="2"/>
  <c r="E180" i="2"/>
  <c r="C151" i="2"/>
  <c r="E214" i="2"/>
  <c r="C247" i="2"/>
  <c r="L212" i="2"/>
  <c r="E218" i="2"/>
  <c r="F272" i="2"/>
  <c r="F285" i="2"/>
  <c r="K243" i="2"/>
  <c r="L243" i="2" s="1"/>
  <c r="E326" i="2"/>
  <c r="C254" i="2"/>
  <c r="C258" i="2"/>
  <c r="F323" i="2"/>
  <c r="C323" i="2"/>
  <c r="E265" i="2"/>
  <c r="F303" i="2"/>
  <c r="L175" i="2"/>
  <c r="F52" i="2"/>
  <c r="E145" i="2"/>
  <c r="E58" i="2"/>
  <c r="F159" i="2"/>
  <c r="C220" i="2"/>
  <c r="E245" i="2"/>
  <c r="F266" i="2"/>
  <c r="C302" i="2"/>
  <c r="C44" i="2"/>
  <c r="E49" i="2"/>
  <c r="F45" i="2"/>
  <c r="F182" i="2"/>
  <c r="C161" i="2"/>
  <c r="C239" i="2"/>
  <c r="C326" i="2"/>
  <c r="E327" i="2"/>
  <c r="L272" i="2"/>
  <c r="F63" i="2"/>
  <c r="E114" i="2"/>
  <c r="E128" i="2"/>
  <c r="F232" i="2"/>
  <c r="F327" i="2"/>
  <c r="E248" i="2"/>
  <c r="AC194" i="2"/>
  <c r="E19" i="2"/>
  <c r="K170" i="2"/>
  <c r="F142" i="2"/>
  <c r="E231" i="2"/>
  <c r="F326" i="2"/>
  <c r="F288" i="2"/>
  <c r="F73" i="2"/>
  <c r="K196" i="2"/>
  <c r="C265" i="2"/>
  <c r="F318" i="2"/>
  <c r="F60" i="2"/>
  <c r="C119" i="2"/>
  <c r="E329" i="2"/>
  <c r="C266" i="2"/>
  <c r="E139" i="2"/>
  <c r="F222" i="2"/>
  <c r="F238" i="2"/>
  <c r="C299" i="2"/>
  <c r="F53" i="2"/>
  <c r="F211" i="2"/>
  <c r="AC184" i="2"/>
  <c r="F105" i="2"/>
  <c r="E216" i="2"/>
  <c r="E147" i="2"/>
  <c r="F293" i="2"/>
  <c r="E302" i="2"/>
  <c r="F333" i="2"/>
  <c r="E104" i="2"/>
  <c r="F102" i="2"/>
  <c r="E68" i="2"/>
  <c r="C50" i="2"/>
  <c r="F22" i="2"/>
  <c r="F13" i="2"/>
  <c r="C140" i="2"/>
  <c r="E107" i="2"/>
  <c r="C114" i="2"/>
  <c r="C176" i="2"/>
  <c r="F113" i="2"/>
  <c r="E84" i="2"/>
  <c r="F147" i="2"/>
  <c r="E242" i="2"/>
  <c r="E211" i="2"/>
  <c r="C142" i="2"/>
  <c r="F128" i="2"/>
  <c r="F93" i="2"/>
  <c r="K224" i="2"/>
  <c r="E200" i="2"/>
  <c r="F252" i="2"/>
  <c r="E294" i="2"/>
  <c r="C108" i="2"/>
  <c r="K279" i="2"/>
  <c r="C268" i="2"/>
  <c r="E290" i="2"/>
  <c r="E257" i="2"/>
  <c r="E313" i="2"/>
  <c r="C256" i="2"/>
  <c r="AC275" i="2"/>
  <c r="E292" i="2"/>
  <c r="F332" i="2"/>
  <c r="C325" i="2"/>
  <c r="F311" i="2"/>
  <c r="L183" i="2"/>
  <c r="F135" i="2"/>
  <c r="F301" i="2"/>
  <c r="E14" i="2"/>
  <c r="C307" i="2"/>
  <c r="C289" i="2"/>
  <c r="F55" i="2"/>
  <c r="AC170" i="2"/>
  <c r="C214" i="2"/>
  <c r="E255" i="2"/>
  <c r="C334" i="2"/>
  <c r="C56" i="2"/>
  <c r="F79" i="2"/>
  <c r="E251" i="2"/>
  <c r="C221" i="2"/>
  <c r="F260" i="2"/>
  <c r="C308" i="2"/>
  <c r="F29" i="2"/>
  <c r="K169" i="2"/>
  <c r="C93" i="2"/>
  <c r="C327" i="2"/>
  <c r="C36" i="2"/>
  <c r="K98" i="2"/>
  <c r="F246" i="2"/>
  <c r="F57" i="2"/>
  <c r="F177" i="2"/>
  <c r="K253" i="2"/>
  <c r="E303" i="2"/>
  <c r="C134" i="2"/>
  <c r="F316" i="2"/>
  <c r="F186" i="2"/>
  <c r="E234" i="2"/>
  <c r="AC243" i="2"/>
  <c r="C290" i="2"/>
  <c r="AC223" i="2"/>
  <c r="AC280" i="2"/>
  <c r="AC195" i="2"/>
  <c r="AC185" i="2"/>
  <c r="AC271" i="2"/>
  <c r="L271" i="2"/>
  <c r="AC274" i="2"/>
  <c r="L274" i="2"/>
  <c r="AC210" i="2"/>
  <c r="AC166" i="2"/>
  <c r="L166" i="2"/>
  <c r="AC196" i="2"/>
  <c r="L224" i="2"/>
  <c r="AC224" i="2"/>
  <c r="AC279" i="2"/>
  <c r="AC169" i="2"/>
  <c r="L98" i="2"/>
  <c r="AC98" i="2"/>
  <c r="L253" i="2"/>
  <c r="O87" i="2" l="1"/>
  <c r="P87" i="2" s="1"/>
  <c r="AD87" i="2"/>
  <c r="M67" i="2"/>
  <c r="N67" i="2" s="1"/>
  <c r="O67" i="2"/>
  <c r="P67" i="2" s="1"/>
  <c r="AD67" i="2"/>
  <c r="M87" i="2"/>
  <c r="AD277" i="2"/>
  <c r="O277" i="2"/>
  <c r="P277" i="2" s="1"/>
  <c r="O330" i="2"/>
  <c r="P330" i="2" s="1"/>
  <c r="M330" i="2"/>
  <c r="N330" i="2" s="1"/>
  <c r="AD271" i="2"/>
  <c r="O271" i="2"/>
  <c r="O276" i="2"/>
  <c r="P276" i="2" s="1"/>
  <c r="O274" i="2"/>
  <c r="P274" i="2" s="1"/>
  <c r="O174" i="2"/>
  <c r="P174" i="2" s="1"/>
  <c r="M174" i="2"/>
  <c r="N174" i="2" s="1"/>
  <c r="M194" i="2"/>
  <c r="N194" i="2" s="1"/>
  <c r="M190" i="2"/>
  <c r="N190" i="2" s="1"/>
  <c r="O158" i="2"/>
  <c r="P158" i="2" s="1"/>
  <c r="M12" i="2"/>
  <c r="N12" i="2" s="1"/>
  <c r="O89" i="2"/>
  <c r="P89" i="2" s="1"/>
  <c r="AD89" i="2"/>
  <c r="J313" i="2"/>
  <c r="S313" i="2"/>
  <c r="O272" i="2"/>
  <c r="P272" i="2" s="1"/>
  <c r="S244" i="2"/>
  <c r="J244" i="2"/>
  <c r="Z333" i="2"/>
  <c r="J324" i="2"/>
  <c r="S324" i="2"/>
  <c r="S322" i="2"/>
  <c r="J322" i="2"/>
  <c r="S320" i="2"/>
  <c r="J320" i="2"/>
  <c r="G311" i="2"/>
  <c r="H311" i="2" s="1"/>
  <c r="G303" i="2"/>
  <c r="Z298" i="2"/>
  <c r="AA298" i="2" s="1"/>
  <c r="S288" i="2"/>
  <c r="J288" i="2"/>
  <c r="Z320" i="2"/>
  <c r="AA320" i="2" s="1"/>
  <c r="Z226" i="2"/>
  <c r="AA226" i="2" s="1"/>
  <c r="G293" i="2"/>
  <c r="H293" i="2" s="1"/>
  <c r="J333" i="2"/>
  <c r="S333" i="2"/>
  <c r="G265" i="2"/>
  <c r="H265" i="2" s="1"/>
  <c r="S331" i="2"/>
  <c r="J331" i="2"/>
  <c r="G318" i="2"/>
  <c r="H318" i="2" s="1"/>
  <c r="S302" i="2"/>
  <c r="J302" i="2"/>
  <c r="G278" i="2"/>
  <c r="Z240" i="2"/>
  <c r="AA240" i="2" s="1"/>
  <c r="S293" i="2"/>
  <c r="J293" i="2"/>
  <c r="S287" i="2"/>
  <c r="J287" i="2"/>
  <c r="M253" i="2"/>
  <c r="N253" i="2" s="1"/>
  <c r="O253" i="2"/>
  <c r="P253" i="2" s="1"/>
  <c r="Z265" i="2"/>
  <c r="Z288" i="2"/>
  <c r="AA288" i="2" s="1"/>
  <c r="G320" i="2"/>
  <c r="J292" i="2"/>
  <c r="S292" i="2"/>
  <c r="Z287" i="2"/>
  <c r="AA287" i="2" s="1"/>
  <c r="G309" i="2"/>
  <c r="G287" i="2"/>
  <c r="G333" i="2"/>
  <c r="H333" i="2" s="1"/>
  <c r="J312" i="2"/>
  <c r="S312" i="2"/>
  <c r="Z324" i="2"/>
  <c r="AA324" i="2" s="1"/>
  <c r="AA333" i="2"/>
  <c r="Z312" i="2"/>
  <c r="AA312" i="2" s="1"/>
  <c r="S308" i="2"/>
  <c r="J308" i="2"/>
  <c r="S310" i="2"/>
  <c r="J310" i="2"/>
  <c r="Z310" i="2"/>
  <c r="AA310" i="2" s="1"/>
  <c r="G292" i="2"/>
  <c r="H292" i="2" s="1"/>
  <c r="G310" i="2"/>
  <c r="H310" i="2" s="1"/>
  <c r="G334" i="2"/>
  <c r="H334" i="2" s="1"/>
  <c r="S332" i="2"/>
  <c r="J332" i="2"/>
  <c r="J325" i="2"/>
  <c r="S325" i="2"/>
  <c r="J323" i="2"/>
  <c r="S323" i="2"/>
  <c r="S321" i="2"/>
  <c r="J321" i="2"/>
  <c r="S319" i="2"/>
  <c r="J319" i="2"/>
  <c r="G312" i="2"/>
  <c r="G226" i="2"/>
  <c r="G331" i="2"/>
  <c r="Z332" i="2"/>
  <c r="Z321" i="2"/>
  <c r="AA321" i="2" s="1"/>
  <c r="S235" i="2"/>
  <c r="J235" i="2"/>
  <c r="J311" i="2"/>
  <c r="S311" i="2"/>
  <c r="Z303" i="2"/>
  <c r="AA303" i="2" s="1"/>
  <c r="G298" i="2"/>
  <c r="G324" i="2"/>
  <c r="G288" i="2"/>
  <c r="Z327" i="2"/>
  <c r="G297" i="2"/>
  <c r="Z334" i="2"/>
  <c r="Z323" i="2"/>
  <c r="AA323" i="2" s="1"/>
  <c r="Z319" i="2"/>
  <c r="AA319" i="2" s="1"/>
  <c r="G332" i="2"/>
  <c r="H332" i="2" s="1"/>
  <c r="G323" i="2"/>
  <c r="H323" i="2" s="1"/>
  <c r="G321" i="2"/>
  <c r="H321" i="2" s="1"/>
  <c r="G319" i="2"/>
  <c r="H319" i="2" s="1"/>
  <c r="J304" i="2"/>
  <c r="S304" i="2"/>
  <c r="G277" i="2"/>
  <c r="Z235" i="2"/>
  <c r="Z318" i="2"/>
  <c r="Z293" i="2"/>
  <c r="AA293" i="2" s="1"/>
  <c r="Z302" i="2"/>
  <c r="AA302" i="2" s="1"/>
  <c r="G271" i="2"/>
  <c r="S299" i="2"/>
  <c r="J299" i="2"/>
  <c r="J266" i="2"/>
  <c r="S266" i="2"/>
  <c r="G302" i="2"/>
  <c r="J334" i="2"/>
  <c r="S334" i="2"/>
  <c r="G301" i="2"/>
  <c r="Z291" i="2"/>
  <c r="AA291" i="2" s="1"/>
  <c r="S303" i="2"/>
  <c r="J303" i="2"/>
  <c r="Z297" i="2"/>
  <c r="AA297" i="2" s="1"/>
  <c r="Z292" i="2"/>
  <c r="G291" i="2"/>
  <c r="G286" i="2"/>
  <c r="H286" i="2" s="1"/>
  <c r="G231" i="2"/>
  <c r="H231" i="2" s="1"/>
  <c r="S298" i="2"/>
  <c r="J298" i="2"/>
  <c r="Z331" i="2"/>
  <c r="AA331" i="2" s="1"/>
  <c r="Z311" i="2"/>
  <c r="AA311" i="2" s="1"/>
  <c r="Z322" i="2"/>
  <c r="AA322" i="2" s="1"/>
  <c r="S309" i="2"/>
  <c r="J309" i="2"/>
  <c r="G322" i="2"/>
  <c r="H322" i="2" s="1"/>
  <c r="G308" i="2"/>
  <c r="H308" i="2" s="1"/>
  <c r="J335" i="2"/>
  <c r="S335" i="2"/>
  <c r="Z309" i="2"/>
  <c r="AA309" i="2" s="1"/>
  <c r="G307" i="2"/>
  <c r="H307" i="2" s="1"/>
  <c r="G258" i="2"/>
  <c r="H258" i="2" s="1"/>
  <c r="AD275" i="2"/>
  <c r="S258" i="2"/>
  <c r="J258" i="2"/>
  <c r="G240" i="2"/>
  <c r="AD197" i="2"/>
  <c r="S297" i="2"/>
  <c r="J297" i="2"/>
  <c r="AD273" i="2"/>
  <c r="Z258" i="2"/>
  <c r="AA258" i="2" s="1"/>
  <c r="S226" i="2"/>
  <c r="J226" i="2"/>
  <c r="G214" i="2"/>
  <c r="H214" i="2" s="1"/>
  <c r="Z147" i="2"/>
  <c r="Z244" i="2"/>
  <c r="AA244" i="2" s="1"/>
  <c r="G235" i="2"/>
  <c r="H235" i="2" s="1"/>
  <c r="S265" i="2"/>
  <c r="J265" i="2"/>
  <c r="Z248" i="2"/>
  <c r="AA248" i="2" s="1"/>
  <c r="G244" i="2"/>
  <c r="H244" i="2" s="1"/>
  <c r="AD224" i="2"/>
  <c r="J203" i="2"/>
  <c r="S203" i="2"/>
  <c r="O278" i="2"/>
  <c r="P278" i="2" s="1"/>
  <c r="S256" i="2"/>
  <c r="J256" i="2"/>
  <c r="S254" i="2"/>
  <c r="J254" i="2"/>
  <c r="G248" i="2"/>
  <c r="S230" i="2"/>
  <c r="J230" i="2"/>
  <c r="G276" i="2"/>
  <c r="Z256" i="2"/>
  <c r="AA256" i="2" s="1"/>
  <c r="Z254" i="2"/>
  <c r="AA254" i="2" s="1"/>
  <c r="Z239" i="2"/>
  <c r="AA239" i="2" s="1"/>
  <c r="G230" i="2"/>
  <c r="H230" i="2" s="1"/>
  <c r="S225" i="2"/>
  <c r="J225" i="2"/>
  <c r="AA265" i="2"/>
  <c r="G256" i="2"/>
  <c r="H256" i="2" s="1"/>
  <c r="G254" i="2"/>
  <c r="H254" i="2" s="1"/>
  <c r="G239" i="2"/>
  <c r="H239" i="2" s="1"/>
  <c r="Z225" i="2"/>
  <c r="G273" i="2"/>
  <c r="G275" i="2"/>
  <c r="J259" i="2"/>
  <c r="S259" i="2"/>
  <c r="G225" i="2"/>
  <c r="Z259" i="2"/>
  <c r="S250" i="2"/>
  <c r="J250" i="2"/>
  <c r="Z266" i="2"/>
  <c r="AA266" i="2" s="1"/>
  <c r="G259" i="2"/>
  <c r="H259" i="2" s="1"/>
  <c r="Z250" i="2"/>
  <c r="AA250" i="2" s="1"/>
  <c r="Z234" i="2"/>
  <c r="G250" i="2"/>
  <c r="G234" i="2"/>
  <c r="H234" i="2" s="1"/>
  <c r="S211" i="2"/>
  <c r="J211" i="2"/>
  <c r="AD195" i="2"/>
  <c r="Z299" i="2"/>
  <c r="AA299" i="2" s="1"/>
  <c r="S289" i="2"/>
  <c r="J289" i="2"/>
  <c r="G266" i="2"/>
  <c r="Z335" i="2"/>
  <c r="AA335" i="2" s="1"/>
  <c r="Z325" i="2"/>
  <c r="Z313" i="2"/>
  <c r="AA313" i="2" s="1"/>
  <c r="Z304" i="2"/>
  <c r="G299" i="2"/>
  <c r="H299" i="2" s="1"/>
  <c r="J294" i="2"/>
  <c r="S294" i="2"/>
  <c r="Z289" i="2"/>
  <c r="G335" i="2"/>
  <c r="H335" i="2" s="1"/>
  <c r="G289" i="2"/>
  <c r="G280" i="2"/>
  <c r="S241" i="2"/>
  <c r="J241" i="2"/>
  <c r="S198" i="2"/>
  <c r="J198" i="2"/>
  <c r="J336" i="2"/>
  <c r="S336" i="2"/>
  <c r="J326" i="2"/>
  <c r="S326" i="2"/>
  <c r="G325" i="2"/>
  <c r="J314" i="2"/>
  <c r="S314" i="2"/>
  <c r="G313" i="2"/>
  <c r="G304" i="2"/>
  <c r="H304" i="2" s="1"/>
  <c r="Z336" i="2"/>
  <c r="Z326" i="2"/>
  <c r="AA326" i="2" s="1"/>
  <c r="Z314" i="2"/>
  <c r="AA314" i="2" s="1"/>
  <c r="J305" i="2"/>
  <c r="S305" i="2"/>
  <c r="AA289" i="2"/>
  <c r="S267" i="2"/>
  <c r="J267" i="2"/>
  <c r="AD278" i="2"/>
  <c r="S257" i="2"/>
  <c r="J257" i="2"/>
  <c r="G241" i="2"/>
  <c r="H241" i="2" s="1"/>
  <c r="S229" i="2"/>
  <c r="J229" i="2"/>
  <c r="G336" i="2"/>
  <c r="H336" i="2" s="1"/>
  <c r="J327" i="2"/>
  <c r="S327" i="2"/>
  <c r="G326" i="2"/>
  <c r="J315" i="2"/>
  <c r="S315" i="2"/>
  <c r="G314" i="2"/>
  <c r="Z305" i="2"/>
  <c r="J300" i="2"/>
  <c r="S300" i="2"/>
  <c r="J285" i="2"/>
  <c r="S285" i="2"/>
  <c r="Z267" i="2"/>
  <c r="G274" i="2"/>
  <c r="Z257" i="2"/>
  <c r="G229" i="2"/>
  <c r="H229" i="2" s="1"/>
  <c r="Z315" i="2"/>
  <c r="G305" i="2"/>
  <c r="Z300" i="2"/>
  <c r="AA300" i="2" s="1"/>
  <c r="Z295" i="2"/>
  <c r="AA295" i="2" s="1"/>
  <c r="S290" i="2"/>
  <c r="J290" i="2"/>
  <c r="Z285" i="2"/>
  <c r="G267" i="2"/>
  <c r="H267" i="2" s="1"/>
  <c r="G279" i="2"/>
  <c r="J260" i="2"/>
  <c r="S260" i="2"/>
  <c r="G257" i="2"/>
  <c r="G218" i="2"/>
  <c r="H218" i="2" s="1"/>
  <c r="G327" i="2"/>
  <c r="H327" i="2" s="1"/>
  <c r="S316" i="2"/>
  <c r="J316" i="2"/>
  <c r="G315" i="2"/>
  <c r="H315" i="2" s="1"/>
  <c r="S306" i="2"/>
  <c r="J306" i="2"/>
  <c r="G300" i="2"/>
  <c r="G295" i="2"/>
  <c r="Z290" i="2"/>
  <c r="G285" i="2"/>
  <c r="Z260" i="2"/>
  <c r="AA260" i="2" s="1"/>
  <c r="S255" i="2"/>
  <c r="J255" i="2"/>
  <c r="S245" i="2"/>
  <c r="J245" i="2"/>
  <c r="S236" i="2"/>
  <c r="J236" i="2"/>
  <c r="Z328" i="2"/>
  <c r="AA328" i="2" s="1"/>
  <c r="Z316" i="2"/>
  <c r="Z306" i="2"/>
  <c r="AA306" i="2" s="1"/>
  <c r="G290" i="2"/>
  <c r="H290" i="2" s="1"/>
  <c r="G260" i="2"/>
  <c r="H260" i="2" s="1"/>
  <c r="Z255" i="2"/>
  <c r="AA255" i="2" s="1"/>
  <c r="S249" i="2"/>
  <c r="J249" i="2"/>
  <c r="Z245" i="2"/>
  <c r="AA245" i="2" s="1"/>
  <c r="G236" i="2"/>
  <c r="H236" i="2" s="1"/>
  <c r="J329" i="2"/>
  <c r="S329" i="2"/>
  <c r="J317" i="2"/>
  <c r="S317" i="2"/>
  <c r="J268" i="2"/>
  <c r="S268" i="2"/>
  <c r="G272" i="2"/>
  <c r="G255" i="2"/>
  <c r="Z249" i="2"/>
  <c r="AA249" i="2" s="1"/>
  <c r="G245" i="2"/>
  <c r="M224" i="2"/>
  <c r="N224" i="2" s="1"/>
  <c r="O224" i="2"/>
  <c r="P224" i="2" s="1"/>
  <c r="J328" i="2"/>
  <c r="S328" i="2"/>
  <c r="AA327" i="2"/>
  <c r="G328" i="2"/>
  <c r="H328" i="2" s="1"/>
  <c r="G316" i="2"/>
  <c r="G306" i="2"/>
  <c r="H306" i="2" s="1"/>
  <c r="Z329" i="2"/>
  <c r="AA329" i="2" s="1"/>
  <c r="Z317" i="2"/>
  <c r="S307" i="2"/>
  <c r="J307" i="2"/>
  <c r="S301" i="2"/>
  <c r="J301" i="2"/>
  <c r="J296" i="2"/>
  <c r="S296" i="2"/>
  <c r="S286" i="2"/>
  <c r="J286" i="2"/>
  <c r="Z268" i="2"/>
  <c r="AA268" i="2" s="1"/>
  <c r="G249" i="2"/>
  <c r="J231" i="2"/>
  <c r="S231" i="2"/>
  <c r="G329" i="2"/>
  <c r="H329" i="2" s="1"/>
  <c r="S318" i="2"/>
  <c r="J318" i="2"/>
  <c r="G317" i="2"/>
  <c r="H317" i="2" s="1"/>
  <c r="Z307" i="2"/>
  <c r="Z301" i="2"/>
  <c r="G296" i="2"/>
  <c r="H296" i="2" s="1"/>
  <c r="J291" i="2"/>
  <c r="S291" i="2"/>
  <c r="Z286" i="2"/>
  <c r="G268" i="2"/>
  <c r="H268" i="2" s="1"/>
  <c r="S240" i="2"/>
  <c r="J240" i="2"/>
  <c r="Z231" i="2"/>
  <c r="AA231" i="2" s="1"/>
  <c r="S239" i="2"/>
  <c r="J239" i="2"/>
  <c r="S234" i="2"/>
  <c r="J234" i="2"/>
  <c r="S218" i="2"/>
  <c r="J218" i="2"/>
  <c r="Z203" i="2"/>
  <c r="AA203" i="2" s="1"/>
  <c r="Z198" i="2"/>
  <c r="AA198" i="2" s="1"/>
  <c r="S108" i="2"/>
  <c r="J108" i="2"/>
  <c r="Z218" i="2"/>
  <c r="AA218" i="2" s="1"/>
  <c r="G203" i="2"/>
  <c r="Z108" i="2"/>
  <c r="S215" i="2"/>
  <c r="J215" i="2"/>
  <c r="S206" i="2"/>
  <c r="J206" i="2"/>
  <c r="S201" i="2"/>
  <c r="J201" i="2"/>
  <c r="Z215" i="2"/>
  <c r="AA215" i="2" s="1"/>
  <c r="Z201" i="2"/>
  <c r="AA201" i="2" s="1"/>
  <c r="S141" i="2"/>
  <c r="J141" i="2"/>
  <c r="G215" i="2"/>
  <c r="S167" i="2"/>
  <c r="J167" i="2"/>
  <c r="J219" i="2"/>
  <c r="S219" i="2"/>
  <c r="Z219" i="2"/>
  <c r="AA219" i="2" s="1"/>
  <c r="G219" i="2"/>
  <c r="H219" i="2" s="1"/>
  <c r="J204" i="2"/>
  <c r="S204" i="2"/>
  <c r="Z199" i="2"/>
  <c r="AA199" i="2" s="1"/>
  <c r="O212" i="2"/>
  <c r="P212" i="2" s="1"/>
  <c r="Z204" i="2"/>
  <c r="G199" i="2"/>
  <c r="H199" i="2" s="1"/>
  <c r="S216" i="2"/>
  <c r="J216" i="2"/>
  <c r="G204" i="2"/>
  <c r="H204" i="2" s="1"/>
  <c r="G216" i="2"/>
  <c r="H216" i="2" s="1"/>
  <c r="S251" i="2"/>
  <c r="J251" i="2"/>
  <c r="J246" i="2"/>
  <c r="S246" i="2"/>
  <c r="S187" i="2"/>
  <c r="J187" i="2"/>
  <c r="G251" i="2"/>
  <c r="H251" i="2" s="1"/>
  <c r="G246" i="2"/>
  <c r="H246" i="2" s="1"/>
  <c r="J242" i="2"/>
  <c r="S242" i="2"/>
  <c r="J237" i="2"/>
  <c r="S237" i="2"/>
  <c r="J232" i="2"/>
  <c r="S232" i="2"/>
  <c r="J220" i="2"/>
  <c r="S220" i="2"/>
  <c r="J213" i="2"/>
  <c r="S213" i="2"/>
  <c r="Z202" i="2"/>
  <c r="AA202" i="2" s="1"/>
  <c r="Z187" i="2"/>
  <c r="Z294" i="2"/>
  <c r="J252" i="2"/>
  <c r="S252" i="2"/>
  <c r="G242" i="2"/>
  <c r="Z237" i="2"/>
  <c r="AA237" i="2" s="1"/>
  <c r="Z232" i="2"/>
  <c r="AA232" i="2" s="1"/>
  <c r="J227" i="2"/>
  <c r="S227" i="2"/>
  <c r="Z220" i="2"/>
  <c r="AA220" i="2" s="1"/>
  <c r="Z213" i="2"/>
  <c r="G202" i="2"/>
  <c r="J295" i="2"/>
  <c r="S295" i="2"/>
  <c r="G294" i="2"/>
  <c r="Z252" i="2"/>
  <c r="AA252" i="2" s="1"/>
  <c r="G237" i="2"/>
  <c r="H237" i="2" s="1"/>
  <c r="G232" i="2"/>
  <c r="Z227" i="2"/>
  <c r="AA227" i="2" s="1"/>
  <c r="G220" i="2"/>
  <c r="H220" i="2" s="1"/>
  <c r="G213" i="2"/>
  <c r="H213" i="2" s="1"/>
  <c r="G252" i="2"/>
  <c r="H252" i="2" s="1"/>
  <c r="J247" i="2"/>
  <c r="S247" i="2"/>
  <c r="G227" i="2"/>
  <c r="H227" i="2" s="1"/>
  <c r="S217" i="2"/>
  <c r="J217" i="2"/>
  <c r="Z191" i="2"/>
  <c r="Z247" i="2"/>
  <c r="AA247" i="2" s="1"/>
  <c r="Z217" i="2"/>
  <c r="AA217" i="2" s="1"/>
  <c r="S200" i="2"/>
  <c r="J200" i="2"/>
  <c r="G191" i="2"/>
  <c r="J125" i="2"/>
  <c r="S125" i="2"/>
  <c r="Z308" i="2"/>
  <c r="AA308" i="2" s="1"/>
  <c r="Z296" i="2"/>
  <c r="G247" i="2"/>
  <c r="J238" i="2"/>
  <c r="S238" i="2"/>
  <c r="S233" i="2"/>
  <c r="J233" i="2"/>
  <c r="G217" i="2"/>
  <c r="H217" i="2" s="1"/>
  <c r="J205" i="2"/>
  <c r="S205" i="2"/>
  <c r="Z200" i="2"/>
  <c r="AA200" i="2" s="1"/>
  <c r="Z186" i="2"/>
  <c r="Z238" i="2"/>
  <c r="AA238" i="2" s="1"/>
  <c r="Z233" i="2"/>
  <c r="AA233" i="2" s="1"/>
  <c r="J228" i="2"/>
  <c r="S228" i="2"/>
  <c r="Z205" i="2"/>
  <c r="AA205" i="2" s="1"/>
  <c r="G200" i="2"/>
  <c r="G186" i="2"/>
  <c r="H186" i="2" s="1"/>
  <c r="G238" i="2"/>
  <c r="H238" i="2" s="1"/>
  <c r="G233" i="2"/>
  <c r="H233" i="2" s="1"/>
  <c r="Z228" i="2"/>
  <c r="AA228" i="2" s="1"/>
  <c r="S221" i="2"/>
  <c r="J221" i="2"/>
  <c r="S214" i="2"/>
  <c r="J214" i="2"/>
  <c r="AD212" i="2"/>
  <c r="S248" i="2"/>
  <c r="J248" i="2"/>
  <c r="G228" i="2"/>
  <c r="H228" i="2" s="1"/>
  <c r="Z214" i="2"/>
  <c r="AA214" i="2" s="1"/>
  <c r="S147" i="2"/>
  <c r="J147" i="2"/>
  <c r="AA186" i="2"/>
  <c r="J179" i="2"/>
  <c r="S179" i="2"/>
  <c r="Z167" i="2"/>
  <c r="AA167" i="2" s="1"/>
  <c r="S157" i="2"/>
  <c r="J157" i="2"/>
  <c r="S149" i="2"/>
  <c r="J149" i="2"/>
  <c r="AA147" i="2"/>
  <c r="G141" i="2"/>
  <c r="H141" i="2" s="1"/>
  <c r="Z135" i="2"/>
  <c r="AA135" i="2" s="1"/>
  <c r="S199" i="2"/>
  <c r="J199" i="2"/>
  <c r="G198" i="2"/>
  <c r="Z179" i="2"/>
  <c r="G167" i="2"/>
  <c r="H167" i="2" s="1"/>
  <c r="Z157" i="2"/>
  <c r="AA157" i="2" s="1"/>
  <c r="Z149" i="2"/>
  <c r="AA149" i="2" s="1"/>
  <c r="G135" i="2"/>
  <c r="H135" i="2" s="1"/>
  <c r="G172" i="2"/>
  <c r="H172" i="2" s="1"/>
  <c r="J165" i="2"/>
  <c r="S165" i="2"/>
  <c r="S151" i="2"/>
  <c r="J151" i="2"/>
  <c r="G149" i="2"/>
  <c r="H149" i="2" s="1"/>
  <c r="S159" i="2"/>
  <c r="J159" i="2"/>
  <c r="Z151" i="2"/>
  <c r="AA151" i="2" s="1"/>
  <c r="J124" i="2"/>
  <c r="S124" i="2"/>
  <c r="Z159" i="2"/>
  <c r="AA159" i="2" s="1"/>
  <c r="J153" i="2"/>
  <c r="S153" i="2"/>
  <c r="G151" i="2"/>
  <c r="H151" i="2" s="1"/>
  <c r="Z124" i="2"/>
  <c r="AA124" i="2" s="1"/>
  <c r="S119" i="2"/>
  <c r="J119" i="2"/>
  <c r="S93" i="2"/>
  <c r="J93" i="2"/>
  <c r="J161" i="2"/>
  <c r="S161" i="2"/>
  <c r="G159" i="2"/>
  <c r="Z153" i="2"/>
  <c r="AA153" i="2" s="1"/>
  <c r="G124" i="2"/>
  <c r="H124" i="2" s="1"/>
  <c r="G93" i="2"/>
  <c r="H93" i="2" s="1"/>
  <c r="Z180" i="2"/>
  <c r="AA180" i="2" s="1"/>
  <c r="Z161" i="2"/>
  <c r="S128" i="2"/>
  <c r="J128" i="2"/>
  <c r="J104" i="2"/>
  <c r="S104" i="2"/>
  <c r="Z246" i="2"/>
  <c r="AA246" i="2" s="1"/>
  <c r="Z236" i="2"/>
  <c r="AA235" i="2"/>
  <c r="Z216" i="2"/>
  <c r="AA216" i="2" s="1"/>
  <c r="S202" i="2"/>
  <c r="J202" i="2"/>
  <c r="G201" i="2"/>
  <c r="H201" i="2" s="1"/>
  <c r="G180" i="2"/>
  <c r="Z128" i="2"/>
  <c r="AA128" i="2" s="1"/>
  <c r="S82" i="2"/>
  <c r="J82" i="2"/>
  <c r="Z176" i="2"/>
  <c r="J173" i="2"/>
  <c r="S173" i="2"/>
  <c r="AD169" i="2"/>
  <c r="G128" i="2"/>
  <c r="H128" i="2" s="1"/>
  <c r="S116" i="2"/>
  <c r="J116" i="2"/>
  <c r="G82" i="2"/>
  <c r="H82" i="2" s="1"/>
  <c r="Z173" i="2"/>
  <c r="AA173" i="2" s="1"/>
  <c r="S168" i="2"/>
  <c r="J168" i="2"/>
  <c r="G146" i="2"/>
  <c r="H146" i="2" s="1"/>
  <c r="Z140" i="2"/>
  <c r="AA140" i="2" s="1"/>
  <c r="S134" i="2"/>
  <c r="J134" i="2"/>
  <c r="S123" i="2"/>
  <c r="J123" i="2"/>
  <c r="J181" i="2"/>
  <c r="S181" i="2"/>
  <c r="Z168" i="2"/>
  <c r="AA168" i="2" s="1"/>
  <c r="G140" i="2"/>
  <c r="H140" i="2" s="1"/>
  <c r="Z134" i="2"/>
  <c r="AA134" i="2" s="1"/>
  <c r="Z123" i="2"/>
  <c r="AA123" i="2" s="1"/>
  <c r="Z181" i="2"/>
  <c r="AA181" i="2" s="1"/>
  <c r="G168" i="2"/>
  <c r="H168" i="2" s="1"/>
  <c r="Z148" i="2"/>
  <c r="AA148" i="2" s="1"/>
  <c r="S142" i="2"/>
  <c r="J142" i="2"/>
  <c r="Z73" i="2"/>
  <c r="AA73" i="2" s="1"/>
  <c r="Z26" i="2"/>
  <c r="Z177" i="2"/>
  <c r="AA177" i="2" s="1"/>
  <c r="S150" i="2"/>
  <c r="J150" i="2"/>
  <c r="G148" i="2"/>
  <c r="H148" i="2" s="1"/>
  <c r="Z142" i="2"/>
  <c r="S136" i="2"/>
  <c r="J136" i="2"/>
  <c r="G177" i="2"/>
  <c r="H177" i="2" s="1"/>
  <c r="Z150" i="2"/>
  <c r="AA150" i="2" s="1"/>
  <c r="G142" i="2"/>
  <c r="H142" i="2" s="1"/>
  <c r="Z136" i="2"/>
  <c r="AA136" i="2" s="1"/>
  <c r="S101" i="2"/>
  <c r="J101" i="2"/>
  <c r="Z88" i="2"/>
  <c r="G59" i="2"/>
  <c r="H59" i="2" s="1"/>
  <c r="G205" i="2"/>
  <c r="H205" i="2" s="1"/>
  <c r="J193" i="2"/>
  <c r="S193" i="2"/>
  <c r="J152" i="2"/>
  <c r="S152" i="2"/>
  <c r="G150" i="2"/>
  <c r="H150" i="2" s="1"/>
  <c r="G136" i="2"/>
  <c r="G88" i="2"/>
  <c r="H88" i="2" s="1"/>
  <c r="Z206" i="2"/>
  <c r="AA206" i="2" s="1"/>
  <c r="Z193" i="2"/>
  <c r="J160" i="2"/>
  <c r="S160" i="2"/>
  <c r="Z152" i="2"/>
  <c r="AA152" i="2" s="1"/>
  <c r="Z251" i="2"/>
  <c r="AA251" i="2" s="1"/>
  <c r="Z241" i="2"/>
  <c r="Z229" i="2"/>
  <c r="AA229" i="2" s="1"/>
  <c r="Z221" i="2"/>
  <c r="Z211" i="2"/>
  <c r="S207" i="2"/>
  <c r="J207" i="2"/>
  <c r="G206" i="2"/>
  <c r="H206" i="2" s="1"/>
  <c r="G193" i="2"/>
  <c r="J189" i="2"/>
  <c r="S189" i="2"/>
  <c r="Z182" i="2"/>
  <c r="AA182" i="2" s="1"/>
  <c r="Z160" i="2"/>
  <c r="G152" i="2"/>
  <c r="H152" i="2" s="1"/>
  <c r="S222" i="2"/>
  <c r="J222" i="2"/>
  <c r="G221" i="2"/>
  <c r="G211" i="2"/>
  <c r="Z207" i="2"/>
  <c r="AA207" i="2" s="1"/>
  <c r="Z189" i="2"/>
  <c r="AA189" i="2" s="1"/>
  <c r="G182" i="2"/>
  <c r="H182" i="2" s="1"/>
  <c r="S178" i="2"/>
  <c r="J178" i="2"/>
  <c r="J171" i="2"/>
  <c r="S171" i="2"/>
  <c r="G160" i="2"/>
  <c r="H160" i="2" s="1"/>
  <c r="Z242" i="2"/>
  <c r="AA241" i="2"/>
  <c r="Z230" i="2"/>
  <c r="Z222" i="2"/>
  <c r="AA222" i="2" s="1"/>
  <c r="G207" i="2"/>
  <c r="H207" i="2" s="1"/>
  <c r="G189" i="2"/>
  <c r="Z178" i="2"/>
  <c r="AA178" i="2" s="1"/>
  <c r="AA160" i="2"/>
  <c r="G222" i="2"/>
  <c r="G178" i="2"/>
  <c r="AD170" i="2"/>
  <c r="G187" i="2"/>
  <c r="H187" i="2" s="1"/>
  <c r="S182" i="2"/>
  <c r="J182" i="2"/>
  <c r="G181" i="2"/>
  <c r="H181" i="2" s="1"/>
  <c r="G173" i="2"/>
  <c r="H173" i="2" s="1"/>
  <c r="G157" i="2"/>
  <c r="H157" i="2" s="1"/>
  <c r="S148" i="2"/>
  <c r="J148" i="2"/>
  <c r="G147" i="2"/>
  <c r="Z141" i="2"/>
  <c r="S135" i="2"/>
  <c r="J135" i="2"/>
  <c r="G134" i="2"/>
  <c r="G123" i="2"/>
  <c r="Z119" i="2"/>
  <c r="AA119" i="2" s="1"/>
  <c r="G108" i="2"/>
  <c r="H108" i="2" s="1"/>
  <c r="Z93" i="2"/>
  <c r="AA93" i="2" s="1"/>
  <c r="AA88" i="2"/>
  <c r="Z82" i="2"/>
  <c r="S26" i="2"/>
  <c r="J26" i="2"/>
  <c r="Z116" i="2"/>
  <c r="Z101" i="2"/>
  <c r="AA101" i="2" s="1"/>
  <c r="Z14" i="2"/>
  <c r="AA14" i="2" s="1"/>
  <c r="G116" i="2"/>
  <c r="S84" i="2"/>
  <c r="J84" i="2"/>
  <c r="S13" i="2"/>
  <c r="J13" i="2"/>
  <c r="S109" i="2"/>
  <c r="J109" i="2"/>
  <c r="Z84" i="2"/>
  <c r="AA84" i="2" s="1"/>
  <c r="Z56" i="2"/>
  <c r="Z13" i="2"/>
  <c r="AA13" i="2" s="1"/>
  <c r="Z120" i="2"/>
  <c r="AA120" i="2" s="1"/>
  <c r="Z109" i="2"/>
  <c r="AA109" i="2" s="1"/>
  <c r="Z105" i="2"/>
  <c r="AA105" i="2" s="1"/>
  <c r="G84" i="2"/>
  <c r="H84" i="2" s="1"/>
  <c r="G56" i="2"/>
  <c r="H56" i="2" s="1"/>
  <c r="G120" i="2"/>
  <c r="H120" i="2" s="1"/>
  <c r="G109" i="2"/>
  <c r="H109" i="2" s="1"/>
  <c r="G105" i="2"/>
  <c r="Z64" i="2"/>
  <c r="S58" i="2"/>
  <c r="J58" i="2"/>
  <c r="G64" i="2"/>
  <c r="H64" i="2" s="1"/>
  <c r="Z58" i="2"/>
  <c r="AA58" i="2" s="1"/>
  <c r="S113" i="2"/>
  <c r="J113" i="2"/>
  <c r="J99" i="2"/>
  <c r="S99" i="2"/>
  <c r="G58" i="2"/>
  <c r="H58" i="2" s="1"/>
  <c r="G113" i="2"/>
  <c r="H113" i="2" s="1"/>
  <c r="Z99" i="2"/>
  <c r="G72" i="2"/>
  <c r="H72" i="2" s="1"/>
  <c r="S66" i="2"/>
  <c r="J66" i="2"/>
  <c r="J121" i="2"/>
  <c r="S121" i="2"/>
  <c r="J110" i="2"/>
  <c r="S110" i="2"/>
  <c r="G99" i="2"/>
  <c r="H99" i="2" s="1"/>
  <c r="S94" i="2"/>
  <c r="J94" i="2"/>
  <c r="Z66" i="2"/>
  <c r="AA66" i="2" s="1"/>
  <c r="S60" i="2"/>
  <c r="J60" i="2"/>
  <c r="J132" i="2"/>
  <c r="S132" i="2"/>
  <c r="Z125" i="2"/>
  <c r="AA125" i="2" s="1"/>
  <c r="Z121" i="2"/>
  <c r="AA121" i="2" s="1"/>
  <c r="Z110" i="2"/>
  <c r="AA110" i="2" s="1"/>
  <c r="J106" i="2"/>
  <c r="S106" i="2"/>
  <c r="AA99" i="2"/>
  <c r="Z94" i="2"/>
  <c r="AA94" i="2" s="1"/>
  <c r="G66" i="2"/>
  <c r="Z60" i="2"/>
  <c r="S176" i="2"/>
  <c r="J176" i="2"/>
  <c r="J162" i="2"/>
  <c r="S162" i="2"/>
  <c r="G161" i="2"/>
  <c r="H161" i="2" s="1"/>
  <c r="J154" i="2"/>
  <c r="S154" i="2"/>
  <c r="G153" i="2"/>
  <c r="H153" i="2" s="1"/>
  <c r="Z132" i="2"/>
  <c r="AA132" i="2" s="1"/>
  <c r="G125" i="2"/>
  <c r="H125" i="2" s="1"/>
  <c r="G121" i="2"/>
  <c r="G110" i="2"/>
  <c r="Z106" i="2"/>
  <c r="G94" i="2"/>
  <c r="S92" i="2"/>
  <c r="J92" i="2"/>
  <c r="G60" i="2"/>
  <c r="Z162" i="2"/>
  <c r="AA162" i="2" s="1"/>
  <c r="AA161" i="2"/>
  <c r="Z154" i="2"/>
  <c r="AA154" i="2" s="1"/>
  <c r="S129" i="2"/>
  <c r="J129" i="2"/>
  <c r="S114" i="2"/>
  <c r="J114" i="2"/>
  <c r="Z97" i="2"/>
  <c r="AA97" i="2" s="1"/>
  <c r="Z92" i="2"/>
  <c r="AA92" i="2" s="1"/>
  <c r="S83" i="2"/>
  <c r="J83" i="2"/>
  <c r="S46" i="2"/>
  <c r="J46" i="2"/>
  <c r="J191" i="2"/>
  <c r="S191" i="2"/>
  <c r="J177" i="2"/>
  <c r="S177" i="2"/>
  <c r="G176" i="2"/>
  <c r="H176" i="2" s="1"/>
  <c r="J163" i="2"/>
  <c r="S163" i="2"/>
  <c r="G162" i="2"/>
  <c r="H162" i="2" s="1"/>
  <c r="J155" i="2"/>
  <c r="S155" i="2"/>
  <c r="G154" i="2"/>
  <c r="H154" i="2" s="1"/>
  <c r="Z129" i="2"/>
  <c r="AA129" i="2" s="1"/>
  <c r="Z114" i="2"/>
  <c r="G97" i="2"/>
  <c r="H97" i="2" s="1"/>
  <c r="G92" i="2"/>
  <c r="H92" i="2" s="1"/>
  <c r="Z83" i="2"/>
  <c r="AA83" i="2" s="1"/>
  <c r="Z163" i="2"/>
  <c r="AA163" i="2" s="1"/>
  <c r="Z155" i="2"/>
  <c r="G129" i="2"/>
  <c r="H129" i="2" s="1"/>
  <c r="G114" i="2"/>
  <c r="Z103" i="2"/>
  <c r="G83" i="2"/>
  <c r="H83" i="2" s="1"/>
  <c r="S45" i="2"/>
  <c r="J45" i="2"/>
  <c r="J164" i="2"/>
  <c r="S164" i="2"/>
  <c r="G163" i="2"/>
  <c r="G155" i="2"/>
  <c r="S122" i="2"/>
  <c r="J122" i="2"/>
  <c r="G103" i="2"/>
  <c r="S63" i="2"/>
  <c r="J63" i="2"/>
  <c r="G45" i="2"/>
  <c r="Z164" i="2"/>
  <c r="AA164" i="2" s="1"/>
  <c r="AA155" i="2"/>
  <c r="Z133" i="2"/>
  <c r="AA133" i="2" s="1"/>
  <c r="Z122" i="2"/>
  <c r="AA122" i="2" s="1"/>
  <c r="Z107" i="2"/>
  <c r="AA107" i="2" s="1"/>
  <c r="J100" i="2"/>
  <c r="S100" i="2"/>
  <c r="Z63" i="2"/>
  <c r="S57" i="2"/>
  <c r="J57" i="2"/>
  <c r="Z44" i="2"/>
  <c r="AA44" i="2" s="1"/>
  <c r="G164" i="2"/>
  <c r="J145" i="2"/>
  <c r="S145" i="2"/>
  <c r="G133" i="2"/>
  <c r="G122" i="2"/>
  <c r="G107" i="2"/>
  <c r="Z100" i="2"/>
  <c r="J79" i="2"/>
  <c r="S79" i="2"/>
  <c r="G57" i="2"/>
  <c r="H57" i="2" s="1"/>
  <c r="G44" i="2"/>
  <c r="H44" i="2" s="1"/>
  <c r="Z171" i="2"/>
  <c r="AA171" i="2" s="1"/>
  <c r="Z165" i="2"/>
  <c r="AA165" i="2" s="1"/>
  <c r="Z145" i="2"/>
  <c r="AA145" i="2" s="1"/>
  <c r="S139" i="2"/>
  <c r="J139" i="2"/>
  <c r="S115" i="2"/>
  <c r="J115" i="2"/>
  <c r="G100" i="2"/>
  <c r="H100" i="2" s="1"/>
  <c r="Z79" i="2"/>
  <c r="S65" i="2"/>
  <c r="J65" i="2"/>
  <c r="S186" i="2"/>
  <c r="J186" i="2"/>
  <c r="S180" i="2"/>
  <c r="J180" i="2"/>
  <c r="G179" i="2"/>
  <c r="H179" i="2" s="1"/>
  <c r="S172" i="2"/>
  <c r="J172" i="2"/>
  <c r="G171" i="2"/>
  <c r="H171" i="2" s="1"/>
  <c r="G165" i="2"/>
  <c r="H165" i="2" s="1"/>
  <c r="S146" i="2"/>
  <c r="J146" i="2"/>
  <c r="G145" i="2"/>
  <c r="Z139" i="2"/>
  <c r="Z115" i="2"/>
  <c r="G79" i="2"/>
  <c r="H79" i="2" s="1"/>
  <c r="Z65" i="2"/>
  <c r="AA65" i="2" s="1"/>
  <c r="S59" i="2"/>
  <c r="J59" i="2"/>
  <c r="Z172" i="2"/>
  <c r="AA172" i="2" s="1"/>
  <c r="Z146" i="2"/>
  <c r="AA146" i="2" s="1"/>
  <c r="S140" i="2"/>
  <c r="J140" i="2"/>
  <c r="G139" i="2"/>
  <c r="H139" i="2" s="1"/>
  <c r="G115" i="2"/>
  <c r="S88" i="2"/>
  <c r="J88" i="2"/>
  <c r="S73" i="2"/>
  <c r="J73" i="2"/>
  <c r="G65" i="2"/>
  <c r="Z59" i="2"/>
  <c r="S133" i="2"/>
  <c r="J133" i="2"/>
  <c r="G132" i="2"/>
  <c r="S120" i="2"/>
  <c r="J120" i="2"/>
  <c r="G119" i="2"/>
  <c r="H119" i="2" s="1"/>
  <c r="Z113" i="2"/>
  <c r="S107" i="2"/>
  <c r="J107" i="2"/>
  <c r="G106" i="2"/>
  <c r="H106" i="2" s="1"/>
  <c r="S97" i="2"/>
  <c r="J97" i="2"/>
  <c r="G73" i="2"/>
  <c r="S64" i="2"/>
  <c r="J64" i="2"/>
  <c r="G63" i="2"/>
  <c r="H63" i="2" s="1"/>
  <c r="Z57" i="2"/>
  <c r="AA57" i="2" s="1"/>
  <c r="AA56" i="2"/>
  <c r="Z45" i="2"/>
  <c r="AA45" i="2" s="1"/>
  <c r="G26" i="2"/>
  <c r="S14" i="2"/>
  <c r="J14" i="2"/>
  <c r="G13" i="2"/>
  <c r="Z46" i="2"/>
  <c r="AA46" i="2" s="1"/>
  <c r="S40" i="2"/>
  <c r="J40" i="2"/>
  <c r="S15" i="2"/>
  <c r="J15" i="2"/>
  <c r="G14" i="2"/>
  <c r="S47" i="2"/>
  <c r="J47" i="2"/>
  <c r="G46" i="2"/>
  <c r="Z40" i="2"/>
  <c r="S22" i="2"/>
  <c r="J22" i="2"/>
  <c r="Z15" i="2"/>
  <c r="AA15" i="2" s="1"/>
  <c r="Z47" i="2"/>
  <c r="AA47" i="2" s="1"/>
  <c r="S41" i="2"/>
  <c r="J41" i="2"/>
  <c r="G40" i="2"/>
  <c r="H40" i="2" s="1"/>
  <c r="Z22" i="2"/>
  <c r="S16" i="2"/>
  <c r="J16" i="2"/>
  <c r="G15" i="2"/>
  <c r="S48" i="2"/>
  <c r="J48" i="2"/>
  <c r="G47" i="2"/>
  <c r="Z41" i="2"/>
  <c r="AA41" i="2" s="1"/>
  <c r="S23" i="2"/>
  <c r="J23" i="2"/>
  <c r="G22" i="2"/>
  <c r="Z16" i="2"/>
  <c r="Z48" i="2"/>
  <c r="AA48" i="2" s="1"/>
  <c r="G41" i="2"/>
  <c r="Z23" i="2"/>
  <c r="AA23" i="2" s="1"/>
  <c r="S17" i="2"/>
  <c r="J17" i="2"/>
  <c r="G16" i="2"/>
  <c r="H16" i="2" s="1"/>
  <c r="J49" i="2"/>
  <c r="S49" i="2"/>
  <c r="G48" i="2"/>
  <c r="H48" i="2" s="1"/>
  <c r="J36" i="2"/>
  <c r="S36" i="2"/>
  <c r="G23" i="2"/>
  <c r="Z17" i="2"/>
  <c r="AA17" i="2" s="1"/>
  <c r="Z49" i="2"/>
  <c r="AA49" i="2" s="1"/>
  <c r="Z36" i="2"/>
  <c r="AA36" i="2" s="1"/>
  <c r="J18" i="2"/>
  <c r="S18" i="2"/>
  <c r="G17" i="2"/>
  <c r="H17" i="2" s="1"/>
  <c r="J50" i="2"/>
  <c r="S50" i="2"/>
  <c r="G49" i="2"/>
  <c r="J37" i="2"/>
  <c r="S37" i="2"/>
  <c r="G36" i="2"/>
  <c r="H36" i="2" s="1"/>
  <c r="Z18" i="2"/>
  <c r="AA18" i="2" s="1"/>
  <c r="Z50" i="2"/>
  <c r="Z37" i="2"/>
  <c r="AA37" i="2" s="1"/>
  <c r="J19" i="2"/>
  <c r="S19" i="2"/>
  <c r="G18" i="2"/>
  <c r="AA79" i="2"/>
  <c r="J51" i="2"/>
  <c r="S51" i="2"/>
  <c r="G50" i="2"/>
  <c r="G37" i="2"/>
  <c r="H37" i="2" s="1"/>
  <c r="Z19" i="2"/>
  <c r="AA19" i="2" s="1"/>
  <c r="J68" i="2"/>
  <c r="S68" i="2"/>
  <c r="Z51" i="2"/>
  <c r="G19" i="2"/>
  <c r="J10" i="2"/>
  <c r="S10" i="2"/>
  <c r="Z68" i="2"/>
  <c r="J52" i="2"/>
  <c r="S52" i="2"/>
  <c r="G51" i="2"/>
  <c r="Z10" i="2"/>
  <c r="AA10" i="2" s="1"/>
  <c r="J102" i="2"/>
  <c r="S102" i="2"/>
  <c r="G101" i="2"/>
  <c r="H101" i="2" s="1"/>
  <c r="J69" i="2"/>
  <c r="S69" i="2"/>
  <c r="G68" i="2"/>
  <c r="Z52" i="2"/>
  <c r="J11" i="2"/>
  <c r="S11" i="2"/>
  <c r="G10" i="2"/>
  <c r="Z102" i="2"/>
  <c r="J76" i="2"/>
  <c r="S76" i="2"/>
  <c r="Z69" i="2"/>
  <c r="J53" i="2"/>
  <c r="S53" i="2"/>
  <c r="G52" i="2"/>
  <c r="H52" i="2" s="1"/>
  <c r="J29" i="2"/>
  <c r="S29" i="2"/>
  <c r="Z11" i="2"/>
  <c r="AA11" i="2" s="1"/>
  <c r="J103" i="2"/>
  <c r="S103" i="2"/>
  <c r="G102" i="2"/>
  <c r="H102" i="2" s="1"/>
  <c r="Z76" i="2"/>
  <c r="AA76" i="2" s="1"/>
  <c r="S70" i="2"/>
  <c r="J70" i="2"/>
  <c r="G69" i="2"/>
  <c r="H69" i="2" s="1"/>
  <c r="Z53" i="2"/>
  <c r="Z29" i="2"/>
  <c r="G11" i="2"/>
  <c r="G76" i="2"/>
  <c r="H76" i="2" s="1"/>
  <c r="Z70" i="2"/>
  <c r="AA70" i="2" s="1"/>
  <c r="S54" i="2"/>
  <c r="J54" i="2"/>
  <c r="G53" i="2"/>
  <c r="H53" i="2" s="1"/>
  <c r="S30" i="2"/>
  <c r="J30" i="2"/>
  <c r="G29" i="2"/>
  <c r="H29" i="2" s="1"/>
  <c r="J71" i="2"/>
  <c r="S71" i="2"/>
  <c r="G70" i="2"/>
  <c r="Z54" i="2"/>
  <c r="Z30" i="2"/>
  <c r="AA30" i="2" s="1"/>
  <c r="Z104" i="2"/>
  <c r="AA104" i="2" s="1"/>
  <c r="AA103" i="2"/>
  <c r="Z71" i="2"/>
  <c r="AA71" i="2" s="1"/>
  <c r="J55" i="2"/>
  <c r="S55" i="2"/>
  <c r="G54" i="2"/>
  <c r="H54" i="2" s="1"/>
  <c r="G30" i="2"/>
  <c r="H30" i="2" s="1"/>
  <c r="S105" i="2"/>
  <c r="J105" i="2"/>
  <c r="G104" i="2"/>
  <c r="H104" i="2" s="1"/>
  <c r="S72" i="2"/>
  <c r="J72" i="2"/>
  <c r="G71" i="2"/>
  <c r="H71" i="2" s="1"/>
  <c r="Z55" i="2"/>
  <c r="AA55" i="2" s="1"/>
  <c r="Z72" i="2"/>
  <c r="S56" i="2"/>
  <c r="J56" i="2"/>
  <c r="G55" i="2"/>
  <c r="S44" i="2"/>
  <c r="J44" i="2"/>
  <c r="O243" i="2"/>
  <c r="P243" i="2" s="1"/>
  <c r="M243" i="2"/>
  <c r="N243" i="2" s="1"/>
  <c r="AD243" i="2"/>
  <c r="AD330" i="2"/>
  <c r="AD280" i="2"/>
  <c r="AA280" i="2"/>
  <c r="AD276" i="2"/>
  <c r="AD279" i="2"/>
  <c r="AA279" i="2"/>
  <c r="AD274" i="2"/>
  <c r="M212" i="2"/>
  <c r="N212" i="2" s="1"/>
  <c r="AA253" i="2"/>
  <c r="AA272" i="2"/>
  <c r="M175" i="2"/>
  <c r="N175" i="2" s="1"/>
  <c r="AD223" i="2"/>
  <c r="AD183" i="2"/>
  <c r="O183" i="2"/>
  <c r="P183" i="2" s="1"/>
  <c r="M183" i="2"/>
  <c r="N183" i="2" s="1"/>
  <c r="M158" i="2"/>
  <c r="N158" i="2" s="1"/>
  <c r="AD210" i="2"/>
  <c r="AD175" i="2"/>
  <c r="AD158" i="2"/>
  <c r="AD98" i="2"/>
  <c r="M188" i="2"/>
  <c r="N188" i="2" s="1"/>
  <c r="H212" i="2"/>
  <c r="O188" i="2"/>
  <c r="P188" i="2" s="1"/>
  <c r="O156" i="2"/>
  <c r="P156" i="2" s="1"/>
  <c r="M156" i="2"/>
  <c r="N156" i="2" s="1"/>
  <c r="O192" i="2"/>
  <c r="P192" i="2" s="1"/>
  <c r="M192" i="2"/>
  <c r="N192" i="2" s="1"/>
  <c r="AD185" i="2"/>
  <c r="O194" i="2"/>
  <c r="P194" i="2" s="1"/>
  <c r="AD188" i="2"/>
  <c r="AD166" i="2"/>
  <c r="O166" i="2"/>
  <c r="P166" i="2" s="1"/>
  <c r="M166" i="2"/>
  <c r="N166" i="2" s="1"/>
  <c r="AD196" i="2"/>
  <c r="AA196" i="2"/>
  <c r="O190" i="2"/>
  <c r="P190" i="2" s="1"/>
  <c r="AD192" i="2"/>
  <c r="AD194" i="2"/>
  <c r="AD190" i="2"/>
  <c r="AD184" i="2"/>
  <c r="AA190" i="2"/>
  <c r="AD156" i="2"/>
  <c r="R67" i="2"/>
  <c r="Q67" i="2"/>
  <c r="W67" i="2"/>
  <c r="V67" i="2"/>
  <c r="H175" i="2"/>
  <c r="AA156" i="2"/>
  <c r="AD174" i="2"/>
  <c r="AA174" i="2"/>
  <c r="O175" i="2"/>
  <c r="P175" i="2" s="1"/>
  <c r="H170" i="2"/>
  <c r="H188" i="2"/>
  <c r="H158" i="2"/>
  <c r="H196" i="2"/>
  <c r="N87" i="2"/>
  <c r="M98" i="2"/>
  <c r="N98" i="2" s="1"/>
  <c r="H98" i="2"/>
  <c r="O98" i="2"/>
  <c r="P98" i="2" s="1"/>
  <c r="H87" i="2"/>
  <c r="M89" i="2"/>
  <c r="N89" i="2" s="1"/>
  <c r="H89" i="2"/>
  <c r="O12" i="2"/>
  <c r="P12" i="2" s="1"/>
  <c r="AD12" i="2"/>
  <c r="W87" i="2"/>
  <c r="V87" i="2"/>
  <c r="R87" i="2"/>
  <c r="Q87" i="2"/>
  <c r="AD33" i="2"/>
  <c r="AD34" i="2" s="1"/>
  <c r="AA158" i="2"/>
  <c r="AA12" i="2"/>
  <c r="AC253" i="2"/>
  <c r="K287" i="2"/>
  <c r="K191" i="2"/>
  <c r="K216" i="2"/>
  <c r="K227" i="2"/>
  <c r="K268" i="2"/>
  <c r="L191" i="2"/>
  <c r="K199" i="2"/>
  <c r="K252" i="2"/>
  <c r="K82" i="2"/>
  <c r="K97" i="2"/>
  <c r="K334" i="2"/>
  <c r="K310" i="2"/>
  <c r="L199" i="2"/>
  <c r="K119" i="2"/>
  <c r="K26" i="2"/>
  <c r="K124" i="2"/>
  <c r="K88" i="2"/>
  <c r="K320" i="2"/>
  <c r="L82" i="2"/>
  <c r="K30" i="2"/>
  <c r="K324" i="2"/>
  <c r="K250" i="2"/>
  <c r="K133" i="2"/>
  <c r="K294" i="2"/>
  <c r="L169" i="2"/>
  <c r="K180" i="2"/>
  <c r="K177" i="2"/>
  <c r="K101" i="2"/>
  <c r="K108" i="2"/>
  <c r="K136" i="2"/>
  <c r="K200" i="2"/>
  <c r="L136" i="2"/>
  <c r="K16" i="2"/>
  <c r="K265" i="2"/>
  <c r="AC199" i="2"/>
  <c r="AC227" i="2"/>
  <c r="K179" i="2"/>
  <c r="K257" i="2"/>
  <c r="K239" i="2"/>
  <c r="K303" i="2"/>
  <c r="K100" i="2"/>
  <c r="K206" i="2"/>
  <c r="K256" i="2"/>
  <c r="AC97" i="2"/>
  <c r="AC200" i="2"/>
  <c r="AC206" i="2"/>
  <c r="L279" i="2"/>
  <c r="K94" i="2"/>
  <c r="L94" i="2" s="1"/>
  <c r="K65" i="2"/>
  <c r="K50" i="2"/>
  <c r="L50" i="2" s="1"/>
  <c r="K244" i="2"/>
  <c r="K217" i="2"/>
  <c r="K242" i="2"/>
  <c r="K314" i="2"/>
  <c r="K222" i="2"/>
  <c r="K228" i="2"/>
  <c r="K207" i="2"/>
  <c r="K211" i="2"/>
  <c r="L222" i="2"/>
  <c r="L133" i="2"/>
  <c r="K171" i="2"/>
  <c r="K307" i="2"/>
  <c r="AC133" i="2"/>
  <c r="L88" i="2"/>
  <c r="K288" i="2"/>
  <c r="K152" i="2"/>
  <c r="K172" i="2"/>
  <c r="K321" i="2"/>
  <c r="K139" i="2"/>
  <c r="L139" i="2" s="1"/>
  <c r="K319" i="2"/>
  <c r="K140" i="2"/>
  <c r="K232" i="2"/>
  <c r="K164" i="2"/>
  <c r="L97" i="2"/>
  <c r="L310" i="2"/>
  <c r="L196" i="2"/>
  <c r="AC94" i="2"/>
  <c r="K235" i="2"/>
  <c r="K299" i="2"/>
  <c r="K327" i="2"/>
  <c r="K323" i="2"/>
  <c r="AC222" i="2"/>
  <c r="K331" i="2"/>
  <c r="AC331" i="2" s="1"/>
  <c r="K247" i="2"/>
  <c r="AC26" i="2"/>
  <c r="K289" i="2"/>
  <c r="L327" i="2"/>
  <c r="L100" i="2"/>
  <c r="L170" i="2"/>
  <c r="K325" i="2"/>
  <c r="K318" i="2"/>
  <c r="AC50" i="2"/>
  <c r="K68" i="2"/>
  <c r="L68" i="2" s="1"/>
  <c r="AC250" i="2"/>
  <c r="K189" i="2"/>
  <c r="AC303" i="2"/>
  <c r="K128" i="2"/>
  <c r="K322" i="2"/>
  <c r="K306" i="2"/>
  <c r="K13" i="2"/>
  <c r="K151" i="2"/>
  <c r="K254" i="2"/>
  <c r="AC254" i="2" s="1"/>
  <c r="K218" i="2"/>
  <c r="K231" i="2"/>
  <c r="P2" i="2"/>
  <c r="AC124" i="2"/>
  <c r="L171" i="2"/>
  <c r="AC334" i="2"/>
  <c r="K110" i="2"/>
  <c r="L110" i="2" s="1"/>
  <c r="AC152" i="2"/>
  <c r="K148" i="2"/>
  <c r="L148" i="2" s="1"/>
  <c r="K146" i="2"/>
  <c r="K83" i="2"/>
  <c r="AC164" i="2"/>
  <c r="K238" i="2"/>
  <c r="L140" i="2"/>
  <c r="K311" i="2"/>
  <c r="K214" i="2"/>
  <c r="AC140" i="2"/>
  <c r="AC322" i="2"/>
  <c r="K258" i="2"/>
  <c r="AC265" i="2"/>
  <c r="K155" i="2"/>
  <c r="L155" i="2" s="1"/>
  <c r="L250" i="2"/>
  <c r="AC247" i="2"/>
  <c r="L210" i="2"/>
  <c r="L325" i="2"/>
  <c r="K113" i="2"/>
  <c r="L113" i="2" s="1"/>
  <c r="K114" i="2"/>
  <c r="L114" i="2" s="1"/>
  <c r="K187" i="2"/>
  <c r="K182" i="2"/>
  <c r="AC216" i="2"/>
  <c r="K326" i="2"/>
  <c r="K134" i="2"/>
  <c r="K266" i="2"/>
  <c r="K145" i="2"/>
  <c r="K104" i="2"/>
  <c r="K132" i="2"/>
  <c r="K225" i="2"/>
  <c r="K215" i="2"/>
  <c r="AC218" i="2"/>
  <c r="P3" i="2"/>
  <c r="L124" i="2"/>
  <c r="AC171" i="2"/>
  <c r="L334" i="2"/>
  <c r="AC110" i="2"/>
  <c r="K19" i="2"/>
  <c r="K129" i="2"/>
  <c r="K312" i="2"/>
  <c r="AC83" i="2"/>
  <c r="L182" i="2"/>
  <c r="L294" i="2"/>
  <c r="K153" i="2"/>
  <c r="L320" i="2"/>
  <c r="K226" i="2"/>
  <c r="AC151" i="2"/>
  <c r="AC148" i="2"/>
  <c r="K198" i="2"/>
  <c r="L211" i="2"/>
  <c r="L228" i="2"/>
  <c r="AC256" i="2"/>
  <c r="L273" i="2"/>
  <c r="K335" i="2"/>
  <c r="L335" i="2" s="1"/>
  <c r="K40" i="2"/>
  <c r="L40" i="2" s="1"/>
  <c r="K41" i="2"/>
  <c r="L41" i="2" s="1"/>
  <c r="AC68" i="2"/>
  <c r="K220" i="2"/>
  <c r="K213" i="2"/>
  <c r="K300" i="2"/>
  <c r="K178" i="2"/>
  <c r="L178" i="2" s="1"/>
  <c r="K286" i="2"/>
  <c r="L286" i="2" s="1"/>
  <c r="K181" i="2"/>
  <c r="K176" i="2"/>
  <c r="K315" i="2"/>
  <c r="AC232" i="2"/>
  <c r="L13" i="2"/>
  <c r="L146" i="2"/>
  <c r="L307" i="2"/>
  <c r="K17" i="2"/>
  <c r="AC145" i="2"/>
  <c r="AC100" i="2"/>
  <c r="K333" i="2"/>
  <c r="AC139" i="2"/>
  <c r="L26" i="2"/>
  <c r="AC286" i="2"/>
  <c r="K29" i="2"/>
  <c r="L214" i="2"/>
  <c r="K230" i="2"/>
  <c r="AC230" i="2"/>
  <c r="AC310" i="2"/>
  <c r="L200" i="2"/>
  <c r="AC178" i="2"/>
  <c r="L275" i="2"/>
  <c r="K93" i="2"/>
  <c r="AC113" i="2"/>
  <c r="AC114" i="2"/>
  <c r="K63" i="2"/>
  <c r="K72" i="2"/>
  <c r="K120" i="2"/>
  <c r="L120" i="2" s="1"/>
  <c r="K202" i="2"/>
  <c r="K255" i="2"/>
  <c r="K84" i="2"/>
  <c r="K285" i="2"/>
  <c r="K251" i="2"/>
  <c r="K292" i="2"/>
  <c r="AC292" i="2" s="1"/>
  <c r="K142" i="2"/>
  <c r="AC155" i="2"/>
  <c r="AC252" i="2"/>
  <c r="K205" i="2"/>
  <c r="AC13" i="2"/>
  <c r="AC146" i="2"/>
  <c r="AC307" i="2"/>
  <c r="K71" i="2"/>
  <c r="AC71" i="2" s="1"/>
  <c r="K79" i="2"/>
  <c r="K249" i="2"/>
  <c r="K193" i="2"/>
  <c r="AC217" i="2"/>
  <c r="AC215" i="2"/>
  <c r="AC251" i="2"/>
  <c r="L331" i="2"/>
  <c r="L164" i="2"/>
  <c r="AC312" i="2"/>
  <c r="AC82" i="2"/>
  <c r="K336" i="2"/>
  <c r="K107" i="2"/>
  <c r="K298" i="2"/>
  <c r="AC298" i="2" s="1"/>
  <c r="AC311" i="2"/>
  <c r="K297" i="2"/>
  <c r="K121" i="2"/>
  <c r="AC214" i="2"/>
  <c r="K23" i="2"/>
  <c r="K105" i="2"/>
  <c r="L256" i="2"/>
  <c r="AC257" i="2"/>
  <c r="L185" i="2"/>
  <c r="AC325" i="2"/>
  <c r="AC335" i="2"/>
  <c r="AC40" i="2"/>
  <c r="AC41" i="2"/>
  <c r="L71" i="2"/>
  <c r="AC191" i="2"/>
  <c r="K106" i="2"/>
  <c r="K201" i="2"/>
  <c r="K163" i="2"/>
  <c r="K245" i="2"/>
  <c r="K237" i="2"/>
  <c r="K309" i="2"/>
  <c r="L309" i="2" s="1"/>
  <c r="AC136" i="2"/>
  <c r="K186" i="2"/>
  <c r="L217" i="2"/>
  <c r="L319" i="2"/>
  <c r="L145" i="2"/>
  <c r="L215" i="2"/>
  <c r="L152" i="2"/>
  <c r="AC202" i="2"/>
  <c r="L252" i="2"/>
  <c r="L17" i="2"/>
  <c r="AC244" i="2"/>
  <c r="L172" i="2"/>
  <c r="AC323" i="2"/>
  <c r="K15" i="2"/>
  <c r="AC288" i="2"/>
  <c r="AC120" i="2"/>
  <c r="AC16" i="2"/>
  <c r="K11" i="2"/>
  <c r="AC108" i="2"/>
  <c r="K203" i="2"/>
  <c r="K36" i="2"/>
  <c r="L254" i="2"/>
  <c r="L225" i="2"/>
  <c r="L195" i="2"/>
  <c r="K60" i="2"/>
  <c r="L60" i="2" s="1"/>
  <c r="K49" i="2"/>
  <c r="L49" i="2" s="1"/>
  <c r="K154" i="2"/>
  <c r="AC314" i="2"/>
  <c r="AC319" i="2"/>
  <c r="K259" i="2"/>
  <c r="AC132" i="2"/>
  <c r="K14" i="2"/>
  <c r="AC182" i="2"/>
  <c r="K52" i="2"/>
  <c r="L52" i="2" s="1"/>
  <c r="L180" i="2"/>
  <c r="K221" i="2"/>
  <c r="K293" i="2"/>
  <c r="AC294" i="2"/>
  <c r="K147" i="2"/>
  <c r="L147" i="2" s="1"/>
  <c r="L230" i="2"/>
  <c r="K302" i="2"/>
  <c r="AC220" i="2"/>
  <c r="L134" i="2"/>
  <c r="K308" i="2"/>
  <c r="AC211" i="2"/>
  <c r="AC333" i="2"/>
  <c r="L33" i="2"/>
  <c r="K70" i="2"/>
  <c r="K10" i="2"/>
  <c r="AC17" i="2"/>
  <c r="AC177" i="2"/>
  <c r="AC101" i="2"/>
  <c r="L30" i="2"/>
  <c r="L238" i="2"/>
  <c r="K123" i="2"/>
  <c r="K141" i="2"/>
  <c r="K160" i="2"/>
  <c r="K103" i="2"/>
  <c r="K248" i="2"/>
  <c r="K109" i="2"/>
  <c r="AC109" i="2" s="1"/>
  <c r="K162" i="2"/>
  <c r="L119" i="2"/>
  <c r="L292" i="2"/>
  <c r="L109" i="2"/>
  <c r="L298" i="2"/>
  <c r="AC49" i="2"/>
  <c r="AC106" i="2"/>
  <c r="AC119" i="2"/>
  <c r="K161" i="2"/>
  <c r="AC176" i="2"/>
  <c r="AC235" i="2"/>
  <c r="K328" i="2"/>
  <c r="K122" i="2"/>
  <c r="K301" i="2"/>
  <c r="L108" i="2"/>
  <c r="K150" i="2"/>
  <c r="AC320" i="2"/>
  <c r="AC36" i="2"/>
  <c r="AC134" i="2"/>
  <c r="K102" i="2"/>
  <c r="L257" i="2"/>
  <c r="AC228" i="2"/>
  <c r="L184" i="2"/>
  <c r="AC60" i="2"/>
  <c r="K234" i="2"/>
  <c r="L280" i="2"/>
  <c r="K305" i="2"/>
  <c r="AC326" i="2"/>
  <c r="K313" i="2"/>
  <c r="AC293" i="2"/>
  <c r="L223" i="2"/>
  <c r="L305" i="2"/>
  <c r="K296" i="2"/>
  <c r="AC88" i="2"/>
  <c r="AC309" i="2"/>
  <c r="K267" i="2"/>
  <c r="K233" i="2"/>
  <c r="L197" i="2"/>
  <c r="K47" i="2"/>
  <c r="L47" i="2" s="1"/>
  <c r="AC321" i="2"/>
  <c r="AC249" i="2"/>
  <c r="AC225" i="2"/>
  <c r="AC272" i="2"/>
  <c r="K46" i="2"/>
  <c r="K76" i="2"/>
  <c r="K18" i="2"/>
  <c r="K332" i="2"/>
  <c r="AC305" i="2"/>
  <c r="K116" i="2"/>
  <c r="K92" i="2"/>
  <c r="L92" i="2" s="1"/>
  <c r="K64" i="2"/>
  <c r="AC47" i="2"/>
  <c r="K48" i="2"/>
  <c r="L48" i="2" s="1"/>
  <c r="AC52" i="2"/>
  <c r="L267" i="2"/>
  <c r="AC181" i="2"/>
  <c r="AC153" i="2"/>
  <c r="K304" i="2"/>
  <c r="L304" i="2" s="1"/>
  <c r="K66" i="2"/>
  <c r="L66" i="2" s="1"/>
  <c r="K56" i="2"/>
  <c r="K260" i="2"/>
  <c r="AC324" i="2"/>
  <c r="AC147" i="2"/>
  <c r="AC304" i="2"/>
  <c r="K295" i="2"/>
  <c r="K157" i="2"/>
  <c r="AC66" i="2"/>
  <c r="AC92" i="2"/>
  <c r="K45" i="2"/>
  <c r="K73" i="2"/>
  <c r="AC48" i="2"/>
  <c r="K329" i="2"/>
  <c r="K291" i="2"/>
  <c r="L293" i="2"/>
  <c r="K115" i="2"/>
  <c r="K51" i="2"/>
  <c r="L51" i="2" s="1"/>
  <c r="K167" i="2"/>
  <c r="K159" i="2"/>
  <c r="AC336" i="2"/>
  <c r="AC289" i="2"/>
  <c r="AC129" i="2"/>
  <c r="AC295" i="2"/>
  <c r="K57" i="2"/>
  <c r="K55" i="2"/>
  <c r="K125" i="2"/>
  <c r="K317" i="2"/>
  <c r="K229" i="2"/>
  <c r="L229" i="2" s="1"/>
  <c r="AC299" i="2"/>
  <c r="L268" i="2"/>
  <c r="L239" i="2"/>
  <c r="K246" i="2"/>
  <c r="AC229" i="2"/>
  <c r="AC51" i="2"/>
  <c r="K54" i="2"/>
  <c r="AC54" i="2" s="1"/>
  <c r="K173" i="2"/>
  <c r="AC180" i="2"/>
  <c r="L301" i="2"/>
  <c r="K316" i="2"/>
  <c r="AC226" i="2"/>
  <c r="AC239" i="2"/>
  <c r="K204" i="2"/>
  <c r="L249" i="2"/>
  <c r="K241" i="2"/>
  <c r="AC160" i="2"/>
  <c r="AC287" i="2"/>
  <c r="L295" i="2"/>
  <c r="K22" i="2"/>
  <c r="K53" i="2"/>
  <c r="K168" i="2"/>
  <c r="K37" i="2"/>
  <c r="K149" i="2"/>
  <c r="K240" i="2"/>
  <c r="K290" i="2"/>
  <c r="AC242" i="2"/>
  <c r="K165" i="2"/>
  <c r="AC204" i="2"/>
  <c r="AC267" i="2"/>
  <c r="K99" i="2"/>
  <c r="L287" i="2"/>
  <c r="K58" i="2"/>
  <c r="K59" i="2"/>
  <c r="K69" i="2"/>
  <c r="L54" i="2"/>
  <c r="K44" i="2"/>
  <c r="K135" i="2"/>
  <c r="K219" i="2"/>
  <c r="AC159" i="2"/>
  <c r="L213" i="2"/>
  <c r="L255" i="2"/>
  <c r="AC238" i="2"/>
  <c r="K236" i="2"/>
  <c r="AC179" i="2"/>
  <c r="L179" i="2"/>
  <c r="L65" i="2"/>
  <c r="AC65" i="2"/>
  <c r="AC207" i="2"/>
  <c r="L318" i="2"/>
  <c r="AC318" i="2"/>
  <c r="AC189" i="2"/>
  <c r="AC128" i="2"/>
  <c r="AC306" i="2"/>
  <c r="L306" i="2"/>
  <c r="AC231" i="2"/>
  <c r="L231" i="2"/>
  <c r="L258" i="2"/>
  <c r="AC258" i="2"/>
  <c r="L187" i="2"/>
  <c r="AC187" i="2"/>
  <c r="AC266" i="2"/>
  <c r="L266" i="2"/>
  <c r="L104" i="2"/>
  <c r="AC104" i="2"/>
  <c r="AC19" i="2"/>
  <c r="AC198" i="2"/>
  <c r="L198" i="2"/>
  <c r="AC300" i="2"/>
  <c r="L300" i="2"/>
  <c r="AC315" i="2"/>
  <c r="L29" i="2"/>
  <c r="L93" i="2"/>
  <c r="AC93" i="2"/>
  <c r="L63" i="2"/>
  <c r="AC63" i="2"/>
  <c r="L72" i="2"/>
  <c r="AC72" i="2"/>
  <c r="AC84" i="2"/>
  <c r="L285" i="2"/>
  <c r="AC285" i="2"/>
  <c r="AC142" i="2"/>
  <c r="L142" i="2"/>
  <c r="AC205" i="2"/>
  <c r="L205" i="2"/>
  <c r="AC79" i="2"/>
  <c r="AC193" i="2"/>
  <c r="AC107" i="2"/>
  <c r="L107" i="2"/>
  <c r="L297" i="2"/>
  <c r="AC297" i="2"/>
  <c r="AC121" i="2"/>
  <c r="AC23" i="2"/>
  <c r="L105" i="2"/>
  <c r="AC105" i="2"/>
  <c r="AC201" i="2"/>
  <c r="L201" i="2"/>
  <c r="L163" i="2"/>
  <c r="AC163" i="2"/>
  <c r="AC245" i="2"/>
  <c r="AC237" i="2"/>
  <c r="L186" i="2"/>
  <c r="AC186" i="2"/>
  <c r="AC15" i="2"/>
  <c r="L11" i="2"/>
  <c r="AC203" i="2"/>
  <c r="AC154" i="2"/>
  <c r="AC259" i="2"/>
  <c r="L259" i="2"/>
  <c r="L14" i="2"/>
  <c r="AC14" i="2"/>
  <c r="AC221" i="2"/>
  <c r="AC302" i="2"/>
  <c r="L302" i="2"/>
  <c r="AC308" i="2"/>
  <c r="L308" i="2"/>
  <c r="L70" i="2"/>
  <c r="AC70" i="2"/>
  <c r="AC10" i="2"/>
  <c r="AC123" i="2"/>
  <c r="L123" i="2"/>
  <c r="AC141" i="2"/>
  <c r="L141" i="2"/>
  <c r="AC103" i="2"/>
  <c r="L103" i="2"/>
  <c r="AC248" i="2"/>
  <c r="L248" i="2"/>
  <c r="AC162" i="2"/>
  <c r="L162" i="2"/>
  <c r="AC161" i="2"/>
  <c r="AC328" i="2"/>
  <c r="L328" i="2"/>
  <c r="AC122" i="2"/>
  <c r="L122" i="2"/>
  <c r="AC150" i="2"/>
  <c r="L150" i="2"/>
  <c r="AC102" i="2"/>
  <c r="L234" i="2"/>
  <c r="AC234" i="2"/>
  <c r="AC313" i="2"/>
  <c r="L296" i="2"/>
  <c r="AC296" i="2"/>
  <c r="L233" i="2"/>
  <c r="AC233" i="2"/>
  <c r="L46" i="2"/>
  <c r="AC46" i="2"/>
  <c r="L76" i="2"/>
  <c r="AC76" i="2"/>
  <c r="AC18" i="2"/>
  <c r="AC332" i="2"/>
  <c r="L116" i="2"/>
  <c r="AC116" i="2"/>
  <c r="L64" i="2"/>
  <c r="AC64" i="2"/>
  <c r="AC56" i="2"/>
  <c r="L56" i="2"/>
  <c r="AC260" i="2"/>
  <c r="L157" i="2"/>
  <c r="AC157" i="2"/>
  <c r="L45" i="2"/>
  <c r="AC45" i="2"/>
  <c r="L73" i="2"/>
  <c r="AC73" i="2"/>
  <c r="L329" i="2"/>
  <c r="AC329" i="2"/>
  <c r="AC291" i="2"/>
  <c r="L115" i="2"/>
  <c r="AC115" i="2"/>
  <c r="L167" i="2"/>
  <c r="AC167" i="2"/>
  <c r="L57" i="2"/>
  <c r="AC57" i="2"/>
  <c r="L55" i="2"/>
  <c r="AC55" i="2"/>
  <c r="AC125" i="2"/>
  <c r="L125" i="2"/>
  <c r="AC317" i="2"/>
  <c r="L317" i="2"/>
  <c r="AC246" i="2"/>
  <c r="AC173" i="2"/>
  <c r="L173" i="2"/>
  <c r="AC316" i="2"/>
  <c r="L316" i="2"/>
  <c r="AC241" i="2"/>
  <c r="L22" i="2"/>
  <c r="AC22" i="2"/>
  <c r="L53" i="2"/>
  <c r="AC53" i="2"/>
  <c r="L168" i="2"/>
  <c r="AC168" i="2"/>
  <c r="AC37" i="2"/>
  <c r="L149" i="2"/>
  <c r="AC149" i="2"/>
  <c r="AC240" i="2"/>
  <c r="L240" i="2"/>
  <c r="AC290" i="2"/>
  <c r="L290" i="2"/>
  <c r="L165" i="2"/>
  <c r="AC165" i="2"/>
  <c r="AC99" i="2"/>
  <c r="L58" i="2"/>
  <c r="AC58" i="2"/>
  <c r="AC59" i="2"/>
  <c r="L59" i="2"/>
  <c r="AC69" i="2"/>
  <c r="L69" i="2"/>
  <c r="L44" i="2"/>
  <c r="AC44" i="2"/>
  <c r="AC135" i="2"/>
  <c r="L135" i="2"/>
  <c r="AC219" i="2"/>
  <c r="AC236" i="2"/>
  <c r="O22" i="2" l="1"/>
  <c r="P22" i="2" s="1"/>
  <c r="O157" i="2"/>
  <c r="P157" i="2" s="1"/>
  <c r="Q157" i="2" s="1"/>
  <c r="O76" i="2"/>
  <c r="P76" i="2" s="1"/>
  <c r="O46" i="2"/>
  <c r="P46" i="2" s="1"/>
  <c r="Q46" i="2" s="1"/>
  <c r="O66" i="2"/>
  <c r="P66" i="2" s="1"/>
  <c r="Q66" i="2" s="1"/>
  <c r="AD272" i="2"/>
  <c r="M197" i="2"/>
  <c r="N197" i="2" s="1"/>
  <c r="O197" i="2"/>
  <c r="P197" i="2" s="1"/>
  <c r="R197" i="2" s="1"/>
  <c r="O305" i="2"/>
  <c r="P305" i="2" s="1"/>
  <c r="Q305" i="2" s="1"/>
  <c r="M223" i="2"/>
  <c r="N223" i="2" s="1"/>
  <c r="O223" i="2"/>
  <c r="P223" i="2" s="1"/>
  <c r="R223" i="2" s="1"/>
  <c r="O280" i="2"/>
  <c r="P280" i="2" s="1"/>
  <c r="Q280" i="2" s="1"/>
  <c r="O184" i="2"/>
  <c r="P184" i="2" s="1"/>
  <c r="R184" i="2" s="1"/>
  <c r="M184" i="2"/>
  <c r="N184" i="2" s="1"/>
  <c r="O33" i="2"/>
  <c r="O34" i="2" s="1"/>
  <c r="M33" i="2"/>
  <c r="N33" i="2" s="1"/>
  <c r="N34" i="2" s="1"/>
  <c r="M195" i="2"/>
  <c r="N195" i="2" s="1"/>
  <c r="O195" i="2"/>
  <c r="P195" i="2" s="1"/>
  <c r="R195" i="2" s="1"/>
  <c r="O185" i="2"/>
  <c r="P185" i="2" s="1"/>
  <c r="R185" i="2" s="1"/>
  <c r="M185" i="2"/>
  <c r="N185" i="2" s="1"/>
  <c r="O275" i="2"/>
  <c r="P275" i="2" s="1"/>
  <c r="R275" i="2" s="1"/>
  <c r="O41" i="2"/>
  <c r="P41" i="2" s="1"/>
  <c r="O273" i="2"/>
  <c r="P273" i="2" s="1"/>
  <c r="R273" i="2" s="1"/>
  <c r="O325" i="2"/>
  <c r="P325" i="2" s="1"/>
  <c r="Q325" i="2" s="1"/>
  <c r="O210" i="2"/>
  <c r="P210" i="2" s="1"/>
  <c r="M210" i="2"/>
  <c r="N210" i="2" s="1"/>
  <c r="O170" i="2"/>
  <c r="P170" i="2" s="1"/>
  <c r="Q170" i="2" s="1"/>
  <c r="M170" i="2"/>
  <c r="N170" i="2" s="1"/>
  <c r="M196" i="2"/>
  <c r="N196" i="2" s="1"/>
  <c r="O196" i="2"/>
  <c r="P196" i="2" s="1"/>
  <c r="R196" i="2" s="1"/>
  <c r="O50" i="2"/>
  <c r="P50" i="2" s="1"/>
  <c r="R50" i="2" s="1"/>
  <c r="O279" i="2"/>
  <c r="P279" i="2" s="1"/>
  <c r="R279" i="2" s="1"/>
  <c r="M169" i="2"/>
  <c r="N169" i="2" s="1"/>
  <c r="O169" i="2"/>
  <c r="P169" i="2" s="1"/>
  <c r="R169" i="2" s="1"/>
  <c r="AD253" i="2"/>
  <c r="O304" i="2"/>
  <c r="P304" i="2" s="1"/>
  <c r="Q304" i="2" s="1"/>
  <c r="O71" i="2"/>
  <c r="P71" i="2" s="1"/>
  <c r="R71" i="2" s="1"/>
  <c r="O58" i="2"/>
  <c r="P58" i="2" s="1"/>
  <c r="O55" i="2"/>
  <c r="P55" i="2" s="1"/>
  <c r="R55" i="2" s="1"/>
  <c r="O51" i="2"/>
  <c r="P51" i="2" s="1"/>
  <c r="O44" i="2"/>
  <c r="P44" i="2" s="1"/>
  <c r="O59" i="2"/>
  <c r="P59" i="2" s="1"/>
  <c r="R59" i="2" s="1"/>
  <c r="M305" i="2"/>
  <c r="N305" i="2" s="1"/>
  <c r="M46" i="2"/>
  <c r="N46" i="2" s="1"/>
  <c r="O57" i="2"/>
  <c r="P57" i="2" s="1"/>
  <c r="R57" i="2" s="1"/>
  <c r="AD69" i="2"/>
  <c r="O52" i="2"/>
  <c r="P52" i="2" s="1"/>
  <c r="Q52" i="2" s="1"/>
  <c r="AD115" i="2"/>
  <c r="O115" i="2"/>
  <c r="P115" i="2" s="1"/>
  <c r="O73" i="2"/>
  <c r="P73" i="2" s="1"/>
  <c r="R73" i="2" s="1"/>
  <c r="O45" i="2"/>
  <c r="P45" i="2" s="1"/>
  <c r="R45" i="2" s="1"/>
  <c r="O48" i="2"/>
  <c r="P48" i="2" s="1"/>
  <c r="R48" i="2" s="1"/>
  <c r="M70" i="2"/>
  <c r="N70" i="2" s="1"/>
  <c r="O68" i="2"/>
  <c r="P68" i="2" s="1"/>
  <c r="Q68" i="2" s="1"/>
  <c r="O60" i="2"/>
  <c r="P60" i="2" s="1"/>
  <c r="R60" i="2" s="1"/>
  <c r="O40" i="2"/>
  <c r="P40" i="2" s="1"/>
  <c r="O63" i="2"/>
  <c r="M41" i="2"/>
  <c r="N41" i="2" s="1"/>
  <c r="O114" i="2"/>
  <c r="P114" i="2" s="1"/>
  <c r="R114" i="2" s="1"/>
  <c r="O113" i="2"/>
  <c r="P113" i="2" s="1"/>
  <c r="O93" i="2"/>
  <c r="P93" i="2" s="1"/>
  <c r="R93" i="2" s="1"/>
  <c r="M325" i="2"/>
  <c r="N325" i="2" s="1"/>
  <c r="O49" i="2"/>
  <c r="P49" i="2" s="1"/>
  <c r="R49" i="2" s="1"/>
  <c r="O47" i="2"/>
  <c r="P47" i="2" s="1"/>
  <c r="R47" i="2" s="1"/>
  <c r="O53" i="2"/>
  <c r="P53" i="2" s="1"/>
  <c r="Q53" i="2" s="1"/>
  <c r="M22" i="2"/>
  <c r="N22" i="2" s="1"/>
  <c r="AD304" i="2"/>
  <c r="O65" i="2"/>
  <c r="P65" i="2" s="1"/>
  <c r="Q65" i="2" s="1"/>
  <c r="O318" i="2"/>
  <c r="P318" i="2" s="1"/>
  <c r="Q318" i="2" s="1"/>
  <c r="O116" i="2"/>
  <c r="P116" i="2" s="1"/>
  <c r="R116" i="2" s="1"/>
  <c r="O70" i="2"/>
  <c r="P70" i="2" s="1"/>
  <c r="R70" i="2" s="1"/>
  <c r="O64" i="2"/>
  <c r="P64" i="2" s="1"/>
  <c r="R64" i="2" s="1"/>
  <c r="AD63" i="2"/>
  <c r="M66" i="2"/>
  <c r="N66" i="2" s="1"/>
  <c r="M73" i="2"/>
  <c r="N73" i="2" s="1"/>
  <c r="M49" i="2"/>
  <c r="N49" i="2" s="1"/>
  <c r="M116" i="2"/>
  <c r="N116" i="2" s="1"/>
  <c r="AD53" i="2"/>
  <c r="O56" i="2"/>
  <c r="P56" i="2" s="1"/>
  <c r="R56" i="2" s="1"/>
  <c r="O72" i="2"/>
  <c r="P72" i="2" s="1"/>
  <c r="R72" i="2" s="1"/>
  <c r="O88" i="2"/>
  <c r="P88" i="2" s="1"/>
  <c r="Q88" i="2" s="1"/>
  <c r="O296" i="2"/>
  <c r="P296" i="2" s="1"/>
  <c r="M115" i="2"/>
  <c r="N115" i="2" s="1"/>
  <c r="AD116" i="2"/>
  <c r="M45" i="2"/>
  <c r="N45" i="2" s="1"/>
  <c r="O92" i="2"/>
  <c r="P92" i="2" s="1"/>
  <c r="AD113" i="2"/>
  <c r="O54" i="2"/>
  <c r="P54" i="2" s="1"/>
  <c r="R54" i="2" s="1"/>
  <c r="AA53" i="2"/>
  <c r="AD325" i="2"/>
  <c r="M51" i="2"/>
  <c r="N51" i="2" s="1"/>
  <c r="O94" i="2"/>
  <c r="P94" i="2" s="1"/>
  <c r="R94" i="2" s="1"/>
  <c r="O335" i="2"/>
  <c r="P335" i="2" s="1"/>
  <c r="Q335" i="2" s="1"/>
  <c r="AD60" i="2"/>
  <c r="M57" i="2"/>
  <c r="N57" i="2" s="1"/>
  <c r="M60" i="2"/>
  <c r="N60" i="2" s="1"/>
  <c r="AD51" i="2"/>
  <c r="AD50" i="2"/>
  <c r="AA60" i="2"/>
  <c r="AD52" i="2"/>
  <c r="H51" i="2"/>
  <c r="M65" i="2"/>
  <c r="N65" i="2" s="1"/>
  <c r="M296" i="2"/>
  <c r="N296" i="2" s="1"/>
  <c r="O287" i="2"/>
  <c r="P287" i="2" s="1"/>
  <c r="R287" i="2" s="1"/>
  <c r="AD114" i="2"/>
  <c r="M94" i="2"/>
  <c r="N94" i="2" s="1"/>
  <c r="AD296" i="2"/>
  <c r="O69" i="2"/>
  <c r="P69" i="2" s="1"/>
  <c r="R69" i="2" s="1"/>
  <c r="H115" i="2"/>
  <c r="AD64" i="2"/>
  <c r="AD305" i="2"/>
  <c r="H70" i="2"/>
  <c r="AD22" i="2"/>
  <c r="O295" i="2"/>
  <c r="P295" i="2" s="1"/>
  <c r="R295" i="2" s="1"/>
  <c r="M50" i="2"/>
  <c r="N50" i="2" s="1"/>
  <c r="AA305" i="2"/>
  <c r="AA304" i="2"/>
  <c r="AA50" i="2"/>
  <c r="O198" i="2"/>
  <c r="P198" i="2" s="1"/>
  <c r="O294" i="2"/>
  <c r="P294" i="2" s="1"/>
  <c r="O297" i="2"/>
  <c r="P297" i="2" s="1"/>
  <c r="O162" i="2"/>
  <c r="P162" i="2" s="1"/>
  <c r="O110" i="2"/>
  <c r="P110" i="2" s="1"/>
  <c r="O205" i="2"/>
  <c r="P205" i="2" s="1"/>
  <c r="O257" i="2"/>
  <c r="P257" i="2" s="1"/>
  <c r="O211" i="2"/>
  <c r="P211" i="2" s="1"/>
  <c r="O139" i="2"/>
  <c r="O109" i="2"/>
  <c r="P109" i="2" s="1"/>
  <c r="O215" i="2"/>
  <c r="P215" i="2" s="1"/>
  <c r="O122" i="2"/>
  <c r="P122" i="2" s="1"/>
  <c r="O225" i="2"/>
  <c r="P225" i="2" s="1"/>
  <c r="O26" i="2"/>
  <c r="O82" i="2"/>
  <c r="O104" i="2"/>
  <c r="P104" i="2" s="1"/>
  <c r="O179" i="2"/>
  <c r="P179" i="2" s="1"/>
  <c r="O200" i="2"/>
  <c r="P200" i="2" s="1"/>
  <c r="O308" i="2"/>
  <c r="P308" i="2" s="1"/>
  <c r="O141" i="2"/>
  <c r="P141" i="2" s="1"/>
  <c r="O145" i="2"/>
  <c r="O13" i="2"/>
  <c r="P13" i="2" s="1"/>
  <c r="O171" i="2"/>
  <c r="P171" i="2" s="1"/>
  <c r="O222" i="2"/>
  <c r="P222" i="2" s="1"/>
  <c r="O199" i="2"/>
  <c r="P199" i="2" s="1"/>
  <c r="O256" i="2"/>
  <c r="P256" i="2" s="1"/>
  <c r="O258" i="2"/>
  <c r="P258" i="2" s="1"/>
  <c r="O306" i="2"/>
  <c r="P306" i="2" s="1"/>
  <c r="O165" i="2"/>
  <c r="P165" i="2" s="1"/>
  <c r="O302" i="2"/>
  <c r="P302" i="2" s="1"/>
  <c r="O285" i="2"/>
  <c r="O266" i="2"/>
  <c r="P266" i="2" s="1"/>
  <c r="O147" i="2"/>
  <c r="P147" i="2" s="1"/>
  <c r="O134" i="2"/>
  <c r="P134" i="2" s="1"/>
  <c r="O108" i="2"/>
  <c r="P108" i="2" s="1"/>
  <c r="O290" i="2"/>
  <c r="P290" i="2" s="1"/>
  <c r="O164" i="2"/>
  <c r="P164" i="2" s="1"/>
  <c r="O150" i="2"/>
  <c r="P150" i="2" s="1"/>
  <c r="O319" i="2"/>
  <c r="P319" i="2" s="1"/>
  <c r="O201" i="2"/>
  <c r="P201" i="2" s="1"/>
  <c r="O300" i="2"/>
  <c r="P300" i="2" s="1"/>
  <c r="O229" i="2"/>
  <c r="P229" i="2" s="1"/>
  <c r="O149" i="2"/>
  <c r="P149" i="2" s="1"/>
  <c r="O230" i="2"/>
  <c r="P230" i="2" s="1"/>
  <c r="O119" i="2"/>
  <c r="O217" i="2"/>
  <c r="P217" i="2" s="1"/>
  <c r="O328" i="2"/>
  <c r="P328" i="2" s="1"/>
  <c r="O173" i="2"/>
  <c r="P173" i="2" s="1"/>
  <c r="O125" i="2"/>
  <c r="P125" i="2" s="1"/>
  <c r="O167" i="2"/>
  <c r="P167" i="2" s="1"/>
  <c r="O250" i="2"/>
  <c r="P250" i="2" s="1"/>
  <c r="O168" i="2"/>
  <c r="P168" i="2" s="1"/>
  <c r="O100" i="2"/>
  <c r="P100" i="2" s="1"/>
  <c r="O155" i="2"/>
  <c r="P155" i="2" s="1"/>
  <c r="O252" i="2"/>
  <c r="P252" i="2" s="1"/>
  <c r="O136" i="2"/>
  <c r="P136" i="2" s="1"/>
  <c r="O267" i="2"/>
  <c r="P267" i="2" s="1"/>
  <c r="O249" i="2"/>
  <c r="P249" i="2" s="1"/>
  <c r="O163" i="2"/>
  <c r="P163" i="2" s="1"/>
  <c r="O30" i="2"/>
  <c r="P30" i="2" s="1"/>
  <c r="O255" i="2"/>
  <c r="P255" i="2" s="1"/>
  <c r="O17" i="2"/>
  <c r="P17" i="2" s="1"/>
  <c r="O331" i="2"/>
  <c r="P331" i="2" s="1"/>
  <c r="O187" i="2"/>
  <c r="P187" i="2" s="1"/>
  <c r="O293" i="2"/>
  <c r="P293" i="2" s="1"/>
  <c r="O97" i="2"/>
  <c r="O123" i="2"/>
  <c r="P123" i="2" s="1"/>
  <c r="O146" i="2"/>
  <c r="P146" i="2" s="1"/>
  <c r="O148" i="2"/>
  <c r="P148" i="2" s="1"/>
  <c r="O214" i="2"/>
  <c r="P214" i="2" s="1"/>
  <c r="O233" i="2"/>
  <c r="P233" i="2" s="1"/>
  <c r="O316" i="2"/>
  <c r="P316" i="2" s="1"/>
  <c r="O152" i="2"/>
  <c r="P152" i="2" s="1"/>
  <c r="O238" i="2"/>
  <c r="P238" i="2" s="1"/>
  <c r="O234" i="2"/>
  <c r="P234" i="2" s="1"/>
  <c r="O334" i="2"/>
  <c r="P334" i="2" s="1"/>
  <c r="O107" i="2"/>
  <c r="P107" i="2" s="1"/>
  <c r="O231" i="2"/>
  <c r="P231" i="2" s="1"/>
  <c r="O178" i="2"/>
  <c r="P178" i="2" s="1"/>
  <c r="O239" i="2"/>
  <c r="P239" i="2" s="1"/>
  <c r="O105" i="2"/>
  <c r="P105" i="2" s="1"/>
  <c r="O140" i="2"/>
  <c r="P140" i="2" s="1"/>
  <c r="O172" i="2"/>
  <c r="P172" i="2" s="1"/>
  <c r="O182" i="2"/>
  <c r="P182" i="2" s="1"/>
  <c r="O309" i="2"/>
  <c r="P309" i="2" s="1"/>
  <c r="O11" i="2"/>
  <c r="P11" i="2" s="1"/>
  <c r="O14" i="2"/>
  <c r="P14" i="2" s="1"/>
  <c r="O120" i="2"/>
  <c r="P120" i="2" s="1"/>
  <c r="O180" i="2"/>
  <c r="P180" i="2" s="1"/>
  <c r="O240" i="2"/>
  <c r="P240" i="2" s="1"/>
  <c r="O327" i="2"/>
  <c r="P327" i="2" s="1"/>
  <c r="O103" i="2"/>
  <c r="P103" i="2" s="1"/>
  <c r="O142" i="2"/>
  <c r="P142" i="2" s="1"/>
  <c r="O286" i="2"/>
  <c r="P286" i="2" s="1"/>
  <c r="O292" i="2"/>
  <c r="P292" i="2" s="1"/>
  <c r="O213" i="2"/>
  <c r="P213" i="2" s="1"/>
  <c r="O186" i="2"/>
  <c r="P186" i="2" s="1"/>
  <c r="O133" i="2"/>
  <c r="P133" i="2" s="1"/>
  <c r="O191" i="2"/>
  <c r="P191" i="2" s="1"/>
  <c r="O259" i="2"/>
  <c r="P259" i="2" s="1"/>
  <c r="O254" i="2"/>
  <c r="P254" i="2" s="1"/>
  <c r="O29" i="2"/>
  <c r="O228" i="2"/>
  <c r="P228" i="2" s="1"/>
  <c r="O268" i="2"/>
  <c r="P268" i="2" s="1"/>
  <c r="O298" i="2"/>
  <c r="P298" i="2" s="1"/>
  <c r="O317" i="2"/>
  <c r="P317" i="2" s="1"/>
  <c r="O301" i="2"/>
  <c r="P301" i="2" s="1"/>
  <c r="R53" i="2"/>
  <c r="O329" i="2"/>
  <c r="P329" i="2" s="1"/>
  <c r="O135" i="2"/>
  <c r="P135" i="2" s="1"/>
  <c r="O124" i="2"/>
  <c r="P124" i="2" s="1"/>
  <c r="O307" i="2"/>
  <c r="P307" i="2" s="1"/>
  <c r="O320" i="2"/>
  <c r="P320" i="2" s="1"/>
  <c r="O248" i="2"/>
  <c r="P248" i="2" s="1"/>
  <c r="Q115" i="2"/>
  <c r="R115" i="2"/>
  <c r="O310" i="2"/>
  <c r="P310" i="2" s="1"/>
  <c r="AD26" i="2"/>
  <c r="AD27" i="2" s="1"/>
  <c r="W224" i="2"/>
  <c r="V224" i="2"/>
  <c r="R224" i="2"/>
  <c r="Q224" i="2"/>
  <c r="AD316" i="2"/>
  <c r="M285" i="2"/>
  <c r="M257" i="2"/>
  <c r="N257" i="2" s="1"/>
  <c r="AD336" i="2"/>
  <c r="M248" i="2"/>
  <c r="N248" i="2" s="1"/>
  <c r="M301" i="2"/>
  <c r="N301" i="2" s="1"/>
  <c r="AD334" i="2"/>
  <c r="M103" i="2"/>
  <c r="N103" i="2" s="1"/>
  <c r="AD101" i="2"/>
  <c r="AD207" i="2"/>
  <c r="AD152" i="2"/>
  <c r="H73" i="2"/>
  <c r="AD176" i="2"/>
  <c r="AD236" i="2"/>
  <c r="M124" i="2"/>
  <c r="N124" i="2" s="1"/>
  <c r="AD124" i="2"/>
  <c r="AD157" i="2"/>
  <c r="M294" i="2"/>
  <c r="N294" i="2" s="1"/>
  <c r="AD204" i="2"/>
  <c r="AD286" i="2"/>
  <c r="AD328" i="2"/>
  <c r="AD290" i="2"/>
  <c r="AD315" i="2"/>
  <c r="AD293" i="2"/>
  <c r="M287" i="2"/>
  <c r="N287" i="2" s="1"/>
  <c r="AD230" i="2"/>
  <c r="AD150" i="2"/>
  <c r="W166" i="2"/>
  <c r="V166" i="2"/>
  <c r="R166" i="2"/>
  <c r="Q166" i="2"/>
  <c r="AD54" i="2"/>
  <c r="AA69" i="2"/>
  <c r="H46" i="2"/>
  <c r="R175" i="2"/>
  <c r="W175" i="2"/>
  <c r="V175" i="2"/>
  <c r="Q175" i="2"/>
  <c r="M55" i="2"/>
  <c r="N55" i="2" s="1"/>
  <c r="AD70" i="2"/>
  <c r="AD48" i="2"/>
  <c r="AD46" i="2"/>
  <c r="AD139" i="2"/>
  <c r="AA114" i="2"/>
  <c r="H116" i="2"/>
  <c r="AD242" i="2"/>
  <c r="AD73" i="2"/>
  <c r="AD168" i="2"/>
  <c r="M149" i="2"/>
  <c r="N149" i="2" s="1"/>
  <c r="M167" i="2"/>
  <c r="N167" i="2" s="1"/>
  <c r="M200" i="2"/>
  <c r="N200" i="2" s="1"/>
  <c r="M217" i="2"/>
  <c r="N217" i="2" s="1"/>
  <c r="AA236" i="2"/>
  <c r="M304" i="2"/>
  <c r="N304" i="2" s="1"/>
  <c r="M308" i="2"/>
  <c r="N308" i="2" s="1"/>
  <c r="R272" i="2"/>
  <c r="Q272" i="2"/>
  <c r="M13" i="2"/>
  <c r="N13" i="2" s="1"/>
  <c r="M145" i="2"/>
  <c r="M107" i="2"/>
  <c r="N107" i="2" s="1"/>
  <c r="AD103" i="2"/>
  <c r="AA113" i="2"/>
  <c r="M105" i="2"/>
  <c r="N105" i="2" s="1"/>
  <c r="H242" i="2"/>
  <c r="AD205" i="2"/>
  <c r="Q212" i="2"/>
  <c r="W212" i="2"/>
  <c r="V212" i="2"/>
  <c r="R212" i="2"/>
  <c r="M249" i="2"/>
  <c r="N249" i="2" s="1"/>
  <c r="AD259" i="2"/>
  <c r="M231" i="2"/>
  <c r="N231" i="2" s="1"/>
  <c r="AD318" i="2"/>
  <c r="M297" i="2"/>
  <c r="N297" i="2" s="1"/>
  <c r="AD321" i="2"/>
  <c r="M309" i="2"/>
  <c r="N309" i="2" s="1"/>
  <c r="R194" i="2"/>
  <c r="W194" i="2"/>
  <c r="V194" i="2"/>
  <c r="Q194" i="2"/>
  <c r="AD40" i="2"/>
  <c r="H103" i="2"/>
  <c r="AD106" i="2"/>
  <c r="M109" i="2"/>
  <c r="N109" i="2" s="1"/>
  <c r="M178" i="2"/>
  <c r="N178" i="2" s="1"/>
  <c r="M211" i="2"/>
  <c r="N211" i="2" s="1"/>
  <c r="AA115" i="2"/>
  <c r="AD246" i="2"/>
  <c r="AD153" i="2"/>
  <c r="M191" i="2"/>
  <c r="N191" i="2" s="1"/>
  <c r="M215" i="2"/>
  <c r="N215" i="2" s="1"/>
  <c r="M295" i="2"/>
  <c r="N295" i="2" s="1"/>
  <c r="M225" i="2"/>
  <c r="N225" i="2" s="1"/>
  <c r="M76" i="2"/>
  <c r="AD102" i="2"/>
  <c r="AD16" i="2"/>
  <c r="M122" i="2"/>
  <c r="N122" i="2" s="1"/>
  <c r="AD107" i="2"/>
  <c r="M110" i="2"/>
  <c r="N110" i="2" s="1"/>
  <c r="AD141" i="2"/>
  <c r="AD179" i="2"/>
  <c r="AD167" i="2"/>
  <c r="AD249" i="2"/>
  <c r="AD245" i="2"/>
  <c r="M229" i="2"/>
  <c r="N229" i="2" s="1"/>
  <c r="AD235" i="2"/>
  <c r="AD332" i="2"/>
  <c r="H287" i="2"/>
  <c r="M30" i="2"/>
  <c r="N30" i="2" s="1"/>
  <c r="M17" i="2"/>
  <c r="N17" i="2" s="1"/>
  <c r="M48" i="2"/>
  <c r="N48" i="2" s="1"/>
  <c r="R46" i="2"/>
  <c r="H145" i="2"/>
  <c r="H107" i="2"/>
  <c r="M114" i="2"/>
  <c r="N114" i="2" s="1"/>
  <c r="M120" i="2"/>
  <c r="N120" i="2" s="1"/>
  <c r="AA116" i="2"/>
  <c r="M147" i="2"/>
  <c r="N147" i="2" s="1"/>
  <c r="AD173" i="2"/>
  <c r="M198" i="2"/>
  <c r="N198" i="2" s="1"/>
  <c r="AD199" i="2"/>
  <c r="AA316" i="2"/>
  <c r="H249" i="2"/>
  <c r="H245" i="2"/>
  <c r="M300" i="2"/>
  <c r="N300" i="2" s="1"/>
  <c r="AD257" i="2"/>
  <c r="M234" i="2"/>
  <c r="N234" i="2" s="1"/>
  <c r="M240" i="2"/>
  <c r="N240" i="2" s="1"/>
  <c r="M277" i="2"/>
  <c r="N277" i="2" s="1"/>
  <c r="V277" i="2" s="1"/>
  <c r="H277" i="2"/>
  <c r="M331" i="2"/>
  <c r="N331" i="2" s="1"/>
  <c r="AD287" i="2"/>
  <c r="AD240" i="2"/>
  <c r="Q192" i="2"/>
  <c r="W192" i="2"/>
  <c r="V192" i="2"/>
  <c r="R192" i="2"/>
  <c r="M11" i="2"/>
  <c r="N11" i="2" s="1"/>
  <c r="H11" i="2"/>
  <c r="AD10" i="2"/>
  <c r="H22" i="2"/>
  <c r="AD145" i="2"/>
  <c r="M133" i="2"/>
  <c r="N133" i="2" s="1"/>
  <c r="AD122" i="2"/>
  <c r="AD108" i="2"/>
  <c r="H279" i="2"/>
  <c r="M279" i="2"/>
  <c r="N279" i="2" s="1"/>
  <c r="H257" i="2"/>
  <c r="AD313" i="2"/>
  <c r="M230" i="2"/>
  <c r="N230" i="2" s="1"/>
  <c r="M286" i="2"/>
  <c r="N286" i="2" s="1"/>
  <c r="H240" i="2"/>
  <c r="AD125" i="2"/>
  <c r="H10" i="2"/>
  <c r="AD37" i="2"/>
  <c r="AD59" i="2"/>
  <c r="AD146" i="2"/>
  <c r="H122" i="2"/>
  <c r="H60" i="2"/>
  <c r="M222" i="2"/>
  <c r="N222" i="2" s="1"/>
  <c r="AD193" i="2"/>
  <c r="AA176" i="2"/>
  <c r="AD294" i="2"/>
  <c r="AD317" i="2"/>
  <c r="M255" i="2"/>
  <c r="N255" i="2" s="1"/>
  <c r="M274" i="2"/>
  <c r="N274" i="2" s="1"/>
  <c r="V274" i="2" s="1"/>
  <c r="H274" i="2"/>
  <c r="H313" i="2"/>
  <c r="M250" i="2"/>
  <c r="N250" i="2" s="1"/>
  <c r="AD244" i="2"/>
  <c r="M302" i="2"/>
  <c r="N302" i="2" s="1"/>
  <c r="M278" i="2"/>
  <c r="N278" i="2" s="1"/>
  <c r="W278" i="2" s="1"/>
  <c r="H278" i="2"/>
  <c r="M293" i="2"/>
  <c r="N293" i="2" s="1"/>
  <c r="M40" i="2"/>
  <c r="AD133" i="2"/>
  <c r="M162" i="2"/>
  <c r="N162" i="2" s="1"/>
  <c r="M56" i="2"/>
  <c r="N56" i="2" s="1"/>
  <c r="H211" i="2"/>
  <c r="H193" i="2"/>
  <c r="M205" i="2"/>
  <c r="N205" i="2" s="1"/>
  <c r="H159" i="2"/>
  <c r="H294" i="2"/>
  <c r="H301" i="2"/>
  <c r="M280" i="2"/>
  <c r="N280" i="2" s="1"/>
  <c r="H280" i="2"/>
  <c r="AD239" i="2"/>
  <c r="AA318" i="2"/>
  <c r="R89" i="2"/>
  <c r="Q89" i="2"/>
  <c r="W89" i="2"/>
  <c r="V89" i="2"/>
  <c r="M26" i="2"/>
  <c r="M165" i="2"/>
  <c r="N165" i="2" s="1"/>
  <c r="AD165" i="2"/>
  <c r="H133" i="2"/>
  <c r="M155" i="2"/>
  <c r="N155" i="2" s="1"/>
  <c r="AD155" i="2"/>
  <c r="M125" i="2"/>
  <c r="N125" i="2" s="1"/>
  <c r="AD82" i="2"/>
  <c r="H178" i="2"/>
  <c r="AD211" i="2"/>
  <c r="M59" i="2"/>
  <c r="N59" i="2" s="1"/>
  <c r="M82" i="2"/>
  <c r="AD128" i="2"/>
  <c r="AD159" i="2"/>
  <c r="AD217" i="2"/>
  <c r="M252" i="2"/>
  <c r="N252" i="2" s="1"/>
  <c r="H272" i="2"/>
  <c r="M272" i="2"/>
  <c r="N272" i="2" s="1"/>
  <c r="W272" i="2" s="1"/>
  <c r="M267" i="2"/>
  <c r="N267" i="2" s="1"/>
  <c r="AD267" i="2"/>
  <c r="AA259" i="2"/>
  <c r="H147" i="2"/>
  <c r="AA301" i="2"/>
  <c r="AA336" i="2"/>
  <c r="AA64" i="2"/>
  <c r="H155" i="2"/>
  <c r="AD154" i="2"/>
  <c r="H132" i="2"/>
  <c r="AD178" i="2"/>
  <c r="AD206" i="2"/>
  <c r="AD142" i="2"/>
  <c r="AD148" i="2"/>
  <c r="AD233" i="2"/>
  <c r="AD329" i="2"/>
  <c r="AD285" i="2"/>
  <c r="H325" i="2"/>
  <c r="AD234" i="2"/>
  <c r="AD147" i="2"/>
  <c r="W158" i="2"/>
  <c r="V158" i="2"/>
  <c r="R158" i="2"/>
  <c r="Q158" i="2"/>
  <c r="M163" i="2"/>
  <c r="N163" i="2" s="1"/>
  <c r="AD132" i="2"/>
  <c r="H94" i="2"/>
  <c r="H66" i="2"/>
  <c r="AD58" i="2"/>
  <c r="M152" i="2"/>
  <c r="N152" i="2" s="1"/>
  <c r="AD221" i="2"/>
  <c r="M148" i="2"/>
  <c r="N148" i="2" s="1"/>
  <c r="M168" i="2"/>
  <c r="N168" i="2" s="1"/>
  <c r="AD220" i="2"/>
  <c r="AD187" i="2"/>
  <c r="AA204" i="2"/>
  <c r="AD201" i="2"/>
  <c r="AD218" i="2"/>
  <c r="AD307" i="2"/>
  <c r="H255" i="2"/>
  <c r="H285" i="2"/>
  <c r="AA294" i="2"/>
  <c r="AA334" i="2"/>
  <c r="R278" i="2"/>
  <c r="Q278" i="2"/>
  <c r="M214" i="2"/>
  <c r="N214" i="2" s="1"/>
  <c r="AA317" i="2"/>
  <c r="AD292" i="2"/>
  <c r="M298" i="2"/>
  <c r="N298" i="2" s="1"/>
  <c r="AD312" i="2"/>
  <c r="M320" i="2"/>
  <c r="N320" i="2" s="1"/>
  <c r="AD226" i="2"/>
  <c r="AD72" i="2"/>
  <c r="AD19" i="2"/>
  <c r="M14" i="2"/>
  <c r="N14" i="2" s="1"/>
  <c r="H55" i="2"/>
  <c r="H19" i="2"/>
  <c r="H45" i="2"/>
  <c r="M171" i="2"/>
  <c r="N171" i="2" s="1"/>
  <c r="AD79" i="2"/>
  <c r="AD80" i="2" s="1"/>
  <c r="AD171" i="2"/>
  <c r="AD164" i="2"/>
  <c r="AD163" i="2"/>
  <c r="AD94" i="2"/>
  <c r="AD66" i="2"/>
  <c r="M64" i="2"/>
  <c r="N64" i="2" s="1"/>
  <c r="H105" i="2"/>
  <c r="AD93" i="2"/>
  <c r="M157" i="2"/>
  <c r="N157" i="2" s="1"/>
  <c r="W157" i="2" s="1"/>
  <c r="H221" i="2"/>
  <c r="AA59" i="2"/>
  <c r="AD88" i="2"/>
  <c r="AD90" i="2" s="1"/>
  <c r="M180" i="2"/>
  <c r="N180" i="2" s="1"/>
  <c r="AA187" i="2"/>
  <c r="AD238" i="2"/>
  <c r="AD247" i="2"/>
  <c r="M213" i="2"/>
  <c r="N213" i="2" s="1"/>
  <c r="H202" i="2"/>
  <c r="H215" i="2"/>
  <c r="M306" i="2"/>
  <c r="N306" i="2" s="1"/>
  <c r="AD335" i="2"/>
  <c r="AD250" i="2"/>
  <c r="AD254" i="2"/>
  <c r="AA108" i="2"/>
  <c r="AA332" i="2"/>
  <c r="M319" i="2"/>
  <c r="N319" i="2" s="1"/>
  <c r="H312" i="2"/>
  <c r="H226" i="2"/>
  <c r="AD84" i="2"/>
  <c r="W156" i="2"/>
  <c r="V156" i="2"/>
  <c r="R156" i="2"/>
  <c r="Q156" i="2"/>
  <c r="R188" i="2"/>
  <c r="Q188" i="2"/>
  <c r="W188" i="2"/>
  <c r="V188" i="2"/>
  <c r="AA52" i="2"/>
  <c r="W12" i="2"/>
  <c r="V12" i="2"/>
  <c r="R12" i="2"/>
  <c r="Q12" i="2"/>
  <c r="AA54" i="2"/>
  <c r="M29" i="2"/>
  <c r="H50" i="2"/>
  <c r="AD55" i="2"/>
  <c r="M69" i="2"/>
  <c r="N69" i="2" s="1"/>
  <c r="M52" i="2"/>
  <c r="N52" i="2" s="1"/>
  <c r="AA51" i="2"/>
  <c r="AD18" i="2"/>
  <c r="AD36" i="2"/>
  <c r="AA40" i="2"/>
  <c r="AD45" i="2"/>
  <c r="M44" i="2"/>
  <c r="M164" i="2"/>
  <c r="N164" i="2" s="1"/>
  <c r="H164" i="2"/>
  <c r="H163" i="2"/>
  <c r="AD162" i="2"/>
  <c r="AA72" i="2"/>
  <c r="AD105" i="2"/>
  <c r="M108" i="2"/>
  <c r="N108" i="2" s="1"/>
  <c r="AD160" i="2"/>
  <c r="M88" i="2"/>
  <c r="AD181" i="2"/>
  <c r="M201" i="2"/>
  <c r="N201" i="2" s="1"/>
  <c r="AD135" i="2"/>
  <c r="H247" i="2"/>
  <c r="AD202" i="2"/>
  <c r="AD219" i="2"/>
  <c r="AD215" i="2"/>
  <c r="AD231" i="2"/>
  <c r="M317" i="2"/>
  <c r="N317" i="2" s="1"/>
  <c r="H250" i="2"/>
  <c r="H275" i="2"/>
  <c r="M275" i="2"/>
  <c r="N275" i="2" s="1"/>
  <c r="M258" i="2"/>
  <c r="N258" i="2" s="1"/>
  <c r="H297" i="2"/>
  <c r="H303" i="2"/>
  <c r="H288" i="2"/>
  <c r="H320" i="2"/>
  <c r="AD41" i="2"/>
  <c r="M100" i="2"/>
  <c r="N100" i="2" s="1"/>
  <c r="AD92" i="2"/>
  <c r="M173" i="2"/>
  <c r="N173" i="2" s="1"/>
  <c r="M141" i="2"/>
  <c r="N141" i="2" s="1"/>
  <c r="M316" i="2"/>
  <c r="N316" i="2" s="1"/>
  <c r="M335" i="2"/>
  <c r="N335" i="2" s="1"/>
  <c r="M266" i="2"/>
  <c r="N266" i="2" s="1"/>
  <c r="M259" i="2"/>
  <c r="N259" i="2" s="1"/>
  <c r="M273" i="2"/>
  <c r="N273" i="2" s="1"/>
  <c r="H273" i="2"/>
  <c r="AD256" i="2"/>
  <c r="AD297" i="2"/>
  <c r="AD303" i="2"/>
  <c r="M334" i="2"/>
  <c r="N334" i="2" s="1"/>
  <c r="AD288" i="2"/>
  <c r="AD320" i="2"/>
  <c r="R174" i="2"/>
  <c r="W174" i="2"/>
  <c r="V174" i="2"/>
  <c r="Q174" i="2"/>
  <c r="M187" i="2"/>
  <c r="N187" i="2" s="1"/>
  <c r="H41" i="2"/>
  <c r="AD44" i="2"/>
  <c r="AD83" i="2"/>
  <c r="M72" i="2"/>
  <c r="N72" i="2" s="1"/>
  <c r="AD109" i="2"/>
  <c r="AD229" i="2"/>
  <c r="M136" i="2"/>
  <c r="N136" i="2" s="1"/>
  <c r="AD228" i="2"/>
  <c r="H191" i="2"/>
  <c r="AD227" i="2"/>
  <c r="AA139" i="2"/>
  <c r="AA290" i="2"/>
  <c r="AA285" i="2"/>
  <c r="AA234" i="2"/>
  <c r="H225" i="2"/>
  <c r="M276" i="2"/>
  <c r="N276" i="2" s="1"/>
  <c r="W276" i="2" s="1"/>
  <c r="H276" i="2"/>
  <c r="AD322" i="2"/>
  <c r="AD324" i="2"/>
  <c r="M318" i="2"/>
  <c r="N318" i="2" s="1"/>
  <c r="Q274" i="2"/>
  <c r="R274" i="2"/>
  <c r="M47" i="2"/>
  <c r="N47" i="2" s="1"/>
  <c r="AD182" i="2"/>
  <c r="M172" i="2"/>
  <c r="N172" i="2" s="1"/>
  <c r="AD186" i="2"/>
  <c r="AD191" i="2"/>
  <c r="M328" i="2"/>
  <c r="N328" i="2" s="1"/>
  <c r="AD225" i="2"/>
  <c r="M307" i="2"/>
  <c r="N307" i="2" s="1"/>
  <c r="AD311" i="2"/>
  <c r="AA292" i="2"/>
  <c r="H324" i="2"/>
  <c r="AD265" i="2"/>
  <c r="R276" i="2"/>
  <c r="Q276" i="2"/>
  <c r="M54" i="2"/>
  <c r="N54" i="2" s="1"/>
  <c r="AD68" i="2"/>
  <c r="H47" i="2"/>
  <c r="M119" i="2"/>
  <c r="M68" i="2"/>
  <c r="N68" i="2" s="1"/>
  <c r="H68" i="2"/>
  <c r="H49" i="2"/>
  <c r="AD47" i="2"/>
  <c r="H65" i="2"/>
  <c r="AA63" i="2"/>
  <c r="AD97" i="2"/>
  <c r="AD99" i="2"/>
  <c r="AD120" i="2"/>
  <c r="M123" i="2"/>
  <c r="N123" i="2" s="1"/>
  <c r="AA211" i="2"/>
  <c r="AD241" i="2"/>
  <c r="AA142" i="2"/>
  <c r="H123" i="2"/>
  <c r="AD161" i="2"/>
  <c r="AD151" i="2"/>
  <c r="AA179" i="2"/>
  <c r="AD214" i="2"/>
  <c r="M233" i="2"/>
  <c r="N233" i="2" s="1"/>
  <c r="AA191" i="2"/>
  <c r="AA213" i="2"/>
  <c r="H198" i="2"/>
  <c r="M290" i="2"/>
  <c r="N290" i="2" s="1"/>
  <c r="AD295" i="2"/>
  <c r="AD314" i="2"/>
  <c r="AD266" i="2"/>
  <c r="AA230" i="2"/>
  <c r="H309" i="2"/>
  <c r="M310" i="2"/>
  <c r="N310" i="2" s="1"/>
  <c r="W253" i="2"/>
  <c r="V253" i="2"/>
  <c r="R253" i="2"/>
  <c r="Q253" i="2"/>
  <c r="P271" i="2"/>
  <c r="W98" i="2"/>
  <c r="R98" i="2"/>
  <c r="Q98" i="2"/>
  <c r="V98" i="2"/>
  <c r="AD71" i="2"/>
  <c r="AD49" i="2"/>
  <c r="AD57" i="2"/>
  <c r="M92" i="2"/>
  <c r="R243" i="2"/>
  <c r="Q243" i="2"/>
  <c r="W243" i="2"/>
  <c r="V243" i="2"/>
  <c r="AD104" i="2"/>
  <c r="M53" i="2"/>
  <c r="N53" i="2" s="1"/>
  <c r="AA16" i="2"/>
  <c r="M63" i="2"/>
  <c r="AD65" i="2"/>
  <c r="M179" i="2"/>
  <c r="N179" i="2" s="1"/>
  <c r="M97" i="2"/>
  <c r="AA106" i="2"/>
  <c r="AA102" i="2"/>
  <c r="H13" i="2"/>
  <c r="H14" i="2"/>
  <c r="AA221" i="2"/>
  <c r="M182" i="2"/>
  <c r="N182" i="2" s="1"/>
  <c r="M150" i="2"/>
  <c r="N150" i="2" s="1"/>
  <c r="H136" i="2"/>
  <c r="AD123" i="2"/>
  <c r="AD140" i="2"/>
  <c r="M135" i="2"/>
  <c r="N135" i="2" s="1"/>
  <c r="M228" i="2"/>
  <c r="N228" i="2" s="1"/>
  <c r="AD200" i="2"/>
  <c r="AA307" i="2"/>
  <c r="AD232" i="2"/>
  <c r="AD198" i="2"/>
  <c r="AA257" i="2"/>
  <c r="H295" i="2"/>
  <c r="H314" i="2"/>
  <c r="AD289" i="2"/>
  <c r="H266" i="2"/>
  <c r="M239" i="2"/>
  <c r="N239" i="2" s="1"/>
  <c r="AD309" i="2"/>
  <c r="AA286" i="2"/>
  <c r="AD333" i="2"/>
  <c r="AD281" i="2"/>
  <c r="AD100" i="2"/>
  <c r="H18" i="2"/>
  <c r="M71" i="2"/>
  <c r="N71" i="2" s="1"/>
  <c r="AD119" i="2"/>
  <c r="W190" i="2"/>
  <c r="V190" i="2"/>
  <c r="R190" i="2"/>
  <c r="Q190" i="2"/>
  <c r="W183" i="2"/>
  <c r="V183" i="2"/>
  <c r="R183" i="2"/>
  <c r="Q183" i="2"/>
  <c r="AA29" i="2"/>
  <c r="AD76" i="2"/>
  <c r="AD77" i="2" s="1"/>
  <c r="AA68" i="2"/>
  <c r="AD17" i="2"/>
  <c r="AA22" i="2"/>
  <c r="H15" i="2"/>
  <c r="H110" i="2"/>
  <c r="M113" i="2"/>
  <c r="AD13" i="2"/>
  <c r="AD14" i="2"/>
  <c r="M134" i="2"/>
  <c r="N134" i="2" s="1"/>
  <c r="H222" i="2"/>
  <c r="H189" i="2"/>
  <c r="AD136" i="2"/>
  <c r="AD177" i="2"/>
  <c r="H134" i="2"/>
  <c r="H180" i="2"/>
  <c r="H200" i="2"/>
  <c r="H232" i="2"/>
  <c r="H203" i="2"/>
  <c r="AD306" i="2"/>
  <c r="AD260" i="2"/>
  <c r="AD300" i="2"/>
  <c r="AA325" i="2"/>
  <c r="H289" i="2"/>
  <c r="AA225" i="2"/>
  <c r="AD258" i="2"/>
  <c r="H331" i="2"/>
  <c r="M271" i="2"/>
  <c r="H271" i="2"/>
  <c r="M292" i="2"/>
  <c r="N292" i="2" s="1"/>
  <c r="AD23" i="2"/>
  <c r="AD15" i="2"/>
  <c r="AD110" i="2"/>
  <c r="AA26" i="2"/>
  <c r="AD222" i="2"/>
  <c r="AD189" i="2"/>
  <c r="AD251" i="2"/>
  <c r="M142" i="2"/>
  <c r="N142" i="2" s="1"/>
  <c r="AD134" i="2"/>
  <c r="M146" i="2"/>
  <c r="N146" i="2" s="1"/>
  <c r="AD180" i="2"/>
  <c r="AA141" i="2"/>
  <c r="M238" i="2"/>
  <c r="N238" i="2" s="1"/>
  <c r="AD308" i="2"/>
  <c r="AD237" i="2"/>
  <c r="AD203" i="2"/>
  <c r="M329" i="2"/>
  <c r="N329" i="2" s="1"/>
  <c r="M327" i="2"/>
  <c r="N327" i="2" s="1"/>
  <c r="H300" i="2"/>
  <c r="AD326" i="2"/>
  <c r="M254" i="2"/>
  <c r="N254" i="2" s="1"/>
  <c r="AD331" i="2"/>
  <c r="H291" i="2"/>
  <c r="AD319" i="2"/>
  <c r="W330" i="2"/>
  <c r="V330" i="2"/>
  <c r="Q330" i="2"/>
  <c r="R330" i="2"/>
  <c r="M104" i="2"/>
  <c r="N104" i="2" s="1"/>
  <c r="H23" i="2"/>
  <c r="AA100" i="2"/>
  <c r="H114" i="2"/>
  <c r="H121" i="2"/>
  <c r="M58" i="2"/>
  <c r="N58" i="2" s="1"/>
  <c r="AD56" i="2"/>
  <c r="AA82" i="2"/>
  <c r="AA193" i="2"/>
  <c r="M140" i="2"/>
  <c r="N140" i="2" s="1"/>
  <c r="AD216" i="2"/>
  <c r="M93" i="2"/>
  <c r="N93" i="2" s="1"/>
  <c r="AA242" i="2"/>
  <c r="AA315" i="2"/>
  <c r="AA267" i="2"/>
  <c r="H305" i="2"/>
  <c r="H326" i="2"/>
  <c r="AD299" i="2"/>
  <c r="H248" i="2"/>
  <c r="AD291" i="2"/>
  <c r="H302" i="2"/>
  <c r="AD323" i="2"/>
  <c r="H298" i="2"/>
  <c r="R277" i="2"/>
  <c r="Q277" i="2"/>
  <c r="M139" i="2"/>
  <c r="AD129" i="2"/>
  <c r="AD121" i="2"/>
  <c r="H26" i="2"/>
  <c r="AD149" i="2"/>
  <c r="M186" i="2"/>
  <c r="N186" i="2" s="1"/>
  <c r="AD252" i="2"/>
  <c r="M199" i="2"/>
  <c r="N199" i="2" s="1"/>
  <c r="M268" i="2"/>
  <c r="N268" i="2" s="1"/>
  <c r="H316" i="2"/>
  <c r="M256" i="2"/>
  <c r="N256" i="2" s="1"/>
  <c r="AD248" i="2"/>
  <c r="AA296" i="2"/>
  <c r="AD302" i="2"/>
  <c r="AD310" i="2"/>
  <c r="AD298" i="2"/>
  <c r="J355" i="2"/>
  <c r="J350" i="2"/>
  <c r="J347" i="2"/>
  <c r="J346" i="2"/>
  <c r="J345" i="2"/>
  <c r="J344" i="2"/>
  <c r="J343" i="2"/>
  <c r="L121" i="2"/>
  <c r="L326" i="2"/>
  <c r="L288" i="2"/>
  <c r="E346" i="2"/>
  <c r="E344" i="2"/>
  <c r="L336" i="2"/>
  <c r="L207" i="2"/>
  <c r="C342" i="2"/>
  <c r="F347" i="2"/>
  <c r="F343" i="2"/>
  <c r="L193" i="2"/>
  <c r="L314" i="2"/>
  <c r="K350" i="2"/>
  <c r="E355" i="2"/>
  <c r="E350" i="2"/>
  <c r="E343" i="2"/>
  <c r="L102" i="2"/>
  <c r="L79" i="2"/>
  <c r="L242" i="2"/>
  <c r="F345" i="2"/>
  <c r="L236" i="2"/>
  <c r="AC301" i="2"/>
  <c r="L251" i="2"/>
  <c r="L311" i="2"/>
  <c r="L244" i="2"/>
  <c r="L219" i="2"/>
  <c r="L161" i="2"/>
  <c r="L84" i="2"/>
  <c r="L83" i="2"/>
  <c r="F344" i="2"/>
  <c r="F346" i="2"/>
  <c r="F355" i="2"/>
  <c r="L99" i="2"/>
  <c r="L160" i="2"/>
  <c r="AC255" i="2"/>
  <c r="L218" i="2"/>
  <c r="K344" i="2"/>
  <c r="F342" i="2"/>
  <c r="L37" i="2"/>
  <c r="L10" i="2"/>
  <c r="L202" i="2"/>
  <c r="L151" i="2"/>
  <c r="L206" i="2"/>
  <c r="E345" i="2"/>
  <c r="L241" i="2"/>
  <c r="L322" i="2"/>
  <c r="L303" i="2"/>
  <c r="K343" i="2"/>
  <c r="K355" i="2"/>
  <c r="L204" i="2"/>
  <c r="AC29" i="2"/>
  <c r="L128" i="2"/>
  <c r="L265" i="2"/>
  <c r="L246" i="2"/>
  <c r="L221" i="2"/>
  <c r="L333" i="2"/>
  <c r="L189" i="2"/>
  <c r="L16" i="2"/>
  <c r="K345" i="2"/>
  <c r="L159" i="2"/>
  <c r="L154" i="2"/>
  <c r="L315" i="2"/>
  <c r="L101" i="2"/>
  <c r="E342" i="2"/>
  <c r="L291" i="2"/>
  <c r="L176" i="2"/>
  <c r="L177" i="2"/>
  <c r="L260" i="2"/>
  <c r="L181" i="2"/>
  <c r="L289" i="2"/>
  <c r="L36" i="2"/>
  <c r="AC213" i="2"/>
  <c r="L247" i="2"/>
  <c r="L332" i="2"/>
  <c r="L203" i="2"/>
  <c r="L220" i="2"/>
  <c r="L323" i="2"/>
  <c r="L324" i="2"/>
  <c r="L18" i="2"/>
  <c r="AC11" i="2"/>
  <c r="AC327" i="2"/>
  <c r="AC30" i="2"/>
  <c r="L15" i="2"/>
  <c r="L299" i="2"/>
  <c r="AC268" i="2"/>
  <c r="L237" i="2"/>
  <c r="L226" i="2"/>
  <c r="L235" i="2"/>
  <c r="L227" i="2"/>
  <c r="L245" i="2"/>
  <c r="L153" i="2"/>
  <c r="L216" i="2"/>
  <c r="E347" i="2"/>
  <c r="K347" i="2"/>
  <c r="L106" i="2"/>
  <c r="L312" i="2"/>
  <c r="F350" i="2"/>
  <c r="L129" i="2"/>
  <c r="L232" i="2"/>
  <c r="L19" i="2"/>
  <c r="L321" i="2"/>
  <c r="K346" i="2"/>
  <c r="L313" i="2"/>
  <c r="L23" i="2"/>
  <c r="L132" i="2"/>
  <c r="AC172" i="2"/>
  <c r="R157" i="2" l="1"/>
  <c r="O77" i="2"/>
  <c r="W46" i="2"/>
  <c r="R66" i="2"/>
  <c r="W68" i="2"/>
  <c r="V66" i="2"/>
  <c r="V45" i="2"/>
  <c r="P90" i="2"/>
  <c r="R88" i="2"/>
  <c r="R90" i="2" s="1"/>
  <c r="Q73" i="2"/>
  <c r="W66" i="2"/>
  <c r="V115" i="2"/>
  <c r="W71" i="2"/>
  <c r="Q56" i="2"/>
  <c r="R68" i="2"/>
  <c r="R305" i="2"/>
  <c r="Q71" i="2"/>
  <c r="W50" i="2"/>
  <c r="AD24" i="2"/>
  <c r="V60" i="2"/>
  <c r="V50" i="2"/>
  <c r="W53" i="2"/>
  <c r="W295" i="2"/>
  <c r="W54" i="2"/>
  <c r="W305" i="2"/>
  <c r="V49" i="2"/>
  <c r="Q47" i="2"/>
  <c r="W49" i="2"/>
  <c r="Q49" i="2"/>
  <c r="Q50" i="2"/>
  <c r="V305" i="2"/>
  <c r="Q197" i="2"/>
  <c r="W196" i="2"/>
  <c r="Q196" i="2"/>
  <c r="W52" i="2"/>
  <c r="R52" i="2"/>
  <c r="W72" i="2"/>
  <c r="V114" i="2"/>
  <c r="Q287" i="2"/>
  <c r="V196" i="2"/>
  <c r="V197" i="2"/>
  <c r="R65" i="2"/>
  <c r="W41" i="2"/>
  <c r="Q114" i="2"/>
  <c r="V169" i="2"/>
  <c r="W169" i="2"/>
  <c r="W296" i="2"/>
  <c r="V279" i="2"/>
  <c r="Q70" i="2"/>
  <c r="R296" i="2"/>
  <c r="W197" i="2"/>
  <c r="V170" i="2"/>
  <c r="R170" i="2"/>
  <c r="W170" i="2"/>
  <c r="R280" i="2"/>
  <c r="W51" i="2"/>
  <c r="Q279" i="2"/>
  <c r="V51" i="2"/>
  <c r="W223" i="2"/>
  <c r="Q223" i="2"/>
  <c r="R51" i="2"/>
  <c r="Q51" i="2"/>
  <c r="W59" i="2"/>
  <c r="V223" i="2"/>
  <c r="O281" i="2"/>
  <c r="Q184" i="2"/>
  <c r="Q72" i="2"/>
  <c r="Q169" i="2"/>
  <c r="Q93" i="2"/>
  <c r="W184" i="2"/>
  <c r="V184" i="2"/>
  <c r="P33" i="2"/>
  <c r="P34" i="2" s="1"/>
  <c r="W56" i="2"/>
  <c r="W73" i="2"/>
  <c r="Q195" i="2"/>
  <c r="V195" i="2"/>
  <c r="M34" i="2"/>
  <c r="W195" i="2"/>
  <c r="Q185" i="2"/>
  <c r="V185" i="2"/>
  <c r="O42" i="2"/>
  <c r="W58" i="2"/>
  <c r="W47" i="2"/>
  <c r="Q59" i="2"/>
  <c r="V296" i="2"/>
  <c r="O74" i="2"/>
  <c r="W55" i="2"/>
  <c r="O95" i="2"/>
  <c r="Q295" i="2"/>
  <c r="O117" i="2"/>
  <c r="W93" i="2"/>
  <c r="V93" i="2"/>
  <c r="V280" i="2"/>
  <c r="W70" i="2"/>
  <c r="W115" i="2"/>
  <c r="Q55" i="2"/>
  <c r="R318" i="2"/>
  <c r="V335" i="2"/>
  <c r="Q116" i="2"/>
  <c r="Q94" i="2"/>
  <c r="V325" i="2"/>
  <c r="R335" i="2"/>
  <c r="R325" i="2"/>
  <c r="V46" i="2"/>
  <c r="Q64" i="2"/>
  <c r="V273" i="2"/>
  <c r="Q57" i="2"/>
  <c r="Q41" i="2"/>
  <c r="V57" i="2"/>
  <c r="W57" i="2"/>
  <c r="Q275" i="2"/>
  <c r="Q273" i="2"/>
  <c r="Q296" i="2"/>
  <c r="V73" i="2"/>
  <c r="R41" i="2"/>
  <c r="W65" i="2"/>
  <c r="W64" i="2"/>
  <c r="V41" i="2"/>
  <c r="W116" i="2"/>
  <c r="W185" i="2"/>
  <c r="V287" i="2"/>
  <c r="W275" i="2"/>
  <c r="W318" i="2"/>
  <c r="AD172" i="2"/>
  <c r="M132" i="2"/>
  <c r="M137" i="2" s="1"/>
  <c r="O132" i="2"/>
  <c r="O137" i="2" s="1"/>
  <c r="M23" i="2"/>
  <c r="N23" i="2" s="1"/>
  <c r="N24" i="2" s="1"/>
  <c r="O23" i="2"/>
  <c r="O313" i="2"/>
  <c r="P313" i="2" s="1"/>
  <c r="Q313" i="2" s="1"/>
  <c r="M313" i="2"/>
  <c r="N313" i="2" s="1"/>
  <c r="M321" i="2"/>
  <c r="N321" i="2" s="1"/>
  <c r="O321" i="2"/>
  <c r="P321" i="2" s="1"/>
  <c r="M19" i="2"/>
  <c r="N19" i="2" s="1"/>
  <c r="O19" i="2"/>
  <c r="P19" i="2" s="1"/>
  <c r="Q19" i="2" s="1"/>
  <c r="M232" i="2"/>
  <c r="N232" i="2" s="1"/>
  <c r="O232" i="2"/>
  <c r="P232" i="2" s="1"/>
  <c r="R232" i="2" s="1"/>
  <c r="O129" i="2"/>
  <c r="P129" i="2" s="1"/>
  <c r="Q129" i="2" s="1"/>
  <c r="M129" i="2"/>
  <c r="N129" i="2" s="1"/>
  <c r="M312" i="2"/>
  <c r="N312" i="2" s="1"/>
  <c r="O312" i="2"/>
  <c r="P312" i="2" s="1"/>
  <c r="M106" i="2"/>
  <c r="N106" i="2" s="1"/>
  <c r="O106" i="2"/>
  <c r="P106" i="2" s="1"/>
  <c r="O216" i="2"/>
  <c r="P216" i="2" s="1"/>
  <c r="R216" i="2" s="1"/>
  <c r="M216" i="2"/>
  <c r="N216" i="2" s="1"/>
  <c r="M153" i="2"/>
  <c r="N153" i="2" s="1"/>
  <c r="O153" i="2"/>
  <c r="P153" i="2" s="1"/>
  <c r="R153" i="2" s="1"/>
  <c r="M245" i="2"/>
  <c r="N245" i="2" s="1"/>
  <c r="O245" i="2"/>
  <c r="P245" i="2" s="1"/>
  <c r="Q245" i="2" s="1"/>
  <c r="M227" i="2"/>
  <c r="N227" i="2" s="1"/>
  <c r="O227" i="2"/>
  <c r="P227" i="2" s="1"/>
  <c r="R227" i="2" s="1"/>
  <c r="O235" i="2"/>
  <c r="P235" i="2" s="1"/>
  <c r="Q235" i="2" s="1"/>
  <c r="M235" i="2"/>
  <c r="N235" i="2" s="1"/>
  <c r="M226" i="2"/>
  <c r="N226" i="2" s="1"/>
  <c r="O226" i="2"/>
  <c r="P226" i="2" s="1"/>
  <c r="O237" i="2"/>
  <c r="P237" i="2" s="1"/>
  <c r="R237" i="2" s="1"/>
  <c r="M237" i="2"/>
  <c r="N237" i="2" s="1"/>
  <c r="AD268" i="2"/>
  <c r="O299" i="2"/>
  <c r="P299" i="2" s="1"/>
  <c r="M299" i="2"/>
  <c r="N299" i="2" s="1"/>
  <c r="O15" i="2"/>
  <c r="P15" i="2" s="1"/>
  <c r="R15" i="2" s="1"/>
  <c r="M15" i="2"/>
  <c r="N15" i="2" s="1"/>
  <c r="AD30" i="2"/>
  <c r="AD327" i="2"/>
  <c r="AD11" i="2"/>
  <c r="M18" i="2"/>
  <c r="N18" i="2" s="1"/>
  <c r="O18" i="2"/>
  <c r="P18" i="2" s="1"/>
  <c r="M324" i="2"/>
  <c r="N324" i="2" s="1"/>
  <c r="O324" i="2"/>
  <c r="P324" i="2" s="1"/>
  <c r="R324" i="2" s="1"/>
  <c r="M323" i="2"/>
  <c r="N323" i="2" s="1"/>
  <c r="O323" i="2"/>
  <c r="P323" i="2" s="1"/>
  <c r="R323" i="2" s="1"/>
  <c r="O220" i="2"/>
  <c r="P220" i="2" s="1"/>
  <c r="R220" i="2" s="1"/>
  <c r="M220" i="2"/>
  <c r="N220" i="2" s="1"/>
  <c r="O203" i="2"/>
  <c r="P203" i="2" s="1"/>
  <c r="Q203" i="2" s="1"/>
  <c r="M203" i="2"/>
  <c r="N203" i="2" s="1"/>
  <c r="M332" i="2"/>
  <c r="N332" i="2" s="1"/>
  <c r="O332" i="2"/>
  <c r="P332" i="2" s="1"/>
  <c r="Q332" i="2" s="1"/>
  <c r="M247" i="2"/>
  <c r="N247" i="2" s="1"/>
  <c r="O247" i="2"/>
  <c r="P247" i="2" s="1"/>
  <c r="R247" i="2" s="1"/>
  <c r="AD213" i="2"/>
  <c r="M36" i="2"/>
  <c r="N36" i="2" s="1"/>
  <c r="O36" i="2"/>
  <c r="P36" i="2" s="1"/>
  <c r="M289" i="2"/>
  <c r="N289" i="2" s="1"/>
  <c r="O289" i="2"/>
  <c r="P289" i="2" s="1"/>
  <c r="R289" i="2" s="1"/>
  <c r="O181" i="2"/>
  <c r="P181" i="2" s="1"/>
  <c r="R181" i="2" s="1"/>
  <c r="M181" i="2"/>
  <c r="N181" i="2" s="1"/>
  <c r="O260" i="2"/>
  <c r="P260" i="2" s="1"/>
  <c r="M260" i="2"/>
  <c r="N260" i="2" s="1"/>
  <c r="O177" i="2"/>
  <c r="P177" i="2" s="1"/>
  <c r="R177" i="2" s="1"/>
  <c r="M177" i="2"/>
  <c r="N177" i="2" s="1"/>
  <c r="M176" i="2"/>
  <c r="N176" i="2" s="1"/>
  <c r="O176" i="2"/>
  <c r="P176" i="2" s="1"/>
  <c r="Q176" i="2" s="1"/>
  <c r="M291" i="2"/>
  <c r="N291" i="2" s="1"/>
  <c r="O291" i="2"/>
  <c r="P291" i="2" s="1"/>
  <c r="Q291" i="2" s="1"/>
  <c r="O101" i="2"/>
  <c r="P101" i="2" s="1"/>
  <c r="M101" i="2"/>
  <c r="N101" i="2" s="1"/>
  <c r="M315" i="2"/>
  <c r="N315" i="2" s="1"/>
  <c r="O315" i="2"/>
  <c r="P315" i="2" s="1"/>
  <c r="R315" i="2" s="1"/>
  <c r="O154" i="2"/>
  <c r="P154" i="2" s="1"/>
  <c r="R154" i="2" s="1"/>
  <c r="M154" i="2"/>
  <c r="N154" i="2" s="1"/>
  <c r="O159" i="2"/>
  <c r="P159" i="2" s="1"/>
  <c r="Q159" i="2" s="1"/>
  <c r="M159" i="2"/>
  <c r="N159" i="2" s="1"/>
  <c r="M16" i="2"/>
  <c r="N16" i="2" s="1"/>
  <c r="O16" i="2"/>
  <c r="P16" i="2" s="1"/>
  <c r="M189" i="2"/>
  <c r="N189" i="2" s="1"/>
  <c r="O189" i="2"/>
  <c r="P189" i="2" s="1"/>
  <c r="R189" i="2" s="1"/>
  <c r="M333" i="2"/>
  <c r="N333" i="2" s="1"/>
  <c r="O333" i="2"/>
  <c r="P333" i="2" s="1"/>
  <c r="R333" i="2" s="1"/>
  <c r="O221" i="2"/>
  <c r="P221" i="2" s="1"/>
  <c r="M221" i="2"/>
  <c r="N221" i="2" s="1"/>
  <c r="O246" i="2"/>
  <c r="P246" i="2" s="1"/>
  <c r="Q246" i="2" s="1"/>
  <c r="M246" i="2"/>
  <c r="N246" i="2" s="1"/>
  <c r="M265" i="2"/>
  <c r="M269" i="2" s="1"/>
  <c r="O265" i="2"/>
  <c r="P265" i="2" s="1"/>
  <c r="M128" i="2"/>
  <c r="N128" i="2" s="1"/>
  <c r="O128" i="2"/>
  <c r="P128" i="2" s="1"/>
  <c r="AD29" i="2"/>
  <c r="AD31" i="2" s="1"/>
  <c r="M204" i="2"/>
  <c r="N204" i="2" s="1"/>
  <c r="O204" i="2"/>
  <c r="P204" i="2" s="1"/>
  <c r="Q204" i="2" s="1"/>
  <c r="O303" i="2"/>
  <c r="P303" i="2" s="1"/>
  <c r="M303" i="2"/>
  <c r="N303" i="2" s="1"/>
  <c r="M322" i="2"/>
  <c r="N322" i="2" s="1"/>
  <c r="O322" i="2"/>
  <c r="P322" i="2" s="1"/>
  <c r="R322" i="2" s="1"/>
  <c r="O241" i="2"/>
  <c r="P241" i="2" s="1"/>
  <c r="M241" i="2"/>
  <c r="N241" i="2" s="1"/>
  <c r="M206" i="2"/>
  <c r="N206" i="2" s="1"/>
  <c r="O206" i="2"/>
  <c r="P206" i="2" s="1"/>
  <c r="M151" i="2"/>
  <c r="N151" i="2" s="1"/>
  <c r="O151" i="2"/>
  <c r="P151" i="2" s="1"/>
  <c r="R151" i="2" s="1"/>
  <c r="O202" i="2"/>
  <c r="P202" i="2" s="1"/>
  <c r="R202" i="2" s="1"/>
  <c r="M202" i="2"/>
  <c r="N202" i="2" s="1"/>
  <c r="M10" i="2"/>
  <c r="N10" i="2" s="1"/>
  <c r="O10" i="2"/>
  <c r="M37" i="2"/>
  <c r="N37" i="2" s="1"/>
  <c r="O37" i="2"/>
  <c r="P37" i="2" s="1"/>
  <c r="Q37" i="2" s="1"/>
  <c r="M218" i="2"/>
  <c r="N218" i="2" s="1"/>
  <c r="O218" i="2"/>
  <c r="P218" i="2" s="1"/>
  <c r="AD255" i="2"/>
  <c r="O160" i="2"/>
  <c r="P160" i="2" s="1"/>
  <c r="Q160" i="2" s="1"/>
  <c r="M160" i="2"/>
  <c r="N160" i="2" s="1"/>
  <c r="M99" i="2"/>
  <c r="N99" i="2" s="1"/>
  <c r="O99" i="2"/>
  <c r="P99" i="2" s="1"/>
  <c r="M83" i="2"/>
  <c r="N83" i="2" s="1"/>
  <c r="O83" i="2"/>
  <c r="P83" i="2" s="1"/>
  <c r="R83" i="2" s="1"/>
  <c r="M84" i="2"/>
  <c r="N84" i="2" s="1"/>
  <c r="O84" i="2"/>
  <c r="P84" i="2" s="1"/>
  <c r="R84" i="2" s="1"/>
  <c r="M161" i="2"/>
  <c r="N161" i="2" s="1"/>
  <c r="O161" i="2"/>
  <c r="P161" i="2" s="1"/>
  <c r="R161" i="2" s="1"/>
  <c r="M219" i="2"/>
  <c r="N219" i="2" s="1"/>
  <c r="O219" i="2"/>
  <c r="P219" i="2" s="1"/>
  <c r="R219" i="2" s="1"/>
  <c r="O244" i="2"/>
  <c r="P244" i="2" s="1"/>
  <c r="R244" i="2" s="1"/>
  <c r="M244" i="2"/>
  <c r="N244" i="2" s="1"/>
  <c r="O311" i="2"/>
  <c r="P311" i="2" s="1"/>
  <c r="R311" i="2" s="1"/>
  <c r="M311" i="2"/>
  <c r="N311" i="2" s="1"/>
  <c r="O251" i="2"/>
  <c r="P251" i="2" s="1"/>
  <c r="R251" i="2" s="1"/>
  <c r="M251" i="2"/>
  <c r="N251" i="2" s="1"/>
  <c r="AD301" i="2"/>
  <c r="M236" i="2"/>
  <c r="N236" i="2" s="1"/>
  <c r="O236" i="2"/>
  <c r="P236" i="2" s="1"/>
  <c r="R236" i="2" s="1"/>
  <c r="O242" i="2"/>
  <c r="P242" i="2" s="1"/>
  <c r="Q242" i="2" s="1"/>
  <c r="M242" i="2"/>
  <c r="N242" i="2" s="1"/>
  <c r="O79" i="2"/>
  <c r="O80" i="2" s="1"/>
  <c r="M79" i="2"/>
  <c r="M80" i="2" s="1"/>
  <c r="O102" i="2"/>
  <c r="P102" i="2" s="1"/>
  <c r="M102" i="2"/>
  <c r="N102" i="2" s="1"/>
  <c r="M314" i="2"/>
  <c r="N314" i="2" s="1"/>
  <c r="O314" i="2"/>
  <c r="P314" i="2" s="1"/>
  <c r="R314" i="2" s="1"/>
  <c r="O193" i="2"/>
  <c r="P193" i="2" s="1"/>
  <c r="M193" i="2"/>
  <c r="N193" i="2" s="1"/>
  <c r="M207" i="2"/>
  <c r="N207" i="2" s="1"/>
  <c r="O207" i="2"/>
  <c r="P207" i="2" s="1"/>
  <c r="M336" i="2"/>
  <c r="N336" i="2" s="1"/>
  <c r="O336" i="2"/>
  <c r="P336" i="2" s="1"/>
  <c r="M288" i="2"/>
  <c r="N288" i="2" s="1"/>
  <c r="O288" i="2"/>
  <c r="P288" i="2" s="1"/>
  <c r="O326" i="2"/>
  <c r="P326" i="2" s="1"/>
  <c r="Q326" i="2" s="1"/>
  <c r="M326" i="2"/>
  <c r="N326" i="2" s="1"/>
  <c r="O121" i="2"/>
  <c r="P121" i="2" s="1"/>
  <c r="R121" i="2" s="1"/>
  <c r="M121" i="2"/>
  <c r="N121" i="2" s="1"/>
  <c r="W45" i="2"/>
  <c r="W325" i="2"/>
  <c r="V48" i="2"/>
  <c r="W304" i="2"/>
  <c r="P63" i="2"/>
  <c r="W69" i="2"/>
  <c r="V65" i="2"/>
  <c r="R304" i="2"/>
  <c r="V70" i="2"/>
  <c r="Q58" i="2"/>
  <c r="R58" i="2"/>
  <c r="O90" i="2"/>
  <c r="V58" i="2"/>
  <c r="V116" i="2"/>
  <c r="Q48" i="2"/>
  <c r="W60" i="2"/>
  <c r="Q45" i="2"/>
  <c r="Q60" i="2"/>
  <c r="Q69" i="2"/>
  <c r="W277" i="2"/>
  <c r="W114" i="2"/>
  <c r="O61" i="2"/>
  <c r="W94" i="2"/>
  <c r="AD117" i="2"/>
  <c r="Q54" i="2"/>
  <c r="V55" i="2"/>
  <c r="W48" i="2"/>
  <c r="V304" i="2"/>
  <c r="AD74" i="2"/>
  <c r="AD130" i="2"/>
  <c r="AD126" i="2"/>
  <c r="V71" i="2"/>
  <c r="W287" i="2"/>
  <c r="V94" i="2"/>
  <c r="W335" i="2"/>
  <c r="Q90" i="2"/>
  <c r="W279" i="2"/>
  <c r="W273" i="2"/>
  <c r="W274" i="2"/>
  <c r="V275" i="2"/>
  <c r="AD337" i="2"/>
  <c r="AD269" i="2"/>
  <c r="AD208" i="2"/>
  <c r="AD137" i="2"/>
  <c r="AD261" i="2"/>
  <c r="AD95" i="2"/>
  <c r="AD85" i="2"/>
  <c r="AD42" i="2"/>
  <c r="AD143" i="2"/>
  <c r="AD20" i="2"/>
  <c r="AD38" i="2"/>
  <c r="AD61" i="2"/>
  <c r="AD111" i="2"/>
  <c r="V278" i="2"/>
  <c r="P119" i="2"/>
  <c r="P145" i="2"/>
  <c r="V180" i="2"/>
  <c r="W180" i="2"/>
  <c r="R180" i="2"/>
  <c r="Q180" i="2"/>
  <c r="W316" i="2"/>
  <c r="V316" i="2"/>
  <c r="R316" i="2"/>
  <c r="Q316" i="2"/>
  <c r="W293" i="2"/>
  <c r="V293" i="2"/>
  <c r="R293" i="2"/>
  <c r="Q293" i="2"/>
  <c r="Q230" i="2"/>
  <c r="W230" i="2"/>
  <c r="V230" i="2"/>
  <c r="R230" i="2"/>
  <c r="W141" i="2"/>
  <c r="V141" i="2"/>
  <c r="R141" i="2"/>
  <c r="Q141" i="2"/>
  <c r="R123" i="2"/>
  <c r="W123" i="2"/>
  <c r="V123" i="2"/>
  <c r="Q123" i="2"/>
  <c r="W13" i="2"/>
  <c r="V13" i="2"/>
  <c r="R13" i="2"/>
  <c r="Q13" i="2"/>
  <c r="W22" i="2"/>
  <c r="V22" i="2"/>
  <c r="R22" i="2"/>
  <c r="Q22" i="2"/>
  <c r="V53" i="2"/>
  <c r="W320" i="2"/>
  <c r="V320" i="2"/>
  <c r="R320" i="2"/>
  <c r="Q320" i="2"/>
  <c r="V54" i="2"/>
  <c r="V120" i="2"/>
  <c r="R120" i="2"/>
  <c r="W120" i="2"/>
  <c r="Q120" i="2"/>
  <c r="W233" i="2"/>
  <c r="V233" i="2"/>
  <c r="R233" i="2"/>
  <c r="Q233" i="2"/>
  <c r="R267" i="2"/>
  <c r="W267" i="2"/>
  <c r="V267" i="2"/>
  <c r="Q267" i="2"/>
  <c r="W149" i="2"/>
  <c r="V149" i="2"/>
  <c r="R149" i="2"/>
  <c r="Q149" i="2"/>
  <c r="W308" i="2"/>
  <c r="V308" i="2"/>
  <c r="R308" i="2"/>
  <c r="Q308" i="2"/>
  <c r="W171" i="2"/>
  <c r="V171" i="2"/>
  <c r="R171" i="2"/>
  <c r="Q171" i="2"/>
  <c r="M74" i="2"/>
  <c r="N63" i="2"/>
  <c r="N74" i="2" s="1"/>
  <c r="W307" i="2"/>
  <c r="R307" i="2"/>
  <c r="Q307" i="2"/>
  <c r="V307" i="2"/>
  <c r="R301" i="2"/>
  <c r="Q301" i="2"/>
  <c r="W301" i="2"/>
  <c r="V301" i="2"/>
  <c r="W14" i="2"/>
  <c r="V14" i="2"/>
  <c r="R14" i="2"/>
  <c r="Q14" i="2"/>
  <c r="V172" i="2"/>
  <c r="W172" i="2"/>
  <c r="R172" i="2"/>
  <c r="Q172" i="2"/>
  <c r="W214" i="2"/>
  <c r="V214" i="2"/>
  <c r="R214" i="2"/>
  <c r="Q214" i="2"/>
  <c r="W229" i="2"/>
  <c r="V229" i="2"/>
  <c r="R229" i="2"/>
  <c r="Q229" i="2"/>
  <c r="W200" i="2"/>
  <c r="V200" i="2"/>
  <c r="R200" i="2"/>
  <c r="Q200" i="2"/>
  <c r="N285" i="2"/>
  <c r="W191" i="2"/>
  <c r="V191" i="2"/>
  <c r="R191" i="2"/>
  <c r="Q191" i="2"/>
  <c r="W11" i="2"/>
  <c r="V11" i="2"/>
  <c r="R11" i="2"/>
  <c r="Q11" i="2"/>
  <c r="W140" i="2"/>
  <c r="V140" i="2"/>
  <c r="R140" i="2"/>
  <c r="Q140" i="2"/>
  <c r="W255" i="2"/>
  <c r="V255" i="2"/>
  <c r="R255" i="2"/>
  <c r="Q255" i="2"/>
  <c r="W300" i="2"/>
  <c r="R300" i="2"/>
  <c r="Q300" i="2"/>
  <c r="V300" i="2"/>
  <c r="W179" i="2"/>
  <c r="V179" i="2"/>
  <c r="R179" i="2"/>
  <c r="Q179" i="2"/>
  <c r="R328" i="2"/>
  <c r="V328" i="2"/>
  <c r="W328" i="2"/>
  <c r="Q328" i="2"/>
  <c r="N82" i="2"/>
  <c r="V124" i="2"/>
  <c r="W124" i="2"/>
  <c r="R124" i="2"/>
  <c r="Q124" i="2"/>
  <c r="V69" i="2"/>
  <c r="V133" i="2"/>
  <c r="R133" i="2"/>
  <c r="W133" i="2"/>
  <c r="Q133" i="2"/>
  <c r="W105" i="2"/>
  <c r="V105" i="2"/>
  <c r="R105" i="2"/>
  <c r="Q105" i="2"/>
  <c r="W148" i="2"/>
  <c r="V148" i="2"/>
  <c r="R148" i="2"/>
  <c r="Q148" i="2"/>
  <c r="W136" i="2"/>
  <c r="V136" i="2"/>
  <c r="R136" i="2"/>
  <c r="Q136" i="2"/>
  <c r="R201" i="2"/>
  <c r="Q201" i="2"/>
  <c r="W201" i="2"/>
  <c r="V201" i="2"/>
  <c r="W104" i="2"/>
  <c r="V104" i="2"/>
  <c r="R104" i="2"/>
  <c r="Q104" i="2"/>
  <c r="W280" i="2"/>
  <c r="V186" i="2"/>
  <c r="W186" i="2"/>
  <c r="Q186" i="2"/>
  <c r="R186" i="2"/>
  <c r="W239" i="2"/>
  <c r="V239" i="2"/>
  <c r="R239" i="2"/>
  <c r="Q239" i="2"/>
  <c r="W146" i="2"/>
  <c r="V146" i="2"/>
  <c r="Q146" i="2"/>
  <c r="R146" i="2"/>
  <c r="W319" i="2"/>
  <c r="V319" i="2"/>
  <c r="R319" i="2"/>
  <c r="Q319" i="2"/>
  <c r="P82" i="2"/>
  <c r="M61" i="2"/>
  <c r="N44" i="2"/>
  <c r="N61" i="2" s="1"/>
  <c r="W298" i="2"/>
  <c r="V298" i="2"/>
  <c r="R298" i="2"/>
  <c r="Q298" i="2"/>
  <c r="W30" i="2"/>
  <c r="V30" i="2"/>
  <c r="R30" i="2"/>
  <c r="Q30" i="2"/>
  <c r="W150" i="2"/>
  <c r="V150" i="2"/>
  <c r="R150" i="2"/>
  <c r="Q150" i="2"/>
  <c r="P26" i="2"/>
  <c r="O27" i="2"/>
  <c r="W329" i="2"/>
  <c r="V329" i="2"/>
  <c r="R329" i="2"/>
  <c r="Q329" i="2"/>
  <c r="W135" i="2"/>
  <c r="V135" i="2"/>
  <c r="R135" i="2"/>
  <c r="Q135" i="2"/>
  <c r="V59" i="2"/>
  <c r="V268" i="2"/>
  <c r="Q268" i="2"/>
  <c r="W268" i="2"/>
  <c r="R268" i="2"/>
  <c r="W213" i="2"/>
  <c r="V213" i="2"/>
  <c r="R213" i="2"/>
  <c r="Q213" i="2"/>
  <c r="W178" i="2"/>
  <c r="V178" i="2"/>
  <c r="R178" i="2"/>
  <c r="Q178" i="2"/>
  <c r="W164" i="2"/>
  <c r="V164" i="2"/>
  <c r="R164" i="2"/>
  <c r="Q164" i="2"/>
  <c r="W225" i="2"/>
  <c r="V225" i="2"/>
  <c r="R225" i="2"/>
  <c r="Q225" i="2"/>
  <c r="W254" i="2"/>
  <c r="V254" i="2"/>
  <c r="R254" i="2"/>
  <c r="Q254" i="2"/>
  <c r="W292" i="2"/>
  <c r="V292" i="2"/>
  <c r="R292" i="2"/>
  <c r="Q292" i="2"/>
  <c r="R231" i="2"/>
  <c r="Q231" i="2"/>
  <c r="V231" i="2"/>
  <c r="W231" i="2"/>
  <c r="Q290" i="2"/>
  <c r="W290" i="2"/>
  <c r="V290" i="2"/>
  <c r="R290" i="2"/>
  <c r="V122" i="2"/>
  <c r="W122" i="2"/>
  <c r="R122" i="2"/>
  <c r="Q122" i="2"/>
  <c r="M77" i="2"/>
  <c r="N76" i="2"/>
  <c r="N77" i="2" s="1"/>
  <c r="W317" i="2"/>
  <c r="Q317" i="2"/>
  <c r="R317" i="2"/>
  <c r="V317" i="2"/>
  <c r="W286" i="2"/>
  <c r="V286" i="2"/>
  <c r="R286" i="2"/>
  <c r="Q286" i="2"/>
  <c r="W309" i="2"/>
  <c r="V309" i="2"/>
  <c r="R309" i="2"/>
  <c r="Q309" i="2"/>
  <c r="V107" i="2"/>
  <c r="R107" i="2"/>
  <c r="W107" i="2"/>
  <c r="Q107" i="2"/>
  <c r="V52" i="2"/>
  <c r="R108" i="2"/>
  <c r="W108" i="2"/>
  <c r="V108" i="2"/>
  <c r="Q108" i="2"/>
  <c r="V215" i="2"/>
  <c r="R215" i="2"/>
  <c r="Q215" i="2"/>
  <c r="W215" i="2"/>
  <c r="V64" i="2"/>
  <c r="V56" i="2"/>
  <c r="W142" i="2"/>
  <c r="V142" i="2"/>
  <c r="R142" i="2"/>
  <c r="Q142" i="2"/>
  <c r="R134" i="2"/>
  <c r="W134" i="2"/>
  <c r="V134" i="2"/>
  <c r="Q134" i="2"/>
  <c r="V109" i="2"/>
  <c r="W109" i="2"/>
  <c r="R109" i="2"/>
  <c r="Q109" i="2"/>
  <c r="W173" i="2"/>
  <c r="V173" i="2"/>
  <c r="R173" i="2"/>
  <c r="Q173" i="2"/>
  <c r="P97" i="2"/>
  <c r="V272" i="2"/>
  <c r="M143" i="2"/>
  <c r="N139" i="2"/>
  <c r="N143" i="2" s="1"/>
  <c r="N119" i="2"/>
  <c r="W310" i="2"/>
  <c r="V310" i="2"/>
  <c r="R310" i="2"/>
  <c r="Q310" i="2"/>
  <c r="R182" i="2"/>
  <c r="W182" i="2"/>
  <c r="V182" i="2"/>
  <c r="Q182" i="2"/>
  <c r="R40" i="2"/>
  <c r="Q40" i="2"/>
  <c r="P42" i="2"/>
  <c r="V187" i="2"/>
  <c r="R187" i="2"/>
  <c r="W187" i="2"/>
  <c r="Q187" i="2"/>
  <c r="W252" i="2"/>
  <c r="V252" i="2"/>
  <c r="R252" i="2"/>
  <c r="Q252" i="2"/>
  <c r="W147" i="2"/>
  <c r="V147" i="2"/>
  <c r="R147" i="2"/>
  <c r="Q147" i="2"/>
  <c r="O143" i="2"/>
  <c r="P139" i="2"/>
  <c r="N92" i="2"/>
  <c r="N95" i="2" s="1"/>
  <c r="M95" i="2"/>
  <c r="W155" i="2"/>
  <c r="V155" i="2"/>
  <c r="R155" i="2"/>
  <c r="Q155" i="2"/>
  <c r="W266" i="2"/>
  <c r="V266" i="2"/>
  <c r="R266" i="2"/>
  <c r="Q266" i="2"/>
  <c r="W211" i="2"/>
  <c r="V211" i="2"/>
  <c r="R211" i="2"/>
  <c r="Q211" i="2"/>
  <c r="Q222" i="2"/>
  <c r="W222" i="2"/>
  <c r="V222" i="2"/>
  <c r="R222" i="2"/>
  <c r="W228" i="2"/>
  <c r="V228" i="2"/>
  <c r="R228" i="2"/>
  <c r="Q228" i="2"/>
  <c r="P285" i="2"/>
  <c r="W257" i="2"/>
  <c r="R257" i="2"/>
  <c r="Q257" i="2"/>
  <c r="V257" i="2"/>
  <c r="Q259" i="2"/>
  <c r="W259" i="2"/>
  <c r="V259" i="2"/>
  <c r="R259" i="2"/>
  <c r="R271" i="2"/>
  <c r="Q271" i="2"/>
  <c r="P281" i="2"/>
  <c r="P117" i="2"/>
  <c r="R113" i="2"/>
  <c r="R117" i="2" s="1"/>
  <c r="Q113" i="2"/>
  <c r="Q92" i="2"/>
  <c r="P95" i="2"/>
  <c r="R92" i="2"/>
  <c r="R95" i="2" s="1"/>
  <c r="V47" i="2"/>
  <c r="W331" i="2"/>
  <c r="V331" i="2"/>
  <c r="R331" i="2"/>
  <c r="Q331" i="2"/>
  <c r="W163" i="2"/>
  <c r="V163" i="2"/>
  <c r="R163" i="2"/>
  <c r="Q163" i="2"/>
  <c r="R100" i="2"/>
  <c r="W100" i="2"/>
  <c r="V100" i="2"/>
  <c r="Q100" i="2"/>
  <c r="Q302" i="2"/>
  <c r="W302" i="2"/>
  <c r="V302" i="2"/>
  <c r="R302" i="2"/>
  <c r="W205" i="2"/>
  <c r="V205" i="2"/>
  <c r="Q205" i="2"/>
  <c r="R205" i="2"/>
  <c r="N88" i="2"/>
  <c r="M90" i="2"/>
  <c r="W217" i="2"/>
  <c r="V217" i="2"/>
  <c r="R217" i="2"/>
  <c r="Q217" i="2"/>
  <c r="W248" i="2"/>
  <c r="V248" i="2"/>
  <c r="R248" i="2"/>
  <c r="Q248" i="2"/>
  <c r="N40" i="2"/>
  <c r="N42" i="2" s="1"/>
  <c r="M42" i="2"/>
  <c r="R210" i="2"/>
  <c r="Q210" i="2"/>
  <c r="W210" i="2"/>
  <c r="V210" i="2"/>
  <c r="V295" i="2"/>
  <c r="W165" i="2"/>
  <c r="V165" i="2"/>
  <c r="R165" i="2"/>
  <c r="Q165" i="2"/>
  <c r="R110" i="2"/>
  <c r="Q110" i="2"/>
  <c r="W110" i="2"/>
  <c r="V110" i="2"/>
  <c r="N97" i="2"/>
  <c r="V276" i="2"/>
  <c r="V68" i="2"/>
  <c r="V157" i="2"/>
  <c r="R334" i="2"/>
  <c r="W334" i="2"/>
  <c r="V334" i="2"/>
  <c r="Q334" i="2"/>
  <c r="W168" i="2"/>
  <c r="V168" i="2"/>
  <c r="Q168" i="2"/>
  <c r="R168" i="2"/>
  <c r="V306" i="2"/>
  <c r="R306" i="2"/>
  <c r="Q306" i="2"/>
  <c r="W306" i="2"/>
  <c r="Q162" i="2"/>
  <c r="W162" i="2"/>
  <c r="V162" i="2"/>
  <c r="R162" i="2"/>
  <c r="V72" i="2"/>
  <c r="M31" i="2"/>
  <c r="N29" i="2"/>
  <c r="N31" i="2" s="1"/>
  <c r="W103" i="2"/>
  <c r="V103" i="2"/>
  <c r="Q103" i="2"/>
  <c r="R103" i="2"/>
  <c r="W234" i="2"/>
  <c r="V234" i="2"/>
  <c r="R234" i="2"/>
  <c r="Q234" i="2"/>
  <c r="V318" i="2"/>
  <c r="W249" i="2"/>
  <c r="V249" i="2"/>
  <c r="R249" i="2"/>
  <c r="Q249" i="2"/>
  <c r="W250" i="2"/>
  <c r="V250" i="2"/>
  <c r="R250" i="2"/>
  <c r="Q250" i="2"/>
  <c r="Q258" i="2"/>
  <c r="W258" i="2"/>
  <c r="V258" i="2"/>
  <c r="R258" i="2"/>
  <c r="W297" i="2"/>
  <c r="V297" i="2"/>
  <c r="R297" i="2"/>
  <c r="Q297" i="2"/>
  <c r="N113" i="2"/>
  <c r="N117" i="2" s="1"/>
  <c r="M117" i="2"/>
  <c r="N145" i="2"/>
  <c r="O31" i="2"/>
  <c r="P29" i="2"/>
  <c r="W327" i="2"/>
  <c r="R327" i="2"/>
  <c r="Q327" i="2"/>
  <c r="V327" i="2"/>
  <c r="W238" i="2"/>
  <c r="V238" i="2"/>
  <c r="Q238" i="2"/>
  <c r="R238" i="2"/>
  <c r="W167" i="2"/>
  <c r="R167" i="2"/>
  <c r="Q167" i="2"/>
  <c r="V167" i="2"/>
  <c r="W256" i="2"/>
  <c r="V256" i="2"/>
  <c r="R256" i="2"/>
  <c r="Q256" i="2"/>
  <c r="W294" i="2"/>
  <c r="V294" i="2"/>
  <c r="R294" i="2"/>
  <c r="Q294" i="2"/>
  <c r="P77" i="2"/>
  <c r="R76" i="2"/>
  <c r="R77" i="2" s="1"/>
  <c r="Q76" i="2"/>
  <c r="Q77" i="2" s="1"/>
  <c r="M281" i="2"/>
  <c r="N271" i="2"/>
  <c r="N281" i="2" s="1"/>
  <c r="M27" i="2"/>
  <c r="N26" i="2"/>
  <c r="N27" i="2" s="1"/>
  <c r="R44" i="2"/>
  <c r="Q44" i="2"/>
  <c r="P61" i="2"/>
  <c r="W240" i="2"/>
  <c r="V240" i="2"/>
  <c r="R240" i="2"/>
  <c r="Q240" i="2"/>
  <c r="Q152" i="2"/>
  <c r="V152" i="2"/>
  <c r="R152" i="2"/>
  <c r="W152" i="2"/>
  <c r="R17" i="2"/>
  <c r="Q17" i="2"/>
  <c r="W17" i="2"/>
  <c r="V17" i="2"/>
  <c r="R125" i="2"/>
  <c r="Q125" i="2"/>
  <c r="W125" i="2"/>
  <c r="V125" i="2"/>
  <c r="W199" i="2"/>
  <c r="V199" i="2"/>
  <c r="R199" i="2"/>
  <c r="Q199" i="2"/>
  <c r="W198" i="2"/>
  <c r="V198" i="2"/>
  <c r="R198" i="2"/>
  <c r="Q198" i="2"/>
  <c r="G355" i="2"/>
  <c r="M355" i="2" s="1"/>
  <c r="N355" i="2" s="1"/>
  <c r="G350" i="2"/>
  <c r="M350" i="2" s="1"/>
  <c r="N350" i="2" s="1"/>
  <c r="G344" i="2"/>
  <c r="M344" i="2" s="1"/>
  <c r="N344" i="2" s="1"/>
  <c r="J342" i="2"/>
  <c r="G343" i="2"/>
  <c r="M343" i="2" s="1"/>
  <c r="N343" i="2" s="1"/>
  <c r="G342" i="2"/>
  <c r="M342" i="2" s="1"/>
  <c r="N342" i="2" s="1"/>
  <c r="G345" i="2"/>
  <c r="M345" i="2" s="1"/>
  <c r="N345" i="2" s="1"/>
  <c r="G346" i="2"/>
  <c r="M346" i="2" s="1"/>
  <c r="N346" i="2" s="1"/>
  <c r="G347" i="2"/>
  <c r="M347" i="2" s="1"/>
  <c r="N347" i="2" s="1"/>
  <c r="L344" i="2"/>
  <c r="L355" i="2"/>
  <c r="L343" i="2"/>
  <c r="L350" i="2"/>
  <c r="L346" i="2"/>
  <c r="L345" i="2"/>
  <c r="L347" i="2"/>
  <c r="K342" i="2"/>
  <c r="M24" i="2" l="1"/>
  <c r="W313" i="2"/>
  <c r="R281" i="2"/>
  <c r="Q42" i="2"/>
  <c r="R61" i="2"/>
  <c r="W218" i="2"/>
  <c r="R313" i="2"/>
  <c r="Q247" i="2"/>
  <c r="Q232" i="2"/>
  <c r="V313" i="2"/>
  <c r="Q237" i="2"/>
  <c r="Q289" i="2"/>
  <c r="R42" i="2"/>
  <c r="N132" i="2"/>
  <c r="N137" i="2" s="1"/>
  <c r="R246" i="2"/>
  <c r="R245" i="2"/>
  <c r="O269" i="2"/>
  <c r="W247" i="2"/>
  <c r="Q315" i="2"/>
  <c r="W260" i="2"/>
  <c r="V247" i="2"/>
  <c r="R33" i="2"/>
  <c r="R34" i="2" s="1"/>
  <c r="R203" i="2"/>
  <c r="V76" i="2"/>
  <c r="V77" i="2" s="1"/>
  <c r="N38" i="2"/>
  <c r="W76" i="2"/>
  <c r="W77" i="2" s="1"/>
  <c r="Q33" i="2"/>
  <c r="Q34" i="2" s="1"/>
  <c r="V241" i="2"/>
  <c r="V332" i="2"/>
  <c r="R332" i="2"/>
  <c r="W236" i="2"/>
  <c r="Q236" i="2"/>
  <c r="V33" i="2"/>
  <c r="V34" i="2" s="1"/>
  <c r="W33" i="2"/>
  <c r="W34" i="2" s="1"/>
  <c r="W332" i="2"/>
  <c r="Q219" i="2"/>
  <c r="V219" i="2"/>
  <c r="Q241" i="2"/>
  <c r="R241" i="2"/>
  <c r="Q216" i="2"/>
  <c r="W241" i="2"/>
  <c r="W232" i="2"/>
  <c r="V299" i="2"/>
  <c r="W326" i="2"/>
  <c r="W237" i="2"/>
  <c r="W321" i="2"/>
  <c r="Q299" i="2"/>
  <c r="R299" i="2"/>
  <c r="W336" i="2"/>
  <c r="V227" i="2"/>
  <c r="Q244" i="2"/>
  <c r="V244" i="2"/>
  <c r="V101" i="2"/>
  <c r="W299" i="2"/>
  <c r="W315" i="2"/>
  <c r="V322" i="2"/>
  <c r="O111" i="2"/>
  <c r="W159" i="2"/>
  <c r="Q117" i="2"/>
  <c r="V251" i="2"/>
  <c r="W226" i="2"/>
  <c r="W219" i="2"/>
  <c r="P261" i="2"/>
  <c r="W244" i="2"/>
  <c r="R235" i="2"/>
  <c r="V99" i="2"/>
  <c r="V232" i="2"/>
  <c r="W311" i="2"/>
  <c r="V235" i="2"/>
  <c r="Q311" i="2"/>
  <c r="W235" i="2"/>
  <c r="V324" i="2"/>
  <c r="R226" i="2"/>
  <c r="V226" i="2"/>
  <c r="Q336" i="2"/>
  <c r="Q321" i="2"/>
  <c r="R336" i="2"/>
  <c r="R321" i="2"/>
  <c r="V336" i="2"/>
  <c r="V321" i="2"/>
  <c r="V237" i="2"/>
  <c r="Q153" i="2"/>
  <c r="Q314" i="2"/>
  <c r="M38" i="2"/>
  <c r="W121" i="2"/>
  <c r="Q121" i="2"/>
  <c r="V159" i="2"/>
  <c r="V207" i="2"/>
  <c r="V203" i="2"/>
  <c r="W151" i="2"/>
  <c r="Q151" i="2"/>
  <c r="O126" i="2"/>
  <c r="N126" i="2"/>
  <c r="M126" i="2"/>
  <c r="V154" i="2"/>
  <c r="V16" i="2"/>
  <c r="Q84" i="2"/>
  <c r="Q227" i="2"/>
  <c r="V206" i="2"/>
  <c r="W161" i="2"/>
  <c r="W154" i="2"/>
  <c r="Q61" i="2"/>
  <c r="Q206" i="2"/>
  <c r="R159" i="2"/>
  <c r="Q161" i="2"/>
  <c r="Q189" i="2"/>
  <c r="W288" i="2"/>
  <c r="Q16" i="2"/>
  <c r="R19" i="2"/>
  <c r="R16" i="2"/>
  <c r="V19" i="2"/>
  <c r="N265" i="2"/>
  <c r="N269" i="2" s="1"/>
  <c r="W227" i="2"/>
  <c r="O85" i="2"/>
  <c r="N130" i="2"/>
  <c r="Q288" i="2"/>
  <c r="V84" i="2"/>
  <c r="O130" i="2"/>
  <c r="N261" i="2"/>
  <c r="W312" i="2"/>
  <c r="V181" i="2"/>
  <c r="W202" i="2"/>
  <c r="Q154" i="2"/>
  <c r="W19" i="2"/>
  <c r="R160" i="2"/>
  <c r="Q202" i="2"/>
  <c r="R204" i="2"/>
  <c r="R207" i="2"/>
  <c r="Q281" i="2"/>
  <c r="W102" i="2"/>
  <c r="N337" i="2"/>
  <c r="L4" i="2" s="1"/>
  <c r="M337" i="2"/>
  <c r="W15" i="2"/>
  <c r="V129" i="2"/>
  <c r="O20" i="2"/>
  <c r="Q323" i="2"/>
  <c r="N85" i="2"/>
  <c r="P10" i="2"/>
  <c r="Q10" i="2" s="1"/>
  <c r="Q101" i="2"/>
  <c r="P132" i="2"/>
  <c r="Q132" i="2" s="1"/>
  <c r="Q137" i="2" s="1"/>
  <c r="R101" i="2"/>
  <c r="M85" i="2"/>
  <c r="N111" i="2"/>
  <c r="V288" i="2"/>
  <c r="W16" i="2"/>
  <c r="M111" i="2"/>
  <c r="O337" i="2"/>
  <c r="Q15" i="2"/>
  <c r="V83" i="2"/>
  <c r="O38" i="2"/>
  <c r="W84" i="2"/>
  <c r="W245" i="2"/>
  <c r="O208" i="2"/>
  <c r="V176" i="2"/>
  <c r="W18" i="2"/>
  <c r="V106" i="2"/>
  <c r="W221" i="2"/>
  <c r="M208" i="2"/>
  <c r="M20" i="2"/>
  <c r="V315" i="2"/>
  <c r="N20" i="2"/>
  <c r="V311" i="2"/>
  <c r="Q95" i="2"/>
  <c r="W203" i="2"/>
  <c r="V236" i="2"/>
  <c r="V326" i="2"/>
  <c r="V151" i="2"/>
  <c r="N208" i="2"/>
  <c r="M261" i="2"/>
  <c r="O261" i="2"/>
  <c r="V161" i="2"/>
  <c r="W322" i="2"/>
  <c r="W207" i="2"/>
  <c r="Q322" i="2"/>
  <c r="Q207" i="2"/>
  <c r="P23" i="2"/>
  <c r="O24" i="2"/>
  <c r="R326" i="2"/>
  <c r="R129" i="2"/>
  <c r="V216" i="2"/>
  <c r="R288" i="2"/>
  <c r="W160" i="2"/>
  <c r="W129" i="2"/>
  <c r="W176" i="2"/>
  <c r="V160" i="2"/>
  <c r="N79" i="2"/>
  <c r="N80" i="2" s="1"/>
  <c r="V63" i="2"/>
  <c r="V74" i="2" s="1"/>
  <c r="W37" i="2"/>
  <c r="R18" i="2"/>
  <c r="V289" i="2"/>
  <c r="V121" i="2"/>
  <c r="Q18" i="2"/>
  <c r="Q251" i="2"/>
  <c r="W106" i="2"/>
  <c r="W251" i="2"/>
  <c r="R106" i="2"/>
  <c r="M130" i="2"/>
  <c r="V177" i="2"/>
  <c r="Q226" i="2"/>
  <c r="Q221" i="2"/>
  <c r="V18" i="2"/>
  <c r="W177" i="2"/>
  <c r="R221" i="2"/>
  <c r="Q106" i="2"/>
  <c r="V221" i="2"/>
  <c r="R206" i="2"/>
  <c r="Q181" i="2"/>
  <c r="W206" i="2"/>
  <c r="V202" i="2"/>
  <c r="V193" i="2"/>
  <c r="W303" i="2"/>
  <c r="W101" i="2"/>
  <c r="V220" i="2"/>
  <c r="P79" i="2"/>
  <c r="R79" i="2" s="1"/>
  <c r="R80" i="2" s="1"/>
  <c r="V314" i="2"/>
  <c r="W204" i="2"/>
  <c r="V323" i="2"/>
  <c r="W153" i="2"/>
  <c r="W83" i="2"/>
  <c r="R176" i="2"/>
  <c r="W220" i="2"/>
  <c r="R291" i="2"/>
  <c r="W323" i="2"/>
  <c r="W193" i="2"/>
  <c r="W291" i="2"/>
  <c r="V245" i="2"/>
  <c r="Q193" i="2"/>
  <c r="R99" i="2"/>
  <c r="R193" i="2"/>
  <c r="V204" i="2"/>
  <c r="W99" i="2"/>
  <c r="W289" i="2"/>
  <c r="W314" i="2"/>
  <c r="V189" i="2"/>
  <c r="R37" i="2"/>
  <c r="V246" i="2"/>
  <c r="V260" i="2"/>
  <c r="Q303" i="2"/>
  <c r="W189" i="2"/>
  <c r="V37" i="2"/>
  <c r="V333" i="2"/>
  <c r="W246" i="2"/>
  <c r="Q260" i="2"/>
  <c r="Q218" i="2"/>
  <c r="R303" i="2"/>
  <c r="W333" i="2"/>
  <c r="R260" i="2"/>
  <c r="R218" i="2"/>
  <c r="V303" i="2"/>
  <c r="Q102" i="2"/>
  <c r="Q333" i="2"/>
  <c r="Q99" i="2"/>
  <c r="V218" i="2"/>
  <c r="R102" i="2"/>
  <c r="W216" i="2"/>
  <c r="R242" i="2"/>
  <c r="V153" i="2"/>
  <c r="V102" i="2"/>
  <c r="Q312" i="2"/>
  <c r="P74" i="2"/>
  <c r="V242" i="2"/>
  <c r="V291" i="2"/>
  <c r="Q324" i="2"/>
  <c r="R312" i="2"/>
  <c r="Q63" i="2"/>
  <c r="Q74" i="2" s="1"/>
  <c r="W242" i="2"/>
  <c r="V15" i="2"/>
  <c r="W181" i="2"/>
  <c r="W324" i="2"/>
  <c r="Q83" i="2"/>
  <c r="Q177" i="2"/>
  <c r="V312" i="2"/>
  <c r="R63" i="2"/>
  <c r="R74" i="2" s="1"/>
  <c r="Q220" i="2"/>
  <c r="W92" i="2"/>
  <c r="W95" i="2" s="1"/>
  <c r="W63" i="2"/>
  <c r="W74" i="2" s="1"/>
  <c r="V92" i="2"/>
  <c r="V95" i="2" s="1"/>
  <c r="V44" i="2"/>
  <c r="V61" i="2" s="1"/>
  <c r="W44" i="2"/>
  <c r="W61" i="2" s="1"/>
  <c r="AD263" i="2"/>
  <c r="AD283" i="2" s="1"/>
  <c r="AD338" i="2" s="1"/>
  <c r="V40" i="2"/>
  <c r="V42" i="2" s="1"/>
  <c r="W26" i="2"/>
  <c r="W27" i="2" s="1"/>
  <c r="V26" i="2"/>
  <c r="V27" i="2" s="1"/>
  <c r="R26" i="2"/>
  <c r="R27" i="2" s="1"/>
  <c r="Q26" i="2"/>
  <c r="Q27" i="2" s="1"/>
  <c r="P27" i="2"/>
  <c r="P337" i="2"/>
  <c r="W285" i="2"/>
  <c r="V285" i="2"/>
  <c r="R285" i="2"/>
  <c r="Q285" i="2"/>
  <c r="W40" i="2"/>
  <c r="W42" i="2" s="1"/>
  <c r="P31" i="2"/>
  <c r="W29" i="2"/>
  <c r="W31" i="2" s="1"/>
  <c r="V29" i="2"/>
  <c r="V31" i="2" s="1"/>
  <c r="R29" i="2"/>
  <c r="R31" i="2" s="1"/>
  <c r="Q29" i="2"/>
  <c r="Q31" i="2" s="1"/>
  <c r="R36" i="2"/>
  <c r="Q36" i="2"/>
  <c r="Q38" i="2" s="1"/>
  <c r="P38" i="2"/>
  <c r="W36" i="2"/>
  <c r="V36" i="2"/>
  <c r="P143" i="2"/>
  <c r="W139" i="2"/>
  <c r="W143" i="2" s="1"/>
  <c r="V139" i="2"/>
  <c r="V143" i="2" s="1"/>
  <c r="R139" i="2"/>
  <c r="R143" i="2" s="1"/>
  <c r="Q139" i="2"/>
  <c r="Q143" i="2" s="1"/>
  <c r="V97" i="2"/>
  <c r="R97" i="2"/>
  <c r="P111" i="2"/>
  <c r="Q97" i="2"/>
  <c r="W97" i="2"/>
  <c r="W128" i="2"/>
  <c r="Q128" i="2"/>
  <c r="Q130" i="2" s="1"/>
  <c r="V128" i="2"/>
  <c r="R128" i="2"/>
  <c r="P130" i="2"/>
  <c r="W82" i="2"/>
  <c r="V82" i="2"/>
  <c r="R82" i="2"/>
  <c r="R85" i="2" s="1"/>
  <c r="Q82" i="2"/>
  <c r="P85" i="2"/>
  <c r="W88" i="2"/>
  <c r="W90" i="2" s="1"/>
  <c r="V88" i="2"/>
  <c r="V90" i="2" s="1"/>
  <c r="N90" i="2"/>
  <c r="V113" i="2"/>
  <c r="V117" i="2" s="1"/>
  <c r="W113" i="2"/>
  <c r="W117" i="2" s="1"/>
  <c r="P208" i="2"/>
  <c r="W145" i="2"/>
  <c r="V145" i="2"/>
  <c r="R145" i="2"/>
  <c r="Q145" i="2"/>
  <c r="R265" i="2"/>
  <c r="R269" i="2" s="1"/>
  <c r="Q265" i="2"/>
  <c r="Q269" i="2" s="1"/>
  <c r="P269" i="2"/>
  <c r="V271" i="2"/>
  <c r="V281" i="2" s="1"/>
  <c r="V119" i="2"/>
  <c r="P126" i="2"/>
  <c r="W119" i="2"/>
  <c r="R119" i="2"/>
  <c r="R126" i="2" s="1"/>
  <c r="Q119" i="2"/>
  <c r="W271" i="2"/>
  <c r="W281" i="2" s="1"/>
  <c r="N351" i="2"/>
  <c r="N354" i="2" s="1"/>
  <c r="H346" i="2"/>
  <c r="H355" i="2"/>
  <c r="H342" i="2"/>
  <c r="H345" i="2"/>
  <c r="H343" i="2"/>
  <c r="H347" i="2"/>
  <c r="H344" i="2"/>
  <c r="H350" i="2"/>
  <c r="M8" i="2"/>
  <c r="L342" i="2"/>
  <c r="W126" i="2" l="1"/>
  <c r="V111" i="2"/>
  <c r="Q126" i="2"/>
  <c r="Q111" i="2"/>
  <c r="W111" i="2"/>
  <c r="V261" i="2"/>
  <c r="Q261" i="2"/>
  <c r="W261" i="2"/>
  <c r="R261" i="2"/>
  <c r="V10" i="2"/>
  <c r="V20" i="2" s="1"/>
  <c r="V265" i="2"/>
  <c r="V269" i="2" s="1"/>
  <c r="W265" i="2"/>
  <c r="W269" i="2" s="1"/>
  <c r="W10" i="2"/>
  <c r="W20" i="2" s="1"/>
  <c r="P20" i="2"/>
  <c r="R10" i="2"/>
  <c r="R20" i="2" s="1"/>
  <c r="W130" i="2"/>
  <c r="V130" i="2"/>
  <c r="V132" i="2"/>
  <c r="V137" i="2" s="1"/>
  <c r="R132" i="2"/>
  <c r="R137" i="2" s="1"/>
  <c r="W132" i="2"/>
  <c r="W137" i="2" s="1"/>
  <c r="P137" i="2"/>
  <c r="Q337" i="2"/>
  <c r="W337" i="2"/>
  <c r="R337" i="2"/>
  <c r="M263" i="2"/>
  <c r="M283" i="2" s="1"/>
  <c r="M338" i="2" s="1"/>
  <c r="Q85" i="2"/>
  <c r="R111" i="2"/>
  <c r="V337" i="2"/>
  <c r="V38" i="2"/>
  <c r="V126" i="2"/>
  <c r="V85" i="2"/>
  <c r="W38" i="2"/>
  <c r="R38" i="2"/>
  <c r="W85" i="2"/>
  <c r="O263" i="2"/>
  <c r="O283" i="2" s="1"/>
  <c r="O338" i="2" s="1"/>
  <c r="R130" i="2"/>
  <c r="Q20" i="2"/>
  <c r="Q208" i="2"/>
  <c r="R208" i="2"/>
  <c r="V208" i="2"/>
  <c r="W208" i="2"/>
  <c r="N263" i="2"/>
  <c r="N283" i="2" s="1"/>
  <c r="N338" i="2" s="1"/>
  <c r="N341" i="2" s="1"/>
  <c r="V79" i="2"/>
  <c r="V80" i="2" s="1"/>
  <c r="Q79" i="2"/>
  <c r="Q80" i="2" s="1"/>
  <c r="V23" i="2"/>
  <c r="V24" i="2" s="1"/>
  <c r="R23" i="2"/>
  <c r="R24" i="2" s="1"/>
  <c r="Q23" i="2"/>
  <c r="Q24" i="2" s="1"/>
  <c r="W23" i="2"/>
  <c r="W24" i="2" s="1"/>
  <c r="P24" i="2"/>
  <c r="W79" i="2"/>
  <c r="W80" i="2" s="1"/>
  <c r="P80" i="2"/>
  <c r="N357" i="2"/>
  <c r="N360" i="2"/>
  <c r="N363" i="2" s="1"/>
  <c r="P263" i="2" l="1"/>
  <c r="P283" i="2" s="1"/>
  <c r="P338" i="2" s="1"/>
  <c r="Q263" i="2"/>
  <c r="Q283" i="2" s="1"/>
  <c r="Q338" i="2" s="1"/>
  <c r="V263" i="2"/>
  <c r="V283" i="2" s="1"/>
  <c r="V338" i="2" s="1"/>
  <c r="W263" i="2"/>
  <c r="W283" i="2" s="1"/>
  <c r="W338" i="2" s="1"/>
  <c r="R263" i="2"/>
  <c r="R283" i="2" s="1"/>
  <c r="R338" i="2" s="1"/>
  <c r="L2" i="2"/>
  <c r="L5" i="2" s="1"/>
  <c r="N3" i="2" l="1"/>
  <c r="N2" i="2"/>
  <c r="L3" i="2"/>
  <c r="R2" i="2"/>
</calcChain>
</file>

<file path=xl/sharedStrings.xml><?xml version="1.0" encoding="utf-8"?>
<sst xmlns="http://schemas.openxmlformats.org/spreadsheetml/2006/main" count="741" uniqueCount="571">
  <si>
    <t>SKY LN Equity</t>
  </si>
  <si>
    <t>Units</t>
  </si>
  <si>
    <t>Ticker</t>
  </si>
  <si>
    <t>Name</t>
  </si>
  <si>
    <t>VOD LN Equity</t>
  </si>
  <si>
    <t>NAME</t>
  </si>
  <si>
    <t>Close</t>
  </si>
  <si>
    <t>EUR</t>
  </si>
  <si>
    <t>Current</t>
  </si>
  <si>
    <t>Currency</t>
  </si>
  <si>
    <t>CRNCY</t>
  </si>
  <si>
    <t>Currency Ticker</t>
  </si>
  <si>
    <t>FX Rate</t>
  </si>
  <si>
    <t>Change</t>
  </si>
  <si>
    <t>% Change</t>
  </si>
  <si>
    <t>Contribution</t>
  </si>
  <si>
    <t>Price Multiplier</t>
  </si>
  <si>
    <t>Exposure</t>
  </si>
  <si>
    <t>% Exposure</t>
  </si>
  <si>
    <t>Short</t>
  </si>
  <si>
    <t>Long</t>
  </si>
  <si>
    <t>United Kingdom</t>
  </si>
  <si>
    <t>Total</t>
  </si>
  <si>
    <t>8591 JT Equity</t>
  </si>
  <si>
    <t>Japan</t>
  </si>
  <si>
    <t>Ticker Type</t>
  </si>
  <si>
    <t>LAST_PRICE</t>
  </si>
  <si>
    <t>QUOTE_FACTOR</t>
  </si>
  <si>
    <t>Price Divisor</t>
  </si>
  <si>
    <t>Quote Factor</t>
  </si>
  <si>
    <t>United States</t>
  </si>
  <si>
    <t>XPO US Equity</t>
  </si>
  <si>
    <t>WFT US Equity</t>
  </si>
  <si>
    <t>VSAT US Equity</t>
  </si>
  <si>
    <t>URI US Equity</t>
  </si>
  <si>
    <t>TUP US Equity</t>
  </si>
  <si>
    <t>USD</t>
  </si>
  <si>
    <t>TRI-STAR RESOURCES LOAN 2018</t>
  </si>
  <si>
    <t>RIG US Equity</t>
  </si>
  <si>
    <t>TDG US Equity</t>
  </si>
  <si>
    <t>TSLA US Equity</t>
  </si>
  <si>
    <t>SPLK US Equity</t>
  </si>
  <si>
    <t>BID US Equity</t>
  </si>
  <si>
    <t>SNAP US Equity</t>
  </si>
  <si>
    <t>SAFM US Equity</t>
  </si>
  <si>
    <t>RDC US Equity</t>
  </si>
  <si>
    <t>QCOM US Equity</t>
  </si>
  <si>
    <t>OXANE MATERIALS PREFERRED</t>
  </si>
  <si>
    <t>NADLQ US Equity</t>
  </si>
  <si>
    <t>NLSN US Equity</t>
  </si>
  <si>
    <t>NFLX US Equity</t>
  </si>
  <si>
    <t>NAV US Equity</t>
  </si>
  <si>
    <t>MON US Equity</t>
  </si>
  <si>
    <t>LULU US Equity</t>
  </si>
  <si>
    <t>FWONK US Equity</t>
  </si>
  <si>
    <t>LVS US Equity</t>
  </si>
  <si>
    <t>LAMR US Equity</t>
  </si>
  <si>
    <t>KHC US Equity</t>
  </si>
  <si>
    <t>KGC US Equity</t>
  </si>
  <si>
    <t>K US Equity</t>
  </si>
  <si>
    <t>SJM US Equity</t>
  </si>
  <si>
    <t>HTZ US Equity</t>
  </si>
  <si>
    <t>GGAL US Equity</t>
  </si>
  <si>
    <t>GCJ8 Comdty</t>
  </si>
  <si>
    <t>GOGO US Equity</t>
  </si>
  <si>
    <t>GGP US Equity</t>
  </si>
  <si>
    <t>Fairway Energy LP</t>
  </si>
  <si>
    <t>DURATION GOLD LTD</t>
  </si>
  <si>
    <t>DAL US Equity</t>
  </si>
  <si>
    <t>CACC US Equity</t>
  </si>
  <si>
    <t>CRUS US Equity</t>
  </si>
  <si>
    <t>CAT US Equity</t>
  </si>
  <si>
    <t>BFR US Equity</t>
  </si>
  <si>
    <t>BMA US Equity</t>
  </si>
  <si>
    <t>CAR US Equity</t>
  </si>
  <si>
    <t>AAPL US Equity</t>
  </si>
  <si>
    <t>American Airlines Group - Delisted</t>
  </si>
  <si>
    <t>AAL US Equity</t>
  </si>
  <si>
    <t>AFRICA ALPHA CAPITAL 1</t>
  </si>
  <si>
    <t>WPP LN Equity</t>
  </si>
  <si>
    <t>TUNG LN Equity</t>
  </si>
  <si>
    <t>TLW LN Equity</t>
  </si>
  <si>
    <t>TSTR LN Equity</t>
  </si>
  <si>
    <t>TPK LN Equity</t>
  </si>
  <si>
    <t>TCS LI Equity</t>
  </si>
  <si>
    <t>TALK LN Equity</t>
  </si>
  <si>
    <t>SLP LN Equity</t>
  </si>
  <si>
    <t>GBP</t>
  </si>
  <si>
    <t>SEMBLANT WTS</t>
  </si>
  <si>
    <t>SEMBLANT PFD</t>
  </si>
  <si>
    <t>SEMBLANT ORD</t>
  </si>
  <si>
    <t>RSM Tenon Group -CFD</t>
  </si>
  <si>
    <t>RR/ LN Equity</t>
  </si>
  <si>
    <t>REDBURN EUROPE LTD</t>
  </si>
  <si>
    <t>RB/ LN Equity</t>
  </si>
  <si>
    <t>REACTION ENGINES</t>
  </si>
  <si>
    <t>RRS LN Equity</t>
  </si>
  <si>
    <t>PORT-GBP M</t>
  </si>
  <si>
    <t>PDG LN Equity</t>
  </si>
  <si>
    <t>PSON LN Equity</t>
  </si>
  <si>
    <t>OXYGEN FINANCE WARRANT</t>
  </si>
  <si>
    <t>OXYGEN FINANCE</t>
  </si>
  <si>
    <t>OXFORD NANOPORE TECH 46.5</t>
  </si>
  <si>
    <t>OBD LN Equity</t>
  </si>
  <si>
    <t>EMG LN Equity</t>
  </si>
  <si>
    <t>LOOK LN Equity</t>
  </si>
  <si>
    <t>G H8 Comdty</t>
  </si>
  <si>
    <t>LRE LN Equity</t>
  </si>
  <si>
    <t>JUP LN Equity</t>
  </si>
  <si>
    <t>JUST LN Equity</t>
  </si>
  <si>
    <t>J P BODEN C SHARES</t>
  </si>
  <si>
    <t>J P BODEN B SHARES</t>
  </si>
  <si>
    <t>ITV LN Equity</t>
  </si>
  <si>
    <t>INTU LN Equity</t>
  </si>
  <si>
    <t>INCH LN Equity</t>
  </si>
  <si>
    <t>IMPACT OIL AND GAS:1</t>
  </si>
  <si>
    <t>IMM LIMITED</t>
  </si>
  <si>
    <t>HUM LN Equity</t>
  </si>
  <si>
    <t>HWDN LN Equity</t>
  </si>
  <si>
    <t>HELPERBY THERAPEUTICS GROUP PLC</t>
  </si>
  <si>
    <t>HMSO LN Equity</t>
  </si>
  <si>
    <t>GNC LN Equity</t>
  </si>
  <si>
    <t>DOM LN Equity</t>
  </si>
  <si>
    <t>DEB LN Equity</t>
  </si>
  <si>
    <t>DTG LN Equity</t>
  </si>
  <si>
    <t>DMGT LN Equity</t>
  </si>
  <si>
    <t>CCH LN Equity</t>
  </si>
  <si>
    <t>CHRONOS THERAPEUTICS LTD</t>
  </si>
  <si>
    <t>CRN LN Equity</t>
  </si>
  <si>
    <t>BUDDI LIMITED</t>
  </si>
  <si>
    <t>BKG LN Equity</t>
  </si>
  <si>
    <t>BARC LN Equity</t>
  </si>
  <si>
    <t>BA/ LN Equity</t>
  </si>
  <si>
    <t>BME LN Equity</t>
  </si>
  <si>
    <t>AUTO LN Equity</t>
  </si>
  <si>
    <t>ASHM LN Equity</t>
  </si>
  <si>
    <t>ANTO LN Equity</t>
  </si>
  <si>
    <t>AAL LN Equity</t>
  </si>
  <si>
    <t>AGY LN Equity</t>
  </si>
  <si>
    <t>ACA LN Equity</t>
  </si>
  <si>
    <t>ABC LN Equity</t>
  </si>
  <si>
    <t>Switzerland</t>
  </si>
  <si>
    <t>UHR SW Equity</t>
  </si>
  <si>
    <t>NESN SW Equity</t>
  </si>
  <si>
    <t>LHN SW Equity</t>
  </si>
  <si>
    <t>ARYN SW Equity</t>
  </si>
  <si>
    <t>Sweden</t>
  </si>
  <si>
    <t>ERICB SS Equity</t>
  </si>
  <si>
    <t>JM SS Equity</t>
  </si>
  <si>
    <t>HEXAB SS Equity</t>
  </si>
  <si>
    <t>GETIB SS Equity</t>
  </si>
  <si>
    <t>CLAB SS Equity</t>
  </si>
  <si>
    <t>South Africa</t>
  </si>
  <si>
    <t>KIO SJ Equity</t>
  </si>
  <si>
    <t>AXL SJ Equity</t>
  </si>
  <si>
    <t>Norway</t>
  </si>
  <si>
    <t>SDRL NO Equity</t>
  </si>
  <si>
    <t>PGS NO Equity</t>
  </si>
  <si>
    <t>NODL NO Equity</t>
  </si>
  <si>
    <t>MHG NO Equity</t>
  </si>
  <si>
    <t>FRO NO Equity</t>
  </si>
  <si>
    <t>BDRILL NO Equity</t>
  </si>
  <si>
    <t>AKERBP NO Equity</t>
  </si>
  <si>
    <t>Netherlands</t>
  </si>
  <si>
    <t>PHIA NA Equity</t>
  </si>
  <si>
    <t>HDG NA Equity</t>
  </si>
  <si>
    <t>MT NA Equity</t>
  </si>
  <si>
    <t>AGN NA Equity</t>
  </si>
  <si>
    <t>6395 JT Equity</t>
  </si>
  <si>
    <t>8316 JT Equity</t>
  </si>
  <si>
    <t>9684 JT Equity</t>
  </si>
  <si>
    <t>9984 JT Equity</t>
  </si>
  <si>
    <t>4911 JT Equity</t>
  </si>
  <si>
    <t>7224 JT Equity</t>
  </si>
  <si>
    <t>6753 JT Equity</t>
  </si>
  <si>
    <t>8306 JT Equity</t>
  </si>
  <si>
    <t>JBH8 Comdty</t>
  </si>
  <si>
    <t>6740 JT Equity</t>
  </si>
  <si>
    <t>HURLN 7.5 07/24/22 Corp</t>
  </si>
  <si>
    <t>8929 JT Equity</t>
  </si>
  <si>
    <t>Italy</t>
  </si>
  <si>
    <t>GEDI IM Equity</t>
  </si>
  <si>
    <t>FCA IM Equity</t>
  </si>
  <si>
    <t>IF IM Equity</t>
  </si>
  <si>
    <t>Ireland</t>
  </si>
  <si>
    <t>RAFO-USD M</t>
  </si>
  <si>
    <t>KSP ID Equity</t>
  </si>
  <si>
    <t>Irish Bank Resolution Corp Ltd/Old -CFD</t>
  </si>
  <si>
    <t>Hong Kong</t>
  </si>
  <si>
    <t>1128 HK Equity</t>
  </si>
  <si>
    <t>1928 HK Equity</t>
  </si>
  <si>
    <t>656 HK Equity</t>
  </si>
  <si>
    <t>Guernsey</t>
  </si>
  <si>
    <t>REDFTPB GU Equity</t>
  </si>
  <si>
    <t>Greece</t>
  </si>
  <si>
    <t>ALPHA GA Equity</t>
  </si>
  <si>
    <t>Germany</t>
  </si>
  <si>
    <t>WDI GY Equity</t>
  </si>
  <si>
    <t>WCH GY Equity</t>
  </si>
  <si>
    <t>UN01 GY Equity</t>
  </si>
  <si>
    <t>TKA GY Equity</t>
  </si>
  <si>
    <t>SZU GY Equity</t>
  </si>
  <si>
    <t>SAP GY Equity</t>
  </si>
  <si>
    <t>QIMONDA AG</t>
  </si>
  <si>
    <t>SDF GY Equity</t>
  </si>
  <si>
    <t>IFX GY Equity</t>
  </si>
  <si>
    <t>ZIL2 GY Equity</t>
  </si>
  <si>
    <t>ART GY Equity</t>
  </si>
  <si>
    <t>France</t>
  </si>
  <si>
    <t>VIV FP Equity</t>
  </si>
  <si>
    <t>DG FP Equity</t>
  </si>
  <si>
    <t>VK FP Equity</t>
  </si>
  <si>
    <t>FR FP Equity</t>
  </si>
  <si>
    <t>FTI FP Equity</t>
  </si>
  <si>
    <t>BB FP Equity</t>
  </si>
  <si>
    <t>SESG FP Equity</t>
  </si>
  <si>
    <t>SAVE FP Equity</t>
  </si>
  <si>
    <t>RCO FP Equity</t>
  </si>
  <si>
    <t>ORA FP Equity</t>
  </si>
  <si>
    <t>DEC FP Equity</t>
  </si>
  <si>
    <t>RMS FP Equity</t>
  </si>
  <si>
    <t>ERF FP Equity</t>
  </si>
  <si>
    <t>EI FP Equity</t>
  </si>
  <si>
    <t>EDF FP Equity</t>
  </si>
  <si>
    <t>EDEN FP Equity</t>
  </si>
  <si>
    <t>BNP FP Equity</t>
  </si>
  <si>
    <t>Finland</t>
  </si>
  <si>
    <t>NRE1V FH Equity</t>
  </si>
  <si>
    <t>METSO FH Equity</t>
  </si>
  <si>
    <t>Denmark</t>
  </si>
  <si>
    <t>WDH DC Equity</t>
  </si>
  <si>
    <t>AMBUB DC Equity</t>
  </si>
  <si>
    <t>Cyprus</t>
  </si>
  <si>
    <t>GLOBAL TOTE LIMITED A</t>
  </si>
  <si>
    <t>Canada</t>
  </si>
  <si>
    <t>TRQ CN Equity</t>
  </si>
  <si>
    <t>DW CN Equity</t>
  </si>
  <si>
    <t>Brazil</t>
  </si>
  <si>
    <t>SLCE3 BS Equity</t>
  </si>
  <si>
    <t>Belgium</t>
  </si>
  <si>
    <t>ABI BB Equity</t>
  </si>
  <si>
    <t>Australia</t>
  </si>
  <si>
    <t>WOW AU Equity</t>
  </si>
  <si>
    <t>WGXO AU Equity</t>
  </si>
  <si>
    <t>WGX AU Equity</t>
  </si>
  <si>
    <t>SVH AU Equity</t>
  </si>
  <si>
    <t>MTS AU Equity</t>
  </si>
  <si>
    <t>GMA AU Equity</t>
  </si>
  <si>
    <t>FMG AU Equity</t>
  </si>
  <si>
    <t>EASTERN AUSTRALIAN IRRIGATION LTD</t>
  </si>
  <si>
    <t>CBA AU Equity</t>
  </si>
  <si>
    <t>BLD AU Equity</t>
  </si>
  <si>
    <t>AU</t>
  </si>
  <si>
    <t>BB</t>
  </si>
  <si>
    <t>BS</t>
  </si>
  <si>
    <t>CN</t>
  </si>
  <si>
    <t>CY</t>
  </si>
  <si>
    <t>DC</t>
  </si>
  <si>
    <t>FH</t>
  </si>
  <si>
    <t>FP</t>
  </si>
  <si>
    <t>GY</t>
  </si>
  <si>
    <t>GA</t>
  </si>
  <si>
    <t>GU</t>
  </si>
  <si>
    <t>HK</t>
  </si>
  <si>
    <t>ID</t>
  </si>
  <si>
    <t>IM</t>
  </si>
  <si>
    <t>JP</t>
  </si>
  <si>
    <t>NA</t>
  </si>
  <si>
    <t>NO</t>
  </si>
  <si>
    <t>SJ</t>
  </si>
  <si>
    <t>SS</t>
  </si>
  <si>
    <t>SW</t>
  </si>
  <si>
    <t>LN</t>
  </si>
  <si>
    <t>US</t>
  </si>
  <si>
    <t>Total Equity</t>
  </si>
  <si>
    <t>EURGBP Curncy</t>
  </si>
  <si>
    <t>EUR/GBP</t>
  </si>
  <si>
    <t>EURAUD Curncy</t>
  </si>
  <si>
    <t>EUR/AUD</t>
  </si>
  <si>
    <t>GBPUSD Curncy</t>
  </si>
  <si>
    <t>OEI</t>
  </si>
  <si>
    <t>GBP/USD</t>
  </si>
  <si>
    <t>USDSEK Curncy</t>
  </si>
  <si>
    <t>USDRUB Curncy</t>
  </si>
  <si>
    <t>$/SEK</t>
  </si>
  <si>
    <t>GBPZAR Curncy</t>
  </si>
  <si>
    <t>$/RUB</t>
  </si>
  <si>
    <t>$/ZAR</t>
  </si>
  <si>
    <t>$/YEN</t>
  </si>
  <si>
    <t>USDJPY Curncy</t>
  </si>
  <si>
    <t>USDHKD Curncy</t>
  </si>
  <si>
    <t>$/HKD</t>
  </si>
  <si>
    <t>$/AUD</t>
  </si>
  <si>
    <t>EURUSD Curncy</t>
  </si>
  <si>
    <t>€/$</t>
  </si>
  <si>
    <t>Total Macro</t>
  </si>
  <si>
    <t>G M8 Comdty</t>
  </si>
  <si>
    <t>Total FX</t>
  </si>
  <si>
    <t>OEI MAC</t>
  </si>
  <si>
    <t>OEI MAC B</t>
  </si>
  <si>
    <t>OEI MAC B MAN</t>
  </si>
  <si>
    <t>EUR/USD</t>
  </si>
  <si>
    <t>Equity</t>
  </si>
  <si>
    <t>ML</t>
  </si>
  <si>
    <t>Euro Top</t>
  </si>
  <si>
    <t>Long Equity</t>
  </si>
  <si>
    <t>Short Equity</t>
  </si>
  <si>
    <t>Winners</t>
  </si>
  <si>
    <t>Relative</t>
  </si>
  <si>
    <t>Market Data</t>
  </si>
  <si>
    <t>Net Equity</t>
  </si>
  <si>
    <t>CHG_PCT_1D</t>
  </si>
  <si>
    <t>SX5E Index</t>
  </si>
  <si>
    <t>Short Winners</t>
  </si>
  <si>
    <t>Long Winners</t>
  </si>
  <si>
    <t>Previous</t>
  </si>
  <si>
    <t>CDZI 7 03/05/20</t>
  </si>
  <si>
    <t>AUD</t>
  </si>
  <si>
    <t>PX_YEST_CLOSE</t>
  </si>
  <si>
    <t>WMT US Equity</t>
  </si>
  <si>
    <t>PX_CLOSE_1D</t>
  </si>
  <si>
    <t>OEI####Total</t>
  </si>
  <si>
    <t>OEI#BK-OEI###Total</t>
  </si>
  <si>
    <t>OEI#BK-OEI#FX##Total</t>
  </si>
  <si>
    <t>OEI#BK-OEI#Macro##Total</t>
  </si>
  <si>
    <t>OEI#BK-OEI#Equity##Total</t>
  </si>
  <si>
    <t>OEI#BK-OEI#Equity#US#Total</t>
  </si>
  <si>
    <t>OEI#BK-OEI#Equity#AU#Total</t>
  </si>
  <si>
    <t>OEI#BK-OEI#Equity#BE#Total</t>
  </si>
  <si>
    <t>OEI#BK-OEI#Equity#BR#Total</t>
  </si>
  <si>
    <t>OEI#BK-OEI#Equity#CA#Total</t>
  </si>
  <si>
    <t>OEI#BK-OEI#Equity#CY#Total</t>
  </si>
  <si>
    <t>OEI#BK-OEI#Equity#DK#Total</t>
  </si>
  <si>
    <t>OEI#BK-OEI#Equity#FI#Total</t>
  </si>
  <si>
    <t>OEI#BK-OEI#Equity#FR#Total</t>
  </si>
  <si>
    <t>OEI#BK-OEI#Equity#GR#Total</t>
  </si>
  <si>
    <t>OEI#BK-OEI#Equity#GG#Total</t>
  </si>
  <si>
    <t>OEI#BK-OEI#Equity#HK#Total</t>
  </si>
  <si>
    <t>OEI#BK-OEI#Equity#IE#Total</t>
  </si>
  <si>
    <t>OEI#BK-OEI#Equity#IT#Total</t>
  </si>
  <si>
    <t>OEI#BK-OEI#Equity#JP#Total</t>
  </si>
  <si>
    <t>OEI#BK-OEI#Equity#NL#Total</t>
  </si>
  <si>
    <t>OEI#BK-OEI#Equity#NO#Total</t>
  </si>
  <si>
    <t>OEI#BK-OEI#Equity#ZA#Total</t>
  </si>
  <si>
    <t>OEI#BK-OEI#Equity#SE#Total</t>
  </si>
  <si>
    <t>OEI#BK-OEI#Equity#CH#Total</t>
  </si>
  <si>
    <t>OEI#BK-OEI#Equity#DE#Total</t>
  </si>
  <si>
    <t>OEI#BK-OEI#Equity#GB#Total</t>
  </si>
  <si>
    <t>OEI#BK-OEI-ML###Total</t>
  </si>
  <si>
    <t>BK-OEI</t>
  </si>
  <si>
    <t>BK-OEI-ML</t>
  </si>
  <si>
    <t>AUDUSD Curncy</t>
  </si>
  <si>
    <t>Nav</t>
  </si>
  <si>
    <t>XPO Logistics</t>
  </si>
  <si>
    <t>Wirecard</t>
  </si>
  <si>
    <t>William Demant Holding</t>
  </si>
  <si>
    <t>Weatherford</t>
  </si>
  <si>
    <t>Walmart</t>
  </si>
  <si>
    <t>ViaSat</t>
  </si>
  <si>
    <t>USD SAR CALL 12/03/18 3.771</t>
  </si>
  <si>
    <t>United Rentals</t>
  </si>
  <si>
    <t>Transocean</t>
  </si>
  <si>
    <t>TransDigm</t>
  </si>
  <si>
    <t>Tesla</t>
  </si>
  <si>
    <t>TechnipFMC</t>
  </si>
  <si>
    <t>TCS Group Holding -GDR</t>
  </si>
  <si>
    <t>Swatch BR</t>
  </si>
  <si>
    <t>Square Enix Holdings</t>
  </si>
  <si>
    <t>Splunk</t>
  </si>
  <si>
    <t>SoftBank</t>
  </si>
  <si>
    <t>SLC Agricola -CFD</t>
  </si>
  <si>
    <t>SES -DR</t>
  </si>
  <si>
    <t>Sanderson Farms</t>
  </si>
  <si>
    <t>Rowan Cos</t>
  </si>
  <si>
    <t>ORIX</t>
  </si>
  <si>
    <t>Northern Drilling</t>
  </si>
  <si>
    <t>Nielsen</t>
  </si>
  <si>
    <t>Nestle</t>
  </si>
  <si>
    <t>Navistar International</t>
  </si>
  <si>
    <t>Monsanto</t>
  </si>
  <si>
    <t>Marine Harvest</t>
  </si>
  <si>
    <t>Liberty Media Corp-Liberty Formula One-Non Voting</t>
  </si>
  <si>
    <t>Lamar Advertising</t>
  </si>
  <si>
    <t>Kraft Heinz</t>
  </si>
  <si>
    <t>Koninklijke Philips</t>
  </si>
  <si>
    <t>K+S</t>
  </si>
  <si>
    <t>JM Smucker</t>
  </si>
  <si>
    <t>JM</t>
  </si>
  <si>
    <t>ITV -CFD</t>
  </si>
  <si>
    <t>Hexagon</t>
  </si>
  <si>
    <t>Hertz Global</t>
  </si>
  <si>
    <t>GGP</t>
  </si>
  <si>
    <t>Frontline Ltd/Bermuda</t>
  </si>
  <si>
    <t>ElringKlinger</t>
  </si>
  <si>
    <t>Electricite de France</t>
  </si>
  <si>
    <t>Dart -CFD</t>
  </si>
  <si>
    <t>Credit Acceptance</t>
  </si>
  <si>
    <t>Cirrus Logic</t>
  </si>
  <si>
    <t>Borr Drilling</t>
  </si>
  <si>
    <t>Berkeley -CFD</t>
  </si>
  <si>
    <t>Avis Budget</t>
  </si>
  <si>
    <t>Aryzta</t>
  </si>
  <si>
    <t>Anheuser-Busch InBev SA/NV/old</t>
  </si>
  <si>
    <t>Ambu</t>
  </si>
  <si>
    <t>Aker BP</t>
  </si>
  <si>
    <t>Long Gilt Future Jun18</t>
  </si>
  <si>
    <t>LONG GILT FUTURE  Mar18</t>
  </si>
  <si>
    <t>JPN 10Y Bond(Ose) Mar18</t>
  </si>
  <si>
    <t>GOLD 100 OZ FUTR Apr18</t>
  </si>
  <si>
    <t>XPO LOGISTICS INC</t>
  </si>
  <si>
    <t>WALMART INC</t>
  </si>
  <si>
    <t>UNVR US Equity</t>
  </si>
  <si>
    <t>Univar</t>
  </si>
  <si>
    <t>Tupperware Brands</t>
  </si>
  <si>
    <t>TRANSDIGM GROUP INC</t>
  </si>
  <si>
    <t>SPLUNK INC</t>
  </si>
  <si>
    <t>Sotheby's</t>
  </si>
  <si>
    <t>Snap-Non Voting</t>
  </si>
  <si>
    <t>SANDERSON FARMS INC</t>
  </si>
  <si>
    <t>QUALCOMM</t>
  </si>
  <si>
    <t>North Atlantic Drilling</t>
  </si>
  <si>
    <t>Netflix</t>
  </si>
  <si>
    <t>Lululemon Athletica</t>
  </si>
  <si>
    <t>LIBERTY MEDIA CORP-LIBERTY-C</t>
  </si>
  <si>
    <t>Las Vegas Sands</t>
  </si>
  <si>
    <t>Kinross Gold</t>
  </si>
  <si>
    <t>Kellogg</t>
  </si>
  <si>
    <t>Grupo Financiero Galicia -ADR</t>
  </si>
  <si>
    <t>GOLD 100 OZ FUTR  Apr18</t>
  </si>
  <si>
    <t>Gogo</t>
  </si>
  <si>
    <t>Delta Air Lines</t>
  </si>
  <si>
    <t>COTY US Equity</t>
  </si>
  <si>
    <t>Coty</t>
  </si>
  <si>
    <t>Caterpillar</t>
  </si>
  <si>
    <t>CDZI US Equity</t>
  </si>
  <si>
    <t>Cadiz</t>
  </si>
  <si>
    <t>BBVA Banco Frances -ADR</t>
  </si>
  <si>
    <t>Banco Macro -ADR</t>
  </si>
  <si>
    <t>Apple</t>
  </si>
  <si>
    <t>American Airlines Group</t>
  </si>
  <si>
    <t>WPP -CFD</t>
  </si>
  <si>
    <t>Vodafone -CFD</t>
  </si>
  <si>
    <t>Tungsten</t>
  </si>
  <si>
    <t>Tullow Oil -CFD</t>
  </si>
  <si>
    <t>Tri-Star Resources</t>
  </si>
  <si>
    <t>Travis Perkins -CFD</t>
  </si>
  <si>
    <t>TCS GROUP HOLDING -REG S</t>
  </si>
  <si>
    <t>TalkTalk Telecom Group -CFD</t>
  </si>
  <si>
    <t>Sylvania Platinum</t>
  </si>
  <si>
    <t>Sky</t>
  </si>
  <si>
    <t>ROLLS-ROYCE HOLDINGS PLC</t>
  </si>
  <si>
    <t>Reckitt Benckiser -CFD</t>
  </si>
  <si>
    <t>Randgold Resources -CFD</t>
  </si>
  <si>
    <t>Pendragon</t>
  </si>
  <si>
    <t>Pearson -CFD</t>
  </si>
  <si>
    <t>Oxford BioDynamics</t>
  </si>
  <si>
    <t>Man Group -CFD</t>
  </si>
  <si>
    <t>Lookers -CFD</t>
  </si>
  <si>
    <t>Lancashire Holdings -CFD</t>
  </si>
  <si>
    <t>Jupiter Fund Management -CFD</t>
  </si>
  <si>
    <t>JRP -CFD</t>
  </si>
  <si>
    <t>Intu Properties -CFD</t>
  </si>
  <si>
    <t>Inchcape -CFD</t>
  </si>
  <si>
    <t>Hummingbird Resources</t>
  </si>
  <si>
    <t>Howden Joinery -CFD</t>
  </si>
  <si>
    <t>HAMMERSON PLC</t>
  </si>
  <si>
    <t>GREENCORE GROUP PLC</t>
  </si>
  <si>
    <t>Domino's Pizza - GBP -CFD</t>
  </si>
  <si>
    <t>Debenhams -CFD</t>
  </si>
  <si>
    <t>DART GROUP PLC</t>
  </si>
  <si>
    <t>Daily Mail &amp; General Trust-Non Voting -CFD</t>
  </si>
  <si>
    <t>Coca-Cola HBC -CFD</t>
  </si>
  <si>
    <t>Cairn Homes -CFD</t>
  </si>
  <si>
    <t>Barclays -CFD</t>
  </si>
  <si>
    <t>BAE Systems -CFD</t>
  </si>
  <si>
    <t>B&amp;M EUROPEAN VALUE RETAIL SA</t>
  </si>
  <si>
    <t>Auto Trader -CFD</t>
  </si>
  <si>
    <t>Ashmore Group -CFD</t>
  </si>
  <si>
    <t>Antofagasta -CFD</t>
  </si>
  <si>
    <t>Anglo American -CFD</t>
  </si>
  <si>
    <t>Allergy Therapeutics</t>
  </si>
  <si>
    <t>Acacia Mining -CFD</t>
  </si>
  <si>
    <t>Abcam -CFD</t>
  </si>
  <si>
    <t>NESTLE SA-REG</t>
  </si>
  <si>
    <t>LafargeHolcim</t>
  </si>
  <si>
    <t>ARYZTA AG</t>
  </si>
  <si>
    <t>Telefonaktiebolaget LM Ericsson</t>
  </si>
  <si>
    <t>JM AB</t>
  </si>
  <si>
    <t>HEXAGON AB-B SHS</t>
  </si>
  <si>
    <t>Getinge</t>
  </si>
  <si>
    <t>Cloetta</t>
  </si>
  <si>
    <t>Kumba Iron Ore -CFD</t>
  </si>
  <si>
    <t>African Phoenix Investments</t>
  </si>
  <si>
    <t>Seadrill</t>
  </si>
  <si>
    <t>Petroleum Geo-Services</t>
  </si>
  <si>
    <t>MARINE HARVEST</t>
  </si>
  <si>
    <t>FRONTLINE LTD</t>
  </si>
  <si>
    <t>KONINKLIJKE PHILIPS NV</t>
  </si>
  <si>
    <t>Hunter Douglas</t>
  </si>
  <si>
    <t>ArcelorMittal</t>
  </si>
  <si>
    <t>Aegon</t>
  </si>
  <si>
    <t>Tadano</t>
  </si>
  <si>
    <t>Sumitomo Mitsui Financial</t>
  </si>
  <si>
    <t>SOFTBANK GROUP CORP</t>
  </si>
  <si>
    <t>Shiseido</t>
  </si>
  <si>
    <t>Shinmaywa Industries</t>
  </si>
  <si>
    <t>Sharp Corp/Japan -CFD</t>
  </si>
  <si>
    <t>Mitsubishi UFJ Financial Group</t>
  </si>
  <si>
    <t>JPN 10Y BOND(OSE) Mar18</t>
  </si>
  <si>
    <t>Japan Display -CFD</t>
  </si>
  <si>
    <t>HURLN 7 1/2 07/24/22</t>
  </si>
  <si>
    <t>Aoyama Zaisan Networks</t>
  </si>
  <si>
    <t>GEDI Gruppo Editoriale</t>
  </si>
  <si>
    <t>Fiat Chrysler Automobiles</t>
  </si>
  <si>
    <t>Banca IFIS</t>
  </si>
  <si>
    <t>Kingspan -CFD</t>
  </si>
  <si>
    <t>Wynn Macau</t>
  </si>
  <si>
    <t>Sands China</t>
  </si>
  <si>
    <t>Fosun</t>
  </si>
  <si>
    <t>Red Fort Partnership - B</t>
  </si>
  <si>
    <t>Alpha Bank AE</t>
  </si>
  <si>
    <t>WIRECARD AG</t>
  </si>
  <si>
    <t>Wacker Chemie</t>
  </si>
  <si>
    <t>Uniper</t>
  </si>
  <si>
    <t>thyssenkrupp</t>
  </si>
  <si>
    <t>Suedzucker</t>
  </si>
  <si>
    <t>SAP</t>
  </si>
  <si>
    <t>Infineon Technologies</t>
  </si>
  <si>
    <t>artnet -CFD</t>
  </si>
  <si>
    <t>Vivendi</t>
  </si>
  <si>
    <t>Vinci</t>
  </si>
  <si>
    <t>Vallourec</t>
  </si>
  <si>
    <t>Valeo</t>
  </si>
  <si>
    <t>TECHNIPFMC PLC</t>
  </si>
  <si>
    <t>Societe BIC</t>
  </si>
  <si>
    <t>Savencia</t>
  </si>
  <si>
    <t>Remy Cointreau</t>
  </si>
  <si>
    <t>Orange</t>
  </si>
  <si>
    <t>JCDecaux</t>
  </si>
  <si>
    <t>Hermes</t>
  </si>
  <si>
    <t>Eurofins Scientific</t>
  </si>
  <si>
    <t>Essilor International Cie Generale d'Optique</t>
  </si>
  <si>
    <t>EDF</t>
  </si>
  <si>
    <t>Edenred</t>
  </si>
  <si>
    <t>BNP Paribas</t>
  </si>
  <si>
    <t>Nokian Renkaat</t>
  </si>
  <si>
    <t>Metso</t>
  </si>
  <si>
    <t>WILLIAM DEMANT HOLDING</t>
  </si>
  <si>
    <t>Turquoise Hill Resources</t>
  </si>
  <si>
    <t>DataWind</t>
  </si>
  <si>
    <t>ONTEX BB Equity</t>
  </si>
  <si>
    <t>Ontex</t>
  </si>
  <si>
    <t>Woolworths -CFD</t>
  </si>
  <si>
    <t>Westgold Resources -WRT</t>
  </si>
  <si>
    <t>Westgold Resources</t>
  </si>
  <si>
    <t>Silver Heritage</t>
  </si>
  <si>
    <t>Metcash -CFD</t>
  </si>
  <si>
    <t>Genworth Mortgage Insurance Australia -CFD</t>
  </si>
  <si>
    <t>Fortescue Metals Group -CFD</t>
  </si>
  <si>
    <t>Commonwealth Bank of Australia -CFD</t>
  </si>
  <si>
    <t>Boral-BLD -CFD</t>
  </si>
  <si>
    <t>OEIMAC####Total</t>
  </si>
  <si>
    <t>OEIMAC-GBP B####Total</t>
  </si>
  <si>
    <t>OEIMAC-GBP B-MAN####Total</t>
  </si>
  <si>
    <t>€/£</t>
  </si>
  <si>
    <t>£/ZAR</t>
  </si>
  <si>
    <t>$/JPY</t>
  </si>
  <si>
    <t>GBPUSD SPOT</t>
  </si>
  <si>
    <t>GBPUSD FWD</t>
  </si>
  <si>
    <t>PCLN US Equity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</si>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</sst>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-* #,##0.00_-;\-* #,##0.00_-;_-* &quot;-&quot;??_-;_-@_-"/>
    <numFmt numFmtId="164" formatCode="_-* #,##0_-;\-* #,##0_-;_-* &quot;-&quot;??_-;_-@_-"/>
    <numFmt numFmtId="165" formatCode="_-* #,##0.0000_-;\-* #,##0.0000_-;_-* &quot;-&quot;??_-;_-@_-"/>
    <numFmt numFmtId="166" formatCode="#,##0;[Red]#,##0"/>
    <numFmt numFmtId="167" formatCode="\+0.00%;[Red]\-0.00%"/>
    <numFmt numFmtId="168" formatCode="#,##0.00&quot; &quot;;[Red]\-#,##0.00&quot; &quot;"/>
    <numFmt numFmtId="169" formatCode="#,##0_ ;[Red]\-#,##0\ "/>
    <numFmt numFmtId="170" formatCode="dd\-mmm\-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rgb="FF0000FF"/>
      <name val="Arial"/>
      <family val="2"/>
    </font>
    <font>
      <sz val="9"/>
      <color rgb="FF222222"/>
      <name val="Arial"/>
      <family val="2"/>
    </font>
    <font>
      <b/>
      <sz val="9"/>
      <color rgb="FF0000FF"/>
      <name val="Arial"/>
      <family val="2"/>
    </font>
    <font>
      <i/>
      <sz val="9"/>
      <color theme="1"/>
      <name val="Arial"/>
      <family val="2"/>
    </font>
    <font>
      <i/>
      <sz val="9"/>
      <color rgb="FF0000FF"/>
      <name val="Arial"/>
      <family val="2"/>
    </font>
    <font>
      <b/>
      <i/>
      <sz val="9"/>
      <color theme="1"/>
      <name val="Arial"/>
      <family val="2"/>
    </font>
    <font>
      <b/>
      <i/>
      <sz val="9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9">
    <xf numFmtId="0" fontId="0" fillId="0" borderId="0" xfId="0"/>
    <xf numFmtId="0" fontId="2" fillId="0" borderId="0" xfId="0" applyFont="1"/>
    <xf numFmtId="43" fontId="2" fillId="0" borderId="0" xfId="1" applyFont="1"/>
    <xf numFmtId="164" fontId="2" fillId="0" borderId="0" xfId="1" applyNumberFormat="1" applyFont="1"/>
    <xf numFmtId="165" fontId="2" fillId="0" borderId="0" xfId="1" applyNumberFormat="1" applyFont="1"/>
    <xf numFmtId="0" fontId="4" fillId="0" borderId="0" xfId="0" applyFont="1"/>
    <xf numFmtId="43" fontId="2" fillId="0" borderId="1" xfId="1" applyFont="1" applyBorder="1"/>
    <xf numFmtId="166" fontId="2" fillId="0" borderId="0" xfId="1" applyNumberFormat="1" applyFont="1"/>
    <xf numFmtId="167" fontId="6" fillId="0" borderId="0" xfId="2" applyNumberFormat="1" applyFont="1"/>
    <xf numFmtId="167" fontId="6" fillId="0" borderId="1" xfId="2" applyNumberFormat="1" applyFont="1" applyBorder="1"/>
    <xf numFmtId="168" fontId="3" fillId="0" borderId="0" xfId="1" applyNumberFormat="1" applyFont="1"/>
    <xf numFmtId="168" fontId="5" fillId="0" borderId="1" xfId="1" applyNumberFormat="1" applyFont="1" applyBorder="1"/>
    <xf numFmtId="0" fontId="2" fillId="0" borderId="1" xfId="0" applyFont="1" applyBorder="1"/>
    <xf numFmtId="165" fontId="2" fillId="0" borderId="1" xfId="1" applyNumberFormat="1" applyFont="1" applyBorder="1"/>
    <xf numFmtId="0" fontId="2" fillId="0" borderId="2" xfId="0" applyFont="1" applyBorder="1"/>
    <xf numFmtId="43" fontId="2" fillId="0" borderId="2" xfId="1" applyFont="1" applyBorder="1"/>
    <xf numFmtId="165" fontId="2" fillId="0" borderId="2" xfId="1" applyNumberFormat="1" applyFont="1" applyBorder="1"/>
    <xf numFmtId="167" fontId="6" fillId="0" borderId="2" xfId="2" applyNumberFormat="1" applyFont="1" applyBorder="1"/>
    <xf numFmtId="167" fontId="6" fillId="0" borderId="3" xfId="2" applyNumberFormat="1" applyFont="1" applyBorder="1"/>
    <xf numFmtId="0" fontId="2" fillId="0" borderId="0" xfId="0" applyFont="1" applyBorder="1"/>
    <xf numFmtId="43" fontId="2" fillId="0" borderId="0" xfId="1" applyFont="1" applyBorder="1"/>
    <xf numFmtId="165" fontId="2" fillId="0" borderId="0" xfId="1" applyNumberFormat="1" applyFont="1" applyBorder="1"/>
    <xf numFmtId="168" fontId="6" fillId="0" borderId="0" xfId="1" applyNumberFormat="1" applyFont="1"/>
    <xf numFmtId="168" fontId="6" fillId="0" borderId="1" xfId="1" applyNumberFormat="1" applyFont="1" applyBorder="1"/>
    <xf numFmtId="168" fontId="6" fillId="0" borderId="0" xfId="1" applyNumberFormat="1" applyFont="1" applyBorder="1"/>
    <xf numFmtId="169" fontId="2" fillId="0" borderId="0" xfId="1" applyNumberFormat="1" applyFont="1" applyAlignment="1">
      <alignment horizontal="right"/>
    </xf>
    <xf numFmtId="169" fontId="4" fillId="0" borderId="0" xfId="1" applyNumberFormat="1" applyFont="1" applyAlignment="1">
      <alignment horizontal="right"/>
    </xf>
    <xf numFmtId="169" fontId="2" fillId="0" borderId="1" xfId="1" applyNumberFormat="1" applyFont="1" applyBorder="1" applyAlignment="1">
      <alignment horizontal="right"/>
    </xf>
    <xf numFmtId="169" fontId="2" fillId="0" borderId="0" xfId="1" applyNumberFormat="1" applyFont="1" applyBorder="1" applyAlignment="1">
      <alignment horizontal="right"/>
    </xf>
    <xf numFmtId="43" fontId="4" fillId="0" borderId="0" xfId="1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1" applyNumberFormat="1" applyFont="1" applyAlignment="1">
      <alignment horizontal="right"/>
    </xf>
    <xf numFmtId="166" fontId="4" fillId="0" borderId="2" xfId="1" applyNumberFormat="1" applyFont="1" applyBorder="1"/>
    <xf numFmtId="2" fontId="2" fillId="0" borderId="0" xfId="0" applyNumberFormat="1" applyFont="1"/>
    <xf numFmtId="2" fontId="4" fillId="0" borderId="0" xfId="0" applyNumberFormat="1" applyFont="1" applyAlignment="1">
      <alignment horizontal="right"/>
    </xf>
    <xf numFmtId="2" fontId="2" fillId="0" borderId="1" xfId="0" applyNumberFormat="1" applyFont="1" applyBorder="1"/>
    <xf numFmtId="2" fontId="2" fillId="0" borderId="0" xfId="0" applyNumberFormat="1" applyFont="1" applyBorder="1"/>
    <xf numFmtId="166" fontId="4" fillId="0" borderId="0" xfId="1" applyNumberFormat="1" applyFont="1" applyAlignment="1">
      <alignment horizontal="right"/>
    </xf>
    <xf numFmtId="0" fontId="7" fillId="0" borderId="0" xfId="0" applyFont="1"/>
    <xf numFmtId="2" fontId="2" fillId="0" borderId="2" xfId="0" applyNumberFormat="1" applyFont="1" applyBorder="1"/>
    <xf numFmtId="168" fontId="6" fillId="0" borderId="2" xfId="1" applyNumberFormat="1" applyFont="1" applyBorder="1"/>
    <xf numFmtId="169" fontId="2" fillId="0" borderId="2" xfId="1" applyNumberFormat="1" applyFont="1" applyBorder="1" applyAlignment="1">
      <alignment horizontal="right"/>
    </xf>
    <xf numFmtId="168" fontId="5" fillId="0" borderId="2" xfId="1" applyNumberFormat="1" applyFont="1" applyBorder="1"/>
    <xf numFmtId="2" fontId="4" fillId="0" borderId="0" xfId="0" applyNumberFormat="1" applyFont="1"/>
    <xf numFmtId="0" fontId="2" fillId="0" borderId="0" xfId="0" applyFont="1"/>
    <xf numFmtId="0" fontId="4" fillId="0" borderId="1" xfId="0" applyFont="1" applyBorder="1"/>
    <xf numFmtId="0" fontId="2" fillId="0" borderId="2" xfId="0" applyFont="1" applyBorder="1"/>
    <xf numFmtId="0" fontId="4" fillId="0" borderId="0" xfId="0" applyFont="1" applyAlignment="1">
      <alignment horizontal="right"/>
    </xf>
    <xf numFmtId="0" fontId="4" fillId="0" borderId="2" xfId="0" applyFont="1" applyBorder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8" fontId="3" fillId="0" borderId="1" xfId="1" applyNumberFormat="1" applyFont="1" applyBorder="1"/>
    <xf numFmtId="167" fontId="6" fillId="0" borderId="0" xfId="2" applyNumberFormat="1" applyFont="1" applyBorder="1"/>
    <xf numFmtId="168" fontId="3" fillId="0" borderId="0" xfId="1" applyNumberFormat="1" applyFont="1" applyBorder="1"/>
    <xf numFmtId="0" fontId="2" fillId="0" borderId="4" xfId="0" applyFont="1" applyBorder="1"/>
    <xf numFmtId="0" fontId="4" fillId="0" borderId="4" xfId="0" applyFont="1" applyBorder="1"/>
    <xf numFmtId="43" fontId="2" fillId="0" borderId="4" xfId="1" applyFont="1" applyBorder="1"/>
    <xf numFmtId="2" fontId="2" fillId="0" borderId="4" xfId="0" applyNumberFormat="1" applyFont="1" applyBorder="1"/>
    <xf numFmtId="168" fontId="6" fillId="0" borderId="4" xfId="1" applyNumberFormat="1" applyFont="1" applyBorder="1"/>
    <xf numFmtId="169" fontId="2" fillId="0" borderId="4" xfId="1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5" fontId="2" fillId="0" borderId="4" xfId="1" applyNumberFormat="1" applyFont="1" applyBorder="1"/>
    <xf numFmtId="167" fontId="6" fillId="0" borderId="4" xfId="2" applyNumberFormat="1" applyFont="1" applyBorder="1"/>
    <xf numFmtId="166" fontId="4" fillId="0" borderId="4" xfId="1" applyNumberFormat="1" applyFont="1" applyBorder="1"/>
    <xf numFmtId="168" fontId="5" fillId="0" borderId="4" xfId="1" applyNumberFormat="1" applyFont="1" applyBorder="1"/>
    <xf numFmtId="43" fontId="2" fillId="0" borderId="0" xfId="1" applyFont="1" applyAlignment="1">
      <alignment horizontal="right"/>
    </xf>
    <xf numFmtId="2" fontId="2" fillId="0" borderId="0" xfId="0" applyNumberFormat="1" applyFont="1" applyAlignment="1">
      <alignment horizontal="right"/>
    </xf>
    <xf numFmtId="165" fontId="2" fillId="0" borderId="0" xfId="1" applyNumberFormat="1" applyFont="1" applyAlignment="1">
      <alignment horizontal="right"/>
    </xf>
    <xf numFmtId="166" fontId="2" fillId="0" borderId="0" xfId="1" applyNumberFormat="1" applyFont="1" applyAlignment="1">
      <alignment horizontal="right"/>
    </xf>
    <xf numFmtId="43" fontId="2" fillId="0" borderId="2" xfId="1" applyFont="1" applyBorder="1" applyAlignment="1">
      <alignment horizontal="right"/>
    </xf>
    <xf numFmtId="2" fontId="2" fillId="0" borderId="2" xfId="0" applyNumberFormat="1" applyFont="1" applyBorder="1" applyAlignment="1">
      <alignment horizontal="right"/>
    </xf>
    <xf numFmtId="165" fontId="2" fillId="0" borderId="2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8" fontId="8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7" fontId="8" fillId="0" borderId="0" xfId="1" applyNumberFormat="1" applyFont="1" applyAlignment="1">
      <alignment horizontal="right"/>
    </xf>
    <xf numFmtId="167" fontId="6" fillId="0" borderId="0" xfId="1" applyNumberFormat="1" applyFont="1" applyAlignment="1">
      <alignment horizontal="right"/>
    </xf>
    <xf numFmtId="167" fontId="6" fillId="0" borderId="2" xfId="1" applyNumberFormat="1" applyFont="1" applyBorder="1" applyAlignment="1">
      <alignment horizontal="right"/>
    </xf>
    <xf numFmtId="168" fontId="5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168" fontId="5" fillId="0" borderId="2" xfId="1" applyNumberFormat="1" applyFont="1" applyBorder="1" applyAlignment="1">
      <alignment horizontal="right"/>
    </xf>
    <xf numFmtId="43" fontId="5" fillId="0" borderId="0" xfId="1" applyFont="1" applyAlignment="1">
      <alignment horizontal="right"/>
    </xf>
    <xf numFmtId="43" fontId="3" fillId="0" borderId="0" xfId="1" applyFont="1" applyAlignment="1">
      <alignment horizontal="right"/>
    </xf>
    <xf numFmtId="43" fontId="5" fillId="0" borderId="2" xfId="1" applyFont="1" applyBorder="1" applyAlignment="1">
      <alignment horizontal="right"/>
    </xf>
    <xf numFmtId="0" fontId="4" fillId="2" borderId="0" xfId="0" applyFont="1" applyFill="1" applyBorder="1"/>
    <xf numFmtId="43" fontId="2" fillId="2" borderId="0" xfId="1" applyFont="1" applyFill="1" applyBorder="1"/>
    <xf numFmtId="2" fontId="2" fillId="2" borderId="0" xfId="0" applyNumberFormat="1" applyFont="1" applyFill="1" applyBorder="1"/>
    <xf numFmtId="168" fontId="6" fillId="2" borderId="0" xfId="1" applyNumberFormat="1" applyFont="1" applyFill="1" applyBorder="1"/>
    <xf numFmtId="169" fontId="2" fillId="2" borderId="0" xfId="1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 applyBorder="1"/>
    <xf numFmtId="165" fontId="2" fillId="2" borderId="0" xfId="1" applyNumberFormat="1" applyFont="1" applyFill="1" applyBorder="1"/>
    <xf numFmtId="167" fontId="6" fillId="2" borderId="3" xfId="2" applyNumberFormat="1" applyFont="1" applyFill="1" applyBorder="1"/>
    <xf numFmtId="166" fontId="4" fillId="2" borderId="4" xfId="1" applyNumberFormat="1" applyFont="1" applyFill="1" applyBorder="1"/>
    <xf numFmtId="167" fontId="6" fillId="2" borderId="4" xfId="2" applyNumberFormat="1" applyFont="1" applyFill="1" applyBorder="1"/>
    <xf numFmtId="168" fontId="5" fillId="2" borderId="4" xfId="1" applyNumberFormat="1" applyFont="1" applyFill="1" applyBorder="1"/>
    <xf numFmtId="0" fontId="2" fillId="2" borderId="0" xfId="0" applyFont="1" applyFill="1"/>
    <xf numFmtId="166" fontId="2" fillId="2" borderId="3" xfId="1" applyNumberFormat="1" applyFont="1" applyFill="1" applyBorder="1"/>
    <xf numFmtId="168" fontId="3" fillId="2" borderId="3" xfId="1" applyNumberFormat="1" applyFont="1" applyFill="1" applyBorder="1"/>
    <xf numFmtId="0" fontId="4" fillId="2" borderId="0" xfId="0" applyFont="1" applyFill="1"/>
    <xf numFmtId="0" fontId="4" fillId="2" borderId="1" xfId="0" applyFont="1" applyFill="1" applyBorder="1"/>
    <xf numFmtId="43" fontId="2" fillId="2" borderId="1" xfId="1" applyFont="1" applyFill="1" applyBorder="1"/>
    <xf numFmtId="2" fontId="2" fillId="2" borderId="1" xfId="0" applyNumberFormat="1" applyFont="1" applyFill="1" applyBorder="1"/>
    <xf numFmtId="168" fontId="6" fillId="2" borderId="1" xfId="1" applyNumberFormat="1" applyFont="1" applyFill="1" applyBorder="1"/>
    <xf numFmtId="169" fontId="2" fillId="2" borderId="1" xfId="1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165" fontId="2" fillId="2" borderId="1" xfId="1" applyNumberFormat="1" applyFont="1" applyFill="1" applyBorder="1"/>
    <xf numFmtId="43" fontId="9" fillId="0" borderId="0" xfId="1" applyFont="1"/>
    <xf numFmtId="2" fontId="9" fillId="0" borderId="0" xfId="0" applyNumberFormat="1" applyFont="1"/>
    <xf numFmtId="168" fontId="10" fillId="0" borderId="0" xfId="1" applyNumberFormat="1" applyFont="1"/>
    <xf numFmtId="169" fontId="9" fillId="0" borderId="0" xfId="1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165" fontId="9" fillId="0" borderId="0" xfId="1" applyNumberFormat="1" applyFont="1"/>
    <xf numFmtId="167" fontId="10" fillId="0" borderId="0" xfId="2" applyNumberFormat="1" applyFont="1"/>
    <xf numFmtId="0" fontId="4" fillId="2" borderId="3" xfId="0" applyFont="1" applyFill="1" applyBorder="1"/>
    <xf numFmtId="43" fontId="2" fillId="2" borderId="3" xfId="1" applyFont="1" applyFill="1" applyBorder="1"/>
    <xf numFmtId="2" fontId="2" fillId="2" borderId="3" xfId="0" applyNumberFormat="1" applyFont="1" applyFill="1" applyBorder="1"/>
    <xf numFmtId="168" fontId="6" fillId="2" borderId="3" xfId="1" applyNumberFormat="1" applyFont="1" applyFill="1" applyBorder="1"/>
    <xf numFmtId="169" fontId="2" fillId="2" borderId="3" xfId="1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/>
    <xf numFmtId="165" fontId="2" fillId="2" borderId="3" xfId="1" applyNumberFormat="1" applyFont="1" applyFill="1" applyBorder="1"/>
    <xf numFmtId="170" fontId="4" fillId="0" borderId="0" xfId="0" applyNumberFormat="1" applyFont="1"/>
    <xf numFmtId="170" fontId="4" fillId="0" borderId="0" xfId="0" applyNumberFormat="1" applyFont="1" applyAlignment="1">
      <alignment horizontal="left"/>
    </xf>
    <xf numFmtId="43" fontId="2" fillId="2" borderId="9" xfId="1" applyFont="1" applyFill="1" applyBorder="1"/>
    <xf numFmtId="43" fontId="2" fillId="2" borderId="6" xfId="1" applyFont="1" applyFill="1" applyBorder="1"/>
    <xf numFmtId="166" fontId="2" fillId="2" borderId="0" xfId="1" applyNumberFormat="1" applyFont="1" applyFill="1" applyBorder="1"/>
    <xf numFmtId="167" fontId="6" fillId="2" borderId="7" xfId="2" applyNumberFormat="1" applyFont="1" applyFill="1" applyBorder="1"/>
    <xf numFmtId="43" fontId="2" fillId="2" borderId="8" xfId="1" applyFont="1" applyFill="1" applyBorder="1"/>
    <xf numFmtId="2" fontId="2" fillId="2" borderId="9" xfId="0" applyNumberFormat="1" applyFont="1" applyFill="1" applyBorder="1"/>
    <xf numFmtId="0" fontId="2" fillId="2" borderId="9" xfId="0" applyFont="1" applyFill="1" applyBorder="1"/>
    <xf numFmtId="166" fontId="2" fillId="2" borderId="9" xfId="1" applyNumberFormat="1" applyFont="1" applyFill="1" applyBorder="1"/>
    <xf numFmtId="167" fontId="6" fillId="2" borderId="10" xfId="2" applyNumberFormat="1" applyFont="1" applyFill="1" applyBorder="1"/>
    <xf numFmtId="43" fontId="2" fillId="2" borderId="7" xfId="1" applyFont="1" applyFill="1" applyBorder="1"/>
    <xf numFmtId="0" fontId="2" fillId="2" borderId="10" xfId="0" applyFont="1" applyFill="1" applyBorder="1" applyAlignment="1">
      <alignment horizontal="right"/>
    </xf>
    <xf numFmtId="0" fontId="2" fillId="2" borderId="7" xfId="0" applyFont="1" applyFill="1" applyBorder="1"/>
    <xf numFmtId="165" fontId="2" fillId="2" borderId="10" xfId="1" applyNumberFormat="1" applyFont="1" applyFill="1" applyBorder="1"/>
    <xf numFmtId="167" fontId="6" fillId="2" borderId="5" xfId="2" applyNumberFormat="1" applyFont="1" applyFill="1" applyBorder="1"/>
    <xf numFmtId="43" fontId="4" fillId="2" borderId="1" xfId="1" applyFont="1" applyFill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169" fontId="4" fillId="2" borderId="1" xfId="1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5" fontId="4" fillId="2" borderId="1" xfId="1" applyNumberFormat="1" applyFont="1" applyFill="1" applyBorder="1" applyAlignment="1">
      <alignment horizontal="right"/>
    </xf>
    <xf numFmtId="166" fontId="4" fillId="2" borderId="1" xfId="1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168" fontId="3" fillId="2" borderId="5" xfId="1" applyNumberFormat="1" applyFont="1" applyFill="1" applyBorder="1"/>
    <xf numFmtId="10" fontId="2" fillId="0" borderId="0" xfId="2" applyNumberFormat="1" applyFont="1"/>
    <xf numFmtId="10" fontId="3" fillId="0" borderId="0" xfId="2" applyNumberFormat="1" applyFont="1" applyAlignment="1">
      <alignment horizontal="right"/>
    </xf>
    <xf numFmtId="10" fontId="5" fillId="0" borderId="2" xfId="2" applyNumberFormat="1" applyFont="1" applyBorder="1" applyAlignment="1">
      <alignment horizontal="right"/>
    </xf>
    <xf numFmtId="166" fontId="4" fillId="2" borderId="5" xfId="1" applyNumberFormat="1" applyFont="1" applyFill="1" applyBorder="1" applyAlignment="1">
      <alignment horizontal="right"/>
    </xf>
    <xf numFmtId="164" fontId="2" fillId="0" borderId="0" xfId="1" applyNumberFormat="1" applyFont="1" applyBorder="1"/>
    <xf numFmtId="164" fontId="4" fillId="2" borderId="1" xfId="1" applyNumberFormat="1" applyFont="1" applyFill="1" applyBorder="1" applyAlignment="1">
      <alignment horizontal="right"/>
    </xf>
    <xf numFmtId="168" fontId="3" fillId="0" borderId="5" xfId="1" applyNumberFormat="1" applyFont="1" applyBorder="1"/>
    <xf numFmtId="168" fontId="5" fillId="0" borderId="0" xfId="1" applyNumberFormat="1" applyFont="1"/>
    <xf numFmtId="168" fontId="3" fillId="0" borderId="7" xfId="1" applyNumberFormat="1" applyFont="1" applyBorder="1"/>
    <xf numFmtId="168" fontId="5" fillId="0" borderId="7" xfId="1" applyNumberFormat="1" applyFont="1" applyBorder="1" applyAlignment="1">
      <alignment horizontal="right"/>
    </xf>
    <xf numFmtId="168" fontId="3" fillId="0" borderId="7" xfId="1" applyNumberFormat="1" applyFont="1" applyBorder="1" applyAlignment="1">
      <alignment horizontal="right"/>
    </xf>
    <xf numFmtId="168" fontId="5" fillId="0" borderId="12" xfId="1" applyNumberFormat="1" applyFont="1" applyBorder="1" applyAlignment="1">
      <alignment horizontal="right"/>
    </xf>
    <xf numFmtId="168" fontId="5" fillId="0" borderId="12" xfId="1" applyNumberFormat="1" applyFont="1" applyBorder="1"/>
    <xf numFmtId="168" fontId="5" fillId="0" borderId="5" xfId="1" applyNumberFormat="1" applyFont="1" applyBorder="1"/>
    <xf numFmtId="168" fontId="5" fillId="2" borderId="12" xfId="1" applyNumberFormat="1" applyFont="1" applyFill="1" applyBorder="1"/>
    <xf numFmtId="168" fontId="3" fillId="2" borderId="13" xfId="1" applyNumberFormat="1" applyFont="1" applyFill="1" applyBorder="1"/>
    <xf numFmtId="167" fontId="6" fillId="0" borderId="0" xfId="1" applyNumberFormat="1" applyFont="1" applyBorder="1" applyAlignment="1">
      <alignment horizontal="right"/>
    </xf>
    <xf numFmtId="168" fontId="6" fillId="2" borderId="4" xfId="1" applyNumberFormat="1" applyFont="1" applyFill="1" applyBorder="1"/>
    <xf numFmtId="168" fontId="8" fillId="3" borderId="0" xfId="0" applyNumberFormat="1" applyFont="1" applyFill="1" applyAlignment="1">
      <alignment horizontal="right"/>
    </xf>
    <xf numFmtId="164" fontId="2" fillId="3" borderId="0" xfId="1" applyNumberFormat="1" applyFont="1" applyFill="1" applyBorder="1"/>
    <xf numFmtId="168" fontId="6" fillId="3" borderId="0" xfId="0" applyNumberFormat="1" applyFont="1" applyFill="1" applyAlignment="1">
      <alignment horizontal="right"/>
    </xf>
    <xf numFmtId="165" fontId="2" fillId="3" borderId="0" xfId="1" applyNumberFormat="1" applyFont="1" applyFill="1" applyBorder="1"/>
    <xf numFmtId="168" fontId="6" fillId="3" borderId="2" xfId="0" applyNumberFormat="1" applyFont="1" applyFill="1" applyBorder="1" applyAlignment="1">
      <alignment horizontal="right"/>
    </xf>
    <xf numFmtId="43" fontId="2" fillId="3" borderId="2" xfId="1" applyFont="1" applyFill="1" applyBorder="1" applyAlignment="1">
      <alignment horizontal="right"/>
    </xf>
    <xf numFmtId="168" fontId="6" fillId="3" borderId="0" xfId="1" applyNumberFormat="1" applyFont="1" applyFill="1"/>
    <xf numFmtId="168" fontId="6" fillId="3" borderId="1" xfId="1" applyNumberFormat="1" applyFont="1" applyFill="1" applyBorder="1"/>
    <xf numFmtId="168" fontId="6" fillId="3" borderId="0" xfId="1" applyNumberFormat="1" applyFont="1" applyFill="1" applyBorder="1"/>
    <xf numFmtId="15" fontId="2" fillId="0" borderId="0" xfId="0" applyNumberFormat="1" applyFont="1"/>
    <xf numFmtId="43" fontId="2" fillId="0" borderId="0" xfId="0" applyNumberFormat="1" applyFont="1"/>
    <xf numFmtId="165" fontId="2" fillId="3" borderId="2" xfId="1" applyNumberFormat="1" applyFont="1" applyFill="1" applyBorder="1" applyAlignment="1">
      <alignment horizontal="right"/>
    </xf>
    <xf numFmtId="0" fontId="2" fillId="0" borderId="9" xfId="0" applyFont="1" applyBorder="1"/>
    <xf numFmtId="2" fontId="2" fillId="3" borderId="0" xfId="0" applyNumberFormat="1" applyFont="1" applyFill="1" applyBorder="1"/>
    <xf numFmtId="0" fontId="2" fillId="3" borderId="0" xfId="0" applyFont="1" applyFill="1" applyBorder="1"/>
    <xf numFmtId="43" fontId="2" fillId="3" borderId="4" xfId="1" applyFont="1" applyFill="1" applyBorder="1" applyAlignment="1">
      <alignment horizontal="right"/>
    </xf>
    <xf numFmtId="43" fontId="2" fillId="3" borderId="0" xfId="1" applyFont="1" applyFill="1" applyAlignment="1">
      <alignment horizontal="right"/>
    </xf>
    <xf numFmtId="43" fontId="2" fillId="3" borderId="0" xfId="1" applyFont="1" applyFill="1"/>
    <xf numFmtId="43" fontId="4" fillId="3" borderId="0" xfId="1" applyFont="1" applyFill="1" applyAlignment="1">
      <alignment horizontal="right"/>
    </xf>
    <xf numFmtId="43" fontId="2" fillId="3" borderId="1" xfId="1" applyFont="1" applyFill="1" applyBorder="1"/>
    <xf numFmtId="43" fontId="2" fillId="3" borderId="0" xfId="1" applyFont="1" applyFill="1" applyBorder="1"/>
    <xf numFmtId="43" fontId="2" fillId="2" borderId="4" xfId="1" applyFont="1" applyFill="1" applyBorder="1"/>
    <xf numFmtId="0" fontId="2" fillId="2" borderId="4" xfId="0" applyFont="1" applyFill="1" applyBorder="1"/>
    <xf numFmtId="164" fontId="2" fillId="2" borderId="4" xfId="1" applyNumberFormat="1" applyFont="1" applyFill="1" applyBorder="1"/>
    <xf numFmtId="165" fontId="2" fillId="2" borderId="4" xfId="1" applyNumberFormat="1" applyFont="1" applyFill="1" applyBorder="1"/>
    <xf numFmtId="164" fontId="2" fillId="2" borderId="3" xfId="1" applyNumberFormat="1" applyFont="1" applyFill="1" applyBorder="1"/>
    <xf numFmtId="167" fontId="6" fillId="3" borderId="0" xfId="1" applyNumberFormat="1" applyFont="1" applyFill="1" applyBorder="1" applyAlignment="1">
      <alignment horizontal="right"/>
    </xf>
    <xf numFmtId="167" fontId="8" fillId="3" borderId="4" xfId="1" applyNumberFormat="1" applyFont="1" applyFill="1" applyBorder="1" applyAlignment="1">
      <alignment horizontal="right"/>
    </xf>
    <xf numFmtId="0" fontId="2" fillId="0" borderId="6" xfId="0" applyFont="1" applyBorder="1"/>
    <xf numFmtId="2" fontId="4" fillId="2" borderId="11" xfId="0" applyNumberFormat="1" applyFont="1" applyFill="1" applyBorder="1"/>
    <xf numFmtId="0" fontId="4" fillId="2" borderId="4" xfId="0" applyFont="1" applyFill="1" applyBorder="1"/>
    <xf numFmtId="10" fontId="5" fillId="2" borderId="4" xfId="2" applyNumberFormat="1" applyFont="1" applyFill="1" applyBorder="1" applyAlignment="1">
      <alignment horizontal="right"/>
    </xf>
    <xf numFmtId="2" fontId="4" fillId="2" borderId="14" xfId="0" applyNumberFormat="1" applyFont="1" applyFill="1" applyBorder="1"/>
    <xf numFmtId="10" fontId="5" fillId="2" borderId="3" xfId="2" applyNumberFormat="1" applyFont="1" applyFill="1" applyBorder="1" applyAlignment="1">
      <alignment horizontal="right"/>
    </xf>
    <xf numFmtId="164" fontId="3" fillId="0" borderId="0" xfId="1" applyNumberFormat="1" applyFont="1" applyAlignment="1">
      <alignment horizontal="right"/>
    </xf>
    <xf numFmtId="164" fontId="6" fillId="0" borderId="0" xfId="1" applyNumberFormat="1" applyFont="1" applyBorder="1" applyAlignment="1">
      <alignment horizontal="right"/>
    </xf>
    <xf numFmtId="164" fontId="4" fillId="2" borderId="5" xfId="1" applyNumberFormat="1" applyFont="1" applyFill="1" applyBorder="1" applyAlignment="1">
      <alignment horizontal="right"/>
    </xf>
    <xf numFmtId="164" fontId="6" fillId="3" borderId="0" xfId="1" applyNumberFormat="1" applyFont="1" applyFill="1" applyBorder="1" applyAlignment="1">
      <alignment horizontal="right"/>
    </xf>
    <xf numFmtId="164" fontId="6" fillId="2" borderId="12" xfId="1" applyNumberFormat="1" applyFont="1" applyFill="1" applyBorder="1"/>
    <xf numFmtId="164" fontId="6" fillId="2" borderId="13" xfId="1" applyNumberFormat="1" applyFont="1" applyFill="1" applyBorder="1"/>
    <xf numFmtId="166" fontId="11" fillId="0" borderId="0" xfId="1" applyNumberFormat="1" applyFont="1"/>
    <xf numFmtId="168" fontId="12" fillId="0" borderId="0" xfId="1" applyNumberFormat="1" applyFont="1"/>
    <xf numFmtId="168" fontId="12" fillId="0" borderId="7" xfId="1" applyNumberFormat="1" applyFont="1" applyBorder="1"/>
    <xf numFmtId="10" fontId="4" fillId="0" borderId="0" xfId="2" applyNumberFormat="1" applyFont="1"/>
    <xf numFmtId="167" fontId="8" fillId="0" borderId="0" xfId="1" applyNumberFormat="1" applyFont="1" applyBorder="1" applyAlignment="1">
      <alignment horizontal="right"/>
    </xf>
    <xf numFmtId="168" fontId="8" fillId="2" borderId="4" xfId="1" applyNumberFormat="1" applyFont="1" applyFill="1" applyBorder="1"/>
    <xf numFmtId="164" fontId="3" fillId="2" borderId="4" xfId="1" applyNumberFormat="1" applyFont="1" applyFill="1" applyBorder="1" applyAlignment="1">
      <alignment horizontal="right"/>
    </xf>
    <xf numFmtId="164" fontId="3" fillId="0" borderId="4" xfId="1" applyNumberFormat="1" applyFont="1" applyBorder="1" applyAlignment="1">
      <alignment horizontal="right"/>
    </xf>
    <xf numFmtId="164" fontId="6" fillId="3" borderId="12" xfId="1" applyNumberFormat="1" applyFont="1" applyFill="1" applyBorder="1" applyAlignment="1">
      <alignment horizontal="right"/>
    </xf>
    <xf numFmtId="164" fontId="3" fillId="2" borderId="3" xfId="1" applyNumberFormat="1" applyFont="1" applyFill="1" applyBorder="1" applyAlignment="1">
      <alignment horizontal="right"/>
    </xf>
    <xf numFmtId="43" fontId="4" fillId="2" borderId="11" xfId="1" applyFont="1" applyFill="1" applyBorder="1" applyAlignment="1">
      <alignment horizontal="center"/>
    </xf>
    <xf numFmtId="43" fontId="4" fillId="2" borderId="4" xfId="1" applyFont="1" applyFill="1" applyBorder="1" applyAlignment="1">
      <alignment horizontal="center"/>
    </xf>
    <xf numFmtId="43" fontId="4" fillId="2" borderId="5" xfId="1" applyFont="1" applyFill="1" applyBorder="1" applyAlignment="1">
      <alignment horizontal="center"/>
    </xf>
    <xf numFmtId="43" fontId="4" fillId="2" borderId="12" xfId="1" applyFont="1" applyFill="1" applyBorder="1" applyAlignment="1">
      <alignment horizontal="center"/>
    </xf>
    <xf numFmtId="169" fontId="4" fillId="2" borderId="11" xfId="1" applyNumberFormat="1" applyFont="1" applyFill="1" applyBorder="1" applyAlignment="1">
      <alignment horizontal="center"/>
    </xf>
    <xf numFmtId="169" fontId="4" fillId="2" borderId="12" xfId="1" applyNumberFormat="1" applyFont="1" applyFill="1" applyBorder="1" applyAlignment="1">
      <alignment horizontal="center"/>
    </xf>
    <xf numFmtId="166" fontId="4" fillId="2" borderId="11" xfId="1" applyNumberFormat="1" applyFont="1" applyFill="1" applyBorder="1" applyAlignment="1">
      <alignment horizontal="center"/>
    </xf>
    <xf numFmtId="166" fontId="4" fillId="2" borderId="12" xfId="1" applyNumberFormat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0" fontId="6" fillId="2" borderId="3" xfId="2" applyNumberFormat="1" applyFont="1" applyFill="1" applyBorder="1"/>
  </cellXfs>
  <cellStyles count="4">
    <cellStyle name="Comma" xfId="1" builtinId="3"/>
    <cellStyle name="Comma 2" xf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e">
        <v>#N/A</v>
        <stp/>
        <stp>##V3_BDHV12</stp>
        <stp>HEXAB SS Equity</stp>
        <stp>PX_CLOSE_1D</stp>
        <stp>26/02/2018</stp>
        <stp>26/02/2018</stp>
        <stp>[Crispin Spreadsheet.xlsx]Portfolio!R134C25</stp>
        <tr r="Y134" s="2"/>
      </tp>
      <tp t="e">
        <v>#N/A</v>
        <stp/>
        <stp>##V3_BDHV12</stp>
        <stp>HEXAB SS Equity</stp>
        <stp>PX_CLOSE_1D</stp>
        <stp>26/02/2018</stp>
        <stp>26/02/2018</stp>
        <stp>[Crispin Spreadsheet.xlsx]Portfolio!R300C25</stp>
        <tr r="Y300" s="2"/>
      </tp>
    </main>
    <main first="bloomberg.rtd">
      <tp>
        <v>17.34</v>
        <stp/>
        <stp>##V3_BDPV12</stp>
        <stp>656 HK Equity</stp>
        <stp>PX_YEST_CLOSE</stp>
        <stp>[Crispin Spreadsheet.xlsx]Portfolio!R82C5</stp>
        <tr r="E82" s="2"/>
      </tp>
      <tp t="s">
        <v>JPY</v>
        <stp/>
        <stp>##V3_BDPV12</stp>
        <stp>6740 JT Equity</stp>
        <stp>CRNCY</stp>
        <stp>[Crispin Spreadsheet.xlsx]Portfolio!R100C3</stp>
        <tr r="C100" s="2"/>
      </tp>
      <tp t="s">
        <v>JPY</v>
        <stp/>
        <stp>##V3_BDPV12</stp>
        <stp>6395 JT Equity</stp>
        <stp>CRNCY</stp>
        <stp>[Crispin Spreadsheet.xlsx]Portfolio!R110C3</stp>
        <tr r="C110" s="2"/>
      </tp>
    </main>
    <main first="bloomberg.rtd">
      <tp>
        <v>1</v>
        <stp/>
        <stp>##V3_BDPV12</stp>
        <stp>EURHKD Curncy</stp>
        <stp>QUOTE_FACTOR</stp>
        <stp>[Crispin Spreadsheet.xlsx]Portfolio!R83C11</stp>
        <tr r="K83" s="2"/>
      </tp>
      <tp>
        <v>1</v>
        <stp/>
        <stp>##V3_BDPV12</stp>
        <stp>EURHKD Curncy</stp>
        <stp>QUOTE_FACTOR</stp>
        <stp>[Crispin Spreadsheet.xlsx]Portfolio!R82C11</stp>
        <tr r="K82" s="2"/>
      </tp>
      <tp>
        <v>1</v>
        <stp/>
        <stp>##V3_BDPV12</stp>
        <stp>EURHKD Curncy</stp>
        <stp>QUOTE_FACTOR</stp>
        <stp>[Crispin Spreadsheet.xlsx]Portfolio!R84C11</stp>
        <tr r="K84" s="2"/>
      </tp>
    </main>
    <main first="bloomberg.rtd">
      <tp>
        <v>1</v>
        <stp/>
        <stp>##V3_BDPV12</stp>
        <stp>EURJPY Curncy</stp>
        <stp>QUOTE_FACTOR</stp>
        <stp>[Crispin Spreadsheet.xlsx]Portfolio!R97C11</stp>
        <tr r="K97" s="2"/>
      </tp>
    </main>
    <main first="bloomberg.rtd">
      <tp>
        <v>1</v>
        <stp/>
        <stp>##V3_BDPV12</stp>
        <stp>EURDKK Curncy</stp>
        <stp>QUOTE_FACTOR</stp>
        <stp>[Crispin Spreadsheet.xlsx]Portfolio!R36C11</stp>
        <tr r="K36" s="2"/>
      </tp>
      <tp>
        <v>1</v>
        <stp/>
        <stp>##V3_BDPV12</stp>
        <stp>EURDKK Curncy</stp>
        <stp>QUOTE_FACTOR</stp>
        <stp>[Crispin Spreadsheet.xlsx]Portfolio!R37C11</stp>
        <tr r="K37" s="2"/>
      </tp>
    </main>
    <main first="bloomberg.rtd">
      <tp>
        <v>1</v>
        <stp/>
        <stp>##V3_BDPV12</stp>
        <stp>EURGBP Curncy</stp>
        <stp>QUOTE_FACTOR</stp>
        <stp>[Crispin Spreadsheet.xlsx]Portfolio!R33C11</stp>
        <tr r="K33" s="2"/>
      </tp>
    </main>
    <main first="bloomberg.rtd">
      <tp>
        <v>1</v>
        <stp/>
        <stp>##V3_BDPV12</stp>
        <stp>EURAUD Curncy</stp>
        <stp>QUOTE_FACTOR</stp>
        <stp>[Crispin Spreadsheet.xlsx]Portfolio!R19C11</stp>
        <tr r="K19" s="2"/>
      </tp>
      <tp>
        <v>1</v>
        <stp/>
        <stp>##V3_BDPV12</stp>
        <stp>EURAUD Curncy</stp>
        <stp>QUOTE_FACTOR</stp>
        <stp>[Crispin Spreadsheet.xlsx]Portfolio!R18C11</stp>
        <tr r="K18" s="2"/>
      </tp>
      <tp>
        <v>1</v>
        <stp/>
        <stp>##V3_BDPV12</stp>
        <stp>EURAUD Curncy</stp>
        <stp>QUOTE_FACTOR</stp>
        <stp>[Crispin Spreadsheet.xlsx]Portfolio!R13C11</stp>
        <tr r="K13" s="2"/>
      </tp>
      <tp>
        <v>1</v>
        <stp/>
        <stp>##V3_BDPV12</stp>
        <stp>EURAUD Curncy</stp>
        <stp>QUOTE_FACTOR</stp>
        <stp>[Crispin Spreadsheet.xlsx]Portfolio!R12C11</stp>
        <tr r="K12" s="2"/>
      </tp>
      <tp>
        <v>1</v>
        <stp/>
        <stp>##V3_BDPV12</stp>
        <stp>EURAUD Curncy</stp>
        <stp>QUOTE_FACTOR</stp>
        <stp>[Crispin Spreadsheet.xlsx]Portfolio!R11C11</stp>
        <tr r="K11" s="2"/>
      </tp>
      <tp>
        <v>1</v>
        <stp/>
        <stp>##V3_BDPV12</stp>
        <stp>EURAUD Curncy</stp>
        <stp>QUOTE_FACTOR</stp>
        <stp>[Crispin Spreadsheet.xlsx]Portfolio!R10C11</stp>
        <tr r="K10" s="2"/>
      </tp>
      <tp>
        <v>1</v>
        <stp/>
        <stp>##V3_BDPV12</stp>
        <stp>EURAUD Curncy</stp>
        <stp>QUOTE_FACTOR</stp>
        <stp>[Crispin Spreadsheet.xlsx]Portfolio!R17C11</stp>
        <tr r="K17" s="2"/>
      </tp>
      <tp>
        <v>1</v>
        <stp/>
        <stp>##V3_BDPV12</stp>
        <stp>EURAUD Curncy</stp>
        <stp>QUOTE_FACTOR</stp>
        <stp>[Crispin Spreadsheet.xlsx]Portfolio!R16C11</stp>
        <tr r="K16" s="2"/>
      </tp>
      <tp>
        <v>1</v>
        <stp/>
        <stp>##V3_BDPV12</stp>
        <stp>EURAUD Curncy</stp>
        <stp>QUOTE_FACTOR</stp>
        <stp>[Crispin Spreadsheet.xlsx]Portfolio!R15C11</stp>
        <tr r="K15" s="2"/>
      </tp>
      <tp>
        <v>1</v>
        <stp/>
        <stp>##V3_BDPV12</stp>
        <stp>EURAUD Curncy</stp>
        <stp>QUOTE_FACTOR</stp>
        <stp>[Crispin Spreadsheet.xlsx]Portfolio!R14C11</stp>
        <tr r="K14" s="2"/>
      </tp>
    </main>
    <main first="bloomberg.rtd">
      <tp>
        <v>1</v>
        <stp/>
        <stp>##V3_BDPV12</stp>
        <stp>EURCAD Curncy</stp>
        <stp>QUOTE_FACTOR</stp>
        <stp>[Crispin Spreadsheet.xlsx]Portfolio!R30C11</stp>
        <tr r="K30" s="2"/>
      </tp>
      <tp>
        <v>1</v>
        <stp/>
        <stp>##V3_BDPV12</stp>
        <stp>EURCAD Curncy</stp>
        <stp>QUOTE_FACTOR</stp>
        <stp>[Crispin Spreadsheet.xlsx]Portfolio!R29C11</stp>
        <tr r="K29" s="2"/>
      </tp>
    </main>
    <main first="bloomberg.rtd">
      <tp>
        <v>1</v>
        <stp/>
        <stp>##V3_BDPV12</stp>
        <stp>EURBRL Curncy</stp>
        <stp>QUOTE_FACTOR</stp>
        <stp>[Crispin Spreadsheet.xlsx]Portfolio!R26C11</stp>
        <tr r="K26" s="2"/>
      </tp>
    </main>
    <main first="bloomberg.rtd">
      <tp>
        <v>1</v>
        <stp/>
        <stp>##V3_BDPV12</stp>
        <stp>EURUSD Curncy</stp>
        <stp>QUOTE_FACTOR</stp>
        <stp>[Crispin Spreadsheet.xlsx]Portfolio!R99C11</stp>
        <tr r="K99" s="2"/>
      </tp>
      <tp>
        <v>1</v>
        <stp/>
        <stp>##V3_BDPV12</stp>
        <stp>EURUSD Curncy</stp>
        <stp>QUOTE_FACTOR</stp>
        <stp>[Crispin Spreadsheet.xlsx]Portfolio!R98C11</stp>
        <tr r="K98" s="2"/>
      </tp>
      <tp>
        <v>1</v>
        <stp/>
        <stp>##V3_BDPV12</stp>
        <stp>EURUSD Curncy</stp>
        <stp>QUOTE_FACTOR</stp>
        <stp>[Crispin Spreadsheet.xlsx]Portfolio!R89C11</stp>
        <tr r="K89" s="2"/>
      </tp>
      <tp>
        <v>1</v>
        <stp/>
        <stp>##V3_BDPV12</stp>
        <stp>EURUSD Curncy</stp>
        <stp>QUOTE_FACTOR</stp>
        <stp>[Crispin Spreadsheet.xlsx]Portfolio!R79C11</stp>
        <tr r="K79" s="2"/>
      </tp>
    </main>
    <main first="bloomberg.rtd">
      <tp t="s">
        <v>USD</v>
        <stp/>
        <stp>##V3_BDPV12</stp>
        <stp>EURUSD Curncy</stp>
        <stp>CRNCY</stp>
        <stp>[Crispin Spreadsheet.xlsx]Portfolio!R342C3</stp>
        <tr r="C342" s="2"/>
      </tp>
    </main>
    <main first="bloomberg.rtd">
      <tp>
        <v>0.87961999999999996</v>
        <stp/>
        <stp>##V3_BDPV12</stp>
        <stp>EURGBP Curncy</stp>
        <stp>PX_YEST_CLOSE</stp>
        <stp>[Crispin Spreadsheet.xlsx]Portfolio!R344C5</stp>
        <tr r="E344" s="2"/>
      </tp>
      <tp>
        <v>107.38</v>
        <stp/>
        <stp>##V3_BDPV12</stp>
        <stp>USDJPY Curncy</stp>
        <stp>PX_YEST_CLOSE</stp>
        <stp>[Crispin Spreadsheet.xlsx]Portfolio!R349C5</stp>
        <tr r="E349" s="2"/>
      </tp>
    </main>
    <main first="bloomberg.rtd">
      <tp>
        <v>9.5618999999999996</v>
        <stp/>
        <stp>##V3_BDPV12</stp>
        <stp>EURHKD Curncy</stp>
        <stp>LAST_PRICE</stp>
        <stp>[Crispin Spreadsheet.xlsx]Portfolio!R84C12</stp>
        <tr r="L84" s="2"/>
      </tp>
      <tp>
        <v>9.5618999999999996</v>
        <stp/>
        <stp>##V3_BDPV12</stp>
        <stp>EURHKD Curncy</stp>
        <stp>LAST_PRICE</stp>
        <stp>[Crispin Spreadsheet.xlsx]Portfolio!R82C12</stp>
        <tr r="L82" s="2"/>
      </tp>
      <tp>
        <v>9.5618999999999996</v>
        <stp/>
        <stp>##V3_BDPV12</stp>
        <stp>EURHKD Curncy</stp>
        <stp>LAST_PRICE</stp>
        <stp>[Crispin Spreadsheet.xlsx]Portfolio!R83C12</stp>
        <tr r="L83" s="2"/>
      </tp>
      <tp>
        <v>7.4462000000000002</v>
        <stp/>
        <stp>##V3_BDPV12</stp>
        <stp>EURDKK Curncy</stp>
        <stp>LAST_PRICE</stp>
        <stp>[Crispin Spreadsheet.xlsx]Portfolio!R36C12</stp>
        <tr r="L36" s="2"/>
      </tp>
      <tp>
        <v>7.4462000000000002</v>
        <stp/>
        <stp>##V3_BDPV12</stp>
        <stp>EURDKK Curncy</stp>
        <stp>LAST_PRICE</stp>
        <stp>[Crispin Spreadsheet.xlsx]Portfolio!R37C12</stp>
        <tr r="L37" s="2"/>
      </tp>
    </main>
    <main first="bloomberg.rtd">
      <tp t="s">
        <v>JPY</v>
        <stp/>
        <stp>##V3_BDPV12</stp>
        <stp>4911 JT Equity</stp>
        <stp>CRNCY</stp>
        <stp>[Crispin Spreadsheet.xlsx]Portfolio!R106C3</stp>
        <tr r="C106" s="2"/>
      </tp>
      <tp t="s">
        <v>JPY</v>
        <stp/>
        <stp>##V3_BDPV12</stp>
        <stp>6753 JT Equity</stp>
        <stp>CRNCY</stp>
        <stp>[Crispin Spreadsheet.xlsx]Portfolio!R104C3</stp>
        <tr r="C104" s="2"/>
      </tp>
      <tp t="s">
        <v>JPY</v>
        <stp/>
        <stp>##V3_BDPV12</stp>
        <stp>7224 JT Equity</stp>
        <stp>CRNCY</stp>
        <stp>[Crispin Spreadsheet.xlsx]Portfolio!R105C3</stp>
        <tr r="C105" s="2"/>
      </tp>
    </main>
    <main first="bloomberg.rtd">
      <tp t="s">
        <v>JPY</v>
        <stp/>
        <stp>##V3_BDPV12</stp>
        <stp>9684 JT Equity</stp>
        <stp>CRNCY</stp>
        <stp>[Crispin Spreadsheet.xlsx]Portfolio!R108C3</stp>
        <tr r="C108" s="2"/>
      </tp>
      <tp t="s">
        <v>JPY</v>
        <stp/>
        <stp>##V3_BDPV12</stp>
        <stp>8316 JT Equity</stp>
        <stp>CRNCY</stp>
        <stp>[Crispin Spreadsheet.xlsx]Portfolio!R109C3</stp>
        <tr r="C109" s="2"/>
      </tp>
    </main>
    <main first="bloomberg.rtd">
      <tp t="s">
        <v>HKD</v>
        <stp/>
        <stp>##V3_BDPV12</stp>
        <stp>656 HK Equity</stp>
        <stp>CRNCY</stp>
        <stp>[Crispin Spreadsheet.xlsx]Portfolio!R82C3</stp>
        <tr r="C82" s="2"/>
      </tp>
    </main>
    <main first="bloomberg.rtd">
      <tp t="s">
        <v>JPY</v>
        <stp/>
        <stp>##V3_BDPV12</stp>
        <stp>9984 JT Equity</stp>
        <stp>CRNCY</stp>
        <stp>[Crispin Spreadsheet.xlsx]Portfolio!R107C3</stp>
        <tr r="C107" s="2"/>
      </tp>
    </main>
    <main first="bloomberg.rtd">
      <tp t="e">
        <v>#N/A</v>
        <stp/>
        <stp>##V3_BDHV12</stp>
        <stp>SLCE3 BS Equity</stp>
        <stp>PX_CLOSE_1D</stp>
        <stp>26/02/2018</stp>
        <stp>26/02/2018</stp>
        <stp>[Crispin Spreadsheet.xlsx]Portfolio!R319C25</stp>
        <tr r="Y319" s="2"/>
      </tp>
      <tp t="s">
        <v>JPY</v>
        <stp/>
        <stp>##V3_BDPV12</stp>
        <stp>8591 JT Equity</stp>
        <stp>CRNCY</stp>
        <stp>[Crispin Spreadsheet.xlsx]Portfolio!R315C3</stp>
        <tr r="C315" s="2"/>
      </tp>
    </main>
    <main first="bloomberg.rtd">
      <tp>
        <v>-0.1801604</v>
        <stp/>
        <stp>##V3_BDPV12</stp>
        <stp>SX5E Index</stp>
        <stp>CHG_PCT_1D</stp>
        <stp>[Crispin Spreadsheet.xlsx]Portfolio!R2C16</stp>
        <tr r="P2" s="2"/>
      </tp>
    </main>
    <main first="bloomberg.rtd">
      <tp t="e">
        <v>#N/A</v>
        <stp/>
        <stp>##V3_BDHV12</stp>
        <stp>GETIB SS Equity</stp>
        <stp>PX_CLOSE_1D</stp>
        <stp>26/02/2018</stp>
        <stp>26/02/2018</stp>
        <stp>[Crispin Spreadsheet.xlsx]Portfolio!R133C25</stp>
        <tr r="Y133" s="2"/>
      </tp>
    </main>
    <main first="bloomberg.rtd">
      <tp t="s">
        <v>JPY</v>
        <stp/>
        <stp>##V3_BDPV12</stp>
        <stp>8591 JT Equity</stp>
        <stp>CRNCY</stp>
        <stp>[Crispin Spreadsheet.xlsx]Portfolio!R103C3</stp>
        <tr r="C103" s="2"/>
      </tp>
      <tp t="s">
        <v>JPY</v>
        <stp/>
        <stp>##V3_BDPV12</stp>
        <stp>9684 JT Equity</stp>
        <stp>CRNCY</stp>
        <stp>[Crispin Spreadsheet.xlsx]Portfolio!R322C3</stp>
        <tr r="C322" s="2"/>
      </tp>
    </main>
    <main first="bloomberg.rtd">
      <tp t="e">
        <v>#N/A</v>
        <stp/>
        <stp>##V3_BDHV12</stp>
        <stp>AMBUB DC Equity</stp>
        <stp>PX_CLOSE_1D</stp>
        <stp>26/02/2018</stp>
        <stp>26/02/2018</stp>
        <stp>[Crispin Spreadsheet.xlsx]Portfolio!R286C25</stp>
        <tr r="Y286" s="2"/>
      </tp>
    </main>
    <main first="bloomberg.rtd">
      <tp>
        <v>0.88500999999999996</v>
        <stp/>
        <stp>##V3_BDPV12</stp>
        <stp>EURGBP Curncy</stp>
        <stp>LAST_PRICE</stp>
        <stp>[Crispin Spreadsheet.xlsx]Portfolio!R33C12</stp>
        <tr r="L33" s="2"/>
      </tp>
    </main>
    <main first="bloomberg.rtd">
      <tp t="s">
        <v>JPY</v>
        <stp/>
        <stp>##V3_BDPV12</stp>
        <stp>8306 JT Equity</stp>
        <stp>CRNCY</stp>
        <stp>[Crispin Spreadsheet.xlsx]Portfolio!R102C3</stp>
        <tr r="C102" s="2"/>
      </tp>
    </main>
    <main first="bloomberg.rtd">
      <tp>
        <v>1.5649200000000001</v>
        <stp/>
        <stp>##V3_BDPV12</stp>
        <stp>EURCAD Curncy</stp>
        <stp>LAST_PRICE</stp>
        <stp>[Crispin Spreadsheet.xlsx]Portfolio!R29C12</stp>
        <tr r="L29" s="2"/>
      </tp>
      <tp>
        <v>1.5649200000000001</v>
        <stp/>
        <stp>##V3_BDPV12</stp>
        <stp>EURCAD Curncy</stp>
        <stp>LAST_PRICE</stp>
        <stp>[Crispin Spreadsheet.xlsx]Portfolio!R30C12</stp>
        <tr r="L30" s="2"/>
      </tp>
    </main>
    <main first="bloomberg.rtd">
      <tp t="s">
        <v>JPY</v>
        <stp/>
        <stp>##V3_BDPV12</stp>
        <stp>9984 JT Equity</stp>
        <stp>CRNCY</stp>
        <stp>[Crispin Spreadsheet.xlsx]Portfolio!R320C3</stp>
        <tr r="C320" s="2"/>
      </tp>
      <tp>
        <v>7.8265000000000002</v>
        <stp/>
        <stp>##V3_BDPV12</stp>
        <stp>USDHKD Curncy</stp>
        <stp>PX_YEST_CLOSE</stp>
        <stp>[Crispin Spreadsheet.xlsx]Portfolio!R346C5</stp>
        <tr r="E346" s="2"/>
      </tp>
    </main>
    <main first="bloomberg.rtd">
      <tp t="e">
        <v>#N/A</v>
        <stp/>
        <stp>##V3_BDHV12</stp>
        <stp>AKERBP NO Equity</stp>
        <stp>PX_CLOSE_1D</stp>
        <stp>26/02/2018</stp>
        <stp>26/02/2018</stp>
        <stp>[Crispin Spreadsheet.xlsx]Portfolio!R285C25</stp>
        <tr r="Y285" s="2"/>
      </tp>
      <tp t="e">
        <v>#N/A</v>
        <stp/>
        <stp>##V3_BDHV12</stp>
        <stp>AKERBP NO Equity</stp>
        <stp>PX_CLOSE_1D</stp>
        <stp>26/02/2018</stp>
        <stp>26/02/2018</stp>
        <stp>[Crispin Spreadsheet.xlsx]Portfolio!R119C25</stp>
        <tr r="Y119" s="2"/>
      </tp>
    </main>
    <main first="bloomberg.rtd">
      <tp>
        <v>3770</v>
        <stp/>
        <stp>##V3_BDPV12</stp>
        <stp>6753 JT Equity</stp>
        <stp>PX_YEST_CLOSE</stp>
        <stp>[Crispin Spreadsheet.xlsx]Portfolio!R104C5</stp>
        <tr r="E104" s="2"/>
      </tp>
      <tp>
        <v>946</v>
        <stp/>
        <stp>##V3_BDPV12</stp>
        <stp>7224 JT Equity</stp>
        <stp>PX_YEST_CLOSE</stp>
        <stp>[Crispin Spreadsheet.xlsx]Portfolio!R105C5</stp>
        <tr r="E105" s="2"/>
      </tp>
      <tp>
        <v>6580</v>
        <stp/>
        <stp>##V3_BDPV12</stp>
        <stp>4911 JT Equity</stp>
        <stp>PX_YEST_CLOSE</stp>
        <stp>[Crispin Spreadsheet.xlsx]Portfolio!R106C5</stp>
        <tr r="E106" s="2"/>
      </tp>
      <tp>
        <v>1.3924000000000001</v>
        <stp/>
        <stp>##V3_BDPV12</stp>
        <stp>GBPUSD Curncy</stp>
        <stp>PX_YEST_CLOSE</stp>
        <stp>[Crispin Spreadsheet.xlsx]Portfolio!R355C5</stp>
        <tr r="E355" s="2"/>
      </tp>
    </main>
    <main first="bloomberg.rtd">
      <tp>
        <v>44.5</v>
        <stp/>
        <stp>##V3_BDPV12</stp>
        <stp>1928 HK Equity</stp>
        <stp>PX_YEST_CLOSE</stp>
        <stp>[Crispin Spreadsheet.xlsx]Portfolio!R83C5</stp>
        <tr r="E83" s="2"/>
      </tp>
      <tp t="e">
        <v>#N/A</v>
        <stp/>
        <stp>##V3_BDHV12</stp>
        <stp>FWONK US Equity</stp>
        <stp>PX_CLOSE_1D</stp>
        <stp>26/02/2018</stp>
        <stp>26/02/2018</stp>
        <stp>[Crispin Spreadsheet.xlsx]Portfolio!R308C25</stp>
        <tr r="Y308" s="2"/>
      </tp>
      <tp t="e">
        <v>#N/A</v>
        <stp/>
        <stp>##V3_BDHV12</stp>
        <stp>FWONK US Equity</stp>
        <stp>PX_CLOSE_1D</stp>
        <stp>26/02/2018</stp>
        <stp>26/02/2018</stp>
        <stp>[Crispin Spreadsheet.xlsx]Portfolio!R236C25</stp>
        <tr r="Y236" s="2"/>
      </tp>
      <tp t="e">
        <v>#N/A</v>
        <stp/>
        <stp>##V3_BDHV12</stp>
        <stp>ERICB SS Equity</stp>
        <stp>PX_CLOSE_1D</stp>
        <stp>26/02/2018</stp>
        <stp>26/02/2018</stp>
        <stp>[Crispin Spreadsheet.xlsx]Portfolio!R136C25</stp>
        <tr r="Y136" s="2"/>
      </tp>
    </main>
    <main first="bloomberg.rtd">
      <tp>
        <v>4580</v>
        <stp/>
        <stp>##V3_BDPV12</stp>
        <stp>9684 JT Equity</stp>
        <stp>LAST_PRICE</stp>
        <stp>[Crispin Spreadsheet.xlsx]Portfolio!R322C6</stp>
        <tr r="F322" s="2"/>
      </tp>
    </main>
    <main first="bloomberg.rtd">
      <tp t="s">
        <v>EUR</v>
        <stp/>
        <stp>##V3_BDPV12</stp>
        <stp>UN01 GY Equity</stp>
        <stp>CRNCY</stp>
        <stp>[Crispin Spreadsheet.xlsx]Portfolio!R71C3</stp>
        <tr r="C71" s="2"/>
      </tp>
    </main>
    <main first="bloomberg.rtd">
      <tp>
        <v>0.78120000000000001</v>
        <stp/>
        <stp>##V3_BDPV12</stp>
        <stp>AUDUSD Curncy</stp>
        <stp>PX_YEST_CLOSE</stp>
        <stp>[Crispin Spreadsheet.xlsx]Portfolio!R347C5</stp>
        <tr r="E347" s="2"/>
      </tp>
    </main>
    <main first="bloomberg.rtd">
      <tp>
        <v>933</v>
        <stp/>
        <stp>##V3_BDPV12</stp>
        <stp>7224 JT Equity</stp>
        <stp>LAST_PRICE</stp>
        <stp>[Crispin Spreadsheet.xlsx]Portfolio!R105C6</stp>
        <tr r="F105" s="2"/>
      </tp>
      <tp>
        <v>16.2971</v>
        <stp/>
        <stp>##V3_BDPV12</stp>
        <stp>GBPZAR Curncy</stp>
        <stp>PX_YEST_CLOSE</stp>
        <stp>[Crispin Spreadsheet.xlsx]Portfolio!R348C5</stp>
        <tr r="E348" s="2"/>
      </tp>
      <tp>
        <v>233</v>
        <stp/>
        <stp>##V3_BDPV12</stp>
        <stp>6740 JT Equity</stp>
        <stp>LAST_PRICE</stp>
        <stp>[Crispin Spreadsheet.xlsx]Portfolio!R100C6</stp>
        <tr r="F100" s="2"/>
      </tp>
      <tp>
        <v>4630</v>
        <stp/>
        <stp>##V3_BDPV12</stp>
        <stp>9684 JT Equity</stp>
        <stp>PX_YEST_CLOSE</stp>
        <stp>[Crispin Spreadsheet.xlsx]Portfolio!R108C5</stp>
        <tr r="E108" s="2"/>
      </tp>
      <tp>
        <v>4775</v>
        <stp/>
        <stp>##V3_BDPV12</stp>
        <stp>8316 JT Equity</stp>
        <stp>PX_YEST_CLOSE</stp>
        <stp>[Crispin Spreadsheet.xlsx]Portfolio!R109C5</stp>
        <tr r="E109" s="2"/>
      </tp>
      <tp>
        <v>8.2178000000000004</v>
        <stp/>
        <stp>##V3_BDPV12</stp>
        <stp>USDSEK Curncy</stp>
        <stp>PX_YEST_CLOSE</stp>
        <stp>[Crispin Spreadsheet.xlsx]Portfolio!R350C5</stp>
        <tr r="E350" s="2"/>
      </tp>
    </main>
    <main first="bloomberg.rtd">
      <tp>
        <v>1.3924000000000001</v>
        <stp/>
        <stp>##V3_BDPV12</stp>
        <stp>GBPUSD Curncy</stp>
        <stp>PX_YEST_CLOSE</stp>
        <stp>[Crispin Spreadsheet.xlsx]Portfolio!R356C5</stp>
        <tr r="E356" s="2"/>
      </tp>
    </main>
    <main first="bloomberg.rtd">
      <tp>
        <v>1910</v>
        <stp/>
        <stp>##V3_BDPV12</stp>
        <stp>8591 JT Equity</stp>
        <stp>LAST_PRICE</stp>
        <stp>[Crispin Spreadsheet.xlsx]Portfolio!R103C6</stp>
        <tr r="F103" s="2"/>
      </tp>
    </main>
    <main first="bloomberg.rtd">
      <tp t="e">
        <v>#N/A</v>
        <stp/>
        <stp>##V3_BDHV12</stp>
        <stp>BDRILL NO Equity</stp>
        <stp>PX_CLOSE_1D</stp>
        <stp>26/02/2018</stp>
        <stp>26/02/2018</stp>
        <stp>[Crispin Spreadsheet.xlsx]Portfolio!R291C25</stp>
        <tr r="Y291" s="2"/>
      </tp>
      <tp t="e">
        <v>#N/A</v>
        <stp/>
        <stp>##V3_BDHV12</stp>
        <stp>BDRILL NO Equity</stp>
        <stp>PX_CLOSE_1D</stp>
        <stp>26/02/2018</stp>
        <stp>26/02/2018</stp>
        <stp>[Crispin Spreadsheet.xlsx]Portfolio!R120C25</stp>
        <tr r="Y120" s="2"/>
      </tp>
    </main>
    <main first="bloomberg.rtd">
      <tp t="s">
        <v>BRL</v>
        <stp/>
        <stp>##V3_BDPV12</stp>
        <stp>SLCE3 BS Equity</stp>
        <stp>CRNCY</stp>
        <stp>[Crispin Spreadsheet.xlsx]Portfolio!R26C3</stp>
        <tr r="C26" s="2"/>
      </tp>
    </main>
    <main first="bloomberg.rtd">
      <tp t="s">
        <v>EUR</v>
        <stp/>
        <stp>##V3_BDPV12</stp>
        <stp>ZIL2 GY Equity</stp>
        <stp>CRNCY</stp>
        <stp>[Crispin Spreadsheet.xlsx]Portfolio!R64C3</stp>
        <tr r="C64" s="2"/>
      </tp>
    </main>
    <main first="bloomberg.rtd">
      <tp>
        <v>232</v>
        <stp/>
        <stp>##V3_BDPV12</stp>
        <stp>6740 JT Equity</stp>
        <stp>PX_YEST_CLOSE</stp>
        <stp>[Crispin Spreadsheet.xlsx]Portfolio!R100C5</stp>
        <tr r="E100" s="2"/>
      </tp>
      <tp>
        <v>1728</v>
        <stp/>
        <stp>##V3_BDPV12</stp>
        <stp>6395 JT Equity</stp>
        <stp>PX_YEST_CLOSE</stp>
        <stp>[Crispin Spreadsheet.xlsx]Portfolio!R110C5</stp>
        <tr r="E110" s="2"/>
      </tp>
      <tp>
        <v>1.3924000000000001</v>
        <stp/>
        <stp>##V3_BDPV12</stp>
        <stp>GBPUSD Curncy</stp>
        <stp>PX_YEST_CLOSE</stp>
        <stp>[Crispin Spreadsheet.xlsx]Portfolio!R361C5</stp>
        <tr r="E361" s="2"/>
      </tp>
      <tp>
        <v>762.3</v>
        <stp/>
        <stp>##V3_BDPV12</stp>
        <stp>8306 JT Equity</stp>
        <stp>LAST_PRICE</stp>
        <stp>[Crispin Spreadsheet.xlsx]Portfolio!R102C6</stp>
        <tr r="F102" s="2"/>
      </tp>
    </main>
    <main first="bloomberg.rtd">
      <tp>
        <v>1910</v>
        <stp/>
        <stp>##V3_BDPV12</stp>
        <stp>8591 JT Equity</stp>
        <stp>LAST_PRICE</stp>
        <stp>[Crispin Spreadsheet.xlsx]Portfolio!R315C6</stp>
        <tr r="F315" s="2"/>
      </tp>
    </main>
    <main first="bloomberg.rtd">
      <tp>
        <v>1697</v>
        <stp/>
        <stp>##V3_BDPV12</stp>
        <stp>8929 JT Equity</stp>
        <stp>PX_YEST_CLOSE</stp>
        <stp>[Crispin Spreadsheet.xlsx]Portfolio!R97C5</stp>
        <tr r="E97" s="2"/>
      </tp>
    </main>
    <main first="bloomberg.rtd">
      <tp>
        <v>1.3924000000000001</v>
        <stp/>
        <stp>##V3_BDPV12</stp>
        <stp>GBPUSD Curncy</stp>
        <stp>PX_YEST_CLOSE</stp>
        <stp>[Crispin Spreadsheet.xlsx]Portfolio!R343C5</stp>
        <tr r="E343" s="2"/>
      </tp>
    </main>
    <main first="bloomberg.rtd">
      <tp>
        <v>1692</v>
        <stp/>
        <stp>##V3_BDPV12</stp>
        <stp>6395 JT Equity</stp>
        <stp>LAST_PRICE</stp>
        <stp>[Crispin Spreadsheet.xlsx]Portfolio!R110C6</stp>
        <tr r="F110" s="2"/>
      </tp>
    </main>
    <main first="bloomberg.rtd">
      <tp>
        <v>3750</v>
        <stp/>
        <stp>##V3_BDPV12</stp>
        <stp>6753 JT Equity</stp>
        <stp>LAST_PRICE</stp>
        <stp>[Crispin Spreadsheet.xlsx]Portfolio!R104C6</stp>
        <tr r="F104" s="2"/>
      </tp>
    </main>
    <main first="bloomberg.rtd">
      <tp>
        <v>1.2248000000000001</v>
        <stp/>
        <stp>##V3_BDPV12</stp>
        <stp>EURUSD Curncy</stp>
        <stp>PX_YEST_CLOSE</stp>
        <stp>[Crispin Spreadsheet.xlsx]Portfolio!R342C5</stp>
        <tr r="E342" s="2"/>
      </tp>
      <tp>
        <v>1.3924000000000001</v>
        <stp/>
        <stp>##V3_BDPV12</stp>
        <stp>GBPUSD Curncy</stp>
        <stp>PX_YEST_CLOSE</stp>
        <stp>[Crispin Spreadsheet.xlsx]Portfolio!R362C5</stp>
        <tr r="E362" s="2"/>
      </tp>
    </main>
    <main first="bloomberg.rtd">
      <tp>
        <v>56.180199999999999</v>
        <stp/>
        <stp>##V3_BDPV12</stp>
        <stp>USDRUB Curncy</stp>
        <stp>PX_YEST_CLOSE</stp>
        <stp>[Crispin Spreadsheet.xlsx]Portfolio!R345C5</stp>
        <tr r="E345" s="2"/>
      </tp>
    </main>
    <main first="bloomberg.rtd">
      <tp>
        <v>27.2</v>
        <stp/>
        <stp>##V3_BDPV12</stp>
        <stp>1128 HK Equity</stp>
        <stp>PX_YEST_CLOSE</stp>
        <stp>[Crispin Spreadsheet.xlsx]Portfolio!R84C5</stp>
        <tr r="E84" s="2"/>
      </tp>
    </main>
    <main first="bloomberg.rtd">
      <tp>
        <v>779.2</v>
        <stp/>
        <stp>##V3_BDPV12</stp>
        <stp>8306 JT Equity</stp>
        <stp>PX_YEST_CLOSE</stp>
        <stp>[Crispin Spreadsheet.xlsx]Portfolio!R102C5</stp>
        <tr r="E102" s="2"/>
      </tp>
    </main>
    <main first="bloomberg.rtd">
      <tp>
        <v>4630</v>
        <stp/>
        <stp>##V3_BDPV12</stp>
        <stp>9684 JT Equity</stp>
        <stp>PX_YEST_CLOSE</stp>
        <stp>[Crispin Spreadsheet.xlsx]Portfolio!R322C5</stp>
        <tr r="E322" s="2"/>
      </tp>
      <tp>
        <v>1964</v>
        <stp/>
        <stp>##V3_BDPV12</stp>
        <stp>8591 JT Equity</stp>
        <stp>PX_YEST_CLOSE</stp>
        <stp>[Crispin Spreadsheet.xlsx]Portfolio!R103C5</stp>
        <tr r="E103" s="2"/>
      </tp>
    </main>
    <main first="bloomberg.rtd">
      <tp t="s">
        <v>HKD</v>
        <stp/>
        <stp>##V3_BDPV12</stp>
        <stp>1928 HK Equity</stp>
        <stp>CRNCY</stp>
        <stp>[Crispin Spreadsheet.xlsx]Portfolio!R83C3</stp>
        <tr r="C83" s="2"/>
      </tp>
    </main>
    <main first="bloomberg.rtd">
      <tp>
        <v>1.56684</v>
        <stp/>
        <stp>##V3_BDPV12</stp>
        <stp>EURAUD Curncy</stp>
        <stp>LAST_PRICE</stp>
        <stp>[Crispin Spreadsheet.xlsx]Portfolio!R17C12</stp>
        <tr r="L17" s="2"/>
      </tp>
      <tp>
        <v>1.56684</v>
        <stp/>
        <stp>##V3_BDPV12</stp>
        <stp>EURAUD Curncy</stp>
        <stp>LAST_PRICE</stp>
        <stp>[Crispin Spreadsheet.xlsx]Portfolio!R16C12</stp>
        <tr r="L16" s="2"/>
      </tp>
      <tp>
        <v>1.56684</v>
        <stp/>
        <stp>##V3_BDPV12</stp>
        <stp>EURAUD Curncy</stp>
        <stp>LAST_PRICE</stp>
        <stp>[Crispin Spreadsheet.xlsx]Portfolio!R15C12</stp>
        <tr r="L15" s="2"/>
      </tp>
      <tp>
        <v>1.56684</v>
        <stp/>
        <stp>##V3_BDPV12</stp>
        <stp>EURAUD Curncy</stp>
        <stp>LAST_PRICE</stp>
        <stp>[Crispin Spreadsheet.xlsx]Portfolio!R14C12</stp>
        <tr r="L14" s="2"/>
      </tp>
      <tp>
        <v>1.56684</v>
        <stp/>
        <stp>##V3_BDPV12</stp>
        <stp>EURAUD Curncy</stp>
        <stp>LAST_PRICE</stp>
        <stp>[Crispin Spreadsheet.xlsx]Portfolio!R13C12</stp>
        <tr r="L13" s="2"/>
      </tp>
      <tp>
        <v>1.56684</v>
        <stp/>
        <stp>##V3_BDPV12</stp>
        <stp>EURAUD Curncy</stp>
        <stp>LAST_PRICE</stp>
        <stp>[Crispin Spreadsheet.xlsx]Portfolio!R12C12</stp>
        <tr r="L12" s="2"/>
      </tp>
      <tp>
        <v>1.56684</v>
        <stp/>
        <stp>##V3_BDPV12</stp>
        <stp>EURAUD Curncy</stp>
        <stp>LAST_PRICE</stp>
        <stp>[Crispin Spreadsheet.xlsx]Portfolio!R11C12</stp>
        <tr r="L11" s="2"/>
      </tp>
      <tp>
        <v>1.56684</v>
        <stp/>
        <stp>##V3_BDPV12</stp>
        <stp>EURAUD Curncy</stp>
        <stp>LAST_PRICE</stp>
        <stp>[Crispin Spreadsheet.xlsx]Portfolio!R10C12</stp>
        <tr r="L10" s="2"/>
      </tp>
      <tp>
        <v>1.56684</v>
        <stp/>
        <stp>##V3_BDPV12</stp>
        <stp>EURAUD Curncy</stp>
        <stp>LAST_PRICE</stp>
        <stp>[Crispin Spreadsheet.xlsx]Portfolio!R19C12</stp>
        <tr r="L19" s="2"/>
      </tp>
      <tp>
        <v>1.56684</v>
        <stp/>
        <stp>##V3_BDPV12</stp>
        <stp>EURAUD Curncy</stp>
        <stp>LAST_PRICE</stp>
        <stp>[Crispin Spreadsheet.xlsx]Portfolio!R18C12</stp>
        <tr r="L18" s="2"/>
      </tp>
      <tp t="e">
        <v>#N/A</v>
        <stp/>
        <stp>##V3_BDHV12</stp>
        <stp>NADLQ US Equity</stp>
        <stp>PX_CLOSE_1D</stp>
        <stp>26/02/2018</stp>
        <stp>26/02/2018</stp>
        <stp>[Crispin Spreadsheet.xlsx]Portfolio!R242C25</stp>
        <tr r="Y242" s="2"/>
      </tp>
    </main>
    <main first="bloomberg.rtd">
      <tp>
        <v>6461</v>
        <stp/>
        <stp>##V3_BDPV12</stp>
        <stp>4911 JT Equity</stp>
        <stp>LAST_PRICE</stp>
        <stp>[Crispin Spreadsheet.xlsx]Portfolio!R106C6</stp>
        <tr r="F106" s="2"/>
      </tp>
      <tp>
        <v>25.28</v>
        <stp/>
        <stp>##V3_BDPV12</stp>
        <stp>UN01 GY Equity</stp>
        <stp>PX_YEST_CLOSE</stp>
        <stp>[Crispin Spreadsheet.xlsx]Portfolio!R71C5</stp>
        <tr r="E71" s="2"/>
      </tp>
    </main>
    <main first="bloomberg.rtd">
      <tp>
        <v>9113</v>
        <stp/>
        <stp>##V3_BDPV12</stp>
        <stp>9984 JT Equity</stp>
        <stp>PX_YEST_CLOSE</stp>
        <stp>[Crispin Spreadsheet.xlsx]Portfolio!R320C5</stp>
        <tr r="E320" s="2"/>
      </tp>
    </main>
    <main first="bloomberg.rtd">
      <tp>
        <v>4580</v>
        <stp/>
        <stp>##V3_BDPV12</stp>
        <stp>9684 JT Equity</stp>
        <stp>LAST_PRICE</stp>
        <stp>[Crispin Spreadsheet.xlsx]Portfolio!R108C6</stp>
        <tr r="F108" s="2"/>
      </tp>
      <tp>
        <v>8895</v>
        <stp/>
        <stp>##V3_BDPV12</stp>
        <stp>9984 JT Equity</stp>
        <stp>LAST_PRICE</stp>
        <stp>[Crispin Spreadsheet.xlsx]Portfolio!R107C6</stp>
        <tr r="F107" s="2"/>
      </tp>
    </main>
    <main first="bloomberg.rtd">
      <tp>
        <v>1.2218</v>
        <stp/>
        <stp>##V3_BDPV12</stp>
        <stp>EURUSD Curncy</stp>
        <stp>LAST_PRICE</stp>
        <stp>[Crispin Spreadsheet.xlsx]Portfolio!R79C12</stp>
        <tr r="L79" s="2"/>
      </tp>
      <tp>
        <v>1.2218</v>
        <stp/>
        <stp>##V3_BDPV12</stp>
        <stp>EURUSD Curncy</stp>
        <stp>LAST_PRICE</stp>
        <stp>[Crispin Spreadsheet.xlsx]Portfolio!R89C12</stp>
        <tr r="L89" s="2"/>
      </tp>
      <tp>
        <v>1.2218</v>
        <stp/>
        <stp>##V3_BDPV12</stp>
        <stp>EURUSD Curncy</stp>
        <stp>LAST_PRICE</stp>
        <stp>[Crispin Spreadsheet.xlsx]Portfolio!R99C12</stp>
        <tr r="L99" s="2"/>
      </tp>
      <tp>
        <v>1.2218</v>
        <stp/>
        <stp>##V3_BDPV12</stp>
        <stp>EURUSD Curncy</stp>
        <stp>LAST_PRICE</stp>
        <stp>[Crispin Spreadsheet.xlsx]Portfolio!R98C12</stp>
        <tr r="L98" s="2"/>
      </tp>
    </main>
    <main first="bloomberg.rtd">
      <tp>
        <v>9113</v>
        <stp/>
        <stp>##V3_BDPV12</stp>
        <stp>9984 JT Equity</stp>
        <stp>PX_YEST_CLOSE</stp>
        <stp>[Crispin Spreadsheet.xlsx]Portfolio!R107C5</stp>
        <tr r="E107" s="2"/>
      </tp>
    </main>
    <main first="bloomberg.rtd">
      <tp>
        <v>8895</v>
        <stp/>
        <stp>##V3_BDPV12</stp>
        <stp>9984 JT Equity</stp>
        <stp>LAST_PRICE</stp>
        <stp>[Crispin Spreadsheet.xlsx]Portfolio!R320C6</stp>
        <tr r="F320" s="2"/>
      </tp>
    </main>
    <main first="bloomberg.rtd">
      <tp t="s">
        <v>JPY</v>
        <stp/>
        <stp>##V3_BDPV12</stp>
        <stp>8929 JT Equity</stp>
        <stp>CRNCY</stp>
        <stp>[Crispin Spreadsheet.xlsx]Portfolio!R97C3</stp>
        <tr r="C97" s="2"/>
      </tp>
    </main>
    <main first="bloomberg.rtd">
      <tp>
        <v>16.61</v>
        <stp/>
        <stp>##V3_BDPV12</stp>
        <stp>ZIL2 GY Equity</stp>
        <stp>PX_YEST_CLOSE</stp>
        <stp>[Crispin Spreadsheet.xlsx]Portfolio!R64C5</stp>
        <tr r="E64" s="2"/>
      </tp>
    </main>
    <main first="bloomberg.rtd">
      <tp>
        <v>34.979999999999997</v>
        <stp/>
        <stp>##V3_BDPV12</stp>
        <stp>SLCE3 BS Equity</stp>
        <stp>PX_YEST_CLOSE</stp>
        <stp>[Crispin Spreadsheet.xlsx]Portfolio!R26C5</stp>
        <tr r="E26" s="2"/>
      </tp>
      <tp>
        <v>3.964</v>
        <stp/>
        <stp>##V3_BDPV12</stp>
        <stp>EURBRL Curncy</stp>
        <stp>LAST_PRICE</stp>
        <stp>[Crispin Spreadsheet.xlsx]Portfolio!R26C12</stp>
        <tr r="L26" s="2"/>
      </tp>
    </main>
    <main first="bloomberg.rtd">
      <tp t="e">
        <v>#N/A</v>
        <stp/>
        <stp>##V3_BDHV12</stp>
        <stp>REDFTPB GU Equity</stp>
        <stp>PX_CLOSE_1D</stp>
        <stp>26/02/2018</stp>
        <stp>26/02/2018</stp>
        <stp>[Crispin Spreadsheet.xlsx]Portfolio!R79C25</stp>
        <tr r="Y79" s="2"/>
      </tp>
    </main>
    <main first="bloomberg.rtd">
      <tp t="s">
        <v>HKD</v>
        <stp/>
        <stp>##V3_BDPV12</stp>
        <stp>1128 HK Equity</stp>
        <stp>CRNCY</stp>
        <stp>[Crispin Spreadsheet.xlsx]Portfolio!R84C3</stp>
        <tr r="C84" s="2"/>
      </tp>
    </main>
    <main first="bloomberg.rtd">
      <tp>
        <v>130.30000000000001</v>
        <stp/>
        <stp>##V3_BDPV12</stp>
        <stp>EURJPY Curncy</stp>
        <stp>LAST_PRICE</stp>
        <stp>[Crispin Spreadsheet.xlsx]Portfolio!R97C12</stp>
        <tr r="L97" s="2"/>
      </tp>
    </main>
    <main first="bloomberg.rtd">
      <tp>
        <v>1964</v>
        <stp/>
        <stp>##V3_BDPV12</stp>
        <stp>8591 JT Equity</stp>
        <stp>PX_YEST_CLOSE</stp>
        <stp>[Crispin Spreadsheet.xlsx]Portfolio!R315C5</stp>
        <tr r="E315" s="2"/>
      </tp>
      <tp>
        <v>4686</v>
        <stp/>
        <stp>##V3_BDPV12</stp>
        <stp>8316 JT Equity</stp>
        <stp>LAST_PRICE</stp>
        <stp>[Crispin Spreadsheet.xlsx]Portfolio!R109C6</stp>
        <tr r="F109" s="2"/>
      </tp>
    </main>
    <main first="bloomberg.rtd">
      <tp>
        <v>198.5</v>
        <stp/>
        <stp>##V3_BDPV12</stp>
        <stp>AKERBP NO Equity</stp>
        <stp>PX_YEST_CLOSE</stp>
        <stp>[Crispin Spreadsheet.xlsx]Portfolio!R119C5</stp>
        <tr r="E119" s="2"/>
      </tp>
    </main>
    <main first="bloomberg.rtd">
      <tp>
        <v>0.05</v>
        <stp/>
        <stp>##V3_BDPV12</stp>
        <stp>NADLQ US Equity</stp>
        <stp>LAST_PRICE</stp>
        <stp>[Crispin Spreadsheet.xlsx]Portfolio!R242C6</stp>
        <tr r="F242" s="2"/>
      </tp>
    </main>
    <main first="bloomberg.rtd">
      <tp>
        <v>1.2218</v>
        <stp/>
        <stp>##V3_BDPV12</stp>
        <stp>EURUSD Curncy</stp>
        <stp>LAST_PRICE</stp>
        <stp>[Crispin Spreadsheet.xlsx]Portfolio!R3C16</stp>
        <tr r="P3" s="2"/>
      </tp>
    </main>
    <main first="bloomberg.rtd">
      <tp>
        <v>33.78</v>
        <stp/>
        <stp>##V3_BDPV12</stp>
        <stp>FWONK US Equity</stp>
        <stp>LAST_PRICE</stp>
        <stp>[Crispin Spreadsheet.xlsx]Portfolio!R308C6</stp>
        <tr r="F308" s="2"/>
      </tp>
    </main>
    <main first="bloomberg.rtd">
      <tp>
        <v>4.4800000000000004</v>
        <stp/>
        <stp>##V3_BDPV12</stp>
        <stp>VK FP Equity</stp>
        <stp>LAST_PRICE</stp>
        <stp>[Crispin Spreadsheet.xlsx]Portfolio!R58C6</stp>
        <tr r="F58" s="2"/>
      </tp>
    </main>
    <main first="bloomberg.rtd">
      <tp t="s">
        <v>EUR</v>
        <stp/>
        <stp>##V3_BDPV12</stp>
        <stp>VK FP Equity</stp>
        <stp>CRNCY</stp>
        <stp>[Crispin Spreadsheet.xlsx]Portfolio!R58C3</stp>
        <tr r="C58" s="2"/>
      </tp>
    </main>
    <main first="bloomberg.rtd">
      <tp>
        <v>81.36</v>
        <stp/>
        <stp>##V3_BDPV12</stp>
        <stp>DG FP Equity</stp>
        <stp>LAST_PRICE</stp>
        <stp>[Crispin Spreadsheet.xlsx]Portfolio!R59C6</stp>
        <tr r="F59" s="2"/>
      </tp>
      <tp>
        <v>0.13500000000000001</v>
        <stp/>
        <stp>##V3_BDPV12</stp>
        <stp>DW CN Equity</stp>
        <stp>LAST_PRICE</stp>
        <stp>[Crispin Spreadsheet.xlsx]Portfolio!R29C6</stp>
        <tr r="F29" s="2"/>
      </tp>
    </main>
    <main first="bloomberg.rtd">
      <tp t="s">
        <v>EUR</v>
        <stp/>
        <stp>##V3_BDPV12</stp>
        <stp>IF IM Equity</stp>
        <stp>CRNCY</stp>
        <stp>[Crispin Spreadsheet.xlsx]Portfolio!R92C3</stp>
        <tr r="C92" s="2"/>
      </tp>
    </main>
    <main first="bloomberg.rtd">
      <tp>
        <v>28.89</v>
        <stp/>
        <stp>##V3_BDPV12</stp>
        <stp>EDEN FP Equity</stp>
        <stp>LAST_PRICE</stp>
        <stp>[Crispin Spreadsheet.xlsx]Portfolio!R45C6</stp>
        <tr r="F45" s="2"/>
      </tp>
    </main>
    <main first="bloomberg.rtd">
      <tp t="s">
        <v>GBP</v>
        <stp/>
        <stp>##V3_BDPV12</stp>
        <stp>G H8 Comdty</stp>
        <stp>CRNCY</stp>
        <stp>[Crispin Spreadsheet.xlsx]Portfolio!R267C3</stp>
        <tr r="C267" s="2"/>
      </tp>
      <tp t="s">
        <v>USD</v>
        <stp/>
        <stp>##V3_BDPV12</stp>
        <stp>K US Equity</stp>
        <stp>CRNCY</stp>
        <stp>[Crispin Spreadsheet.xlsx]Portfolio!R231C3</stp>
        <tr r="C231" s="2"/>
      </tp>
      <tp t="e">
        <v>#N/A</v>
        <stp/>
        <stp>##V3_BDHV12</stp>
        <stp>9984 JT Equity</stp>
        <stp>PX_CLOSE_1D</stp>
        <stp>26/02/2018</stp>
        <stp>26/02/2018</stp>
        <stp>[Crispin Spreadsheet.xlsx]Portfolio!R107C25</stp>
        <tr r="Y107" s="2"/>
      </tp>
      <tp t="e">
        <v>#N/A</v>
        <stp/>
        <stp>##V3_BDHV12</stp>
        <stp>9984 JT Equity</stp>
        <stp>PX_CLOSE_1D</stp>
        <stp>26/02/2018</stp>
        <stp>26/02/2018</stp>
        <stp>[Crispin Spreadsheet.xlsx]Portfolio!R320C25</stp>
        <tr r="Y320" s="2"/>
      </tp>
      <tp t="e">
        <v>#N/A</v>
        <stp/>
        <stp>##V3_BDHV12</stp>
        <stp>4911 JT Equity</stp>
        <stp>PX_CLOSE_1D</stp>
        <stp>26/02/2018</stp>
        <stp>26/02/2018</stp>
        <stp>[Crispin Spreadsheet.xlsx]Portfolio!R106C25</stp>
        <tr r="Y106" s="2"/>
      </tp>
    </main>
    <main first="bloomberg.rtd">
      <tp>
        <v>37.74</v>
        <stp/>
        <stp>##V3_BDPV12</stp>
        <stp>NRE1V FH Equity</stp>
        <stp>LAST_PRICE</stp>
        <stp>[Crispin Spreadsheet.xlsx]Portfolio!R41C6</stp>
        <tr r="F41" s="2"/>
      </tp>
    </main>
    <main first="bloomberg.rtd">
      <tp>
        <v>197.6</v>
        <stp/>
        <stp>##V3_BDPV12</stp>
        <stp>AKERBP NO Equity</stp>
        <stp>LAST_PRICE</stp>
        <stp>[Crispin Spreadsheet.xlsx]Portfolio!R119C6</stp>
        <tr r="F119" s="2"/>
      </tp>
    </main>
    <main first="bloomberg.rtd">
      <tp t="s">
        <v>EUR</v>
        <stp/>
        <stp>##V3_BDPV12</stp>
        <stp>BB FP Equity</stp>
        <stp>CRNCY</stp>
        <stp>[Crispin Spreadsheet.xlsx]Portfolio!R55C3</stp>
        <tr r="C55" s="2"/>
      </tp>
      <tp>
        <v>0.58899999999999997</v>
        <stp/>
        <stp>##V3_BDPV12</stp>
        <stp>GEDI IM Equity</stp>
        <stp>LAST_PRICE</stp>
        <stp>[Crispin Spreadsheet.xlsx]Portfolio!R94C6</stp>
        <tr r="F94" s="2"/>
      </tp>
      <tp>
        <v>82.68</v>
        <stp/>
        <stp>##V3_BDPV12</stp>
        <stp>DG FP Equity</stp>
        <stp>PX_YEST_CLOSE</stp>
        <stp>[Crispin Spreadsheet.xlsx]Portfolio!R59C5</stp>
        <tr r="E59" s="2"/>
      </tp>
      <tp>
        <v>107.55</v>
        <stp/>
        <stp>##V3_BDPV12</stp>
        <stp>EI FP Equity</stp>
        <stp>PX_YEST_CLOSE</stp>
        <stp>[Crispin Spreadsheet.xlsx]Portfolio!R47C5</stp>
        <tr r="E47" s="2"/>
      </tp>
    </main>
    <main first="bloomberg.rtd">
      <tp>
        <v>35.28</v>
        <stp/>
        <stp>##V3_BDPV12</stp>
        <stp>IF IM Equity</stp>
        <stp>LAST_PRICE</stp>
        <stp>[Crispin Spreadsheet.xlsx]Portfolio!R92C6</stp>
        <tr r="F92" s="2"/>
      </tp>
    </main>
    <main first="bloomberg.rtd">
      <tp t="e">
        <v>#N/A</v>
        <stp/>
        <stp>##V3_BDHV12</stp>
        <stp>HURLN 7.5 07/24/22 Corp</stp>
        <stp>PX_CLOSE_1D</stp>
        <stp>26/02/2018</stp>
        <stp>26/02/2018</stp>
        <stp>[Crispin Spreadsheet.xlsx]Portfolio!R99C25</stp>
        <tr r="Y99" s="2"/>
      </tp>
    </main>
    <main first="bloomberg.rtd">
      <tp t="e">
        <v>#N/A</v>
        <stp/>
        <stp>##V3_BDHV12</stp>
        <stp>8591 JT Equity</stp>
        <stp>PX_CLOSE_1D</stp>
        <stp>26/02/2018</stp>
        <stp>26/02/2018</stp>
        <stp>[Crispin Spreadsheet.xlsx]Portfolio!R103C25</stp>
        <tr r="Y103" s="2"/>
      </tp>
      <tp t="e">
        <v>#N/A</v>
        <stp/>
        <stp>##V3_BDHV12</stp>
        <stp>8591 JT Equity</stp>
        <stp>PX_CLOSE_1D</stp>
        <stp>26/02/2018</stp>
        <stp>26/02/2018</stp>
        <stp>[Crispin Spreadsheet.xlsx]Portfolio!R315C25</stp>
        <tr r="Y315" s="2"/>
      </tp>
    </main>
    <main first="bloomberg.rtd">
      <tp>
        <v>4.4939999999999998</v>
        <stp/>
        <stp>##V3_BDPV12</stp>
        <stp>VK FP Equity</stp>
        <stp>PX_YEST_CLOSE</stp>
        <stp>[Crispin Spreadsheet.xlsx]Portfolio!R58C5</stp>
        <tr r="E58" s="2"/>
      </tp>
      <tp t="s">
        <v>NOK</v>
        <stp/>
        <stp>##V3_BDPV12</stp>
        <stp>BDRILL NO Equity</stp>
        <stp>CRNCY</stp>
        <stp>[Crispin Spreadsheet.xlsx]Portfolio!R291C3</stp>
        <tr r="C291" s="2"/>
      </tp>
    </main>
    <main first="bloomberg.rtd">
      <tp>
        <v>197.6</v>
        <stp/>
        <stp>##V3_BDPV12</stp>
        <stp>AKERBP NO Equity</stp>
        <stp>LAST_PRICE</stp>
        <stp>[Crispin Spreadsheet.xlsx]Portfolio!R285C6</stp>
        <tr r="F285" s="2"/>
      </tp>
    </main>
    <main first="bloomberg.rtd">
      <tp t="s">
        <v>GBP</v>
        <stp/>
        <stp>##V3_BDPV12</stp>
        <stp>G H8 Comdty</stp>
        <stp>CRNCY</stp>
        <stp>[Crispin Spreadsheet.xlsx]Portfolio!R179C3</stp>
        <tr r="C179" s="2"/>
      </tp>
    </main>
    <main first="bloomberg.rtd">
      <tp t="e">
        <v>#N/A</v>
        <stp/>
        <stp>##V3_BDHV12</stp>
        <stp>6740 JT Equity</stp>
        <stp>PX_CLOSE_1D</stp>
        <stp>26/02/2018</stp>
        <stp>26/02/2018</stp>
        <stp>[Crispin Spreadsheet.xlsx]Portfolio!R100C25</stp>
        <tr r="Y100" s="2"/>
      </tp>
    </main>
    <main first="bloomberg.rtd">
      <tp t="e">
        <v>#N/A</v>
        <stp/>
        <stp>##V3_BDHV12</stp>
        <stp>6753 JT Equity</stp>
        <stp>PX_CLOSE_1D</stp>
        <stp>26/02/2018</stp>
        <stp>26/02/2018</stp>
        <stp>[Crispin Spreadsheet.xlsx]Portfolio!R104C25</stp>
        <tr r="Y104" s="2"/>
      </tp>
    </main>
    <main first="bloomberg.rtd">
      <tp>
        <v>1</v>
        <stp/>
        <stp>##V3_BDPV12</stp>
        <stp>GBP Curncy</stp>
        <stp>QUOTE_FACTOR</stp>
        <stp>[Crispin Spreadsheet.xlsx]Portfolio!R361C11</stp>
        <tr r="K361" s="2"/>
      </tp>
      <tp>
        <v>1</v>
        <stp/>
        <stp>##V3_BDPV12</stp>
        <stp>GBP Curncy</stp>
        <stp>QUOTE_FACTOR</stp>
        <stp>[Crispin Spreadsheet.xlsx]Portfolio!R362C11</stp>
        <tr r="K362" s="2"/>
      </tp>
      <tp>
        <v>1</v>
        <stp/>
        <stp>##V3_BDPV12</stp>
        <stp>GBP Curncy</stp>
        <stp>QUOTE_FACTOR</stp>
        <stp>[Crispin Spreadsheet.xlsx]Portfolio!R355C11</stp>
        <tr r="K355" s="2"/>
      </tp>
      <tp>
        <v>1</v>
        <stp/>
        <stp>##V3_BDPV12</stp>
        <stp>GBP Curncy</stp>
        <stp>QUOTE_FACTOR</stp>
        <stp>[Crispin Spreadsheet.xlsx]Portfolio!R356C11</stp>
        <tr r="K356" s="2"/>
      </tp>
      <tp>
        <v>1</v>
        <stp/>
        <stp>##V3_BDPV12</stp>
        <stp>GBP Curncy</stp>
        <stp>QUOTE_FACTOR</stp>
        <stp>[Crispin Spreadsheet.xlsx]Portfolio!R343C11</stp>
        <tr r="K343" s="2"/>
      </tp>
    </main>
    <main first="bloomberg.rtd">
      <tp t="s">
        <v>NOK</v>
        <stp/>
        <stp>##V3_BDPV12</stp>
        <stp>BDRILL NO Equity</stp>
        <stp>CRNCY</stp>
        <stp>[Crispin Spreadsheet.xlsx]Portfolio!R120C3</stp>
        <tr r="C120" s="2"/>
      </tp>
    </main>
    <main first="bloomberg.rtd">
      <tp t="s">
        <v>GBP</v>
        <stp/>
        <stp>##V3_BDPV12</stp>
        <stp>G M8 Comdty</stp>
        <stp>CRNCY</stp>
        <stp>[Crispin Spreadsheet.xlsx]Portfolio!R268C3</stp>
        <tr r="C268" s="2"/>
      </tp>
    </main>
    <main first="bloomberg.rtd">
      <tp t="e">
        <v>#N/A</v>
        <stp/>
        <stp>##V3_BDHV12</stp>
        <stp>9684 JT Equity</stp>
        <stp>PX_CLOSE_1D</stp>
        <stp>26/02/2018</stp>
        <stp>26/02/2018</stp>
        <stp>[Crispin Spreadsheet.xlsx]Portfolio!R108C25</stp>
        <tr r="Y108" s="2"/>
      </tp>
      <tp t="e">
        <v>#N/A</v>
        <stp/>
        <stp>##V3_BDHV12</stp>
        <stp>9684 JT Equity</stp>
        <stp>PX_CLOSE_1D</stp>
        <stp>26/02/2018</stp>
        <stp>26/02/2018</stp>
        <stp>[Crispin Spreadsheet.xlsx]Portfolio!R322C25</stp>
        <tr r="Y322" s="2"/>
      </tp>
    </main>
    <main first="bloomberg.rtd">
      <tp>
        <v>198.5</v>
        <stp/>
        <stp>##V3_BDPV12</stp>
        <stp>AKERBP NO Equity</stp>
        <stp>PX_YEST_CLOSE</stp>
        <stp>[Crispin Spreadsheet.xlsx]Portfolio!R285C5</stp>
        <tr r="E285" s="2"/>
      </tp>
    </main>
    <main first="bloomberg.rtd">
      <tp>
        <v>108</v>
        <stp/>
        <stp>##V3_BDPV12</stp>
        <stp>EI FP Equity</stp>
        <stp>LAST_PRICE</stp>
        <stp>[Crispin Spreadsheet.xlsx]Portfolio!R47C6</stp>
        <tr r="F47" s="2"/>
      </tp>
      <tp>
        <v>53.58</v>
        <stp/>
        <stp>##V3_BDPV12</stp>
        <stp>FR FP Equity</stp>
        <stp>LAST_PRICE</stp>
        <stp>[Crispin Spreadsheet.xlsx]Portfolio!R57C6</stp>
        <tr r="F57" s="2"/>
      </tp>
      <tp>
        <v>35.46</v>
        <stp/>
        <stp>##V3_BDPV12</stp>
        <stp>IF IM Equity</stp>
        <stp>PX_YEST_CLOSE</stp>
        <stp>[Crispin Spreadsheet.xlsx]Portfolio!R92C5</stp>
        <tr r="E92" s="2"/>
      </tp>
    </main>
    <main first="bloomberg.rtd">
      <tp t="s">
        <v>EUR</v>
        <stp/>
        <stp>##V3_BDPV12</stp>
        <stp>DG FP Equity</stp>
        <stp>CRNCY</stp>
        <stp>[Crispin Spreadsheet.xlsx]Portfolio!R59C3</stp>
        <tr r="C59" s="2"/>
      </tp>
      <tp t="s">
        <v>EUR</v>
        <stp/>
        <stp>##V3_BDPV12</stp>
        <stp>EI FP Equity</stp>
        <stp>CRNCY</stp>
        <stp>[Crispin Spreadsheet.xlsx]Portfolio!R47C3</stp>
        <tr r="C47" s="2"/>
      </tp>
    </main>
    <main first="bloomberg.rtd">
      <tp>
        <v>86.3</v>
        <stp/>
        <stp>##V3_BDPV12</stp>
        <stp>BB FP Equity</stp>
        <stp>PX_YEST_CLOSE</stp>
        <stp>[Crispin Spreadsheet.xlsx]Portfolio!R55C5</stp>
        <tr r="E55" s="2"/>
      </tp>
    </main>
    <main first="bloomberg.rtd">
      <tp t="e">
        <v>#N/A</v>
        <stp/>
        <stp>##V3_BDHV12</stp>
        <stp>6395 JT Equity</stp>
        <stp>PX_CLOSE_1D</stp>
        <stp>26/02/2018</stp>
        <stp>26/02/2018</stp>
        <stp>[Crispin Spreadsheet.xlsx]Portfolio!R110C25</stp>
        <tr r="Y110" s="2"/>
      </tp>
      <tp t="e">
        <v>#N/A</v>
        <stp/>
        <stp>##V3_BDHV12</stp>
        <stp>8306 JT Equity</stp>
        <stp>PX_CLOSE_1D</stp>
        <stp>26/02/2018</stp>
        <stp>26/02/2018</stp>
        <stp>[Crispin Spreadsheet.xlsx]Portfolio!R102C25</stp>
        <tr r="Y102" s="2"/>
      </tp>
    </main>
    <main first="bloomberg.rtd">
      <tp t="e">
        <v>#N/A</v>
        <stp/>
        <stp>##V3_BDHV12</stp>
        <stp>8316 JT Equity</stp>
        <stp>PX_CLOSE_1D</stp>
        <stp>26/02/2018</stp>
        <stp>26/02/2018</stp>
        <stp>[Crispin Spreadsheet.xlsx]Portfolio!R109C25</stp>
        <tr r="Y109" s="2"/>
      </tp>
    </main>
    <main first="bloomberg.rtd">
      <tp>
        <v>86</v>
        <stp/>
        <stp>##V3_BDPV12</stp>
        <stp>BB FP Equity</stp>
        <stp>LAST_PRICE</stp>
        <stp>[Crispin Spreadsheet.xlsx]Portfolio!R55C6</stp>
        <tr r="F55" s="2"/>
      </tp>
    </main>
    <main first="bloomberg.rtd">
      <tp>
        <v>55.7</v>
        <stp/>
        <stp>##V3_BDPV12</stp>
        <stp>ERICB SS Equity</stp>
        <stp>LAST_PRICE</stp>
        <stp>[Crispin Spreadsheet.xlsx]Portfolio!R136C6</stp>
        <tr r="F136" s="2"/>
      </tp>
    </main>
    <main first="bloomberg.rtd">
      <tp>
        <v>33.78</v>
        <stp/>
        <stp>##V3_BDPV12</stp>
        <stp>FWONK US Equity</stp>
        <stp>LAST_PRICE</stp>
        <stp>[Crispin Spreadsheet.xlsx]Portfolio!R236C6</stp>
        <tr r="F236" s="2"/>
      </tp>
    </main>
    <main first="bloomberg.rtd">
      <tp t="e">
        <v>#N/A</v>
        <stp/>
        <stp>##V3_BDHV12</stp>
        <stp>7224 JT Equity</stp>
        <stp>PX_CLOSE_1D</stp>
        <stp>26/02/2018</stp>
        <stp>26/02/2018</stp>
        <stp>[Crispin Spreadsheet.xlsx]Portfolio!R105C25</stp>
        <tr r="Y105" s="2"/>
      </tp>
      <tp>
        <v>24.98</v>
        <stp/>
        <stp>##V3_BDPV12</stp>
        <stp>UN01 GY Equity</stp>
        <stp>LAST_PRICE</stp>
        <stp>[Crispin Spreadsheet.xlsx]Portfolio!R71C6</stp>
        <tr r="F71" s="2"/>
      </tp>
      <tp>
        <v>1.6</v>
        <stp/>
        <stp>##V3_BDPV12</stp>
        <stp>WGX AU Equity</stp>
        <stp>LAST_PRICE</stp>
        <stp>[Crispin Spreadsheet.xlsx]Portfolio!R17C6</stp>
        <tr r="F17" s="2"/>
      </tp>
      <tp>
        <v>219.2</v>
        <stp/>
        <stp>##V3_BDPV12</stp>
        <stp>WDH DC Equity</stp>
        <stp>LAST_PRICE</stp>
        <stp>[Crispin Spreadsheet.xlsx]Portfolio!R37C6</stp>
        <tr r="F37" s="2"/>
      </tp>
    </main>
    <main first="bloomberg.rtd">
      <tp>
        <v>24.01</v>
        <stp/>
        <stp>##V3_BDPV12</stp>
        <stp>FTI FP Equity</stp>
        <stp>LAST_PRICE</stp>
        <stp>[Crispin Spreadsheet.xlsx]Portfolio!R56C6</stp>
        <tr r="F56" s="2"/>
      </tp>
      <tp>
        <v>10.705</v>
        <stp/>
        <stp>##V3_BDPV12</stp>
        <stp>EDF FP Equity</stp>
        <stp>LAST_PRICE</stp>
        <stp>[Crispin Spreadsheet.xlsx]Portfolio!R46C6</stp>
        <tr r="F46" s="2"/>
      </tp>
    </main>
    <main first="bloomberg.rtd">
      <tp>
        <v>23.01</v>
        <stp/>
        <stp>##V3_BDPV12</stp>
        <stp>SDF GY Equity</stp>
        <stp>LAST_PRICE</stp>
        <stp>[Crispin Spreadsheet.xlsx]Portfolio!R66C6</stp>
        <tr r="F66" s="2"/>
      </tp>
    </main>
    <main first="bloomberg.rtd">
      <tp>
        <v>8.5999999999999993E-2</v>
        <stp/>
        <stp>##V3_BDPV12</stp>
        <stp>SVH AU Equity</stp>
        <stp>LAST_PRICE</stp>
        <stp>[Crispin Spreadsheet.xlsx]Portfolio!R16C6</stp>
        <tr r="F16" s="2"/>
      </tp>
    </main>
    <main first="bloomberg.rtd">
      <tp>
        <v>67.13</v>
        <stp/>
        <stp>##V3_BDPV12</stp>
        <stp>K US Equity</stp>
        <stp>PX_YEST_CLOSE</stp>
        <stp>[Crispin Spreadsheet.xlsx]Portfolio!R231C5</stp>
        <tr r="E231" s="2"/>
      </tp>
    </main>
    <main first="bloomberg.rtd">
      <tp>
        <v>121.62</v>
        <stp/>
        <stp>##V3_BDPV12</stp>
        <stp>G H8 Comdty</stp>
        <stp>PX_YEST_CLOSE</stp>
        <stp>[Crispin Spreadsheet.xlsx]Portfolio!R267C5</stp>
        <tr r="E267" s="2"/>
      </tp>
    </main>
    <main first="bloomberg.rtd">
      <tp>
        <v>3.24</v>
        <stp/>
        <stp>##V3_BDPV12</stp>
        <stp>MTS AU Equity</stp>
        <stp>LAST_PRICE</stp>
        <stp>[Crispin Spreadsheet.xlsx]Portfolio!R15C6</stp>
        <tr r="F15" s="2"/>
      </tp>
      <tp>
        <v>22.37</v>
        <stp/>
        <stp>##V3_BDPV12</stp>
        <stp>IFX GY Equity</stp>
        <stp>LAST_PRICE</stp>
        <stp>[Crispin Spreadsheet.xlsx]Portfolio!R65C6</stp>
        <tr r="F65" s="2"/>
      </tp>
    </main>
    <main first="bloomberg.rtd">
      <tp>
        <v>65.38</v>
        <stp/>
        <stp>##V3_BDPV12</stp>
        <stp>BNP FP Equity</stp>
        <stp>LAST_PRICE</stp>
        <stp>[Crispin Spreadsheet.xlsx]Portfolio!R44C6</stp>
        <tr r="F44" s="2"/>
      </tp>
      <tp>
        <v>2.52</v>
        <stp/>
        <stp>##V3_BDPV12</stp>
        <stp>GMA AU Equity</stp>
        <stp>LAST_PRICE</stp>
        <stp>[Crispin Spreadsheet.xlsx]Portfolio!R14C6</stp>
        <tr r="F14" s="2"/>
      </tp>
      <tp>
        <v>13.13</v>
        <stp/>
        <stp>##V3_BDPV12</stp>
        <stp>SESG FP Equity</stp>
        <stp>LAST_PRICE</stp>
        <stp>[Crispin Spreadsheet.xlsx]Portfolio!R54C6</stp>
        <tr r="F54" s="2"/>
      </tp>
    </main>
    <main first="bloomberg.rtd">
      <tp>
        <v>118.1</v>
        <stp/>
        <stp>##V3_BDPV12</stp>
        <stp>AMBUB DC Equity</stp>
        <stp>LAST_PRICE</stp>
        <stp>[Crispin Spreadsheet.xlsx]Portfolio!R286C6</stp>
        <tr r="F286" s="2"/>
      </tp>
    </main>
    <main first="bloomberg.rtd">
      <tp t="s">
        <v>USD</v>
        <stp/>
        <stp>##V3_BDPV12</stp>
        <stp>REDFTPB GU Equity</stp>
        <stp>CRNCY</stp>
        <stp>[Crispin Spreadsheet.xlsx]Portfolio!R79C3</stp>
        <tr r="C79" s="2"/>
      </tp>
    </main>
    <main first="bloomberg.rtd">
      <tp>
        <v>26.26</v>
        <stp/>
        <stp>##V3_BDPV12</stp>
        <stp>METSO FH Equity</stp>
        <stp>LAST_PRICE</stp>
        <stp>[Crispin Spreadsheet.xlsx]Portfolio!R40C6</stp>
        <tr r="F40" s="2"/>
      </tp>
    </main>
    <main first="bloomberg.rtd">
      <tp>
        <v>17.606000000000002</v>
        <stp/>
        <stp>##V3_BDPV12</stp>
        <stp>FCA IM Equity</stp>
        <stp>LAST_PRICE</stp>
        <stp>[Crispin Spreadsheet.xlsx]Portfolio!R93C6</stp>
        <tr r="F93" s="2"/>
      </tp>
    </main>
    <main first="bloomberg.rtd">
      <tp>
        <v>5.04</v>
        <stp/>
        <stp>##V3_BDPV12</stp>
        <stp>FMG AU Equity</stp>
        <stp>LAST_PRICE</stp>
        <stp>[Crispin Spreadsheet.xlsx]Portfolio!R13C6</stp>
        <tr r="F13" s="2"/>
      </tp>
      <tp>
        <v>3.72</v>
        <stp/>
        <stp>##V3_BDPV12</stp>
        <stp>ART GY Equity</stp>
        <stp>LAST_PRICE</stp>
        <stp>[Crispin Spreadsheet.xlsx]Portfolio!R63C6</stp>
        <tr r="F63" s="2"/>
      </tp>
    </main>
    <main first="bloomberg.rtd">
      <tp>
        <v>84.4</v>
        <stp/>
        <stp>##V3_BDPV12</stp>
        <stp>SAVE FP Equity</stp>
        <stp>LAST_PRICE</stp>
        <stp>[Crispin Spreadsheet.xlsx]Portfolio!R53C6</stp>
        <tr r="F53" s="2"/>
      </tp>
    </main>
    <main first="bloomberg.rtd">
      <tp>
        <v>98.78</v>
        <stp/>
        <stp>##V3_BDPV12</stp>
        <stp>WDI GY Equity</stp>
        <stp>LAST_PRICE</stp>
        <stp>[Crispin Spreadsheet.xlsx]Portfolio!R73C6</stp>
        <tr r="F73" s="2"/>
      </tp>
    </main>
    <main first="bloomberg.rtd">
      <tp>
        <v>34</v>
        <stp/>
        <stp>##V3_BDPV12</stp>
        <stp>BDRILL NO Equity</stp>
        <stp>LAST_PRICE</stp>
        <stp>[Crispin Spreadsheet.xlsx]Portfolio!R120C6</stp>
        <tr r="F120" s="2"/>
      </tp>
    </main>
    <main first="bloomberg.rtd">
      <tp t="e">
        <v>#N/A</v>
        <stp/>
        <stp>##V3_BDHV12</stp>
        <stp>8929 JT Equity</stp>
        <stp>PX_CLOSE_1D</stp>
        <stp>26/02/2018</stp>
        <stp>26/02/2018</stp>
        <stp>[Crispin Spreadsheet.xlsx]Portfolio!R97C25</stp>
        <tr r="Y97" s="2"/>
      </tp>
    </main>
    <main first="bloomberg.rtd">
      <tp t="s">
        <v>NOK</v>
        <stp/>
        <stp>##V3_BDPV12</stp>
        <stp>AKERBP NO Equity</stp>
        <stp>CRNCY</stp>
        <stp>[Crispin Spreadsheet.xlsx]Portfolio!R119C3</stp>
        <tr r="C119" s="2"/>
      </tp>
    </main>
    <main first="bloomberg.rtd">
      <tp t="s">
        <v>EUR</v>
        <stp/>
        <stp>##V3_BDPV12</stp>
        <stp>FR FP Equity</stp>
        <stp>CRNCY</stp>
        <stp>[Crispin Spreadsheet.xlsx]Portfolio!R57C3</stp>
        <tr r="C57" s="2"/>
      </tp>
    </main>
    <main first="bloomberg.rtd">
      <tp>
        <v>87.41</v>
        <stp/>
        <stp>##V3_BDPV12</stp>
        <stp>ABI BB Equity</stp>
        <stp>LAST_PRICE</stp>
        <stp>[Crispin Spreadsheet.xlsx]Portfolio!R22C6</stp>
        <tr r="F22" s="2"/>
      </tp>
    </main>
    <main first="bloomberg.rtd">
      <tp>
        <v>111.7</v>
        <stp/>
        <stp>##V3_BDPV12</stp>
        <stp>RCO FP Equity</stp>
        <stp>LAST_PRICE</stp>
        <stp>[Crispin Spreadsheet.xlsx]Portfolio!R52C6</stp>
        <tr r="F52" s="2"/>
      </tp>
    </main>
    <main first="bloomberg.rtd">
      <tp>
        <v>139.75</v>
        <stp/>
        <stp>##V3_BDPV12</stp>
        <stp>WCH GY Equity</stp>
        <stp>LAST_PRICE</stp>
        <stp>[Crispin Spreadsheet.xlsx]Portfolio!R72C6</stp>
        <tr r="F72" s="2"/>
      </tp>
    </main>
    <main first="bloomberg.rtd">
      <tp>
        <v>34</v>
        <stp/>
        <stp>##V3_BDPV12</stp>
        <stp>BDRILL NO Equity</stp>
        <stp>LAST_PRICE</stp>
        <stp>[Crispin Spreadsheet.xlsx]Portfolio!R291C6</stp>
        <tr r="F291" s="2"/>
      </tp>
    </main>
    <main first="bloomberg.rtd">
      <tp>
        <v>17.260000000000002</v>
        <stp/>
        <stp>##V3_BDPV12</stp>
        <stp>656 HK Equity</stp>
        <stp>LAST_PRICE</stp>
        <stp>[Crispin Spreadsheet.xlsx]Portfolio!R82C6</stp>
        <tr r="F82" s="2"/>
      </tp>
    </main>
    <main first="bloomberg.rtd">
      <tp>
        <v>13.91</v>
        <stp/>
        <stp>##V3_BDPV12</stp>
        <stp>ORA FP Equity</stp>
        <stp>LAST_PRICE</stp>
        <stp>[Crispin Spreadsheet.xlsx]Portfolio!R51C6</stp>
        <tr r="F51" s="2"/>
      </tp>
    </main>
    <main first="bloomberg.rtd">
      <tp>
        <v>76.39</v>
        <stp/>
        <stp>##V3_BDPV12</stp>
        <stp>CBA AU Equity</stp>
        <stp>LAST_PRICE</stp>
        <stp>[Crispin Spreadsheet.xlsx]Portfolio!R11C6</stp>
        <tr r="F11" s="2"/>
      </tp>
    </main>
    <main first="bloomberg.rtd">
      <tp>
        <v>7.81</v>
        <stp/>
        <stp>##V3_BDPV12</stp>
        <stp>BLD AU Equity</stp>
        <stp>LAST_PRICE</stp>
        <stp>[Crispin Spreadsheet.xlsx]Portfolio!R10C6</stp>
        <tr r="F10" s="2"/>
      </tp>
      <tp>
        <v>31.88</v>
        <stp/>
        <stp>##V3_BDPV12</stp>
        <stp>DEC FP Equity</stp>
        <stp>LAST_PRICE</stp>
        <stp>[Crispin Spreadsheet.xlsx]Portfolio!R50C6</stp>
        <tr r="F50" s="2"/>
      </tp>
    </main>
    <main first="bloomberg.rtd">
      <tp>
        <v>3.7549999999999999</v>
        <stp/>
        <stp>##V3_BDPV12</stp>
        <stp>TRQ CN Equity</stp>
        <stp>LAST_PRICE</stp>
        <stp>[Crispin Spreadsheet.xlsx]Portfolio!R30C6</stp>
        <tr r="F30" s="2"/>
      </tp>
      <tp>
        <v>0.13500000000000001</v>
        <stp/>
        <stp>##V3_BDPV12</stp>
        <stp>DW CN Equity</stp>
        <stp>PX_YEST_CLOSE</stp>
        <stp>[Crispin Spreadsheet.xlsx]Portfolio!R29C5</stp>
        <tr r="E29" s="2"/>
      </tp>
      <tp>
        <v>21.27</v>
        <stp/>
        <stp>##V3_BDPV12</stp>
        <stp>VIV FP Equity</stp>
        <stp>LAST_PRICE</stp>
        <stp>[Crispin Spreadsheet.xlsx]Portfolio!R60C6</stp>
        <tr r="F60" s="2"/>
      </tp>
      <tp>
        <v>22.31</v>
        <stp/>
        <stp>##V3_BDPV12</stp>
        <stp>TKA GY Equity</stp>
        <stp>LAST_PRICE</stp>
        <stp>[Crispin Spreadsheet.xlsx]Portfolio!R70C6</stp>
        <tr r="F70" s="2"/>
      </tp>
    </main>
    <main first="bloomberg.rtd">
      <tp>
        <v>104.45</v>
        <stp/>
        <stp>##V3_BDPV12</stp>
        <stp>GETIB SS Equity</stp>
        <stp>LAST_PRICE</stp>
        <stp>[Crispin Spreadsheet.xlsx]Portfolio!R133C6</stp>
        <tr r="F133" s="2"/>
      </tp>
    </main>
    <main first="bloomberg.rtd">
      <tp>
        <v>487.7</v>
        <stp/>
        <stp>##V3_BDPV12</stp>
        <stp>HEXAB SS Equity</stp>
        <stp>LAST_PRICE</stp>
        <stp>[Crispin Spreadsheet.xlsx]Portfolio!R300C6</stp>
        <tr r="F300" s="2"/>
      </tp>
    </main>
    <main first="bloomberg.rtd">
      <tp t="s">
        <v>NOK</v>
        <stp/>
        <stp>##V3_BDPV12</stp>
        <stp>AKERBP NO Equity</stp>
        <stp>CRNCY</stp>
        <stp>[Crispin Spreadsheet.xlsx]Portfolio!R285C3</stp>
        <tr r="C285" s="2"/>
      </tp>
    </main>
    <main first="bloomberg.rtd">
      <tp>
        <v>1</v>
        <stp/>
        <stp>##V3_BDPV12</stp>
        <stp>USD Curncy</stp>
        <stp>QUOTE_FACTOR</stp>
        <stp>[Crispin Spreadsheet.xlsx]Portfolio!R350C11</stp>
        <tr r="K350" s="2"/>
      </tp>
      <tp>
        <v>1</v>
        <stp/>
        <stp>##V3_BDPV12</stp>
        <stp>USD Curncy</stp>
        <stp>QUOTE_FACTOR</stp>
        <stp>[Crispin Spreadsheet.xlsx]Portfolio!R342C11</stp>
        <tr r="K342" s="2"/>
      </tp>
      <tp>
        <v>1</v>
        <stp/>
        <stp>##V3_BDPV12</stp>
        <stp>USD Curncy</stp>
        <stp>QUOTE_FACTOR</stp>
        <stp>[Crispin Spreadsheet.xlsx]Portfolio!R344C11</stp>
        <tr r="K344" s="2"/>
      </tp>
      <tp>
        <v>1</v>
        <stp/>
        <stp>##V3_BDPV12</stp>
        <stp>USD Curncy</stp>
        <stp>QUOTE_FACTOR</stp>
        <stp>[Crispin Spreadsheet.xlsx]Portfolio!R345C11</stp>
        <tr r="K345" s="2"/>
      </tp>
      <tp>
        <v>1</v>
        <stp/>
        <stp>##V3_BDPV12</stp>
        <stp>USD Curncy</stp>
        <stp>QUOTE_FACTOR</stp>
        <stp>[Crispin Spreadsheet.xlsx]Portfolio!R346C11</stp>
        <tr r="K346" s="2"/>
      </tp>
      <tp>
        <v>1</v>
        <stp/>
        <stp>##V3_BDPV12</stp>
        <stp>USD Curncy</stp>
        <stp>QUOTE_FACTOR</stp>
        <stp>[Crispin Spreadsheet.xlsx]Portfolio!R347C11</stp>
        <tr r="K347" s="2"/>
      </tp>
    </main>
    <main first="bloomberg.rtd">
      <tp>
        <v>17</v>
        <stp/>
        <stp>##V3_BDPV12</stp>
        <stp>ZIL2 GY Equity</stp>
        <stp>LAST_PRICE</stp>
        <stp>[Crispin Spreadsheet.xlsx]Portfolio!R64C6</stp>
        <tr r="F64" s="2"/>
      </tp>
    </main>
    <main first="bloomberg.rtd">
      <tp>
        <v>63.76</v>
        <stp/>
        <stp>##V3_BDPV12</stp>
        <stp>REDFTPB GU Equity</stp>
        <stp>PX_YEST_CLOSE</stp>
        <stp>[Crispin Spreadsheet.xlsx]Portfolio!R79C5</stp>
        <tr r="E79" s="2"/>
      </tp>
    </main>
    <main first="bloomberg.rtd">
      <tp>
        <v>0.22</v>
        <stp/>
        <stp>##V3_BDPV12</stp>
        <stp>WGXO AU Equity</stp>
        <stp>LAST_PRICE</stp>
        <stp>[Crispin Spreadsheet.xlsx]Portfolio!R18C6</stp>
        <tr r="F18" s="2"/>
      </tp>
    </main>
    <main first="bloomberg.rtd">
      <tp>
        <v>34.97</v>
        <stp/>
        <stp>##V3_BDPV12</stp>
        <stp>SLCE3 BS Equity</stp>
        <stp>LAST_PRICE</stp>
        <stp>[Crispin Spreadsheet.xlsx]Portfolio!R319C6</stp>
        <tr r="F319" s="2"/>
      </tp>
    </main>
    <main first="bloomberg.rtd">
      <tp>
        <v>23.8</v>
        <stp/>
        <stp>##V3_BDPV12</stp>
        <stp>ONTEX BB Equity</stp>
        <stp>LAST_PRICE</stp>
        <stp>[Crispin Spreadsheet.xlsx]Portfolio!R23C6</stp>
        <tr r="F23" s="2"/>
      </tp>
    </main>
    <main first="bloomberg.rtd">
      <tp>
        <v>54.52</v>
        <stp/>
        <stp>##V3_BDPV12</stp>
        <stp>FR FP Equity</stp>
        <stp>PX_YEST_CLOSE</stp>
        <stp>[Crispin Spreadsheet.xlsx]Portfolio!R57C5</stp>
        <tr r="E57" s="2"/>
      </tp>
    </main>
    <main first="bloomberg.rtd">
      <tp>
        <v>487.7</v>
        <stp/>
        <stp>##V3_BDPV12</stp>
        <stp>HEXAB SS Equity</stp>
        <stp>LAST_PRICE</stp>
        <stp>[Crispin Spreadsheet.xlsx]Portfolio!R134C6</stp>
        <tr r="F134" s="2"/>
      </tp>
    </main>
    <main first="bloomberg.rtd">
      <tp>
        <v>34.97</v>
        <stp/>
        <stp>##V3_BDPV12</stp>
        <stp>SLCE3 BS Equity</stp>
        <stp>LAST_PRICE</stp>
        <stp>[Crispin Spreadsheet.xlsx]Portfolio!R26C6</stp>
        <tr r="F26" s="2"/>
      </tp>
    </main>
    <main first="bloomberg.rtd">
      <tp>
        <v>1.9610000000000001</v>
        <stp/>
        <stp>##V3_BDPV12</stp>
        <stp>ALPHA GA Equity</stp>
        <stp>LAST_PRICE</stp>
        <stp>[Crispin Spreadsheet.xlsx]Portfolio!R76C6</stp>
        <tr r="F76" s="2"/>
      </tp>
    </main>
    <main first="bloomberg.rtd">
      <tp>
        <v>118.1</v>
        <stp/>
        <stp>##V3_BDPV12</stp>
        <stp>AMBUB DC Equity</stp>
        <stp>LAST_PRICE</stp>
        <stp>[Crispin Spreadsheet.xlsx]Portfolio!R36C6</stp>
        <tr r="F36" s="2"/>
      </tp>
    </main>
    <main first="bloomberg.rtd">
      <tp t="e">
        <v>#N/A</v>
        <stp/>
        <stp>##V3_BDHV12</stp>
        <stp>1928 HK Equity</stp>
        <stp>PX_CLOSE_1D</stp>
        <stp>26/02/2018</stp>
        <stp>26/02/2018</stp>
        <stp>[Crispin Spreadsheet.xlsx]Portfolio!R83C25</stp>
        <tr r="Y83" s="2"/>
      </tp>
    </main>
    <main first="bloomberg.rtd">
      <tp t="e">
        <v>#N/A</v>
        <stp/>
        <stp>##V3_BDHV12</stp>
        <stp>1128 HK Equity</stp>
        <stp>PX_CLOSE_1D</stp>
        <stp>26/02/2018</stp>
        <stp>26/02/2018</stp>
        <stp>[Crispin Spreadsheet.xlsx]Portfolio!R84C25</stp>
        <tr r="Y84" s="2"/>
      </tp>
      <tp t="s">
        <v>PCLN</v>
        <stp/>
        <stp>##V3_BDPV12</stp>
        <stp>PCLN US Equity</stp>
        <stp>TICKER</stp>
        <stp>[Crispin Spreadsheet.xlsx]Portfolio!R366C9</stp>
        <tr r="I366" s="2"/>
      </tp>
      <tp t="s">
        <v>CAD</v>
        <stp/>
        <stp>##V3_BDPV12</stp>
        <stp>DW CN Equity</stp>
        <stp>CRNCY</stp>
        <stp>[Crispin Spreadsheet.xlsx]Portfolio!R29C3</stp>
        <tr r="C29" s="2"/>
      </tp>
    </main>
    <main first="bloomberg.rtd">
      <tp>
        <v>32.799999999999997</v>
        <stp/>
        <stp>##V3_BDPV12</stp>
        <stp>BDRILL NO Equity</stp>
        <stp>PX_YEST_CLOSE</stp>
        <stp>[Crispin Spreadsheet.xlsx]Portfolio!R120C5</stp>
        <tr r="E120" s="2"/>
      </tp>
      <tp>
        <v>441.6</v>
        <stp/>
        <stp>##V3_BDPV12</stp>
        <stp>RMS FP Equity</stp>
        <stp>LAST_PRICE</stp>
        <stp>[Crispin Spreadsheet.xlsx]Portfolio!R49C6</stp>
        <tr r="F49" s="2"/>
      </tp>
      <tp>
        <v>14.805</v>
        <stp/>
        <stp>##V3_BDPV12</stp>
        <stp>SZU GY Equity</stp>
        <stp>LAST_PRICE</stp>
        <stp>[Crispin Spreadsheet.xlsx]Portfolio!R69C6</stp>
        <tr r="F69" s="2"/>
      </tp>
      <tp>
        <v>27.61</v>
        <stp/>
        <stp>##V3_BDPV12</stp>
        <stp>WOW AU Equity</stp>
        <stp>LAST_PRICE</stp>
        <stp>[Crispin Spreadsheet.xlsx]Portfolio!R19C6</stp>
        <tr r="F19" s="2"/>
      </tp>
    </main>
    <main first="bloomberg.rtd">
      <tp>
        <v>120.63</v>
        <stp/>
        <stp>##V3_BDPV12</stp>
        <stp>G M8 Comdty</stp>
        <stp>PX_YEST_CLOSE</stp>
        <stp>[Crispin Spreadsheet.xlsx]Portfolio!R268C5</stp>
        <tr r="E268" s="2"/>
      </tp>
    </main>
    <main first="bloomberg.rtd">
      <tp>
        <v>466.2</v>
        <stp/>
        <stp>##V3_BDPV12</stp>
        <stp>ERF FP Equity</stp>
        <stp>LAST_PRICE</stp>
        <stp>[Crispin Spreadsheet.xlsx]Portfolio!R48C6</stp>
        <tr r="F48" s="2"/>
      </tp>
      <tp>
        <v>34.979999999999997</v>
        <stp/>
        <stp>##V3_BDPV12</stp>
        <stp>KSP ID Equity</stp>
        <stp>LAST_PRICE</stp>
        <stp>[Crispin Spreadsheet.xlsx]Portfolio!R88C6</stp>
        <tr r="F88" s="2"/>
      </tp>
    </main>
    <main first="bloomberg.rtd">
      <tp>
        <v>32.799999999999997</v>
        <stp/>
        <stp>##V3_BDPV12</stp>
        <stp>BDRILL NO Equity</stp>
        <stp>PX_YEST_CLOSE</stp>
        <stp>[Crispin Spreadsheet.xlsx]Portfolio!R291C5</stp>
        <tr r="E291" s="2"/>
      </tp>
      <tp>
        <v>86.15</v>
        <stp/>
        <stp>##V3_BDPV12</stp>
        <stp>SAP GY Equity</stp>
        <stp>LAST_PRICE</stp>
        <stp>[Crispin Spreadsheet.xlsx]Portfolio!R68C6</stp>
        <tr r="F68" s="2"/>
      </tp>
    </main>
    <main first="bloomberg.rtd">
      <tp>
        <v>121.62</v>
        <stp/>
        <stp>##V3_BDPV12</stp>
        <stp>G H8 Comdty</stp>
        <stp>PX_YEST_CLOSE</stp>
        <stp>[Crispin Spreadsheet.xlsx]Portfolio!R179C5</stp>
        <tr r="E179" s="2"/>
      </tp>
    </main>
    <main first="bloomberg.rtd">
      <tp>
        <v>0.88500999999999996</v>
        <stp/>
        <stp>##V3_BDPV12</stp>
        <stp>EURGBp Curncy</stp>
        <stp>LAST_PRICE</stp>
        <stp>[Crispin Spreadsheet.xlsx]Portfolio!R178C12</stp>
        <tr r="L178" s="2"/>
      </tp>
      <tp>
        <v>0.88500999999999996</v>
        <stp/>
        <stp>##V3_BDPV12</stp>
        <stp>EURGBp Curncy</stp>
        <stp>LAST_PRICE</stp>
        <stp>[Crispin Spreadsheet.xlsx]Portfolio!R177C12</stp>
        <tr r="L177" s="2"/>
      </tp>
      <tp>
        <v>0.88500999999999996</v>
        <stp/>
        <stp>##V3_BDPV12</stp>
        <stp>EURGBp Curncy</stp>
        <stp>LAST_PRICE</stp>
        <stp>[Crispin Spreadsheet.xlsx]Portfolio!R176C12</stp>
        <tr r="L176" s="2"/>
      </tp>
      <tp>
        <v>0.88500999999999996</v>
        <stp/>
        <stp>##V3_BDPV12</stp>
        <stp>EURGBp Curncy</stp>
        <stp>LAST_PRICE</stp>
        <stp>[Crispin Spreadsheet.xlsx]Portfolio!R173C12</stp>
        <tr r="L173" s="2"/>
      </tp>
      <tp>
        <v>0.88500999999999996</v>
        <stp/>
        <stp>##V3_BDPV12</stp>
        <stp>EURGBp Curncy</stp>
        <stp>LAST_PRICE</stp>
        <stp>[Crispin Spreadsheet.xlsx]Portfolio!R172C12</stp>
        <tr r="L172" s="2"/>
      </tp>
      <tp>
        <v>0.88500999999999996</v>
        <stp/>
        <stp>##V3_BDPV12</stp>
        <stp>EURGBp Curncy</stp>
        <stp>LAST_PRICE</stp>
        <stp>[Crispin Spreadsheet.xlsx]Portfolio!R171C12</stp>
        <tr r="L171" s="2"/>
      </tp>
      <tp>
        <v>0.88500999999999996</v>
        <stp/>
        <stp>##V3_BDPV12</stp>
        <stp>EURGBp Curncy</stp>
        <stp>LAST_PRICE</stp>
        <stp>[Crispin Spreadsheet.xlsx]Portfolio!R168C12</stp>
        <tr r="L168" s="2"/>
      </tp>
      <tp>
        <v>0.88500999999999996</v>
        <stp/>
        <stp>##V3_BDPV12</stp>
        <stp>EURGBp Curncy</stp>
        <stp>LAST_PRICE</stp>
        <stp>[Crispin Spreadsheet.xlsx]Portfolio!R167C12</stp>
        <tr r="L167" s="2"/>
      </tp>
      <tp>
        <v>0.88500999999999996</v>
        <stp/>
        <stp>##V3_BDPV12</stp>
        <stp>EURGBp Curncy</stp>
        <stp>LAST_PRICE</stp>
        <stp>[Crispin Spreadsheet.xlsx]Portfolio!R165C12</stp>
        <tr r="L165" s="2"/>
      </tp>
      <tp>
        <v>0.88500999999999996</v>
        <stp/>
        <stp>##V3_BDPV12</stp>
        <stp>EURGBp Curncy</stp>
        <stp>LAST_PRICE</stp>
        <stp>[Crispin Spreadsheet.xlsx]Portfolio!R164C12</stp>
        <tr r="L164" s="2"/>
      </tp>
      <tp>
        <v>0.88500999999999996</v>
        <stp/>
        <stp>##V3_BDPV12</stp>
        <stp>EURGBp Curncy</stp>
        <stp>LAST_PRICE</stp>
        <stp>[Crispin Spreadsheet.xlsx]Portfolio!R163C12</stp>
        <tr r="L163" s="2"/>
      </tp>
      <tp>
        <v>0.88500999999999996</v>
        <stp/>
        <stp>##V3_BDPV12</stp>
        <stp>EURGBp Curncy</stp>
        <stp>LAST_PRICE</stp>
        <stp>[Crispin Spreadsheet.xlsx]Portfolio!R162C12</stp>
        <tr r="L162" s="2"/>
      </tp>
      <tp>
        <v>0.88500999999999996</v>
        <stp/>
        <stp>##V3_BDPV12</stp>
        <stp>EURGBp Curncy</stp>
        <stp>LAST_PRICE</stp>
        <stp>[Crispin Spreadsheet.xlsx]Portfolio!R161C12</stp>
        <tr r="L161" s="2"/>
      </tp>
      <tp>
        <v>0.88500999999999996</v>
        <stp/>
        <stp>##V3_BDPV12</stp>
        <stp>EURGBp Curncy</stp>
        <stp>LAST_PRICE</stp>
        <stp>[Crispin Spreadsheet.xlsx]Portfolio!R160C12</stp>
        <tr r="L160" s="2"/>
      </tp>
      <tp>
        <v>0.88500999999999996</v>
        <stp/>
        <stp>##V3_BDPV12</stp>
        <stp>EURGBp Curncy</stp>
        <stp>LAST_PRICE</stp>
        <stp>[Crispin Spreadsheet.xlsx]Portfolio!R159C12</stp>
        <tr r="L159" s="2"/>
      </tp>
      <tp>
        <v>0.88500999999999996</v>
        <stp/>
        <stp>##V3_BDPV12</stp>
        <stp>EURGBp Curncy</stp>
        <stp>LAST_PRICE</stp>
        <stp>[Crispin Spreadsheet.xlsx]Portfolio!R155C12</stp>
        <tr r="L155" s="2"/>
      </tp>
      <tp>
        <v>0.88500999999999996</v>
        <stp/>
        <stp>##V3_BDPV12</stp>
        <stp>EURGBp Curncy</stp>
        <stp>LAST_PRICE</stp>
        <stp>[Crispin Spreadsheet.xlsx]Portfolio!R154C12</stp>
        <tr r="L154" s="2"/>
      </tp>
      <tp>
        <v>0.88500999999999996</v>
        <stp/>
        <stp>##V3_BDPV12</stp>
        <stp>EURGBp Curncy</stp>
        <stp>LAST_PRICE</stp>
        <stp>[Crispin Spreadsheet.xlsx]Portfolio!R153C12</stp>
        <tr r="L153" s="2"/>
      </tp>
      <tp>
        <v>0.88500999999999996</v>
        <stp/>
        <stp>##V3_BDPV12</stp>
        <stp>EURGBp Curncy</stp>
        <stp>LAST_PRICE</stp>
        <stp>[Crispin Spreadsheet.xlsx]Portfolio!R152C12</stp>
        <tr r="L152" s="2"/>
      </tp>
      <tp>
        <v>0.88500999999999996</v>
        <stp/>
        <stp>##V3_BDPV12</stp>
        <stp>EURGBp Curncy</stp>
        <stp>LAST_PRICE</stp>
        <stp>[Crispin Spreadsheet.xlsx]Portfolio!R151C12</stp>
        <tr r="L151" s="2"/>
      </tp>
      <tp>
        <v>0.88500999999999996</v>
        <stp/>
        <stp>##V3_BDPV12</stp>
        <stp>EURGBp Curncy</stp>
        <stp>LAST_PRICE</stp>
        <stp>[Crispin Spreadsheet.xlsx]Portfolio!R150C12</stp>
        <tr r="L150" s="2"/>
      </tp>
      <tp>
        <v>0.88500999999999996</v>
        <stp/>
        <stp>##V3_BDPV12</stp>
        <stp>EURGBp Curncy</stp>
        <stp>LAST_PRICE</stp>
        <stp>[Crispin Spreadsheet.xlsx]Portfolio!R149C12</stp>
        <tr r="L149" s="2"/>
      </tp>
      <tp>
        <v>0.88500999999999996</v>
        <stp/>
        <stp>##V3_BDPV12</stp>
        <stp>EURGBp Curncy</stp>
        <stp>LAST_PRICE</stp>
        <stp>[Crispin Spreadsheet.xlsx]Portfolio!R148C12</stp>
        <tr r="L148" s="2"/>
      </tp>
      <tp>
        <v>0.88500999999999996</v>
        <stp/>
        <stp>##V3_BDPV12</stp>
        <stp>EURGBp Curncy</stp>
        <stp>LAST_PRICE</stp>
        <stp>[Crispin Spreadsheet.xlsx]Portfolio!R147C12</stp>
        <tr r="L147" s="2"/>
      </tp>
      <tp>
        <v>0.88500999999999996</v>
        <stp/>
        <stp>##V3_BDPV12</stp>
        <stp>EURGBp Curncy</stp>
        <stp>LAST_PRICE</stp>
        <stp>[Crispin Spreadsheet.xlsx]Portfolio!R146C12</stp>
        <tr r="L146" s="2"/>
      </tp>
      <tp>
        <v>0.88500999999999996</v>
        <stp/>
        <stp>##V3_BDPV12</stp>
        <stp>EURGBp Curncy</stp>
        <stp>LAST_PRICE</stp>
        <stp>[Crispin Spreadsheet.xlsx]Portfolio!R145C12</stp>
        <tr r="L145" s="2"/>
      </tp>
      <tp>
        <v>0.88500999999999996</v>
        <stp/>
        <stp>##V3_BDPV12</stp>
        <stp>EURGBp Curncy</stp>
        <stp>LAST_PRICE</stp>
        <stp>[Crispin Spreadsheet.xlsx]Portfolio!R199C12</stp>
        <tr r="L199" s="2"/>
      </tp>
      <tp>
        <v>0.88500999999999996</v>
        <stp/>
        <stp>##V3_BDPV12</stp>
        <stp>EURGBp Curncy</stp>
        <stp>LAST_PRICE</stp>
        <stp>[Crispin Spreadsheet.xlsx]Portfolio!R198C12</stp>
        <tr r="L198" s="2"/>
      </tp>
      <tp>
        <v>0.88500999999999996</v>
        <stp/>
        <stp>##V3_BDPV12</stp>
        <stp>EURGBp Curncy</stp>
        <stp>LAST_PRICE</stp>
        <stp>[Crispin Spreadsheet.xlsx]Portfolio!R193C12</stp>
        <tr r="L193" s="2"/>
      </tp>
      <tp>
        <v>0.88500999999999996</v>
        <stp/>
        <stp>##V3_BDPV12</stp>
        <stp>EURGBp Curncy</stp>
        <stp>LAST_PRICE</stp>
        <stp>[Crispin Spreadsheet.xlsx]Portfolio!R191C12</stp>
        <tr r="L191" s="2"/>
      </tp>
      <tp>
        <v>0.88500999999999996</v>
        <stp/>
        <stp>##V3_BDPV12</stp>
        <stp>EURGBp Curncy</stp>
        <stp>LAST_PRICE</stp>
        <stp>[Crispin Spreadsheet.xlsx]Portfolio!R189C12</stp>
        <tr r="L189" s="2"/>
      </tp>
      <tp>
        <v>0.88500999999999996</v>
        <stp/>
        <stp>##V3_BDPV12</stp>
        <stp>EURGBp Curncy</stp>
        <stp>LAST_PRICE</stp>
        <stp>[Crispin Spreadsheet.xlsx]Portfolio!R187C12</stp>
        <tr r="L187" s="2"/>
      </tp>
      <tp>
        <v>0.88500999999999996</v>
        <stp/>
        <stp>##V3_BDPV12</stp>
        <stp>EURGBp Curncy</stp>
        <stp>LAST_PRICE</stp>
        <stp>[Crispin Spreadsheet.xlsx]Portfolio!R186C12</stp>
        <tr r="L186" s="2"/>
      </tp>
      <tp>
        <v>0.88500999999999996</v>
        <stp/>
        <stp>##V3_BDPV12</stp>
        <stp>EURGBp Curncy</stp>
        <stp>LAST_PRICE</stp>
        <stp>[Crispin Spreadsheet.xlsx]Portfolio!R182C12</stp>
        <tr r="L182" s="2"/>
      </tp>
      <tp>
        <v>0.88500999999999996</v>
        <stp/>
        <stp>##V3_BDPV12</stp>
        <stp>EURGBp Curncy</stp>
        <stp>LAST_PRICE</stp>
        <stp>[Crispin Spreadsheet.xlsx]Portfolio!R181C12</stp>
        <tr r="L181" s="2"/>
      </tp>
      <tp>
        <v>0.88500999999999996</v>
        <stp/>
        <stp>##V3_BDPV12</stp>
        <stp>EURGBp Curncy</stp>
        <stp>LAST_PRICE</stp>
        <stp>[Crispin Spreadsheet.xlsx]Portfolio!R180C12</stp>
        <tr r="L180" s="2"/>
      </tp>
      <tp>
        <v>0.88500999999999996</v>
        <stp/>
        <stp>##V3_BDPV12</stp>
        <stp>EURGBp Curncy</stp>
        <stp>LAST_PRICE</stp>
        <stp>[Crispin Spreadsheet.xlsx]Portfolio!R301C12</stp>
        <tr r="L301" s="2"/>
      </tp>
      <tp>
        <v>0.88500999999999996</v>
        <stp/>
        <stp>##V3_BDPV12</stp>
        <stp>EURGBp Curncy</stp>
        <stp>LAST_PRICE</stp>
        <stp>[Crispin Spreadsheet.xlsx]Portfolio!R207C12</stp>
        <tr r="L207" s="2"/>
      </tp>
      <tp>
        <v>0.88500999999999996</v>
        <stp/>
        <stp>##V3_BDPV12</stp>
        <stp>EURGBp Curncy</stp>
        <stp>LAST_PRICE</stp>
        <stp>[Crispin Spreadsheet.xlsx]Portfolio!R206C12</stp>
        <tr r="L206" s="2"/>
      </tp>
      <tp>
        <v>0.88500999999999996</v>
        <stp/>
        <stp>##V3_BDPV12</stp>
        <stp>EURGBp Curncy</stp>
        <stp>LAST_PRICE</stp>
        <stp>[Crispin Spreadsheet.xlsx]Portfolio!R205C12</stp>
        <tr r="L205" s="2"/>
      </tp>
      <tp>
        <v>0.88500999999999996</v>
        <stp/>
        <stp>##V3_BDPV12</stp>
        <stp>EURGBp Curncy</stp>
        <stp>LAST_PRICE</stp>
        <stp>[Crispin Spreadsheet.xlsx]Portfolio!R204C12</stp>
        <tr r="L204" s="2"/>
      </tp>
      <tp>
        <v>0.88500999999999996</v>
        <stp/>
        <stp>##V3_BDPV12</stp>
        <stp>EURGBp Curncy</stp>
        <stp>LAST_PRICE</stp>
        <stp>[Crispin Spreadsheet.xlsx]Portfolio!R203C12</stp>
        <tr r="L203" s="2"/>
      </tp>
      <tp>
        <v>0.88500999999999996</v>
        <stp/>
        <stp>##V3_BDPV12</stp>
        <stp>EURGBp Curncy</stp>
        <stp>LAST_PRICE</stp>
        <stp>[Crispin Spreadsheet.xlsx]Portfolio!R202C12</stp>
        <tr r="L202" s="2"/>
      </tp>
      <tp>
        <v>0.88500999999999996</v>
        <stp/>
        <stp>##V3_BDPV12</stp>
        <stp>EURGBp Curncy</stp>
        <stp>LAST_PRICE</stp>
        <stp>[Crispin Spreadsheet.xlsx]Portfolio!R200C12</stp>
        <tr r="L200" s="2"/>
      </tp>
      <tp>
        <v>0.88500999999999996</v>
        <stp/>
        <stp>##V3_BDPV12</stp>
        <stp>EURGBp Curncy</stp>
        <stp>LAST_PRICE</stp>
        <stp>[Crispin Spreadsheet.xlsx]Portfolio!R294C12</stp>
        <tr r="L294" s="2"/>
      </tp>
      <tp>
        <v>0.88500999999999996</v>
        <stp/>
        <stp>##V3_BDPV12</stp>
        <stp>EURGBp Curncy</stp>
        <stp>LAST_PRICE</stp>
        <stp>[Crispin Spreadsheet.xlsx]Portfolio!R290C12</stp>
        <tr r="L290" s="2"/>
      </tp>
    </main>
    <main first="bloomberg.rtd">
      <tp t="s">
        <v>JPY</v>
        <stp/>
        <stp>##V3_BDPV12</stp>
        <stp>JBH8 Comdty</stp>
        <stp>CRNCY</stp>
        <stp>[Crispin Spreadsheet.xlsx]Portfolio!R101C3</stp>
        <tr r="C101" s="2"/>
      </tp>
    </main>
    <main first="bloomberg.rtd">
      <tp t="e">
        <v>#N/A</v>
        <stp/>
        <stp>##V3_BDHV12</stp>
        <stp>ITV LN Equity</stp>
        <stp>PX_CLOSE_1D</stp>
        <stp>26/02/2018</stp>
        <stp>26/02/2018</stp>
        <stp>[Crispin Spreadsheet.xlsx]Portfolio!R301C25</stp>
        <tr r="Y301" s="2"/>
      </tp>
    </main>
    <main first="bloomberg.rtd">
      <tp t="e">
        <v>#N/A</v>
        <stp/>
        <stp>##V3_BDHV12</stp>
        <stp>ITV LN Equity</stp>
        <stp>PX_CLOSE_1D</stp>
        <stp>26/02/2018</stp>
        <stp>26/02/2018</stp>
        <stp>[Crispin Spreadsheet.xlsx]Portfolio!R173C25</stp>
        <tr r="Y173" s="2"/>
      </tp>
    </main>
    <main first="bloomberg.rtd">
      <tp t="e">
        <v>#N/A</v>
        <stp/>
        <stp>##V3_BDHV12</stp>
        <stp>QCOM US Equity</stp>
        <stp>PX_CLOSE_1D</stp>
        <stp>26/02/2018</stp>
        <stp>26/02/2018</stp>
        <stp>[Crispin Spreadsheet.xlsx]Portfolio!R244C25</stp>
        <tr r="Y244" s="2"/>
      </tp>
    </main>
    <main first="bloomberg.rtd">
      <tp t="e">
        <v>#N/A</v>
        <stp/>
        <stp>##V3_BDHV12</stp>
        <stp>NESN SW Equity</stp>
        <stp>PX_CLOSE_1D</stp>
        <stp>26/02/2018</stp>
        <stp>26/02/2018</stp>
        <stp>[Crispin Spreadsheet.xlsx]Portfolio!R141C25</stp>
        <tr r="Y141" s="2"/>
      </tp>
      <tp t="e">
        <v>#N/A</v>
        <stp/>
        <stp>##V3_BDHV12</stp>
        <stp>NESN SW Equity</stp>
        <stp>PX_CLOSE_1D</stp>
        <stp>26/02/2018</stp>
        <stp>26/02/2018</stp>
        <stp>[Crispin Spreadsheet.xlsx]Portfolio!R312C25</stp>
        <tr r="Y312" s="2"/>
      </tp>
    </main>
    <main first="bloomberg.rtd">
      <tp t="e">
        <v>#N/A</v>
        <stp/>
        <stp>##V3_BDHV12</stp>
        <stp>HUM LN Equity</stp>
        <stp>PX_CLOSE_1D</stp>
        <stp>26/02/2018</stp>
        <stp>26/02/2018</stp>
        <stp>[Crispin Spreadsheet.xlsx]Portfolio!R168C25</stp>
        <tr r="Y168" s="2"/>
      </tp>
    </main>
    <main first="bloomberg.rtd">
      <tp t="e">
        <v>#N/A</v>
        <stp/>
        <stp>##V3_BDHV12</stp>
        <stp>MT NA Equity</stp>
        <stp>PX_CLOSE_1D</stp>
        <stp>26/02/2018</stp>
        <stp>26/02/2018</stp>
        <stp>[Crispin Spreadsheet.xlsx]Portfolio!R114C25</stp>
        <tr r="Y114" s="2"/>
      </tp>
    </main>
    <main first="bloomberg.rtd">
      <tp>
        <v>14.385</v>
        <stp/>
        <stp>##V3_BDPV12</stp>
        <stp>EURZAr Curncy</stp>
        <stp>LAST_PRICE</stp>
        <stp>[Crispin Spreadsheet.xlsx]Portfolio!R128C12</stp>
        <tr r="L128" s="2"/>
      </tp>
      <tp>
        <v>14.385</v>
        <stp/>
        <stp>##V3_BDPV12</stp>
        <stp>EURZAr Curncy</stp>
        <stp>LAST_PRICE</stp>
        <stp>[Crispin Spreadsheet.xlsx]Portfolio!R129C12</stp>
        <tr r="L129" s="2"/>
      </tp>
    </main>
    <main first="bloomberg.rtd">
      <tp t="e">
        <v>#N/A</v>
        <stp/>
        <stp>##V3_BDHV12</stp>
        <stp>IF IM Equity</stp>
        <stp>PX_CLOSE_1D</stp>
        <stp>26/02/2018</stp>
        <stp>26/02/2018</stp>
        <stp>[Crispin Spreadsheet.xlsx]Portfolio!R92C25</stp>
        <tr r="Y92" s="2"/>
      </tp>
    </main>
    <main first="bloomberg.rtd">
      <tp t="e">
        <v>#N/A</v>
        <stp/>
        <stp>##V3_BDHV12</stp>
        <stp>BB FP Equity</stp>
        <stp>PX_CLOSE_1D</stp>
        <stp>26/02/2018</stp>
        <stp>26/02/2018</stp>
        <stp>[Crispin Spreadsheet.xlsx]Portfolio!R55C25</stp>
        <tr r="Y55" s="2"/>
      </tp>
      <tp t="e">
        <v>#N/A</v>
        <stp/>
        <stp>##V3_BDHV12</stp>
        <stp>DG FP Equity</stp>
        <stp>PX_CLOSE_1D</stp>
        <stp>26/02/2018</stp>
        <stp>26/02/2018</stp>
        <stp>[Crispin Spreadsheet.xlsx]Portfolio!R59C25</stp>
        <tr r="Y59" s="2"/>
      </tp>
      <tp t="e">
        <v>#N/A</v>
        <stp/>
        <stp>##V3_BDHV12</stp>
        <stp>EI FP Equity</stp>
        <stp>PX_CLOSE_1D</stp>
        <stp>26/02/2018</stp>
        <stp>26/02/2018</stp>
        <stp>[Crispin Spreadsheet.xlsx]Portfolio!R47C25</stp>
        <tr r="Y47" s="2"/>
      </tp>
      <tp t="e">
        <v>#N/A</v>
        <stp/>
        <stp>##V3_BDHV12</stp>
        <stp>FR FP Equity</stp>
        <stp>PX_CLOSE_1D</stp>
        <stp>26/02/2018</stp>
        <stp>26/02/2018</stp>
        <stp>[Crispin Spreadsheet.xlsx]Portfolio!R57C25</stp>
        <tr r="Y57" s="2"/>
      </tp>
      <tp t="e">
        <v>#N/A</v>
        <stp/>
        <stp>##V3_BDHV12</stp>
        <stp>VK FP Equity</stp>
        <stp>PX_CLOSE_1D</stp>
        <stp>26/02/2018</stp>
        <stp>26/02/2018</stp>
        <stp>[Crispin Spreadsheet.xlsx]Portfolio!R58C25</stp>
        <tr r="Y58" s="2"/>
      </tp>
    </main>
    <main first="bloomberg.rtd">
      <tp t="e">
        <v>#N/A</v>
        <stp/>
        <stp>##V3_BDHV12</stp>
        <stp>DW CN Equity</stp>
        <stp>PX_CLOSE_1D</stp>
        <stp>26/02/2018</stp>
        <stp>26/02/2018</stp>
        <stp>[Crispin Spreadsheet.xlsx]Portfolio!R29C25</stp>
        <tr r="Y29" s="2"/>
      </tp>
    </main>
    <main first="bloomberg.rtd">
      <tp t="e">
        <v>#N/A</v>
        <stp/>
        <stp>##V3_BDHV12</stp>
        <stp>RDC US Equity</stp>
        <stp>PX_CLOSE_1D</stp>
        <stp>26/02/2018</stp>
        <stp>26/02/2018</stp>
        <stp>[Crispin Spreadsheet.xlsx]Portfolio!R245C25</stp>
        <tr r="Y245" s="2"/>
      </tp>
    </main>
    <main first="bloomberg.rtd">
      <tp t="e">
        <v>#N/A</v>
        <stp/>
        <stp>##V3_BDHV12</stp>
        <stp>RDC US Equity</stp>
        <stp>PX_CLOSE_1D</stp>
        <stp>26/02/2018</stp>
        <stp>26/02/2018</stp>
        <stp>[Crispin Spreadsheet.xlsx]Portfolio!R316C25</stp>
        <tr r="Y316" s="2"/>
      </tp>
    </main>
    <main first="bloomberg.rtd">
      <tp t="e">
        <v>#N/A</v>
        <stp/>
        <stp>##V3_BDHV12</stp>
        <stp>RIG US Equity</stp>
        <stp>PX_CLOSE_1D</stp>
        <stp>26/02/2018</stp>
        <stp>26/02/2018</stp>
        <stp>[Crispin Spreadsheet.xlsx]Portfolio!R328C25</stp>
        <tr r="Y328" s="2"/>
      </tp>
    </main>
    <main first="bloomberg.rtd">
      <tp t="e">
        <v>#N/A</v>
        <stp/>
        <stp>##V3_BDHV12</stp>
        <stp>RIG US Equity</stp>
        <stp>PX_CLOSE_1D</stp>
        <stp>26/02/2018</stp>
        <stp>26/02/2018</stp>
        <stp>[Crispin Spreadsheet.xlsx]Portfolio!R252C25</stp>
        <tr r="Y252" s="2"/>
      </tp>
    </main>
    <main first="bloomberg.rtd">
      <tp t="e">
        <v>#N/A</v>
        <stp/>
        <stp>##V3_BDHV12</stp>
        <stp>LAMR US Equity</stp>
        <stp>PX_CLOSE_1D</stp>
        <stp>26/02/2018</stp>
        <stp>26/02/2018</stp>
        <stp>[Crispin Spreadsheet.xlsx]Portfolio!R307C25</stp>
        <tr r="Y307" s="2"/>
      </tp>
      <tp t="e">
        <v>#N/A</v>
        <stp/>
        <stp>##V3_BDHV12</stp>
        <stp>LAMR US Equity</stp>
        <stp>PX_CLOSE_1D</stp>
        <stp>26/02/2018</stp>
        <stp>26/02/2018</stp>
        <stp>[Crispin Spreadsheet.xlsx]Portfolio!R234C25</stp>
        <tr r="Y234" s="2"/>
      </tp>
      <tp t="e">
        <v>#N/A</v>
        <stp/>
        <stp>##V3_BDHV12</stp>
        <stp>SAFM US Equity</stp>
        <stp>PX_CLOSE_1D</stp>
        <stp>26/02/2018</stp>
        <stp>26/02/2018</stp>
        <stp>[Crispin Spreadsheet.xlsx]Portfolio!R246C25</stp>
        <tr r="Y246" s="2"/>
      </tp>
      <tp t="e">
        <v>#N/A</v>
        <stp/>
        <stp>##V3_BDHV12</stp>
        <stp>SAFM US Equity</stp>
        <stp>PX_CLOSE_1D</stp>
        <stp>26/02/2018</stp>
        <stp>26/02/2018</stp>
        <stp>[Crispin Spreadsheet.xlsx]Portfolio!R317C25</stp>
        <tr r="Y317" s="2"/>
      </tp>
      <tp t="e">
        <v>#N/A</v>
        <stp/>
        <stp>##V3_BDHV12</stp>
        <stp>CACC US Equity</stp>
        <stp>PX_CLOSE_1D</stp>
        <stp>26/02/2018</stp>
        <stp>26/02/2018</stp>
        <stp>[Crispin Spreadsheet.xlsx]Portfolio!R221C25</stp>
        <tr r="Y221" s="2"/>
      </tp>
      <tp t="e">
        <v>#N/A</v>
        <stp/>
        <stp>##V3_BDHV12</stp>
        <stp>CACC US Equity</stp>
        <stp>PX_CLOSE_1D</stp>
        <stp>26/02/2018</stp>
        <stp>26/02/2018</stp>
        <stp>[Crispin Spreadsheet.xlsx]Portfolio!R293C25</stp>
        <tr r="Y293" s="2"/>
      </tp>
      <tp t="e">
        <v>#N/A</v>
        <stp/>
        <stp>##V3_BDHV12</stp>
        <stp>AAPL US Equity</stp>
        <stp>PX_CLOSE_1D</stp>
        <stp>26/02/2018</stp>
        <stp>26/02/2018</stp>
        <stp>[Crispin Spreadsheet.xlsx]Portfolio!R213C25</stp>
        <tr r="Y213" s="2"/>
      </tp>
    </main>
    <main first="bloomberg.rtd">
      <tp t="e">
        <v>#N/A</v>
        <stp/>
        <stp>##V3_BDHV12</stp>
        <stp>HDG NA Equity</stp>
        <stp>PX_CLOSE_1D</stp>
        <stp>26/02/2018</stp>
        <stp>26/02/2018</stp>
        <stp>[Crispin Spreadsheet.xlsx]Portfolio!R115C25</stp>
        <tr r="Y115" s="2"/>
      </tp>
    </main>
    <main first="bloomberg.rtd">
      <tp t="e">
        <v>#N/A</v>
        <stp/>
        <stp>##V3_BDHV12</stp>
        <stp>SJM US Equity</stp>
        <stp>PX_CLOSE_1D</stp>
        <stp>26/02/2018</stp>
        <stp>26/02/2018</stp>
        <stp>[Crispin Spreadsheet.xlsx]Portfolio!R230C25</stp>
        <tr r="Y230" s="2"/>
      </tp>
    </main>
    <main first="bloomberg.rtd">
      <tp t="e">
        <v>#N/A</v>
        <stp/>
        <stp>##V3_BDHV12</stp>
        <stp>SJM US Equity</stp>
        <stp>PX_CLOSE_1D</stp>
        <stp>26/02/2018</stp>
        <stp>26/02/2018</stp>
        <stp>[Crispin Spreadsheet.xlsx]Portfolio!R303C25</stp>
        <tr r="Y303" s="2"/>
      </tp>
      <tp t="e">
        <v>#N/A</v>
        <stp/>
        <stp>##V3_BDHV12</stp>
        <stp>JUP LN Equity</stp>
        <stp>PX_CLOSE_1D</stp>
        <stp>26/02/2018</stp>
        <stp>26/02/2018</stp>
        <stp>[Crispin Spreadsheet.xlsx]Portfolio!R177C25</stp>
        <tr r="Y177" s="2"/>
      </tp>
    </main>
    <main first="bloomberg.rtd">
      <tp t="e">
        <v>#N/A</v>
        <stp/>
        <stp>##V3_BDHV12</stp>
        <stp>UHR SW Equity</stp>
        <stp>PX_CLOSE_1D</stp>
        <stp>26/02/2018</stp>
        <stp>26/02/2018</stp>
        <stp>[Crispin Spreadsheet.xlsx]Portfolio!R323C25</stp>
        <tr r="Y323" s="2"/>
      </tp>
    </main>
    <main first="bloomberg.rtd">
      <tp t="e">
        <v>#N/A</v>
        <stp/>
        <stp>##V3_BDHV12</stp>
        <stp>UHR SW Equity</stp>
        <stp>PX_CLOSE_1D</stp>
        <stp>26/02/2018</stp>
        <stp>26/02/2018</stp>
        <stp>[Crispin Spreadsheet.xlsx]Portfolio!R142C25</stp>
        <tr r="Y142" s="2"/>
      </tp>
    </main>
    <main first="bloomberg.rtd">
      <tp t="e">
        <v>#N/A</v>
        <stp/>
        <stp>##V3_BDHV12</stp>
        <stp>NFLX US Equity</stp>
        <stp>PX_CLOSE_1D</stp>
        <stp>26/02/2018</stp>
        <stp>26/02/2018</stp>
        <stp>[Crispin Spreadsheet.xlsx]Portfolio!R240C25</stp>
        <tr r="Y240" s="2"/>
      </tp>
    </main>
    <main first="bloomberg.rtd">
      <tp t="e">
        <v>#N/A</v>
        <stp/>
        <stp>##V3_BDHV12</stp>
        <stp>TUP US Equity</stp>
        <stp>PX_CLOSE_1D</stp>
        <stp>26/02/2018</stp>
        <stp>26/02/2018</stp>
        <stp>[Crispin Spreadsheet.xlsx]Portfolio!R254C25</stp>
        <tr r="Y254" s="2"/>
      </tp>
    </main>
    <main first="bloomberg.rtd">
      <tp t="e">
        <v>#N/A</v>
        <stp/>
        <stp>##V3_BDHV12</stp>
        <stp>TDG US Equity</stp>
        <stp>PX_CLOSE_1D</stp>
        <stp>26/02/2018</stp>
        <stp>26/02/2018</stp>
        <stp>[Crispin Spreadsheet.xlsx]Portfolio!R251C25</stp>
        <tr r="Y251" s="2"/>
      </tp>
    </main>
    <main first="bloomberg.rtd">
      <tp t="e">
        <v>#N/A</v>
        <stp/>
        <stp>##V3_BDHV12</stp>
        <stp>TDG US Equity</stp>
        <stp>PX_CLOSE_1D</stp>
        <stp>26/02/2018</stp>
        <stp>26/02/2018</stp>
        <stp>[Crispin Spreadsheet.xlsx]Portfolio!R327C25</stp>
        <tr r="Y327" s="2"/>
      </tp>
    </main>
    <main first="bloomberg.rtd">
      <tp t="e">
        <v>#N/A</v>
        <stp/>
        <stp>##V3_BDHV12</stp>
        <stp>GGAL US Equity</stp>
        <stp>PX_CLOSE_1D</stp>
        <stp>26/02/2018</stp>
        <stp>26/02/2018</stp>
        <stp>[Crispin Spreadsheet.xlsx]Portfolio!R228C25</stp>
        <tr r="Y228" s="2"/>
      </tp>
    </main>
    <main first="bloomberg.rtd">
      <tp t="e">
        <v>#N/A</v>
        <stp/>
        <stp>##V3_BDHV12</stp>
        <stp>URI US Equity</stp>
        <stp>PX_CLOSE_1D</stp>
        <stp>26/02/2018</stp>
        <stp>26/02/2018</stp>
        <stp>[Crispin Spreadsheet.xlsx]Portfolio!R255C25</stp>
        <tr r="Y255" s="2"/>
      </tp>
      <tp t="e">
        <v>#N/A</v>
        <stp/>
        <stp>##V3_BDHV12</stp>
        <stp>URI US Equity</stp>
        <stp>PX_CLOSE_1D</stp>
        <stp>26/02/2018</stp>
        <stp>26/02/2018</stp>
        <stp>[Crispin Spreadsheet.xlsx]Portfolio!R329C25</stp>
        <tr r="Y329" s="2"/>
      </tp>
      <tp t="e">
        <v>#N/A</v>
        <stp/>
        <stp>##V3_BDHV12</stp>
        <stp>FTI FP Equity</stp>
        <stp>PX_CLOSE_1D</stp>
        <stp>26/02/2018</stp>
        <stp>26/02/2018</stp>
        <stp>[Crispin Spreadsheet.xlsx]Portfolio!R325C25</stp>
        <tr r="Y325" s="2"/>
      </tp>
      <tp t="s">
        <v>USD</v>
        <stp/>
        <stp>##V3_BDPV12</stp>
        <stp>GCJ8 Comdty</stp>
        <stp>CRNCY</stp>
        <stp>[Crispin Spreadsheet.xlsx]Portfolio!R265C3</stp>
        <tr r="C265" s="2"/>
      </tp>
    </main>
    <main first="bloomberg.rtd">
      <tp t="e">
        <v>#N/A</v>
        <stp/>
        <stp>##V3_BDHV12</stp>
        <stp>LRE LN Equity</stp>
        <stp>PX_CLOSE_1D</stp>
        <stp>26/02/2018</stp>
        <stp>26/02/2018</stp>
        <stp>[Crispin Spreadsheet.xlsx]Portfolio!R178C25</stp>
        <tr r="Y178" s="2"/>
      </tp>
    </main>
    <main first="bloomberg.rtd">
      <tp t="e">
        <v>#N/A</v>
        <stp/>
        <stp>##V3_BDHV12</stp>
        <stp>CDZI US Equity</stp>
        <stp>PX_CLOSE_1D</stp>
        <stp>26/02/2018</stp>
        <stp>26/02/2018</stp>
        <stp>[Crispin Spreadsheet.xlsx]Portfolio!R217C25</stp>
        <tr r="Y217" s="2"/>
      </tp>
    </main>
    <main first="bloomberg.rtd">
      <tp t="e">
        <v>#N/A</v>
        <stp/>
        <stp>##V3_BDHV12</stp>
        <stp>ABI BB Equity</stp>
        <stp>PX_CLOSE_1D</stp>
        <stp>26/02/2018</stp>
        <stp>26/02/2018</stp>
        <stp>[Crispin Spreadsheet.xlsx]Portfolio!R287C25</stp>
        <tr r="Y287" s="2"/>
      </tp>
      <tp t="e">
        <v>#N/A</v>
        <stp/>
        <stp>##V3_BDHV12</stp>
        <stp>MHG NO Equity</stp>
        <stp>PX_CLOSE_1D</stp>
        <stp>26/02/2018</stp>
        <stp>26/02/2018</stp>
        <stp>[Crispin Spreadsheet.xlsx]Portfolio!R309C25</stp>
        <tr r="Y309" s="2"/>
      </tp>
      <tp t="e">
        <v>#N/A</v>
        <stp/>
        <stp>##V3_BDHV12</stp>
        <stp>MHG NO Equity</stp>
        <stp>PX_CLOSE_1D</stp>
        <stp>26/02/2018</stp>
        <stp>26/02/2018</stp>
        <stp>[Crispin Spreadsheet.xlsx]Portfolio!R122C25</stp>
        <tr r="Y122" s="2"/>
      </tp>
      <tp t="e">
        <v>#N/A</v>
        <stp/>
        <stp>##V3_BDHV12</stp>
        <stp>OBD LN Equity</stp>
        <stp>PX_CLOSE_1D</stp>
        <stp>26/02/2018</stp>
        <stp>26/02/2018</stp>
        <stp>[Crispin Spreadsheet.xlsx]Portfolio!R182C25</stp>
        <tr r="Y182" s="2"/>
      </tp>
    </main>
    <main first="bloomberg.rtd">
      <tp t="e">
        <v>#N/A</v>
        <stp/>
        <stp>##V3_BDHV12</stp>
        <stp>EDF FP Equity</stp>
        <stp>PX_CLOSE_1D</stp>
        <stp>26/02/2018</stp>
        <stp>26/02/2018</stp>
        <stp>[Crispin Spreadsheet.xlsx]Portfolio!R295C25</stp>
        <tr r="Y295" s="2"/>
      </tp>
    </main>
    <main first="bloomberg.rtd">
      <tp t="e">
        <v>#N/A</v>
        <stp/>
        <stp>##V3_BDHV12</stp>
        <stp>SZU GY Equity</stp>
        <stp>PX_CLOSE_1D</stp>
        <stp>26/02/2018</stp>
        <stp>26/02/2018</stp>
        <stp>[Crispin Spreadsheet.xlsx]Portfolio!R69C25</stp>
        <tr r="Y69" s="2"/>
      </tp>
      <tp t="e">
        <v>#N/A</v>
        <stp/>
        <stp>##V3_BDHV12</stp>
        <stp>RCO FP Equity</stp>
        <stp>PX_CLOSE_1D</stp>
        <stp>26/02/2018</stp>
        <stp>26/02/2018</stp>
        <stp>[Crispin Spreadsheet.xlsx]Portfolio!R52C25</stp>
        <tr r="Y52" s="2"/>
      </tp>
    </main>
    <main first="bloomberg.rtd">
      <tp t="e">
        <v>#N/A</v>
        <stp/>
        <stp>##V3_BDHV12</stp>
        <stp>SAP GY Equity</stp>
        <stp>PX_CLOSE_1D</stp>
        <stp>26/02/2018</stp>
        <stp>26/02/2018</stp>
        <stp>[Crispin Spreadsheet.xlsx]Portfolio!R68C25</stp>
        <tr r="Y68" s="2"/>
      </tp>
    </main>
    <main first="bloomberg.rtd">
      <tp t="e">
        <v>#N/A</v>
        <stp/>
        <stp>##V3_BDHV12</stp>
        <stp>SDF GY Equity</stp>
        <stp>PX_CLOSE_1D</stp>
        <stp>26/02/2018</stp>
        <stp>26/02/2018</stp>
        <stp>[Crispin Spreadsheet.xlsx]Portfolio!R66C25</stp>
        <tr r="Y66" s="2"/>
      </tp>
    </main>
    <main first="bloomberg.rtd">
      <tp t="e">
        <v>#N/A</v>
        <stp/>
        <stp>##V3_BDHV12</stp>
        <stp>RMS FP Equity</stp>
        <stp>PX_CLOSE_1D</stp>
        <stp>26/02/2018</stp>
        <stp>26/02/2018</stp>
        <stp>[Crispin Spreadsheet.xlsx]Portfolio!R49C25</stp>
        <tr r="Y49" s="2"/>
      </tp>
    </main>
    <main first="bloomberg.rtd">
      <tp t="e">
        <v>#N/A</v>
        <stp/>
        <stp>##V3_BDHV12</stp>
        <stp>WGX AU Equity</stp>
        <stp>PX_CLOSE_1D</stp>
        <stp>26/02/2018</stp>
        <stp>26/02/2018</stp>
        <stp>[Crispin Spreadsheet.xlsx]Portfolio!R17C25</stp>
        <tr r="Y17" s="2"/>
      </tp>
    </main>
    <main first="bloomberg.rtd">
      <tp t="e">
        <v>#N/A</v>
        <stp/>
        <stp>##V3_BDHV12</stp>
        <stp>WOW AU Equity</stp>
        <stp>PX_CLOSE_1D</stp>
        <stp>26/02/2018</stp>
        <stp>26/02/2018</stp>
        <stp>[Crispin Spreadsheet.xlsx]Portfolio!R19C25</stp>
        <tr r="Y19" s="2"/>
      </tp>
    </main>
    <main first="bloomberg.rtd">
      <tp t="e">
        <v>#N/A</v>
        <stp/>
        <stp>##V3_BDHV12</stp>
        <stp>TRQ CN Equity</stp>
        <stp>PX_CLOSE_1D</stp>
        <stp>26/02/2018</stp>
        <stp>26/02/2018</stp>
        <stp>[Crispin Spreadsheet.xlsx]Portfolio!R30C25</stp>
        <tr r="Y30" s="2"/>
      </tp>
    </main>
    <main first="bloomberg.rtd">
      <tp t="e">
        <v>#N/A</v>
        <stp/>
        <stp>##V3_BDHV12</stp>
        <stp>VIV FP Equity</stp>
        <stp>PX_CLOSE_1D</stp>
        <stp>26/02/2018</stp>
        <stp>26/02/2018</stp>
        <stp>[Crispin Spreadsheet.xlsx]Portfolio!R60C25</stp>
        <tr r="Y60" s="2"/>
      </tp>
    </main>
    <main first="bloomberg.rtd">
      <tp t="e">
        <v>#N/A</v>
        <stp/>
        <stp>##V3_BDHV12</stp>
        <stp>WCH GY Equity</stp>
        <stp>PX_CLOSE_1D</stp>
        <stp>26/02/2018</stp>
        <stp>26/02/2018</stp>
        <stp>[Crispin Spreadsheet.xlsx]Portfolio!R72C25</stp>
        <tr r="Y72" s="2"/>
      </tp>
    </main>
    <main first="bloomberg.rtd">
      <tp t="e">
        <v>#N/A</v>
        <stp/>
        <stp>##V3_BDHV12</stp>
        <stp>WDI GY Equity</stp>
        <stp>PX_CLOSE_1D</stp>
        <stp>26/02/2018</stp>
        <stp>26/02/2018</stp>
        <stp>[Crispin Spreadsheet.xlsx]Portfolio!R73C25</stp>
        <tr r="Y73" s="2"/>
      </tp>
    </main>
    <main first="bloomberg.rtd">
      <tp t="e">
        <v>#N/A</v>
        <stp/>
        <stp>##V3_BDHV12</stp>
        <stp>SVH AU Equity</stp>
        <stp>PX_CLOSE_1D</stp>
        <stp>26/02/2018</stp>
        <stp>26/02/2018</stp>
        <stp>[Crispin Spreadsheet.xlsx]Portfolio!R16C25</stp>
        <tr r="Y16" s="2"/>
      </tp>
    </main>
    <main first="bloomberg.rtd">
      <tp t="e">
        <v>#N/A</v>
        <stp/>
        <stp>##V3_BDHV12</stp>
        <stp>WDH DC Equity</stp>
        <stp>PX_CLOSE_1D</stp>
        <stp>26/02/2018</stp>
        <stp>26/02/2018</stp>
        <stp>[Crispin Spreadsheet.xlsx]Portfolio!R37C25</stp>
        <tr r="Y37" s="2"/>
      </tp>
    </main>
    <main first="bloomberg.rtd">
      <tp t="e">
        <v>#N/A</v>
        <stp/>
        <stp>##V3_BDHV12</stp>
        <stp>TKA GY Equity</stp>
        <stp>PX_CLOSE_1D</stp>
        <stp>26/02/2018</stp>
        <stp>26/02/2018</stp>
        <stp>[Crispin Spreadsheet.xlsx]Portfolio!R70C25</stp>
        <tr r="Y70" s="2"/>
      </tp>
    </main>
    <main first="bloomberg.rtd">
      <tp t="e">
        <v>#N/A</v>
        <stp/>
        <stp>##V3_BDHV12</stp>
        <stp>BNP FP Equity</stp>
        <stp>PX_CLOSE_1D</stp>
        <stp>26/02/2018</stp>
        <stp>26/02/2018</stp>
        <stp>[Crispin Spreadsheet.xlsx]Portfolio!R44C25</stp>
        <tr r="Y44" s="2"/>
      </tp>
      <tp t="e">
        <v>#N/A</v>
        <stp/>
        <stp>##V3_BDHV12</stp>
        <stp>ART GY Equity</stp>
        <stp>PX_CLOSE_1D</stp>
        <stp>26/02/2018</stp>
        <stp>26/02/2018</stp>
        <stp>[Crispin Spreadsheet.xlsx]Portfolio!R63C25</stp>
        <tr r="Y63" s="2"/>
      </tp>
      <tp t="e">
        <v>#N/A</v>
        <stp/>
        <stp>##V3_BDHV12</stp>
        <stp>GMA AU Equity</stp>
        <stp>PX_CLOSE_1D</stp>
        <stp>26/02/2018</stp>
        <stp>26/02/2018</stp>
        <stp>[Crispin Spreadsheet.xlsx]Portfolio!R14C25</stp>
        <tr r="Y14" s="2"/>
      </tp>
      <tp t="e">
        <v>#N/A</v>
        <stp/>
        <stp>##V3_BDHV12</stp>
        <stp>FMG AU Equity</stp>
        <stp>PX_CLOSE_1D</stp>
        <stp>26/02/2018</stp>
        <stp>26/02/2018</stp>
        <stp>[Crispin Spreadsheet.xlsx]Portfolio!R13C25</stp>
        <tr r="Y13" s="2"/>
      </tp>
      <tp t="e">
        <v>#N/A</v>
        <stp/>
        <stp>##V3_BDHV12</stp>
        <stp>FTI FP Equity</stp>
        <stp>PX_CLOSE_1D</stp>
        <stp>26/02/2018</stp>
        <stp>26/02/2018</stp>
        <stp>[Crispin Spreadsheet.xlsx]Portfolio!R56C25</stp>
        <tr r="Y56" s="2"/>
      </tp>
    </main>
    <main first="bloomberg.rtd">
      <tp t="e">
        <v>#N/A</v>
        <stp/>
        <stp>##V3_BDHV12</stp>
        <stp>CBA AU Equity</stp>
        <stp>PX_CLOSE_1D</stp>
        <stp>26/02/2018</stp>
        <stp>26/02/2018</stp>
        <stp>[Crispin Spreadsheet.xlsx]Portfolio!R11C25</stp>
        <tr r="Y11" s="2"/>
      </tp>
      <tp t="e">
        <v>#N/A</v>
        <stp/>
        <stp>##V3_BDHV12</stp>
        <stp>DEC FP Equity</stp>
        <stp>PX_CLOSE_1D</stp>
        <stp>26/02/2018</stp>
        <stp>26/02/2018</stp>
        <stp>[Crispin Spreadsheet.xlsx]Portfolio!R50C25</stp>
        <tr r="Y50" s="2"/>
      </tp>
      <tp t="e">
        <v>#N/A</v>
        <stp/>
        <stp>##V3_BDHV12</stp>
        <stp>KSP ID Equity</stp>
        <stp>PX_CLOSE_1D</stp>
        <stp>26/02/2018</stp>
        <stp>26/02/2018</stp>
        <stp>[Crispin Spreadsheet.xlsx]Portfolio!R88C25</stp>
        <tr r="Y88" s="2"/>
      </tp>
      <tp t="e">
        <v>#N/A</v>
        <stp/>
        <stp>##V3_BDHV12</stp>
        <stp>ERF FP Equity</stp>
        <stp>PX_CLOSE_1D</stp>
        <stp>26/02/2018</stp>
        <stp>26/02/2018</stp>
        <stp>[Crispin Spreadsheet.xlsx]Portfolio!R48C25</stp>
        <tr r="Y48" s="2"/>
      </tp>
      <tp t="e">
        <v>#N/A</v>
        <stp/>
        <stp>##V3_BDHV12</stp>
        <stp>ABI BB Equity</stp>
        <stp>PX_CLOSE_1D</stp>
        <stp>26/02/2018</stp>
        <stp>26/02/2018</stp>
        <stp>[Crispin Spreadsheet.xlsx]Portfolio!R22C25</stp>
        <tr r="Y22" s="2"/>
      </tp>
      <tp t="e">
        <v>#N/A</v>
        <stp/>
        <stp>##V3_BDHV12</stp>
        <stp>EDF FP Equity</stp>
        <stp>PX_CLOSE_1D</stp>
        <stp>26/02/2018</stp>
        <stp>26/02/2018</stp>
        <stp>[Crispin Spreadsheet.xlsx]Portfolio!R46C25</stp>
        <tr r="Y46" s="2"/>
      </tp>
      <tp t="e">
        <v>#N/A</v>
        <stp/>
        <stp>##V3_BDHV12</stp>
        <stp>BLD AU Equity</stp>
        <stp>PX_CLOSE_1D</stp>
        <stp>26/02/2018</stp>
        <stp>26/02/2018</stp>
        <stp>[Crispin Spreadsheet.xlsx]Portfolio!R10C25</stp>
        <tr r="Y10" s="2"/>
      </tp>
      <tp t="e">
        <v>#N/A</v>
        <stp/>
        <stp>##V3_BDHV12</stp>
        <stp>MTS AU Equity</stp>
        <stp>PX_CLOSE_1D</stp>
        <stp>26/02/2018</stp>
        <stp>26/02/2018</stp>
        <stp>[Crispin Spreadsheet.xlsx]Portfolio!R15C25</stp>
        <tr r="Y15" s="2"/>
      </tp>
      <tp t="e">
        <v>#N/A</v>
        <stp/>
        <stp>##V3_BDHV12</stp>
        <stp>IFX GY Equity</stp>
        <stp>PX_CLOSE_1D</stp>
        <stp>26/02/2018</stp>
        <stp>26/02/2018</stp>
        <stp>[Crispin Spreadsheet.xlsx]Portfolio!R65C25</stp>
        <tr r="Y65" s="2"/>
      </tp>
      <tp t="e">
        <v>#N/A</v>
        <stp/>
        <stp>##V3_BDHV12</stp>
        <stp>FCA IM Equity</stp>
        <stp>PX_CLOSE_1D</stp>
        <stp>26/02/2018</stp>
        <stp>26/02/2018</stp>
        <stp>[Crispin Spreadsheet.xlsx]Portfolio!R93C25</stp>
        <tr r="Y93" s="2"/>
      </tp>
      <tp t="e">
        <v>#N/A</v>
        <stp/>
        <stp>##V3_BDHV12</stp>
        <stp>ORA FP Equity</stp>
        <stp>PX_CLOSE_1D</stp>
        <stp>26/02/2018</stp>
        <stp>26/02/2018</stp>
        <stp>[Crispin Spreadsheet.xlsx]Portfolio!R51C25</stp>
        <tr r="Y51" s="2"/>
      </tp>
    </main>
    <main first="bloomberg.rtd">
      <tp t="e">
        <v>#N/A</v>
        <stp/>
        <stp>##V3_BDHV12</stp>
        <stp>656 HK Equity</stp>
        <stp>PX_CLOSE_1D</stp>
        <stp>26/02/2018</stp>
        <stp>26/02/2018</stp>
        <stp>[Crispin Spreadsheet.xlsx]Portfolio!R82C25</stp>
        <tr r="Y82" s="2"/>
      </tp>
      <tp t="s">
        <v>JPY</v>
        <stp/>
        <stp>##V3_BDPV12</stp>
        <stp>JBH8 Comdty</stp>
        <stp>CRNCY</stp>
        <stp>[Crispin Spreadsheet.xlsx]Portfolio!R266C3</stp>
        <tr r="C266" s="2"/>
      </tp>
      <tp t="s">
        <v>USD</v>
        <stp/>
        <stp>##V3_BDPV12</stp>
        <stp>GCJ8 Comdty</stp>
        <stp>CRNCY</stp>
        <stp>[Crispin Spreadsheet.xlsx]Portfolio!R227C3</stp>
        <tr r="C227" s="2"/>
      </tp>
    </main>
    <main first="bloomberg.rtd">
      <tp t="e">
        <v>#N/A</v>
        <stp/>
        <stp>##V3_BDHV12</stp>
        <stp>WFT US Equity</stp>
        <stp>PX_CLOSE_1D</stp>
        <stp>26/02/2018</stp>
        <stp>26/02/2018</stp>
        <stp>[Crispin Spreadsheet.xlsx]Portfolio!R259C25</stp>
        <tr r="Y259" s="2"/>
      </tp>
    </main>
    <main first="bloomberg.rtd">
      <tp t="e">
        <v>#N/A</v>
        <stp/>
        <stp>##V3_BDHV12</stp>
        <stp>WFT US Equity</stp>
        <stp>PX_CLOSE_1D</stp>
        <stp>26/02/2018</stp>
        <stp>26/02/2018</stp>
        <stp>[Crispin Spreadsheet.xlsx]Portfolio!R333C25</stp>
        <tr r="Y333" s="2"/>
      </tp>
    </main>
    <main first="bloomberg.rtd">
      <tp t="e">
        <v>#N/A</v>
        <stp/>
        <stp>##V3_BDHV12</stp>
        <stp>WMT US Equity</stp>
        <stp>PX_CLOSE_1D</stp>
        <stp>26/02/2018</stp>
        <stp>26/02/2018</stp>
        <stp>[Crispin Spreadsheet.xlsx]Portfolio!R332C25</stp>
        <tr r="Y332" s="2"/>
      </tp>
    </main>
    <main first="bloomberg.rtd">
      <tp t="e">
        <v>#N/A</v>
        <stp/>
        <stp>##V3_BDHV12</stp>
        <stp>WMT US Equity</stp>
        <stp>PX_CLOSE_1D</stp>
        <stp>26/02/2018</stp>
        <stp>26/02/2018</stp>
        <stp>[Crispin Spreadsheet.xlsx]Portfolio!R258C25</stp>
        <tr r="Y258" s="2"/>
      </tp>
    </main>
    <main first="bloomberg.rtd">
      <tp t="e">
        <v>#N/A</v>
        <stp/>
        <stp>##V3_BDHV12</stp>
        <stp>TSTR LN Equity</stp>
        <stp>PX_CLOSE_1D</stp>
        <stp>26/02/2018</stp>
        <stp>26/02/2018</stp>
        <stp>[Crispin Spreadsheet.xlsx]Portfolio!R203C25</stp>
        <tr r="Y203" s="2"/>
      </tp>
    </main>
    <main first="bloomberg.rtd">
      <tp t="e">
        <v>#N/A</v>
        <stp/>
        <stp>##V3_BDHV12</stp>
        <stp>CLAB SS Equity</stp>
        <stp>PX_CLOSE_1D</stp>
        <stp>26/02/2018</stp>
        <stp>26/02/2018</stp>
        <stp>[Crispin Spreadsheet.xlsx]Portfolio!R132C25</stp>
        <tr r="Y132" s="2"/>
      </tp>
      <tp t="e">
        <v>#N/A</v>
        <stp/>
        <stp>##V3_BDHV12</stp>
        <stp>ASHM LN Equity</stp>
        <stp>PX_CLOSE_1D</stp>
        <stp>26/02/2018</stp>
        <stp>26/02/2018</stp>
        <stp>[Crispin Spreadsheet.xlsx]Portfolio!R150C25</stp>
        <tr r="Y150" s="2"/>
      </tp>
      <tp t="e">
        <v>#N/A</v>
        <stp/>
        <stp>##V3_BDHV12</stp>
        <stp>PSON LN Equity</stp>
        <stp>PX_CLOSE_1D</stp>
        <stp>26/02/2018</stp>
        <stp>26/02/2018</stp>
        <stp>[Crispin Spreadsheet.xlsx]Portfolio!R186C25</stp>
        <tr r="Y186" s="2"/>
      </tp>
    </main>
    <main first="bloomberg.rtd">
      <tp t="e">
        <v>#N/A</v>
        <stp/>
        <stp>##V3_BDHV12</stp>
        <stp>XPO US Equity</stp>
        <stp>PX_CLOSE_1D</stp>
        <stp>26/02/2018</stp>
        <stp>26/02/2018</stp>
        <stp>[Crispin Spreadsheet.xlsx]Portfolio!R260C25</stp>
        <tr r="Y260" s="2"/>
      </tp>
      <tp t="e">
        <v>#N/A</v>
        <stp/>
        <stp>##V3_BDHV12</stp>
        <stp>XPO US Equity</stp>
        <stp>PX_CLOSE_1D</stp>
        <stp>26/02/2018</stp>
        <stp>26/02/2018</stp>
        <stp>[Crispin Spreadsheet.xlsx]Portfolio!R336C25</stp>
        <tr r="Y336" s="2"/>
      </tp>
    </main>
    <main first="bloomberg.rtd">
      <tp t="e">
        <v>#N/A</v>
        <stp/>
        <stp>##V3_BDHV12</stp>
        <stp>AGY LN Equity</stp>
        <stp>PX_CLOSE_1D</stp>
        <stp>26/02/2018</stp>
        <stp>26/02/2018</stp>
        <stp>[Crispin Spreadsheet.xlsx]Portfolio!R147C25</stp>
        <tr r="Y147" s="2"/>
      </tp>
      <tp t="e">
        <v>#N/A</v>
        <stp/>
        <stp>##V3_BDHV12</stp>
        <stp>ABC LN Equity</stp>
        <stp>PX_CLOSE_1D</stp>
        <stp>26/02/2018</stp>
        <stp>26/02/2018</stp>
        <stp>[Crispin Spreadsheet.xlsx]Portfolio!R145C25</stp>
        <tr r="Y145" s="2"/>
      </tp>
      <tp t="e">
        <v>#N/A</v>
        <stp/>
        <stp>##V3_BDHV12</stp>
        <stp>ACA LN Equity</stp>
        <stp>PX_CLOSE_1D</stp>
        <stp>26/02/2018</stp>
        <stp>26/02/2018</stp>
        <stp>[Crispin Spreadsheet.xlsx]Portfolio!R146C25</stp>
        <tr r="Y146" s="2"/>
      </tp>
    </main>
    <main first="bloomberg.rtd">
      <tp t="e">
        <v>#N/A</v>
        <stp/>
        <stp>##V3_BDHV12</stp>
        <stp>AAL LN Equity</stp>
        <stp>PX_CLOSE_1D</stp>
        <stp>26/02/2018</stp>
        <stp>26/02/2018</stp>
        <stp>[Crispin Spreadsheet.xlsx]Portfolio!R148C25</stp>
        <tr r="Y148" s="2"/>
      </tp>
    </main>
    <main first="bloomberg.rtd">
      <tp t="e">
        <v>#N/A</v>
        <stp/>
        <stp>##V3_BDHV12</stp>
        <stp>EDEN FP Equity</stp>
        <stp>PX_CLOSE_1D</stp>
        <stp>26/02/2018</stp>
        <stp>26/02/2018</stp>
        <stp>[Crispin Spreadsheet.xlsx]Portfolio!R45C25</stp>
        <tr r="Y45" s="2"/>
      </tp>
    </main>
    <main first="bloomberg.rtd">
      <tp>
        <v>112.82299999999999</v>
        <stp/>
        <stp>##V3_BDPV12</stp>
        <stp>HURLN 7.5 07/24/22 Corp</stp>
        <stp>LAST_PRICE</stp>
        <stp>[Crispin Spreadsheet.xlsx]Portfolio!R99C6</stp>
        <tr r="F99" s="2"/>
      </tp>
    </main>
    <main first="bloomberg.rtd">
      <tp>
        <v>1.5678099999999999</v>
        <stp/>
        <stp>##V3_BDPV12</stp>
        <stp>EURAUD Curncy</stp>
        <stp>PX_YEST_CLOSE</stp>
        <stp>[Crispin Spreadsheet.xlsx]Portfolio!R272C29</stp>
        <tr r="AC272" s="2"/>
      </tp>
    </main>
    <main first="bloomberg.rtd">
      <tp t="e">
        <v>#N/A</v>
        <stp/>
        <stp>##V3_BDHV12</stp>
        <stp>AGN NA Equity</stp>
        <stp>PX_CLOSE_1D</stp>
        <stp>26/02/2018</stp>
        <stp>26/02/2018</stp>
        <stp>[Crispin Spreadsheet.xlsx]Portfolio!R113C25</stp>
        <tr r="Y113" s="2"/>
      </tp>
    </main>
    <main first="bloomberg.rtd">
      <tp t="e">
        <v>#N/A</v>
        <stp/>
        <stp>##V3_BDHV12</stp>
        <stp>CCH LN Equity</stp>
        <stp>PX_CLOSE_1D</stp>
        <stp>26/02/2018</stp>
        <stp>26/02/2018</stp>
        <stp>[Crispin Spreadsheet.xlsx]Portfolio!R159C25</stp>
        <tr r="Y159" s="2"/>
      </tp>
    </main>
    <main first="bloomberg.rtd">
      <tp t="e">
        <v>#N/A</v>
        <stp/>
        <stp>##V3_BDHV12</stp>
        <stp>CRN LN Equity</stp>
        <stp>PX_CLOSE_1D</stp>
        <stp>26/02/2018</stp>
        <stp>26/02/2018</stp>
        <stp>[Crispin Spreadsheet.xlsx]Portfolio!R157C25</stp>
        <tr r="Y157" s="2"/>
      </tp>
    </main>
    <main first="bloomberg.rtd">
      <tp t="e">
        <v>#N/A</v>
        <stp/>
        <stp>##V3_BDHV12</stp>
        <stp>GEDI IM Equity</stp>
        <stp>PX_CLOSE_1D</stp>
        <stp>26/02/2018</stp>
        <stp>26/02/2018</stp>
        <stp>[Crispin Spreadsheet.xlsx]Portfolio!R94C25</stp>
        <tr r="Y94" s="2"/>
      </tp>
    </main>
    <main first="bloomberg.rtd">
      <tp t="e">
        <v>#N/A</v>
        <stp/>
        <stp>##V3_BDHV12</stp>
        <stp>BME LN Equity</stp>
        <stp>PX_CLOSE_1D</stp>
        <stp>26/02/2018</stp>
        <stp>26/02/2018</stp>
        <stp>[Crispin Spreadsheet.xlsx]Portfolio!R152C25</stp>
        <tr r="Y152" s="2"/>
      </tp>
    </main>
    <main first="bloomberg.rtd">
      <tp t="e">
        <v>#N/A</v>
        <stp/>
        <stp>##V3_BDHV12</stp>
        <stp>BKG LN Equity</stp>
        <stp>PX_CLOSE_1D</stp>
        <stp>26/02/2018</stp>
        <stp>26/02/2018</stp>
        <stp>[Crispin Spreadsheet.xlsx]Portfolio!R155C25</stp>
        <tr r="Y155" s="2"/>
      </tp>
      <tp t="e">
        <v>#N/A</v>
        <stp/>
        <stp>##V3_BDHV12</stp>
        <stp>BKG LN Equity</stp>
        <stp>PX_CLOSE_1D</stp>
        <stp>26/02/2018</stp>
        <stp>26/02/2018</stp>
        <stp>[Crispin Spreadsheet.xlsx]Portfolio!R290C25</stp>
        <tr r="Y290" s="2"/>
      </tp>
      <tp t="e">
        <v>#N/A</v>
        <stp/>
        <stp>##V3_BDHV12</stp>
        <stp>BA/ LN Equity</stp>
        <stp>PX_CLOSE_1D</stp>
        <stp>26/02/2018</stp>
        <stp>26/02/2018</stp>
        <stp>[Crispin Spreadsheet.xlsx]Portfolio!R153C25</stp>
        <tr r="Y153" s="2"/>
      </tp>
    </main>
    <main first="bloomberg.rtd">
      <tp t="e">
        <v>#N/A</v>
        <stp/>
        <stp>##V3_BDHV12</stp>
        <stp>SNAP US Equity</stp>
        <stp>PX_CLOSE_1D</stp>
        <stp>26/02/2018</stp>
        <stp>26/02/2018</stp>
        <stp>[Crispin Spreadsheet.xlsx]Portfolio!R247C25</stp>
        <tr r="Y247" s="2"/>
      </tp>
    </main>
    <main first="bloomberg.rtd">
      <tp t="e">
        <v>#N/A</v>
        <stp/>
        <stp>##V3_BDHV12</stp>
        <stp>HWDN LN Equity</stp>
        <stp>PX_CLOSE_1D</stp>
        <stp>26/02/2018</stp>
        <stp>26/02/2018</stp>
        <stp>[Crispin Spreadsheet.xlsx]Portfolio!R167C25</stp>
        <tr r="Y167" s="2"/>
      </tp>
      <tp t="e">
        <v>#N/A</v>
        <stp/>
        <stp>##V3_BDHV12</stp>
        <stp>UNVR US Equity</stp>
        <stp>PX_CLOSE_1D</stp>
        <stp>26/02/2018</stp>
        <stp>26/02/2018</stp>
        <stp>[Crispin Spreadsheet.xlsx]Portfolio!R256C25</stp>
        <tr r="Y256" s="2"/>
      </tp>
    </main>
    <main first="bloomberg.rtd">
      <tp>
        <v>1.2248000000000001</v>
        <stp/>
        <stp>##V3_BDPV12</stp>
        <stp>EURUSD Curncy</stp>
        <stp>PX_YEST_CLOSE</stp>
        <stp>[Crispin Spreadsheet.xlsx]Portfolio!R316C29</stp>
        <tr r="AC316" s="2"/>
      </tp>
      <tp>
        <v>1.2248000000000001</v>
        <stp/>
        <stp>##V3_BDPV12</stp>
        <stp>EURUSD Curncy</stp>
        <stp>PX_YEST_CLOSE</stp>
        <stp>[Crispin Spreadsheet.xlsx]Portfolio!R317C29</stp>
        <tr r="AC317" s="2"/>
      </tp>
      <tp>
        <v>1.2248000000000001</v>
        <stp/>
        <stp>##V3_BDPV12</stp>
        <stp>EURUSD Curncy</stp>
        <stp>PX_YEST_CLOSE</stp>
        <stp>[Crispin Spreadsheet.xlsx]Portfolio!R310C29</stp>
        <tr r="AC310" s="2"/>
      </tp>
      <tp>
        <v>1.2248000000000001</v>
        <stp/>
        <stp>##V3_BDPV12</stp>
        <stp>EURUSD Curncy</stp>
        <stp>PX_YEST_CLOSE</stp>
        <stp>[Crispin Spreadsheet.xlsx]Portfolio!R311C29</stp>
        <tr r="AC311" s="2"/>
      </tp>
      <tp>
        <v>1.2248000000000001</v>
        <stp/>
        <stp>##V3_BDPV12</stp>
        <stp>EURUSD Curncy</stp>
        <stp>PX_YEST_CLOSE</stp>
        <stp>[Crispin Spreadsheet.xlsx]Portfolio!R313C29</stp>
        <tr r="AC313" s="2"/>
      </tp>
      <tp>
        <v>1.2248000000000001</v>
        <stp/>
        <stp>##V3_BDPV12</stp>
        <stp>EURUSD Curncy</stp>
        <stp>PX_YEST_CLOSE</stp>
        <stp>[Crispin Spreadsheet.xlsx]Portfolio!R306C29</stp>
        <tr r="AC306" s="2"/>
      </tp>
      <tp>
        <v>1.2248000000000001</v>
        <stp/>
        <stp>##V3_BDPV12</stp>
        <stp>EURUSD Curncy</stp>
        <stp>PX_YEST_CLOSE</stp>
        <stp>[Crispin Spreadsheet.xlsx]Portfolio!R307C29</stp>
        <tr r="AC307" s="2"/>
      </tp>
      <tp>
        <v>1.2248000000000001</v>
        <stp/>
        <stp>##V3_BDPV12</stp>
        <stp>EURUSD Curncy</stp>
        <stp>PX_YEST_CLOSE</stp>
        <stp>[Crispin Spreadsheet.xlsx]Portfolio!R303C29</stp>
        <tr r="AC303" s="2"/>
      </tp>
      <tp>
        <v>1.2248000000000001</v>
        <stp/>
        <stp>##V3_BDPV12</stp>
        <stp>EURUSD Curncy</stp>
        <stp>PX_YEST_CLOSE</stp>
        <stp>[Crispin Spreadsheet.xlsx]Portfolio!R308C29</stp>
        <tr r="AC308" s="2"/>
      </tp>
      <tp>
        <v>1.2248000000000001</v>
        <stp/>
        <stp>##V3_BDPV12</stp>
        <stp>EURUSD Curncy</stp>
        <stp>PX_YEST_CLOSE</stp>
        <stp>[Crispin Spreadsheet.xlsx]Portfolio!R336C29</stp>
        <tr r="AC336" s="2"/>
      </tp>
      <tp>
        <v>1.2248000000000001</v>
        <stp/>
        <stp>##V3_BDPV12</stp>
        <stp>EURUSD Curncy</stp>
        <stp>PX_YEST_CLOSE</stp>
        <stp>[Crispin Spreadsheet.xlsx]Portfolio!R330C29</stp>
        <tr r="AC330" s="2"/>
      </tp>
      <tp>
        <v>1.2248000000000001</v>
        <stp/>
        <stp>##V3_BDPV12</stp>
        <stp>EURUSD Curncy</stp>
        <stp>PX_YEST_CLOSE</stp>
        <stp>[Crispin Spreadsheet.xlsx]Portfolio!R331C29</stp>
        <tr r="AC331" s="2"/>
      </tp>
      <tp>
        <v>1.2248000000000001</v>
        <stp/>
        <stp>##V3_BDPV12</stp>
        <stp>EURUSD Curncy</stp>
        <stp>PX_YEST_CLOSE</stp>
        <stp>[Crispin Spreadsheet.xlsx]Portfolio!R332C29</stp>
        <tr r="AC332" s="2"/>
      </tp>
      <tp>
        <v>1.2248000000000001</v>
        <stp/>
        <stp>##V3_BDPV12</stp>
        <stp>EURUSD Curncy</stp>
        <stp>PX_YEST_CLOSE</stp>
        <stp>[Crispin Spreadsheet.xlsx]Portfolio!R333C29</stp>
        <tr r="AC333" s="2"/>
      </tp>
      <tp>
        <v>1.2248000000000001</v>
        <stp/>
        <stp>##V3_BDPV12</stp>
        <stp>EURUSD Curncy</stp>
        <stp>PX_YEST_CLOSE</stp>
        <stp>[Crispin Spreadsheet.xlsx]Portfolio!R324C29</stp>
        <tr r="AC324" s="2"/>
      </tp>
      <tp>
        <v>1.2248000000000001</v>
        <stp/>
        <stp>##V3_BDPV12</stp>
        <stp>EURUSD Curncy</stp>
        <stp>PX_YEST_CLOSE</stp>
        <stp>[Crispin Spreadsheet.xlsx]Portfolio!R326C29</stp>
        <tr r="AC326" s="2"/>
      </tp>
      <tp>
        <v>1.2248000000000001</v>
        <stp/>
        <stp>##V3_BDPV12</stp>
        <stp>EURUSD Curncy</stp>
        <stp>PX_YEST_CLOSE</stp>
        <stp>[Crispin Spreadsheet.xlsx]Portfolio!R327C29</stp>
        <tr r="AC327" s="2"/>
      </tp>
      <tp>
        <v>1.2248000000000001</v>
        <stp/>
        <stp>##V3_BDPV12</stp>
        <stp>EURUSD Curncy</stp>
        <stp>PX_YEST_CLOSE</stp>
        <stp>[Crispin Spreadsheet.xlsx]Portfolio!R321C29</stp>
        <tr r="AC321" s="2"/>
      </tp>
      <tp>
        <v>1.2248000000000001</v>
        <stp/>
        <stp>##V3_BDPV12</stp>
        <stp>EURUSD Curncy</stp>
        <stp>PX_YEST_CLOSE</stp>
        <stp>[Crispin Spreadsheet.xlsx]Portfolio!R328C29</stp>
        <tr r="AC328" s="2"/>
      </tp>
      <tp>
        <v>1.2248000000000001</v>
        <stp/>
        <stp>##V3_BDPV12</stp>
        <stp>EURUSD Curncy</stp>
        <stp>PX_YEST_CLOSE</stp>
        <stp>[Crispin Spreadsheet.xlsx]Portfolio!R329C29</stp>
        <tr r="AC329" s="2"/>
      </tp>
      <tp>
        <v>1.2248000000000001</v>
        <stp/>
        <stp>##V3_BDPV12</stp>
        <stp>EURUSD Curncy</stp>
        <stp>PX_YEST_CLOSE</stp>
        <stp>[Crispin Spreadsheet.xlsx]Portfolio!R292C29</stp>
        <tr r="AC292" s="2"/>
      </tp>
      <tp>
        <v>1.2248000000000001</v>
        <stp/>
        <stp>##V3_BDPV12</stp>
        <stp>EURUSD Curncy</stp>
        <stp>PX_YEST_CLOSE</stp>
        <stp>[Crispin Spreadsheet.xlsx]Portfolio!R293C29</stp>
        <tr r="AC293" s="2"/>
      </tp>
      <tp>
        <v>1.2248000000000001</v>
        <stp/>
        <stp>##V3_BDPV12</stp>
        <stp>EURUSD Curncy</stp>
        <stp>PX_YEST_CLOSE</stp>
        <stp>[Crispin Spreadsheet.xlsx]Portfolio!R298C29</stp>
        <tr r="AC298" s="2"/>
      </tp>
      <tp>
        <v>1.2248000000000001</v>
        <stp/>
        <stp>##V3_BDPV12</stp>
        <stp>EURUSD Curncy</stp>
        <stp>PX_YEST_CLOSE</stp>
        <stp>[Crispin Spreadsheet.xlsx]Portfolio!R299C29</stp>
        <tr r="AC299" s="2"/>
      </tp>
      <tp>
        <v>1.2248000000000001</v>
        <stp/>
        <stp>##V3_BDPV12</stp>
        <stp>EURUSD Curncy</stp>
        <stp>PX_YEST_CLOSE</stp>
        <stp>[Crispin Spreadsheet.xlsx]Portfolio!R280C29</stp>
        <tr r="AC280" s="2"/>
      </tp>
      <tp>
        <v>1.2248000000000001</v>
        <stp/>
        <stp>##V3_BDPV12</stp>
        <stp>EURUSD Curncy</stp>
        <stp>PX_YEST_CLOSE</stp>
        <stp>[Crispin Spreadsheet.xlsx]Portfolio!R289C29</stp>
        <tr r="AC289" s="2"/>
      </tp>
      <tp>
        <v>1.2248000000000001</v>
        <stp/>
        <stp>##V3_BDPV12</stp>
        <stp>EURUSD Curncy</stp>
        <stp>PX_YEST_CLOSE</stp>
        <stp>[Crispin Spreadsheet.xlsx]Portfolio!R214C29</stp>
        <tr r="AC214" s="2"/>
      </tp>
      <tp>
        <v>1.2248000000000001</v>
        <stp/>
        <stp>##V3_BDPV12</stp>
        <stp>EURUSD Curncy</stp>
        <stp>PX_YEST_CLOSE</stp>
        <stp>[Crispin Spreadsheet.xlsx]Portfolio!R215C29</stp>
        <tr r="AC215" s="2"/>
      </tp>
      <tp>
        <v>1.2248000000000001</v>
        <stp/>
        <stp>##V3_BDPV12</stp>
        <stp>EURUSD Curncy</stp>
        <stp>PX_YEST_CLOSE</stp>
        <stp>[Crispin Spreadsheet.xlsx]Portfolio!R216C29</stp>
        <tr r="AC216" s="2"/>
      </tp>
      <tp>
        <v>1.2248000000000001</v>
        <stp/>
        <stp>##V3_BDPV12</stp>
        <stp>EURUSD Curncy</stp>
        <stp>PX_YEST_CLOSE</stp>
        <stp>[Crispin Spreadsheet.xlsx]Portfolio!R217C29</stp>
        <tr r="AC217" s="2"/>
      </tp>
      <tp>
        <v>1.2248000000000001</v>
        <stp/>
        <stp>##V3_BDPV12</stp>
        <stp>EURUSD Curncy</stp>
        <stp>PX_YEST_CLOSE</stp>
        <stp>[Crispin Spreadsheet.xlsx]Portfolio!R210C29</stp>
        <tr r="AC210" s="2"/>
      </tp>
      <tp>
        <v>1.2248000000000001</v>
        <stp/>
        <stp>##V3_BDPV12</stp>
        <stp>EURUSD Curncy</stp>
        <stp>PX_YEST_CLOSE</stp>
        <stp>[Crispin Spreadsheet.xlsx]Portfolio!R211C29</stp>
        <tr r="AC211" s="2"/>
      </tp>
      <tp>
        <v>1.2248000000000001</v>
        <stp/>
        <stp>##V3_BDPV12</stp>
        <stp>EURUSD Curncy</stp>
        <stp>PX_YEST_CLOSE</stp>
        <stp>[Crispin Spreadsheet.xlsx]Portfolio!R212C29</stp>
        <tr r="AC212" s="2"/>
      </tp>
      <tp>
        <v>1.2248000000000001</v>
        <stp/>
        <stp>##V3_BDPV12</stp>
        <stp>EURUSD Curncy</stp>
        <stp>PX_YEST_CLOSE</stp>
        <stp>[Crispin Spreadsheet.xlsx]Portfolio!R213C29</stp>
        <tr r="AC213" s="2"/>
      </tp>
      <tp>
        <v>1.2248000000000001</v>
        <stp/>
        <stp>##V3_BDPV12</stp>
        <stp>EURUSD Curncy</stp>
        <stp>PX_YEST_CLOSE</stp>
        <stp>[Crispin Spreadsheet.xlsx]Portfolio!R218C29</stp>
        <tr r="AC218" s="2"/>
      </tp>
      <tp>
        <v>1.2248000000000001</v>
        <stp/>
        <stp>##V3_BDPV12</stp>
        <stp>EURUSD Curncy</stp>
        <stp>PX_YEST_CLOSE</stp>
        <stp>[Crispin Spreadsheet.xlsx]Portfolio!R219C29</stp>
        <tr r="AC219" s="2"/>
      </tp>
      <tp>
        <v>1.2248000000000001</v>
        <stp/>
        <stp>##V3_BDPV12</stp>
        <stp>EURUSD Curncy</stp>
        <stp>PX_YEST_CLOSE</stp>
        <stp>[Crispin Spreadsheet.xlsx]Portfolio!R201C29</stp>
        <tr r="AC201" s="2"/>
      </tp>
      <tp>
        <v>1.2248000000000001</v>
        <stp/>
        <stp>##V3_BDPV12</stp>
        <stp>EURUSD Curncy</stp>
        <stp>PX_YEST_CLOSE</stp>
        <stp>[Crispin Spreadsheet.xlsx]Portfolio!R234C29</stp>
        <tr r="AC234" s="2"/>
      </tp>
      <tp>
        <v>1.2248000000000001</v>
        <stp/>
        <stp>##V3_BDPV12</stp>
        <stp>EURUSD Curncy</stp>
        <stp>PX_YEST_CLOSE</stp>
        <stp>[Crispin Spreadsheet.xlsx]Portfolio!R235C29</stp>
        <tr r="AC235" s="2"/>
      </tp>
      <tp>
        <v>1.2248000000000001</v>
        <stp/>
        <stp>##V3_BDPV12</stp>
        <stp>EURUSD Curncy</stp>
        <stp>PX_YEST_CLOSE</stp>
        <stp>[Crispin Spreadsheet.xlsx]Portfolio!R236C29</stp>
        <tr r="AC236" s="2"/>
      </tp>
      <tp>
        <v>1.2248000000000001</v>
        <stp/>
        <stp>##V3_BDPV12</stp>
        <stp>EURUSD Curncy</stp>
        <stp>PX_YEST_CLOSE</stp>
        <stp>[Crispin Spreadsheet.xlsx]Portfolio!R237C29</stp>
        <tr r="AC237" s="2"/>
      </tp>
      <tp>
        <v>1.2248000000000001</v>
        <stp/>
        <stp>##V3_BDPV12</stp>
        <stp>EURUSD Curncy</stp>
        <stp>PX_YEST_CLOSE</stp>
        <stp>[Crispin Spreadsheet.xlsx]Portfolio!R230C29</stp>
        <tr r="AC230" s="2"/>
      </tp>
      <tp>
        <v>1.2248000000000001</v>
        <stp/>
        <stp>##V3_BDPV12</stp>
        <stp>EURUSD Curncy</stp>
        <stp>PX_YEST_CLOSE</stp>
        <stp>[Crispin Spreadsheet.xlsx]Portfolio!R231C29</stp>
        <tr r="AC231" s="2"/>
      </tp>
      <tp>
        <v>1.2248000000000001</v>
        <stp/>
        <stp>##V3_BDPV12</stp>
        <stp>EURUSD Curncy</stp>
        <stp>PX_YEST_CLOSE</stp>
        <stp>[Crispin Spreadsheet.xlsx]Portfolio!R232C29</stp>
        <tr r="AC232" s="2"/>
      </tp>
      <tp>
        <v>1.2248000000000001</v>
        <stp/>
        <stp>##V3_BDPV12</stp>
        <stp>EURUSD Curncy</stp>
        <stp>PX_YEST_CLOSE</stp>
        <stp>[Crispin Spreadsheet.xlsx]Portfolio!R233C29</stp>
        <tr r="AC233" s="2"/>
      </tp>
      <tp>
        <v>1.2248000000000001</v>
        <stp/>
        <stp>##V3_BDPV12</stp>
        <stp>EURUSD Curncy</stp>
        <stp>PX_YEST_CLOSE</stp>
        <stp>[Crispin Spreadsheet.xlsx]Portfolio!R238C29</stp>
        <tr r="AC238" s="2"/>
      </tp>
      <tp>
        <v>1.2248000000000001</v>
        <stp/>
        <stp>##V3_BDPV12</stp>
        <stp>EURUSD Curncy</stp>
        <stp>PX_YEST_CLOSE</stp>
        <stp>[Crispin Spreadsheet.xlsx]Portfolio!R239C29</stp>
        <tr r="AC239" s="2"/>
      </tp>
      <tp>
        <v>1.2248000000000001</v>
        <stp/>
        <stp>##V3_BDPV12</stp>
        <stp>EURUSD Curncy</stp>
        <stp>PX_YEST_CLOSE</stp>
        <stp>[Crispin Spreadsheet.xlsx]Portfolio!R224C29</stp>
        <tr r="AC224" s="2"/>
      </tp>
      <tp>
        <v>1.2248000000000001</v>
        <stp/>
        <stp>##V3_BDPV12</stp>
        <stp>EURUSD Curncy</stp>
        <stp>PX_YEST_CLOSE</stp>
        <stp>[Crispin Spreadsheet.xlsx]Portfolio!R225C29</stp>
        <tr r="AC225" s="2"/>
      </tp>
      <tp>
        <v>1.2248000000000001</v>
        <stp/>
        <stp>##V3_BDPV12</stp>
        <stp>EURUSD Curncy</stp>
        <stp>PX_YEST_CLOSE</stp>
        <stp>[Crispin Spreadsheet.xlsx]Portfolio!R226C29</stp>
        <tr r="AC226" s="2"/>
      </tp>
      <tp>
        <v>1.2248000000000001</v>
        <stp/>
        <stp>##V3_BDPV12</stp>
        <stp>EURUSD Curncy</stp>
        <stp>PX_YEST_CLOSE</stp>
        <stp>[Crispin Spreadsheet.xlsx]Portfolio!R227C29</stp>
        <tr r="AC227" s="2"/>
      </tp>
      <tp>
        <v>1.2248000000000001</v>
        <stp/>
        <stp>##V3_BDPV12</stp>
        <stp>EURUSD Curncy</stp>
        <stp>PX_YEST_CLOSE</stp>
        <stp>[Crispin Spreadsheet.xlsx]Portfolio!R220C29</stp>
        <tr r="AC220" s="2"/>
      </tp>
      <tp>
        <v>1.2248000000000001</v>
        <stp/>
        <stp>##V3_BDPV12</stp>
        <stp>EURUSD Curncy</stp>
        <stp>PX_YEST_CLOSE</stp>
        <stp>[Crispin Spreadsheet.xlsx]Portfolio!R221C29</stp>
        <tr r="AC221" s="2"/>
      </tp>
      <tp>
        <v>1.2248000000000001</v>
        <stp/>
        <stp>##V3_BDPV12</stp>
        <stp>EURUSD Curncy</stp>
        <stp>PX_YEST_CLOSE</stp>
        <stp>[Crispin Spreadsheet.xlsx]Portfolio!R222C29</stp>
        <tr r="AC222" s="2"/>
      </tp>
      <tp>
        <v>1.2248000000000001</v>
        <stp/>
        <stp>##V3_BDPV12</stp>
        <stp>EURUSD Curncy</stp>
        <stp>PX_YEST_CLOSE</stp>
        <stp>[Crispin Spreadsheet.xlsx]Portfolio!R223C29</stp>
        <tr r="AC223" s="2"/>
      </tp>
      <tp>
        <v>1.2248000000000001</v>
        <stp/>
        <stp>##V3_BDPV12</stp>
        <stp>EURUSD Curncy</stp>
        <stp>PX_YEST_CLOSE</stp>
        <stp>[Crispin Spreadsheet.xlsx]Portfolio!R228C29</stp>
        <tr r="AC228" s="2"/>
      </tp>
      <tp>
        <v>1.2248000000000001</v>
        <stp/>
        <stp>##V3_BDPV12</stp>
        <stp>EURUSD Curncy</stp>
        <stp>PX_YEST_CLOSE</stp>
        <stp>[Crispin Spreadsheet.xlsx]Portfolio!R229C29</stp>
        <tr r="AC229" s="2"/>
      </tp>
      <tp>
        <v>1.2248000000000001</v>
        <stp/>
        <stp>##V3_BDPV12</stp>
        <stp>EURUSD Curncy</stp>
        <stp>PX_YEST_CLOSE</stp>
        <stp>[Crispin Spreadsheet.xlsx]Portfolio!R254C29</stp>
        <tr r="AC254" s="2"/>
      </tp>
      <tp>
        <v>1.2248000000000001</v>
        <stp/>
        <stp>##V3_BDPV12</stp>
        <stp>EURUSD Curncy</stp>
        <stp>PX_YEST_CLOSE</stp>
        <stp>[Crispin Spreadsheet.xlsx]Portfolio!R255C29</stp>
        <tr r="AC255" s="2"/>
      </tp>
      <tp>
        <v>1.2248000000000001</v>
        <stp/>
        <stp>##V3_BDPV12</stp>
        <stp>EURUSD Curncy</stp>
        <stp>PX_YEST_CLOSE</stp>
        <stp>[Crispin Spreadsheet.xlsx]Portfolio!R256C29</stp>
        <tr r="AC256" s="2"/>
      </tp>
      <tp>
        <v>1.2248000000000001</v>
        <stp/>
        <stp>##V3_BDPV12</stp>
        <stp>EURUSD Curncy</stp>
        <stp>PX_YEST_CLOSE</stp>
        <stp>[Crispin Spreadsheet.xlsx]Portfolio!R257C29</stp>
        <tr r="AC257" s="2"/>
      </tp>
      <tp>
        <v>1.2248000000000001</v>
        <stp/>
        <stp>##V3_BDPV12</stp>
        <stp>EURUSD Curncy</stp>
        <stp>PX_YEST_CLOSE</stp>
        <stp>[Crispin Spreadsheet.xlsx]Portfolio!R250C29</stp>
        <tr r="AC250" s="2"/>
      </tp>
      <tp>
        <v>1.2248000000000001</v>
        <stp/>
        <stp>##V3_BDPV12</stp>
        <stp>EURUSD Curncy</stp>
        <stp>PX_YEST_CLOSE</stp>
        <stp>[Crispin Spreadsheet.xlsx]Portfolio!R251C29</stp>
        <tr r="AC251" s="2"/>
      </tp>
      <tp>
        <v>1.2248000000000001</v>
        <stp/>
        <stp>##V3_BDPV12</stp>
        <stp>EURUSD Curncy</stp>
        <stp>PX_YEST_CLOSE</stp>
        <stp>[Crispin Spreadsheet.xlsx]Portfolio!R252C29</stp>
        <tr r="AC252" s="2"/>
      </tp>
      <tp>
        <v>1.2248000000000001</v>
        <stp/>
        <stp>##V3_BDPV12</stp>
        <stp>EURUSD Curncy</stp>
        <stp>PX_YEST_CLOSE</stp>
        <stp>[Crispin Spreadsheet.xlsx]Portfolio!R253C29</stp>
        <tr r="AC253" s="2"/>
      </tp>
      <tp>
        <v>1.2248000000000001</v>
        <stp/>
        <stp>##V3_BDPV12</stp>
        <stp>EURUSD Curncy</stp>
        <stp>PX_YEST_CLOSE</stp>
        <stp>[Crispin Spreadsheet.xlsx]Portfolio!R258C29</stp>
        <tr r="AC258" s="2"/>
      </tp>
      <tp>
        <v>1.2248000000000001</v>
        <stp/>
        <stp>##V3_BDPV12</stp>
        <stp>EURUSD Curncy</stp>
        <stp>PX_YEST_CLOSE</stp>
        <stp>[Crispin Spreadsheet.xlsx]Portfolio!R259C29</stp>
        <tr r="AC259" s="2"/>
      </tp>
      <tp>
        <v>1.2248000000000001</v>
        <stp/>
        <stp>##V3_BDPV12</stp>
        <stp>EURUSD Curncy</stp>
        <stp>PX_YEST_CLOSE</stp>
        <stp>[Crispin Spreadsheet.xlsx]Portfolio!R244C29</stp>
        <tr r="AC244" s="2"/>
      </tp>
      <tp>
        <v>1.2248000000000001</v>
        <stp/>
        <stp>##V3_BDPV12</stp>
        <stp>EURUSD Curncy</stp>
        <stp>PX_YEST_CLOSE</stp>
        <stp>[Crispin Spreadsheet.xlsx]Portfolio!R245C29</stp>
        <tr r="AC245" s="2"/>
      </tp>
      <tp>
        <v>1.2248000000000001</v>
        <stp/>
        <stp>##V3_BDPV12</stp>
        <stp>EURUSD Curncy</stp>
        <stp>PX_YEST_CLOSE</stp>
        <stp>[Crispin Spreadsheet.xlsx]Portfolio!R246C29</stp>
        <tr r="AC246" s="2"/>
      </tp>
      <tp>
        <v>1.2248000000000001</v>
        <stp/>
        <stp>##V3_BDPV12</stp>
        <stp>EURUSD Curncy</stp>
        <stp>PX_YEST_CLOSE</stp>
        <stp>[Crispin Spreadsheet.xlsx]Portfolio!R247C29</stp>
        <tr r="AC247" s="2"/>
      </tp>
      <tp>
        <v>1.2248000000000001</v>
        <stp/>
        <stp>##V3_BDPV12</stp>
        <stp>EURUSD Curncy</stp>
        <stp>PX_YEST_CLOSE</stp>
        <stp>[Crispin Spreadsheet.xlsx]Portfolio!R240C29</stp>
        <tr r="AC240" s="2"/>
      </tp>
      <tp>
        <v>1.2248000000000001</v>
        <stp/>
        <stp>##V3_BDPV12</stp>
        <stp>EURUSD Curncy</stp>
        <stp>PX_YEST_CLOSE</stp>
        <stp>[Crispin Spreadsheet.xlsx]Portfolio!R241C29</stp>
        <tr r="AC241" s="2"/>
      </tp>
      <tp>
        <v>1.2248000000000001</v>
        <stp/>
        <stp>##V3_BDPV12</stp>
        <stp>EURUSD Curncy</stp>
        <stp>PX_YEST_CLOSE</stp>
        <stp>[Crispin Spreadsheet.xlsx]Portfolio!R242C29</stp>
        <tr r="AC242" s="2"/>
      </tp>
      <tp>
        <v>1.2248000000000001</v>
        <stp/>
        <stp>##V3_BDPV12</stp>
        <stp>EURUSD Curncy</stp>
        <stp>PX_YEST_CLOSE</stp>
        <stp>[Crispin Spreadsheet.xlsx]Portfolio!R243C29</stp>
        <tr r="AC243" s="2"/>
      </tp>
      <tp>
        <v>1.2248000000000001</v>
        <stp/>
        <stp>##V3_BDPV12</stp>
        <stp>EURUSD Curncy</stp>
        <stp>PX_YEST_CLOSE</stp>
        <stp>[Crispin Spreadsheet.xlsx]Portfolio!R248C29</stp>
        <tr r="AC248" s="2"/>
      </tp>
      <tp>
        <v>1.2248000000000001</v>
        <stp/>
        <stp>##V3_BDPV12</stp>
        <stp>EURUSD Curncy</stp>
        <stp>PX_YEST_CLOSE</stp>
        <stp>[Crispin Spreadsheet.xlsx]Portfolio!R249C29</stp>
        <tr r="AC249" s="2"/>
      </tp>
      <tp>
        <v>1.2248000000000001</v>
        <stp/>
        <stp>##V3_BDPV12</stp>
        <stp>EURUSD Curncy</stp>
        <stp>PX_YEST_CLOSE</stp>
        <stp>[Crispin Spreadsheet.xlsx]Portfolio!R274C29</stp>
        <tr r="AC274" s="2"/>
      </tp>
      <tp>
        <v>1.2248000000000001</v>
        <stp/>
        <stp>##V3_BDPV12</stp>
        <stp>EURUSD Curncy</stp>
        <stp>PX_YEST_CLOSE</stp>
        <stp>[Crispin Spreadsheet.xlsx]Portfolio!R275C29</stp>
        <tr r="AC275" s="2"/>
      </tp>
      <tp>
        <v>1.2248000000000001</v>
        <stp/>
        <stp>##V3_BDPV12</stp>
        <stp>EURUSD Curncy</stp>
        <stp>PX_YEST_CLOSE</stp>
        <stp>[Crispin Spreadsheet.xlsx]Portfolio!R277C29</stp>
        <tr r="AC277" s="2"/>
      </tp>
      <tp>
        <v>1.2248000000000001</v>
        <stp/>
        <stp>##V3_BDPV12</stp>
        <stp>EURUSD Curncy</stp>
        <stp>PX_YEST_CLOSE</stp>
        <stp>[Crispin Spreadsheet.xlsx]Portfolio!R278C29</stp>
        <tr r="AC278" s="2"/>
      </tp>
      <tp>
        <v>1.2248000000000001</v>
        <stp/>
        <stp>##V3_BDPV12</stp>
        <stp>EURUSD Curncy</stp>
        <stp>PX_YEST_CLOSE</stp>
        <stp>[Crispin Spreadsheet.xlsx]Portfolio!R279C29</stp>
        <tr r="AC279" s="2"/>
      </tp>
      <tp>
        <v>1.2248000000000001</v>
        <stp/>
        <stp>##V3_BDPV12</stp>
        <stp>EURUSD Curncy</stp>
        <stp>PX_YEST_CLOSE</stp>
        <stp>[Crispin Spreadsheet.xlsx]Portfolio!R265C29</stp>
        <tr r="AC265" s="2"/>
      </tp>
      <tp>
        <v>1.2248000000000001</v>
        <stp/>
        <stp>##V3_BDPV12</stp>
        <stp>EURUSD Curncy</stp>
        <stp>PX_YEST_CLOSE</stp>
        <stp>[Crispin Spreadsheet.xlsx]Portfolio!R260C29</stp>
        <tr r="AC260" s="2"/>
      </tp>
    </main>
    <main first="bloomberg.rtd">
      <tp t="e">
        <v>#N/A</v>
        <stp/>
        <stp>##V3_BDHV12</stp>
        <stp>EMG LN Equity</stp>
        <stp>PX_CLOSE_1D</stp>
        <stp>26/02/2018</stp>
        <stp>26/02/2018</stp>
        <stp>[Crispin Spreadsheet.xlsx]Portfolio!R181C25</stp>
        <tr r="Y181" s="2"/>
      </tp>
    </main>
    <main first="bloomberg.rtd">
      <tp t="e">
        <v>#N/A</v>
        <stp/>
        <stp>##V3_BDHV12</stp>
        <stp>NRE1V FH Equity</stp>
        <stp>PX_CLOSE_1D</stp>
        <stp>26/02/2018</stp>
        <stp>26/02/2018</stp>
        <stp>[Crispin Spreadsheet.xlsx]Portfolio!R41C25</stp>
        <tr r="Y41" s="2"/>
      </tp>
    </main>
    <main first="bloomberg.rtd">
      <tp t="e">
        <v>#N/A</v>
        <stp/>
        <stp>##V3_BDHV12</stp>
        <stp>GOGO US Equity</stp>
        <stp>PX_CLOSE_1D</stp>
        <stp>26/02/2018</stp>
        <stp>26/02/2018</stp>
        <stp>[Crispin Spreadsheet.xlsx]Portfolio!R226C25</stp>
        <tr r="Y226" s="2"/>
      </tp>
      <tp t="e">
        <v>#N/A</v>
        <stp/>
        <stp>##V3_BDHV12</stp>
        <stp>COTY US Equity</stp>
        <stp>PX_CLOSE_1D</stp>
        <stp>26/02/2018</stp>
        <stp>26/02/2018</stp>
        <stp>[Crispin Spreadsheet.xlsx]Portfolio!R220C25</stp>
        <tr r="Y220" s="2"/>
      </tp>
    </main>
    <main first="bloomberg.rtd">
      <tp>
        <v>3.9746000000000001</v>
        <stp/>
        <stp>##V3_BDPV12</stp>
        <stp>EURBRL Curncy</stp>
        <stp>PX_YEST_CLOSE</stp>
        <stp>[Crispin Spreadsheet.xlsx]Portfolio!R319C29</stp>
        <tr r="AC319" s="2"/>
      </tp>
    </main>
    <main first="bloomberg.rtd">
      <tp t="e">
        <v>#N/A</v>
        <stp/>
        <stp>##V3_BDHV12</stp>
        <stp>DOM LN Equity</stp>
        <stp>PX_CLOSE_1D</stp>
        <stp>26/02/2018</stp>
        <stp>26/02/2018</stp>
        <stp>[Crispin Spreadsheet.xlsx]Portfolio!R163C25</stp>
        <tr r="Y163" s="2"/>
      </tp>
    </main>
    <main first="bloomberg.rtd">
      <tp t="e">
        <v>#N/A</v>
        <stp/>
        <stp>##V3_BDHV12</stp>
        <stp>DEB LN Equity</stp>
        <stp>PX_CLOSE_1D</stp>
        <stp>26/02/2018</stp>
        <stp>26/02/2018</stp>
        <stp>[Crispin Spreadsheet.xlsx]Portfolio!R162C25</stp>
        <tr r="Y162" s="2"/>
      </tp>
    </main>
    <main first="bloomberg.rtd">
      <tp t="e">
        <v>#N/A</v>
        <stp/>
        <stp>##V3_BDHV12</stp>
        <stp>DTG LN Equity</stp>
        <stp>PX_CLOSE_1D</stp>
        <stp>26/02/2018</stp>
        <stp>26/02/2018</stp>
        <stp>[Crispin Spreadsheet.xlsx]Portfolio!R294C25</stp>
        <tr r="Y294" s="2"/>
      </tp>
    </main>
    <main first="bloomberg.rtd">
      <tp t="e">
        <v>#N/A</v>
        <stp/>
        <stp>##V3_BDHV12</stp>
        <stp>DTG LN Equity</stp>
        <stp>PX_CLOSE_1D</stp>
        <stp>26/02/2018</stp>
        <stp>26/02/2018</stp>
        <stp>[Crispin Spreadsheet.xlsx]Portfolio!R161C25</stp>
        <tr r="Y161" s="2"/>
      </tp>
    </main>
    <main first="bloomberg.rtd">
      <tp t="e">
        <v>#N/A</v>
        <stp/>
        <stp>##V3_BDHV12</stp>
        <stp>FRO NO Equity</stp>
        <stp>PX_CLOSE_1D</stp>
        <stp>26/02/2018</stp>
        <stp>26/02/2018</stp>
        <stp>[Crispin Spreadsheet.xlsx]Portfolio!R121C25</stp>
        <tr r="Y121" s="2"/>
      </tp>
    </main>
    <main first="bloomberg.rtd">
      <tp t="e">
        <v>#N/A</v>
        <stp/>
        <stp>##V3_BDHV12</stp>
        <stp>FRO NO Equity</stp>
        <stp>PX_CLOSE_1D</stp>
        <stp>26/02/2018</stp>
        <stp>26/02/2018</stp>
        <stp>[Crispin Spreadsheet.xlsx]Portfolio!R297C25</stp>
        <tr r="Y297" s="2"/>
      </tp>
    </main>
    <main first="bloomberg.rtd">
      <tp t="e">
        <v>#N/A</v>
        <stp/>
        <stp>##V3_BDHV12</stp>
        <stp>JUST LN Equity</stp>
        <stp>PX_CLOSE_1D</stp>
        <stp>26/02/2018</stp>
        <stp>26/02/2018</stp>
        <stp>[Crispin Spreadsheet.xlsx]Portfolio!R176C25</stp>
        <tr r="Y176" s="2"/>
      </tp>
      <tp t="e">
        <v>#N/A</v>
        <stp/>
        <stp>##V3_BDHV12</stp>
        <stp>AUTO LN Equity</stp>
        <stp>PX_CLOSE_1D</stp>
        <stp>26/02/2018</stp>
        <stp>26/02/2018</stp>
        <stp>[Crispin Spreadsheet.xlsx]Portfolio!R151C25</stp>
        <tr r="Y151" s="2"/>
      </tp>
      <tp t="e">
        <v>#N/A</v>
        <stp/>
        <stp>##V3_BDHV12</stp>
        <stp>NLSN US Equity</stp>
        <stp>PX_CLOSE_1D</stp>
        <stp>26/02/2018</stp>
        <stp>26/02/2018</stp>
        <stp>[Crispin Spreadsheet.xlsx]Portfolio!R313C25</stp>
        <tr r="Y313" s="2"/>
      </tp>
      <tp t="e">
        <v>#N/A</v>
        <stp/>
        <stp>##V3_BDHV12</stp>
        <stp>TUNG LN Equity</stp>
        <stp>PX_CLOSE_1D</stp>
        <stp>26/02/2018</stp>
        <stp>26/02/2018</stp>
        <stp>[Crispin Spreadsheet.xlsx]Portfolio!R205C25</stp>
        <tr r="Y205" s="2"/>
      </tp>
      <tp t="e">
        <v>#N/A</v>
        <stp/>
        <stp>##V3_BDHV12</stp>
        <stp>NLSN US Equity</stp>
        <stp>PX_CLOSE_1D</stp>
        <stp>26/02/2018</stp>
        <stp>26/02/2018</stp>
        <stp>[Crispin Spreadsheet.xlsx]Portfolio!R241C25</stp>
        <tr r="Y241" s="2"/>
      </tp>
    </main>
    <main first="bloomberg.rtd">
      <tp t="e">
        <v>#N/A</v>
        <stp/>
        <stp>##V3_BDHV12</stp>
        <stp>GNC LN Equity</stp>
        <stp>PX_CLOSE_1D</stp>
        <stp>26/02/2018</stp>
        <stp>26/02/2018</stp>
        <stp>[Crispin Spreadsheet.xlsx]Portfolio!R164C25</stp>
        <tr r="Y164" s="2"/>
      </tp>
    </main>
    <main first="bloomberg.rtd">
      <tp>
        <v>131.52000000000001</v>
        <stp/>
        <stp>##V3_BDPV12</stp>
        <stp>EURJPY Curncy</stp>
        <stp>PX_YEST_CLOSE</stp>
        <stp>[Crispin Spreadsheet.xlsx]Portfolio!R110C29</stp>
        <tr r="AC110" s="2"/>
      </tp>
    </main>
    <main first="bloomberg.rtd">
      <tp>
        <v>131.52000000000001</v>
        <stp/>
        <stp>##V3_BDPV12</stp>
        <stp>EURJPY Curncy</stp>
        <stp>PX_YEST_CLOSE</stp>
        <stp>[Crispin Spreadsheet.xlsx]Portfolio!R109C29</stp>
        <tr r="AC109" s="2"/>
      </tp>
      <tp>
        <v>131.52000000000001</v>
        <stp/>
        <stp>##V3_BDPV12</stp>
        <stp>EURJPY Curncy</stp>
        <stp>PX_YEST_CLOSE</stp>
        <stp>[Crispin Spreadsheet.xlsx]Portfolio!R108C29</stp>
        <tr r="AC108" s="2"/>
      </tp>
      <tp>
        <v>131.52000000000001</v>
        <stp/>
        <stp>##V3_BDPV12</stp>
        <stp>EURJPY Curncy</stp>
        <stp>PX_YEST_CLOSE</stp>
        <stp>[Crispin Spreadsheet.xlsx]Portfolio!R103C29</stp>
        <tr r="AC103" s="2"/>
      </tp>
      <tp>
        <v>131.52000000000001</v>
        <stp/>
        <stp>##V3_BDPV12</stp>
        <stp>EURJPY Curncy</stp>
        <stp>PX_YEST_CLOSE</stp>
        <stp>[Crispin Spreadsheet.xlsx]Portfolio!R102C29</stp>
        <tr r="AC102" s="2"/>
      </tp>
      <tp>
        <v>131.52000000000001</v>
        <stp/>
        <stp>##V3_BDPV12</stp>
        <stp>EURJPY Curncy</stp>
        <stp>PX_YEST_CLOSE</stp>
        <stp>[Crispin Spreadsheet.xlsx]Portfolio!R101C29</stp>
        <tr r="AC101" s="2"/>
      </tp>
      <tp>
        <v>131.52000000000001</v>
        <stp/>
        <stp>##V3_BDPV12</stp>
        <stp>EURJPY Curncy</stp>
        <stp>PX_YEST_CLOSE</stp>
        <stp>[Crispin Spreadsheet.xlsx]Portfolio!R100C29</stp>
        <tr r="AC100" s="2"/>
      </tp>
      <tp>
        <v>131.52000000000001</v>
        <stp/>
        <stp>##V3_BDPV12</stp>
        <stp>EURJPY Curncy</stp>
        <stp>PX_YEST_CLOSE</stp>
        <stp>[Crispin Spreadsheet.xlsx]Portfolio!R107C29</stp>
        <tr r="AC107" s="2"/>
      </tp>
      <tp>
        <v>131.52000000000001</v>
        <stp/>
        <stp>##V3_BDPV12</stp>
        <stp>EURJPY Curncy</stp>
        <stp>PX_YEST_CLOSE</stp>
        <stp>[Crispin Spreadsheet.xlsx]Portfolio!R106C29</stp>
        <tr r="AC106" s="2"/>
      </tp>
      <tp>
        <v>131.52000000000001</v>
        <stp/>
        <stp>##V3_BDPV12</stp>
        <stp>EURJPY Curncy</stp>
        <stp>PX_YEST_CLOSE</stp>
        <stp>[Crispin Spreadsheet.xlsx]Portfolio!R105C29</stp>
        <tr r="AC105" s="2"/>
      </tp>
      <tp>
        <v>131.52000000000001</v>
        <stp/>
        <stp>##V3_BDPV12</stp>
        <stp>EURJPY Curncy</stp>
        <stp>PX_YEST_CLOSE</stp>
        <stp>[Crispin Spreadsheet.xlsx]Portfolio!R104C29</stp>
        <tr r="AC104" s="2"/>
      </tp>
    </main>
    <main first="bloomberg.rtd">
      <tp>
        <v>131.52000000000001</v>
        <stp/>
        <stp>##V3_BDPV12</stp>
        <stp>EURJPY Curncy</stp>
        <stp>PX_YEST_CLOSE</stp>
        <stp>[Crispin Spreadsheet.xlsx]Portfolio!R266C29</stp>
        <tr r="AC266" s="2"/>
      </tp>
    </main>
    <main first="bloomberg.rtd">
      <tp>
        <v>131.52000000000001</v>
        <stp/>
        <stp>##V3_BDPV12</stp>
        <stp>EURJPY Curncy</stp>
        <stp>PX_YEST_CLOSE</stp>
        <stp>[Crispin Spreadsheet.xlsx]Portfolio!R315C29</stp>
        <tr r="AC315" s="2"/>
      </tp>
    </main>
    <main first="bloomberg.rtd">
      <tp>
        <v>131.52000000000001</v>
        <stp/>
        <stp>##V3_BDPV12</stp>
        <stp>EURJPY Curncy</stp>
        <stp>PX_YEST_CLOSE</stp>
        <stp>[Crispin Spreadsheet.xlsx]Portfolio!R322C29</stp>
        <tr r="AC322" s="2"/>
      </tp>
      <tp>
        <v>131.52000000000001</v>
        <stp/>
        <stp>##V3_BDPV12</stp>
        <stp>EURJPY Curncy</stp>
        <stp>PX_YEST_CLOSE</stp>
        <stp>[Crispin Spreadsheet.xlsx]Portfolio!R320C29</stp>
        <tr r="AC320" s="2"/>
      </tp>
    </main>
    <main first="bloomberg.rtd">
      <tp t="e">
        <v>#N/A</v>
        <stp/>
        <stp>##V3_BDHV12</stp>
        <stp>CRUS US Equity</stp>
        <stp>PX_CLOSE_1D</stp>
        <stp>26/02/2018</stp>
        <stp>26/02/2018</stp>
        <stp>[Crispin Spreadsheet.xlsx]Portfolio!R219C25</stp>
        <tr r="Y219" s="2"/>
      </tp>
      <tp t="e">
        <v>#N/A</v>
        <stp/>
        <stp>##V3_BDHV12</stp>
        <stp>CRUS US Equity</stp>
        <stp>PX_CLOSE_1D</stp>
        <stp>26/02/2018</stp>
        <stp>26/02/2018</stp>
        <stp>[Crispin Spreadsheet.xlsx]Portfolio!R292C25</stp>
        <tr r="Y292" s="2"/>
      </tp>
    </main>
    <main first="bloomberg.rtd">
      <tp>
        <v>9.6254000000000008</v>
        <stp/>
        <stp>##V3_BDPV12</stp>
        <stp>EURNOK Curncy</stp>
        <stp>PX_YEST_CLOSE</stp>
        <stp>[Crispin Spreadsheet.xlsx]Portfolio!R297C29</stp>
        <tr r="AC297" s="2"/>
      </tp>
      <tp>
        <v>9.6254000000000008</v>
        <stp/>
        <stp>##V3_BDPV12</stp>
        <stp>EURNOK Curncy</stp>
        <stp>PX_YEST_CLOSE</stp>
        <stp>[Crispin Spreadsheet.xlsx]Portfolio!R291C29</stp>
        <tr r="AC291" s="2"/>
      </tp>
      <tp>
        <v>9.6254000000000008</v>
        <stp/>
        <stp>##V3_BDPV12</stp>
        <stp>EURNOK Curncy</stp>
        <stp>PX_YEST_CLOSE</stp>
        <stp>[Crispin Spreadsheet.xlsx]Portfolio!R285C29</stp>
        <tr r="AC285" s="2"/>
      </tp>
      <tp>
        <v>9.6254000000000008</v>
        <stp/>
        <stp>##V3_BDPV12</stp>
        <stp>EURNOK Curncy</stp>
        <stp>PX_YEST_CLOSE</stp>
        <stp>[Crispin Spreadsheet.xlsx]Portfolio!R314C29</stp>
        <tr r="AC314" s="2"/>
      </tp>
      <tp>
        <v>9.6254000000000008</v>
        <stp/>
        <stp>##V3_BDPV12</stp>
        <stp>EURNOK Curncy</stp>
        <stp>PX_YEST_CLOSE</stp>
        <stp>[Crispin Spreadsheet.xlsx]Portfolio!R309C29</stp>
        <tr r="AC309" s="2"/>
      </tp>
      <tp>
        <v>9.6254000000000008</v>
        <stp/>
        <stp>##V3_BDPV12</stp>
        <stp>EURNOK Curncy</stp>
        <stp>PX_YEST_CLOSE</stp>
        <stp>[Crispin Spreadsheet.xlsx]Portfolio!R119C29</stp>
        <tr r="AC119" s="2"/>
      </tp>
      <tp>
        <v>9.6254000000000008</v>
        <stp/>
        <stp>##V3_BDPV12</stp>
        <stp>EURNOK Curncy</stp>
        <stp>PX_YEST_CLOSE</stp>
        <stp>[Crispin Spreadsheet.xlsx]Portfolio!R125C29</stp>
        <tr r="AC125" s="2"/>
      </tp>
      <tp>
        <v>9.6254000000000008</v>
        <stp/>
        <stp>##V3_BDPV12</stp>
        <stp>EURNOK Curncy</stp>
        <stp>PX_YEST_CLOSE</stp>
        <stp>[Crispin Spreadsheet.xlsx]Portfolio!R124C29</stp>
        <tr r="AC124" s="2"/>
      </tp>
      <tp>
        <v>9.6254000000000008</v>
        <stp/>
        <stp>##V3_BDPV12</stp>
        <stp>EURNOK Curncy</stp>
        <stp>PX_YEST_CLOSE</stp>
        <stp>[Crispin Spreadsheet.xlsx]Portfolio!R123C29</stp>
        <tr r="AC123" s="2"/>
      </tp>
      <tp>
        <v>9.6254000000000008</v>
        <stp/>
        <stp>##V3_BDPV12</stp>
        <stp>EURNOK Curncy</stp>
        <stp>PX_YEST_CLOSE</stp>
        <stp>[Crispin Spreadsheet.xlsx]Portfolio!R122C29</stp>
        <tr r="AC122" s="2"/>
      </tp>
      <tp>
        <v>9.6254000000000008</v>
        <stp/>
        <stp>##V3_BDPV12</stp>
        <stp>EURNOK Curncy</stp>
        <stp>PX_YEST_CLOSE</stp>
        <stp>[Crispin Spreadsheet.xlsx]Portfolio!R121C29</stp>
        <tr r="AC121" s="2"/>
      </tp>
      <tp>
        <v>9.6254000000000008</v>
        <stp/>
        <stp>##V3_BDPV12</stp>
        <stp>EURNOK Curncy</stp>
        <stp>PX_YEST_CLOSE</stp>
        <stp>[Crispin Spreadsheet.xlsx]Portfolio!R120C29</stp>
        <tr r="AC120" s="2"/>
      </tp>
    </main>
    <main first="bloomberg.rtd">
      <tp>
        <v>1318.6000000000001</v>
        <stp/>
        <stp>##V3_BDPV12</stp>
        <stp>GCJ8 Comdty</stp>
        <stp>PX_YEST_CLOSE</stp>
        <stp>[Crispin Spreadsheet.xlsx]Portfolio!R265C5</stp>
        <tr r="E265" s="2"/>
      </tp>
      <tp t="e">
        <v>#N/A</v>
        <stp/>
        <stp>##V3_BDHV12</stp>
        <stp>ONTEX BB Equity</stp>
        <stp>PX_CLOSE_1D</stp>
        <stp>26/02/2018</stp>
        <stp>26/02/2018</stp>
        <stp>[Crispin Spreadsheet.xlsx]Portfolio!R23C25</stp>
        <tr r="Y23" s="2"/>
      </tp>
    </main>
    <main first="bloomberg.rtd">
      <tp t="e">
        <v>#N/A</v>
        <stp/>
        <stp>##V3_BDHV12</stp>
        <stp>TSLA US Equity</stp>
        <stp>PX_CLOSE_1D</stp>
        <stp>26/02/2018</stp>
        <stp>26/02/2018</stp>
        <stp>[Crispin Spreadsheet.xlsx]Portfolio!R250C25</stp>
        <tr r="Y250" s="2"/>
      </tp>
      <tp t="e">
        <v>#N/A</v>
        <stp/>
        <stp>##V3_BDHV12</stp>
        <stp>TSLA US Equity</stp>
        <stp>PX_CLOSE_1D</stp>
        <stp>26/02/2018</stp>
        <stp>26/02/2018</stp>
        <stp>[Crispin Spreadsheet.xlsx]Portfolio!R326C25</stp>
        <tr r="Y326" s="2"/>
      </tp>
      <tp t="e">
        <v>#N/A</v>
        <stp/>
        <stp>##V3_BDHV12</stp>
        <stp>VSAT US Equity</stp>
        <stp>PX_CLOSE_1D</stp>
        <stp>26/02/2018</stp>
        <stp>26/02/2018</stp>
        <stp>[Crispin Spreadsheet.xlsx]Portfolio!R331C25</stp>
        <tr r="Y331" s="2"/>
      </tp>
      <tp t="e">
        <v>#N/A</v>
        <stp/>
        <stp>##V3_BDHV12</stp>
        <stp>VSAT US Equity</stp>
        <stp>PX_CLOSE_1D</stp>
        <stp>26/02/2018</stp>
        <stp>26/02/2018</stp>
        <stp>[Crispin Spreadsheet.xlsx]Portfolio!R257C25</stp>
        <tr r="Y257" s="2"/>
      </tp>
    </main>
    <main first="bloomberg.rtd">
      <tp t="e">
        <v>#N/A</v>
        <stp/>
        <stp>##V3_BDHV12</stp>
        <stp>PHIA NA Equity</stp>
        <stp>PX_CLOSE_1D</stp>
        <stp>26/02/2018</stp>
        <stp>26/02/2018</stp>
        <stp>[Crispin Spreadsheet.xlsx]Portfolio!R116C25</stp>
        <tr r="Y116" s="2"/>
      </tp>
    </main>
    <main first="bloomberg.rtd">
      <tp t="e">
        <v>#N/A</v>
        <stp/>
        <stp>##V3_BDHV12</stp>
        <stp>PHIA NA Equity</stp>
        <stp>PX_CLOSE_1D</stp>
        <stp>26/02/2018</stp>
        <stp>26/02/2018</stp>
        <stp>[Crispin Spreadsheet.xlsx]Portfolio!R305C25</stp>
        <tr r="Y305" s="2"/>
      </tp>
    </main>
    <main first="bloomberg.rtd">
      <tp t="e">
        <v>#N/A</v>
        <stp/>
        <stp>##V3_BDHV12</stp>
        <stp>AAL US Equity</stp>
        <stp>PX_CLOSE_1D</stp>
        <stp>26/02/2018</stp>
        <stp>26/02/2018</stp>
        <stp>[Crispin Spreadsheet.xlsx]Portfolio!R211C25</stp>
        <tr r="Y211" s="2"/>
      </tp>
      <tp t="e">
        <v>#N/A</v>
        <stp/>
        <stp>##V3_BDHV12</stp>
        <stp>SDF GY Equity</stp>
        <stp>PX_CLOSE_1D</stp>
        <stp>26/02/2018</stp>
        <stp>26/02/2018</stp>
        <stp>[Crispin Spreadsheet.xlsx]Portfolio!R304C25</stp>
        <tr r="Y304" s="2"/>
      </tp>
      <tp>
        <v>27.5</v>
        <stp/>
        <stp>##V3_BDPV12</stp>
        <stp>1128 HK Equity</stp>
        <stp>LAST_PRICE</stp>
        <stp>[Crispin Spreadsheet.xlsx]Portfolio!R84C6</stp>
        <tr r="F84" s="2"/>
      </tp>
      <tp t="e">
        <v>#N/A</v>
        <stp/>
        <stp>##V3_BDHV12</stp>
        <stp>SPLK US Equity</stp>
        <stp>PX_CLOSE_1D</stp>
        <stp>26/02/2018</stp>
        <stp>26/02/2018</stp>
        <stp>[Crispin Spreadsheet.xlsx]Portfolio!R249C25</stp>
        <tr r="Y249" s="2"/>
      </tp>
      <tp t="e">
        <v>#N/A</v>
        <stp/>
        <stp>##V3_BDHV12</stp>
        <stp>SPLK US Equity</stp>
        <stp>PX_CLOSE_1D</stp>
        <stp>26/02/2018</stp>
        <stp>26/02/2018</stp>
        <stp>[Crispin Spreadsheet.xlsx]Portfolio!R321C25</stp>
        <tr r="Y321" s="2"/>
      </tp>
    </main>
    <main first="bloomberg.rtd">
      <tp>
        <v>1318.6000000000001</v>
        <stp/>
        <stp>##V3_BDPV12</stp>
        <stp>GCJ8 Comdty</stp>
        <stp>PX_YEST_CLOSE</stp>
        <stp>[Crispin Spreadsheet.xlsx]Portfolio!R227C5</stp>
        <tr r="E227" s="2"/>
      </tp>
      <tp>
        <v>150.93</v>
        <stp/>
        <stp>##V3_BDPV12</stp>
        <stp>JBH8 Comdty</stp>
        <stp>PX_YEST_CLOSE</stp>
        <stp>[Crispin Spreadsheet.xlsx]Portfolio!R266C5</stp>
        <tr r="E266" s="2"/>
      </tp>
      <tp t="e">
        <v>#N/A</v>
        <stp/>
        <stp>##V3_BDHV12</stp>
        <stp>BFR US Equity</stp>
        <stp>PX_CLOSE_1D</stp>
        <stp>26/02/2018</stp>
        <stp>26/02/2018</stp>
        <stp>[Crispin Spreadsheet.xlsx]Portfolio!R216C25</stp>
        <tr r="Y216" s="2"/>
      </tp>
      <tp t="e">
        <v>#N/A</v>
        <stp/>
        <stp>##V3_BDHV12</stp>
        <stp>BID US Equity</stp>
        <stp>PX_CLOSE_1D</stp>
        <stp>26/02/2018</stp>
        <stp>26/02/2018</stp>
        <stp>[Crispin Spreadsheet.xlsx]Portfolio!R248C25</stp>
        <tr r="Y248" s="2"/>
      </tp>
    </main>
    <main first="bloomberg.rtd">
      <tp t="e">
        <v>#N/A</v>
        <stp/>
        <stp>##V3_BDHV12</stp>
        <stp>BMA US Equity</stp>
        <stp>PX_CLOSE_1D</stp>
        <stp>26/02/2018</stp>
        <stp>26/02/2018</stp>
        <stp>[Crispin Spreadsheet.xlsx]Portfolio!R215C25</stp>
        <tr r="Y215" s="2"/>
      </tp>
    </main>
    <main first="bloomberg.rtd">
      <tp t="e">
        <v>#N/A</v>
        <stp/>
        <stp>##V3_BDHV12</stp>
        <stp>ALPHA GA Equity</stp>
        <stp>PX_CLOSE_1D</stp>
        <stp>26/02/2018</stp>
        <stp>26/02/2018</stp>
        <stp>[Crispin Spreadsheet.xlsx]Portfolio!R76C25</stp>
        <tr r="Y76" s="2"/>
      </tp>
      <tp t="e">
        <v>#N/A</v>
        <stp/>
        <stp>##V3_BDHV12</stp>
        <stp>SLCE3 BS Equity</stp>
        <stp>PX_CLOSE_1D</stp>
        <stp>26/02/2018</stp>
        <stp>26/02/2018</stp>
        <stp>[Crispin Spreadsheet.xlsx]Portfolio!R26C25</stp>
        <tr r="Y26" s="2"/>
      </tp>
    </main>
    <main first="bloomberg.rtd">
      <tp t="e">
        <v>#N/A</v>
        <stp/>
        <stp>##V3_BDHV12</stp>
        <stp>CAR US Equity</stp>
        <stp>PX_CLOSE_1D</stp>
        <stp>26/02/2018</stp>
        <stp>26/02/2018</stp>
        <stp>[Crispin Spreadsheet.xlsx]Portfolio!R214C25</stp>
        <tr r="Y214" s="2"/>
      </tp>
      <tp t="e">
        <v>#N/A</v>
        <stp/>
        <stp>##V3_BDHV12</stp>
        <stp>CAT US Equity</stp>
        <stp>PX_CLOSE_1D</stp>
        <stp>26/02/2018</stp>
        <stp>26/02/2018</stp>
        <stp>[Crispin Spreadsheet.xlsx]Portfolio!R218C25</stp>
        <tr r="Y218" s="2"/>
      </tp>
      <tp t="e">
        <v>#N/A</v>
        <stp/>
        <stp>##V3_BDHV12</stp>
        <stp>CAR US Equity</stp>
        <stp>PX_CLOSE_1D</stp>
        <stp>26/02/2018</stp>
        <stp>26/02/2018</stp>
        <stp>[Crispin Spreadsheet.xlsx]Portfolio!R289C25</stp>
        <tr r="Y289" s="2"/>
      </tp>
    </main>
    <main first="bloomberg.rtd">
      <tp t="e">
        <v>#N/A</v>
        <stp/>
        <stp>##V3_BDHV12</stp>
        <stp>AMBUB DC Equity</stp>
        <stp>PX_CLOSE_1D</stp>
        <stp>26/02/2018</stp>
        <stp>26/02/2018</stp>
        <stp>[Crispin Spreadsheet.xlsx]Portfolio!R36C25</stp>
        <tr r="Y36" s="2"/>
      </tp>
      <tp t="e">
        <v>#N/A</v>
        <stp/>
        <stp>##V3_BDHV12</stp>
        <stp>SESG FP Equity</stp>
        <stp>PX_CLOSE_1D</stp>
        <stp>26/02/2018</stp>
        <stp>26/02/2018</stp>
        <stp>[Crispin Spreadsheet.xlsx]Portfolio!R318C25</stp>
        <tr r="Y318" s="2"/>
      </tp>
      <tp t="e">
        <v>#N/A</v>
        <stp/>
        <stp>##V3_BDHV12</stp>
        <stp>LOOK LN Equity</stp>
        <stp>PX_CLOSE_1D</stp>
        <stp>26/02/2018</stp>
        <stp>26/02/2018</stp>
        <stp>[Crispin Spreadsheet.xlsx]Portfolio!R180C25</stp>
        <tr r="Y180" s="2"/>
      </tp>
    </main>
    <main first="bloomberg.rtd">
      <tp>
        <v>7.4459999999999997</v>
        <stp/>
        <stp>##V3_BDPV12</stp>
        <stp>EURDKK Curncy</stp>
        <stp>PX_YEST_CLOSE</stp>
        <stp>[Crispin Spreadsheet.xlsx]Portfolio!R286C29</stp>
        <tr r="AC286" s="2"/>
      </tp>
      <tp>
        <v>7.4459999999999997</v>
        <stp/>
        <stp>##V3_BDPV12</stp>
        <stp>EURDKK Curncy</stp>
        <stp>PX_YEST_CLOSE</stp>
        <stp>[Crispin Spreadsheet.xlsx]Portfolio!R334C29</stp>
        <tr r="AC334" s="2"/>
      </tp>
    </main>
    <main first="bloomberg.rtd">
      <tp t="e">
        <v>#N/A</v>
        <stp/>
        <stp>##V3_BDHV12</stp>
        <stp>DAL US Equity</stp>
        <stp>PX_CLOSE_1D</stp>
        <stp>26/02/2018</stp>
        <stp>26/02/2018</stp>
        <stp>[Crispin Spreadsheet.xlsx]Portfolio!R222C25</stp>
        <tr r="Y222" s="2"/>
      </tp>
    </main>
    <main first="bloomberg.rtd">
      <tp t="e">
        <v>#N/A</v>
        <stp/>
        <stp>##V3_BDHV12</stp>
        <stp>ANTO LN Equity</stp>
        <stp>PX_CLOSE_1D</stp>
        <stp>26/02/2018</stp>
        <stp>26/02/2018</stp>
        <stp>[Crispin Spreadsheet.xlsx]Portfolio!R149C25</stp>
        <tr r="Y149" s="2"/>
      </tp>
      <tp t="e">
        <v>#N/A</v>
        <stp/>
        <stp>##V3_BDHV12</stp>
        <stp>INTU LN Equity</stp>
        <stp>PX_CLOSE_1D</stp>
        <stp>26/02/2018</stp>
        <stp>26/02/2018</stp>
        <stp>[Crispin Spreadsheet.xlsx]Portfolio!R172C25</stp>
        <tr r="Y172" s="2"/>
      </tp>
      <tp t="e">
        <v>#N/A</v>
        <stp/>
        <stp>##V3_BDHV12</stp>
        <stp>INCH LN Equity</stp>
        <stp>PX_CLOSE_1D</stp>
        <stp>26/02/2018</stp>
        <stp>26/02/2018</stp>
        <stp>[Crispin Spreadsheet.xlsx]Portfolio!R171C25</stp>
        <tr r="Y171" s="2"/>
      </tp>
    </main>
    <main first="bloomberg.rtd">
      <tp>
        <v>150.93</v>
        <stp/>
        <stp>##V3_BDPV12</stp>
        <stp>JBH8 Comdty</stp>
        <stp>PX_YEST_CLOSE</stp>
        <stp>[Crispin Spreadsheet.xlsx]Portfolio!R101C5</stp>
        <tr r="E101" s="2"/>
      </tp>
    </main>
    <main first="bloomberg.rtd">
      <tp t="e">
        <v>#N/A</v>
        <stp/>
        <stp>##V3_BDHV12</stp>
        <stp>WDI GY Equity</stp>
        <stp>PX_CLOSE_1D</stp>
        <stp>26/02/2018</stp>
        <stp>26/02/2018</stp>
        <stp>[Crispin Spreadsheet.xlsx]Portfolio!R335C25</stp>
        <tr r="Y335" s="2"/>
      </tp>
      <tp t="e">
        <v>#N/A</v>
        <stp/>
        <stp>##V3_BDHV12</stp>
        <stp>HMSO LN Equity</stp>
        <stp>PX_CLOSE_1D</stp>
        <stp>26/02/2018</stp>
        <stp>26/02/2018</stp>
        <stp>[Crispin Spreadsheet.xlsx]Portfolio!R165C25</stp>
        <tr r="Y165" s="2"/>
      </tp>
      <tp t="e">
        <v>#N/A</v>
        <stp/>
        <stp>##V3_BDHV12</stp>
        <stp>ARYN SW Equity</stp>
        <stp>PX_CLOSE_1D</stp>
        <stp>26/02/2018</stp>
        <stp>26/02/2018</stp>
        <stp>[Crispin Spreadsheet.xlsx]Portfolio!R288C25</stp>
        <tr r="Y288" s="2"/>
      </tp>
      <tp t="e">
        <v>#N/A</v>
        <stp/>
        <stp>##V3_BDHV12</stp>
        <stp>ARYN SW Equity</stp>
        <stp>PX_CLOSE_1D</stp>
        <stp>26/02/2018</stp>
        <stp>26/02/2018</stp>
        <stp>[Crispin Spreadsheet.xlsx]Portfolio!R139C25</stp>
        <tr r="Y139" s="2"/>
      </tp>
      <tp t="e">
        <v>#N/A</v>
        <stp/>
        <stp>##V3_BDHV12</stp>
        <stp>NODL NO Equity</stp>
        <stp>PX_CLOSE_1D</stp>
        <stp>26/02/2018</stp>
        <stp>26/02/2018</stp>
        <stp>[Crispin Spreadsheet.xlsx]Portfolio!R314C25</stp>
        <tr r="Y314" s="2"/>
      </tp>
      <tp t="e">
        <v>#N/A</v>
        <stp/>
        <stp>##V3_BDHV12</stp>
        <stp>DMGT LN Equity</stp>
        <stp>PX_CLOSE_1D</stp>
        <stp>26/02/2018</stp>
        <stp>26/02/2018</stp>
        <stp>[Crispin Spreadsheet.xlsx]Portfolio!R160C25</stp>
        <tr r="Y160" s="2"/>
      </tp>
      <tp t="e">
        <v>#N/A</v>
        <stp/>
        <stp>##V3_BDHV12</stp>
        <stp>NODL NO Equity</stp>
        <stp>PX_CLOSE_1D</stp>
        <stp>26/02/2018</stp>
        <stp>26/02/2018</stp>
        <stp>[Crispin Spreadsheet.xlsx]Portfolio!R123C25</stp>
        <tr r="Y123" s="2"/>
      </tp>
    </main>
    <main first="bloomberg.rtd">
      <tp t="e">
        <v>#N/A</v>
        <stp/>
        <stp>##V3_BDHV12</stp>
        <stp>ZIL2 GY Equity</stp>
        <stp>PX_CLOSE_1D</stp>
        <stp>26/02/2018</stp>
        <stp>26/02/2018</stp>
        <stp>[Crispin Spreadsheet.xlsx]Portfolio!R64C25</stp>
        <tr r="Y64" s="2"/>
      </tp>
    </main>
    <main first="bloomberg.rtd">
      <tp t="e">
        <v>#N/A</v>
        <stp/>
        <stp>##V3_BDHV12</stp>
        <stp>WDH DC Equity</stp>
        <stp>PX_CLOSE_1D</stp>
        <stp>26/02/2018</stp>
        <stp>26/02/2018</stp>
        <stp>[Crispin Spreadsheet.xlsx]Portfolio!R334C25</stp>
        <tr r="Y334" s="2"/>
      </tp>
    </main>
    <main first="bloomberg.rtd">
      <tp>
        <v>44.15</v>
        <stp/>
        <stp>##V3_BDPV12</stp>
        <stp>1928 HK Equity</stp>
        <stp>LAST_PRICE</stp>
        <stp>[Crispin Spreadsheet.xlsx]Portfolio!R83C6</stp>
        <tr r="F83" s="2"/>
      </tp>
      <tp t="e">
        <v>#N/A</v>
        <stp/>
        <stp>##V3_BDHV12</stp>
        <stp>LULU US Equity</stp>
        <stp>PX_CLOSE_1D</stp>
        <stp>26/02/2018</stp>
        <stp>26/02/2018</stp>
        <stp>[Crispin Spreadsheet.xlsx]Portfolio!R237C25</stp>
        <tr r="Y237" s="2"/>
      </tp>
    </main>
    <main first="bloomberg.rtd">
      <tp>
        <v>1.15005</v>
        <stp/>
        <stp>##V3_BDPV12</stp>
        <stp>EURCHF Curncy</stp>
        <stp>PX_YEST_CLOSE</stp>
        <stp>[Crispin Spreadsheet.xlsx]Portfolio!R312C29</stp>
        <tr r="AC312" s="2"/>
      </tp>
    </main>
    <main first="bloomberg.rtd">
      <tp>
        <v>1.15005</v>
        <stp/>
        <stp>##V3_BDPV12</stp>
        <stp>EURCHF Curncy</stp>
        <stp>PX_YEST_CLOSE</stp>
        <stp>[Crispin Spreadsheet.xlsx]Portfolio!R323C29</stp>
        <tr r="AC323" s="2"/>
      </tp>
      <tp>
        <v>1.15005</v>
        <stp/>
        <stp>##V3_BDPV12</stp>
        <stp>EURCHF Curncy</stp>
        <stp>PX_YEST_CLOSE</stp>
        <stp>[Crispin Spreadsheet.xlsx]Portfolio!R288C29</stp>
        <tr r="AC288" s="2"/>
      </tp>
    </main>
    <main first="bloomberg.rtd">
      <tp>
        <v>1.15005</v>
        <stp/>
        <stp>##V3_BDPV12</stp>
        <stp>EURCHF Curncy</stp>
        <stp>PX_YEST_CLOSE</stp>
        <stp>[Crispin Spreadsheet.xlsx]Portfolio!R139C29</stp>
        <tr r="AC139" s="2"/>
      </tp>
      <tp>
        <v>1.15005</v>
        <stp/>
        <stp>##V3_BDPV12</stp>
        <stp>EURCHF Curncy</stp>
        <stp>PX_YEST_CLOSE</stp>
        <stp>[Crispin Spreadsheet.xlsx]Portfolio!R142C29</stp>
        <tr r="AC142" s="2"/>
      </tp>
      <tp>
        <v>1.15005</v>
        <stp/>
        <stp>##V3_BDPV12</stp>
        <stp>EURCHF Curncy</stp>
        <stp>PX_YEST_CLOSE</stp>
        <stp>[Crispin Spreadsheet.xlsx]Portfolio!R140C29</stp>
        <tr r="AC140" s="2"/>
      </tp>
      <tp>
        <v>1.15005</v>
        <stp/>
        <stp>##V3_BDPV12</stp>
        <stp>EURCHF Curncy</stp>
        <stp>PX_YEST_CLOSE</stp>
        <stp>[Crispin Spreadsheet.xlsx]Portfolio!R141C29</stp>
        <tr r="AC141" s="2"/>
      </tp>
    </main>
    <main first="bloomberg.rtd">
      <tp t="e">
        <v>#N/A</v>
        <stp/>
        <stp>##V3_BDHV12</stp>
        <stp>AXL SJ Equity</stp>
        <stp>PX_CLOSE_1D</stp>
        <stp>26/02/2018</stp>
        <stp>26/02/2018</stp>
        <stp>[Crispin Spreadsheet.xlsx]Portfolio!R128C25</stp>
        <tr r="Y128" s="2"/>
      </tp>
      <tp t="e">
        <v>#N/A</v>
        <stp/>
        <stp>##V3_BDHV12</stp>
        <stp>GGP US Equity</stp>
        <stp>PX_CLOSE_1D</stp>
        <stp>26/02/2018</stp>
        <stp>26/02/2018</stp>
        <stp>[Crispin Spreadsheet.xlsx]Portfolio!R225C25</stp>
        <tr r="Y225" s="2"/>
      </tp>
      <tp t="e">
        <v>#N/A</v>
        <stp/>
        <stp>##V3_BDHV12</stp>
        <stp>GGP US Equity</stp>
        <stp>PX_CLOSE_1D</stp>
        <stp>26/02/2018</stp>
        <stp>26/02/2018</stp>
        <stp>[Crispin Spreadsheet.xlsx]Portfolio!R298C25</stp>
        <tr r="Y298" s="2"/>
      </tp>
    </main>
    <main first="bloomberg.rtd">
      <tp t="e">
        <v>#N/A</v>
        <stp/>
        <stp>##V3_BDHV12</stp>
        <stp>G M8 Comdty</stp>
        <stp>PX_CLOSE_1D</stp>
        <stp>26/02/2018</stp>
        <stp>26/02/2018</stp>
        <stp>[Crispin Spreadsheet.xlsx]Portfolio!R268C25</stp>
        <tr r="Y268" s="2"/>
      </tp>
    </main>
    <main first="bloomberg.rtd">
      <tp t="e">
        <v>#N/A</v>
        <stp/>
        <stp>##V3_BDHV12</stp>
        <stp>HTZ US Equity</stp>
        <stp>PX_CLOSE_1D</stp>
        <stp>26/02/2018</stp>
        <stp>26/02/2018</stp>
        <stp>[Crispin Spreadsheet.xlsx]Portfolio!R299C25</stp>
        <tr r="Y299" s="2"/>
      </tp>
      <tp t="e">
        <v>#N/A</v>
        <stp/>
        <stp>##V3_BDHV12</stp>
        <stp>HTZ US Equity</stp>
        <stp>PX_CLOSE_1D</stp>
        <stp>26/02/2018</stp>
        <stp>26/02/2018</stp>
        <stp>[Crispin Spreadsheet.xlsx]Portfolio!R229C25</stp>
        <tr r="Y229" s="2"/>
      </tp>
    </main>
    <main first="bloomberg.rtd">
      <tp t="e">
        <v>#N/A</v>
        <stp/>
        <stp>##V3_BDHV12</stp>
        <stp>ZIL2 GY Equity</stp>
        <stp>PX_CLOSE_1D</stp>
        <stp>26/02/2018</stp>
        <stp>26/02/2018</stp>
        <stp>[Crispin Spreadsheet.xlsx]Portfolio!R296C25</stp>
        <tr r="Y296" s="2"/>
      </tp>
    </main>
    <main first="bloomberg.rtd">
      <tp t="e">
        <v>#N/A</v>
        <stp/>
        <stp>##V3_BDHV12</stp>
        <stp>UN01 GY Equity</stp>
        <stp>PX_CLOSE_1D</stp>
        <stp>26/02/2018</stp>
        <stp>26/02/2018</stp>
        <stp>[Crispin Spreadsheet.xlsx]Portfolio!R71C25</stp>
        <tr r="Y71" s="2"/>
      </tp>
    </main>
    <main first="bloomberg.rtd">
      <tp t="e">
        <v>#N/A</v>
        <stp/>
        <stp>##V3_BDHV12</stp>
        <stp>PDG LN Equity</stp>
        <stp>PX_CLOSE_1D</stp>
        <stp>26/02/2018</stp>
        <stp>26/02/2018</stp>
        <stp>[Crispin Spreadsheet.xlsx]Portfolio!R187C25</stp>
        <tr r="Y187" s="2"/>
      </tp>
    </main>
    <main first="bloomberg.rtd">
      <tp t="e">
        <v>#N/A</v>
        <stp/>
        <stp>##V3_BDHV12</stp>
        <stp>BARC LN Equity</stp>
        <stp>PX_CLOSE_1D</stp>
        <stp>26/02/2018</stp>
        <stp>26/02/2018</stp>
        <stp>[Crispin Spreadsheet.xlsx]Portfolio!R154C25</stp>
        <tr r="Y154" s="2"/>
      </tp>
      <tp t="e">
        <v>#N/A</v>
        <stp/>
        <stp>##V3_BDHV12</stp>
        <stp>TALK LN Equity</stp>
        <stp>PX_CLOSE_1D</stp>
        <stp>26/02/2018</stp>
        <stp>26/02/2018</stp>
        <stp>[Crispin Spreadsheet.xlsx]Portfolio!R200C25</stp>
        <tr r="Y200" s="2"/>
      </tp>
    </main>
    <main first="bloomberg.rtd">
      <tp>
        <v>10.065200000000001</v>
        <stp/>
        <stp>##V3_BDPV12</stp>
        <stp>EURSEK Curncy</stp>
        <stp>PX_YEST_CLOSE</stp>
        <stp>[Crispin Spreadsheet.xlsx]Portfolio!R302C29</stp>
        <tr r="AC302" s="2"/>
      </tp>
      <tp>
        <v>10.065200000000001</v>
        <stp/>
        <stp>##V3_BDPV12</stp>
        <stp>EURSEK Curncy</stp>
        <stp>PX_YEST_CLOSE</stp>
        <stp>[Crispin Spreadsheet.xlsx]Portfolio!R300C29</stp>
        <tr r="AC300" s="2"/>
      </tp>
      <tp>
        <v>10.065200000000001</v>
        <stp/>
        <stp>##V3_BDPV12</stp>
        <stp>EURSEK Curncy</stp>
        <stp>PX_YEST_CLOSE</stp>
        <stp>[Crispin Spreadsheet.xlsx]Portfolio!R132C29</stp>
        <tr r="AC132" s="2"/>
      </tp>
      <tp>
        <v>10.065200000000001</v>
        <stp/>
        <stp>##V3_BDPV12</stp>
        <stp>EURSEK Curncy</stp>
        <stp>PX_YEST_CLOSE</stp>
        <stp>[Crispin Spreadsheet.xlsx]Portfolio!R133C29</stp>
        <tr r="AC133" s="2"/>
      </tp>
      <tp>
        <v>10.065200000000001</v>
        <stp/>
        <stp>##V3_BDPV12</stp>
        <stp>EURSEK Curncy</stp>
        <stp>PX_YEST_CLOSE</stp>
        <stp>[Crispin Spreadsheet.xlsx]Portfolio!R136C29</stp>
        <tr r="AC136" s="2"/>
      </tp>
      <tp>
        <v>10.065200000000001</v>
        <stp/>
        <stp>##V3_BDPV12</stp>
        <stp>EURSEK Curncy</stp>
        <stp>PX_YEST_CLOSE</stp>
        <stp>[Crispin Spreadsheet.xlsx]Portfolio!R134C29</stp>
        <tr r="AC134" s="2"/>
      </tp>
      <tp>
        <v>10.065200000000001</v>
        <stp/>
        <stp>##V3_BDPV12</stp>
        <stp>EURSEK Curncy</stp>
        <stp>PX_YEST_CLOSE</stp>
        <stp>[Crispin Spreadsheet.xlsx]Portfolio!R135C29</stp>
        <tr r="AC135" s="2"/>
      </tp>
    </main>
    <main first="bloomberg.rtd">
      <tp t="e">
        <v>#N/A</v>
        <stp/>
        <stp>##V3_BDHV12</stp>
        <stp>SLP LN Equity</stp>
        <stp>PX_CLOSE_1D</stp>
        <stp>26/02/2018</stp>
        <stp>26/02/2018</stp>
        <stp>[Crispin Spreadsheet.xlsx]Portfolio!R199C25</stp>
        <tr r="Y199" s="2"/>
      </tp>
    </main>
    <main first="bloomberg.rtd">
      <tp t="e">
        <v>#N/A</v>
        <stp/>
        <stp>##V3_BDHV12</stp>
        <stp>SKY LN Equity</stp>
        <stp>PX_CLOSE_1D</stp>
        <stp>26/02/2018</stp>
        <stp>26/02/2018</stp>
        <stp>[Crispin Spreadsheet.xlsx]Portfolio!R198C25</stp>
        <tr r="Y198" s="2"/>
      </tp>
    </main>
    <main first="bloomberg.rtd">
      <tp t="e">
        <v>#N/A</v>
        <stp/>
        <stp>##V3_BDHV12</stp>
        <stp>LHN SW Equity</stp>
        <stp>PX_CLOSE_1D</stp>
        <stp>26/02/2018</stp>
        <stp>26/02/2018</stp>
        <stp>[Crispin Spreadsheet.xlsx]Portfolio!R140C25</stp>
        <tr r="Y140" s="2"/>
      </tp>
      <tp t="e">
        <v>#N/A</v>
        <stp/>
        <stp>##V3_BDHV12</stp>
        <stp>WGXO AU Equity</stp>
        <stp>PX_CLOSE_1D</stp>
        <stp>26/02/2018</stp>
        <stp>26/02/2018</stp>
        <stp>[Crispin Spreadsheet.xlsx]Portfolio!R18C25</stp>
        <tr r="Y18" s="2"/>
      </tp>
    </main>
    <main first="bloomberg.rtd">
      <tp t="e">
        <v>#N/A</v>
        <stp/>
        <stp>##V3_BDHV12</stp>
        <stp>PGS NO Equity</stp>
        <stp>PX_CLOSE_1D</stp>
        <stp>26/02/2018</stp>
        <stp>26/02/2018</stp>
        <stp>[Crispin Spreadsheet.xlsx]Portfolio!R124C25</stp>
        <tr r="Y124" s="2"/>
      </tp>
    </main>
    <main first="bloomberg.rtd">
      <tp t="e">
        <v>#N/A</v>
        <stp/>
        <stp>##V3_BDHV12</stp>
        <stp>RB/ LN Equity</stp>
        <stp>PX_CLOSE_1D</stp>
        <stp>26/02/2018</stp>
        <stp>26/02/2018</stp>
        <stp>[Crispin Spreadsheet.xlsx]Portfolio!R191C25</stp>
        <tr r="Y191" s="2"/>
      </tp>
    </main>
    <main first="bloomberg.rtd">
      <tp t="e">
        <v>#N/A</v>
        <stp/>
        <stp>##V3_BDHV12</stp>
        <stp>KGC US Equity</stp>
        <stp>PX_CLOSE_1D</stp>
        <stp>26/02/2018</stp>
        <stp>26/02/2018</stp>
        <stp>[Crispin Spreadsheet.xlsx]Portfolio!R232C25</stp>
        <tr r="Y232" s="2"/>
      </tp>
      <tp t="e">
        <v>#N/A</v>
        <stp/>
        <stp>##V3_BDHV12</stp>
        <stp>KHC US Equity</stp>
        <stp>PX_CLOSE_1D</stp>
        <stp>26/02/2018</stp>
        <stp>26/02/2018</stp>
        <stp>[Crispin Spreadsheet.xlsx]Portfolio!R233C25</stp>
        <tr r="Y233" s="2"/>
      </tp>
      <tp t="e">
        <v>#N/A</v>
        <stp/>
        <stp>##V3_BDHV12</stp>
        <stp>KHC US Equity</stp>
        <stp>PX_CLOSE_1D</stp>
        <stp>26/02/2018</stp>
        <stp>26/02/2018</stp>
        <stp>[Crispin Spreadsheet.xlsx]Portfolio!R306C25</stp>
        <tr r="Y306" s="2"/>
      </tp>
      <tp t="e">
        <v>#N/A</v>
        <stp/>
        <stp>##V3_BDHV12</stp>
        <stp>RRS LN Equity</stp>
        <stp>PX_CLOSE_1D</stp>
        <stp>26/02/2018</stp>
        <stp>26/02/2018</stp>
        <stp>[Crispin Spreadsheet.xlsx]Portfolio!R189C25</stp>
        <tr r="Y189" s="2"/>
      </tp>
      <tp t="e">
        <v>#N/A</v>
        <stp/>
        <stp>##V3_BDHV12</stp>
        <stp>RR/ LN Equity</stp>
        <stp>PX_CLOSE_1D</stp>
        <stp>26/02/2018</stp>
        <stp>26/02/2018</stp>
        <stp>[Crispin Spreadsheet.xlsx]Portfolio!R193C25</stp>
        <tr r="Y193" s="2"/>
      </tp>
    </main>
    <main first="bloomberg.rtd">
      <tp t="e">
        <v>#N/A</v>
        <stp/>
        <stp>##V3_BDHV12</stp>
        <stp>METSO FH Equity</stp>
        <stp>PX_CLOSE_1D</stp>
        <stp>26/02/2018</stp>
        <stp>26/02/2018</stp>
        <stp>[Crispin Spreadsheet.xlsx]Portfolio!R40C25</stp>
        <tr r="Y40" s="2"/>
      </tp>
      <tp>
        <v>1730</v>
        <stp/>
        <stp>##V3_BDPV12</stp>
        <stp>8929 JT Equity</stp>
        <stp>LAST_PRICE</stp>
        <stp>[Crispin Spreadsheet.xlsx]Portfolio!R97C6</stp>
        <tr r="F97" s="2"/>
      </tp>
    </main>
    <main first="bloomberg.rtd">
      <tp t="e">
        <v>#N/A</v>
        <stp/>
        <stp>##V3_BDHV12</stp>
        <stp>LVS US Equity</stp>
        <stp>PX_CLOSE_1D</stp>
        <stp>26/02/2018</stp>
        <stp>26/02/2018</stp>
        <stp>[Crispin Spreadsheet.xlsx]Portfolio!R235C25</stp>
        <tr r="Y235" s="2"/>
      </tp>
    </main>
    <main first="bloomberg.rtd">
      <tp t="e">
        <v>#N/A</v>
        <stp/>
        <stp>##V3_BDHV12</stp>
        <stp>JM SS Equity</stp>
        <stp>PX_CLOSE_1D</stp>
        <stp>26/02/2018</stp>
        <stp>26/02/2018</stp>
        <stp>[Crispin Spreadsheet.xlsx]Portfolio!R302C25</stp>
        <tr r="Y302" s="2"/>
      </tp>
    </main>
    <main first="bloomberg.rtd">
      <tp t="e">
        <v>#N/A</v>
        <stp/>
        <stp>##V3_BDHV12</stp>
        <stp>JM SS Equity</stp>
        <stp>PX_CLOSE_1D</stp>
        <stp>26/02/2018</stp>
        <stp>26/02/2018</stp>
        <stp>[Crispin Spreadsheet.xlsx]Portfolio!R135C25</stp>
        <tr r="Y135" s="2"/>
      </tp>
    </main>
    <main first="bloomberg.rtd">
      <tp t="e">
        <v>#N/A</v>
        <stp/>
        <stp>##V3_BDHV12</stp>
        <stp>SDRL NO Equity</stp>
        <stp>PX_CLOSE_1D</stp>
        <stp>26/02/2018</stp>
        <stp>26/02/2018</stp>
        <stp>[Crispin Spreadsheet.xlsx]Portfolio!R125C25</stp>
        <tr r="Y125" s="2"/>
      </tp>
      <tp>
        <v>0.87961999999999996</v>
        <stp/>
        <stp>##V3_BDPV12</stp>
        <stp>EURGBp Curncy</stp>
        <stp>PX_YEST_CLOSE</stp>
        <stp>[Crispin Spreadsheet.xlsx]Portfolio!R193C29</stp>
        <tr r="AC193" s="2"/>
      </tp>
      <tp>
        <v>0.87961999999999996</v>
        <stp/>
        <stp>##V3_BDPV12</stp>
        <stp>EURGBp Curncy</stp>
        <stp>PX_YEST_CLOSE</stp>
        <stp>[Crispin Spreadsheet.xlsx]Portfolio!R191C29</stp>
        <tr r="AC191" s="2"/>
      </tp>
      <tp>
        <v>0.87961999999999996</v>
        <stp/>
        <stp>##V3_BDPV12</stp>
        <stp>EURGBp Curncy</stp>
        <stp>PX_YEST_CLOSE</stp>
        <stp>[Crispin Spreadsheet.xlsx]Portfolio!R198C29</stp>
        <tr r="AC198" s="2"/>
      </tp>
      <tp>
        <v>0.87961999999999996</v>
        <stp/>
        <stp>##V3_BDPV12</stp>
        <stp>EURGBp Curncy</stp>
        <stp>PX_YEST_CLOSE</stp>
        <stp>[Crispin Spreadsheet.xlsx]Portfolio!R199C29</stp>
        <tr r="AC199" s="2"/>
      </tp>
      <tp>
        <v>0.87961999999999996</v>
        <stp/>
        <stp>##V3_BDPV12</stp>
        <stp>EURGBp Curncy</stp>
        <stp>PX_YEST_CLOSE</stp>
        <stp>[Crispin Spreadsheet.xlsx]Portfolio!R186C29</stp>
        <tr r="AC186" s="2"/>
      </tp>
      <tp>
        <v>0.87961999999999996</v>
        <stp/>
        <stp>##V3_BDPV12</stp>
        <stp>EURGBp Curncy</stp>
        <stp>PX_YEST_CLOSE</stp>
        <stp>[Crispin Spreadsheet.xlsx]Portfolio!R187C29</stp>
        <tr r="AC187" s="2"/>
      </tp>
      <tp>
        <v>0.87961999999999996</v>
        <stp/>
        <stp>##V3_BDPV12</stp>
        <stp>EURGBp Curncy</stp>
        <stp>PX_YEST_CLOSE</stp>
        <stp>[Crispin Spreadsheet.xlsx]Portfolio!R182C29</stp>
        <tr r="AC182" s="2"/>
      </tp>
      <tp>
        <v>0.87961999999999996</v>
        <stp/>
        <stp>##V3_BDPV12</stp>
        <stp>EURGBp Curncy</stp>
        <stp>PX_YEST_CLOSE</stp>
        <stp>[Crispin Spreadsheet.xlsx]Portfolio!R180C29</stp>
        <tr r="AC180" s="2"/>
      </tp>
      <tp>
        <v>0.87961999999999996</v>
        <stp/>
        <stp>##V3_BDPV12</stp>
        <stp>EURGBp Curncy</stp>
        <stp>PX_YEST_CLOSE</stp>
        <stp>[Crispin Spreadsheet.xlsx]Portfolio!R181C29</stp>
        <tr r="AC181" s="2"/>
      </tp>
      <tp>
        <v>0.87961999999999996</v>
        <stp/>
        <stp>##V3_BDPV12</stp>
        <stp>EURGBp Curncy</stp>
        <stp>PX_YEST_CLOSE</stp>
        <stp>[Crispin Spreadsheet.xlsx]Portfolio!R189C29</stp>
        <tr r="AC189" s="2"/>
      </tp>
      <tp>
        <v>0.87961999999999996</v>
        <stp/>
        <stp>##V3_BDPV12</stp>
        <stp>EURGBp Curncy</stp>
        <stp>PX_YEST_CLOSE</stp>
        <stp>[Crispin Spreadsheet.xlsx]Portfolio!R154C29</stp>
        <tr r="AC154" s="2"/>
      </tp>
      <tp>
        <v>0.87961999999999996</v>
        <stp/>
        <stp>##V3_BDPV12</stp>
        <stp>EURGBp Curncy</stp>
        <stp>PX_YEST_CLOSE</stp>
        <stp>[Crispin Spreadsheet.xlsx]Portfolio!R155C29</stp>
        <tr r="AC155" s="2"/>
      </tp>
      <tp>
        <v>0.87961999999999996</v>
        <stp/>
        <stp>##V3_BDPV12</stp>
        <stp>EURGBp Curncy</stp>
        <stp>PX_YEST_CLOSE</stp>
        <stp>[Crispin Spreadsheet.xlsx]Portfolio!R152C29</stp>
        <tr r="AC152" s="2"/>
      </tp>
      <tp>
        <v>0.87961999999999996</v>
        <stp/>
        <stp>##V3_BDPV12</stp>
        <stp>EURGBp Curncy</stp>
        <stp>PX_YEST_CLOSE</stp>
        <stp>[Crispin Spreadsheet.xlsx]Portfolio!R153C29</stp>
        <tr r="AC153" s="2"/>
      </tp>
      <tp>
        <v>0.87961999999999996</v>
        <stp/>
        <stp>##V3_BDPV12</stp>
        <stp>EURGBp Curncy</stp>
        <stp>PX_YEST_CLOSE</stp>
        <stp>[Crispin Spreadsheet.xlsx]Portfolio!R150C29</stp>
        <tr r="AC150" s="2"/>
      </tp>
      <tp>
        <v>0.87961999999999996</v>
        <stp/>
        <stp>##V3_BDPV12</stp>
        <stp>EURGBp Curncy</stp>
        <stp>PX_YEST_CLOSE</stp>
        <stp>[Crispin Spreadsheet.xlsx]Portfolio!R151C29</stp>
        <tr r="AC151" s="2"/>
      </tp>
      <tp>
        <v>0.87961999999999996</v>
        <stp/>
        <stp>##V3_BDPV12</stp>
        <stp>EURGBp Curncy</stp>
        <stp>PX_YEST_CLOSE</stp>
        <stp>[Crispin Spreadsheet.xlsx]Portfolio!R159C29</stp>
        <tr r="AC159" s="2"/>
      </tp>
      <tp>
        <v>0.87961999999999996</v>
        <stp/>
        <stp>##V3_BDPV12</stp>
        <stp>EURGBp Curncy</stp>
        <stp>PX_YEST_CLOSE</stp>
        <stp>[Crispin Spreadsheet.xlsx]Portfolio!R146C29</stp>
        <tr r="AC146" s="2"/>
      </tp>
      <tp>
        <v>0.87961999999999996</v>
        <stp/>
        <stp>##V3_BDPV12</stp>
        <stp>EURGBp Curncy</stp>
        <stp>PX_YEST_CLOSE</stp>
        <stp>[Crispin Spreadsheet.xlsx]Portfolio!R147C29</stp>
        <tr r="AC147" s="2"/>
      </tp>
      <tp>
        <v>0.87961999999999996</v>
        <stp/>
        <stp>##V3_BDPV12</stp>
        <stp>EURGBp Curncy</stp>
        <stp>PX_YEST_CLOSE</stp>
        <stp>[Crispin Spreadsheet.xlsx]Portfolio!R145C29</stp>
        <tr r="AC145" s="2"/>
      </tp>
      <tp>
        <v>0.87961999999999996</v>
        <stp/>
        <stp>##V3_BDPV12</stp>
        <stp>EURGBp Curncy</stp>
        <stp>PX_YEST_CLOSE</stp>
        <stp>[Crispin Spreadsheet.xlsx]Portfolio!R148C29</stp>
        <tr r="AC148" s="2"/>
      </tp>
      <tp>
        <v>0.87961999999999996</v>
        <stp/>
        <stp>##V3_BDPV12</stp>
        <stp>EURGBp Curncy</stp>
        <stp>PX_YEST_CLOSE</stp>
        <stp>[Crispin Spreadsheet.xlsx]Portfolio!R149C29</stp>
        <tr r="AC149" s="2"/>
      </tp>
      <tp>
        <v>0.87961999999999996</v>
        <stp/>
        <stp>##V3_BDPV12</stp>
        <stp>EURGBp Curncy</stp>
        <stp>PX_YEST_CLOSE</stp>
        <stp>[Crispin Spreadsheet.xlsx]Portfolio!R176C29</stp>
        <tr r="AC176" s="2"/>
      </tp>
      <tp>
        <v>0.87961999999999996</v>
        <stp/>
        <stp>##V3_BDPV12</stp>
        <stp>EURGBp Curncy</stp>
        <stp>PX_YEST_CLOSE</stp>
        <stp>[Crispin Spreadsheet.xlsx]Portfolio!R177C29</stp>
        <tr r="AC177" s="2"/>
      </tp>
      <tp>
        <v>0.87961999999999996</v>
        <stp/>
        <stp>##V3_BDPV12</stp>
        <stp>EURGBp Curncy</stp>
        <stp>PX_YEST_CLOSE</stp>
        <stp>[Crispin Spreadsheet.xlsx]Portfolio!R172C29</stp>
        <tr r="AC172" s="2"/>
      </tp>
      <tp>
        <v>0.87961999999999996</v>
        <stp/>
        <stp>##V3_BDPV12</stp>
        <stp>EURGBp Curncy</stp>
        <stp>PX_YEST_CLOSE</stp>
        <stp>[Crispin Spreadsheet.xlsx]Portfolio!R173C29</stp>
        <tr r="AC173" s="2"/>
      </tp>
      <tp>
        <v>0.87961999999999996</v>
        <stp/>
        <stp>##V3_BDPV12</stp>
        <stp>EURGBp Curncy</stp>
        <stp>PX_YEST_CLOSE</stp>
        <stp>[Crispin Spreadsheet.xlsx]Portfolio!R171C29</stp>
        <tr r="AC171" s="2"/>
      </tp>
      <tp>
        <v>0.87961999999999996</v>
        <stp/>
        <stp>##V3_BDPV12</stp>
        <stp>EURGBp Curncy</stp>
        <stp>PX_YEST_CLOSE</stp>
        <stp>[Crispin Spreadsheet.xlsx]Portfolio!R178C29</stp>
        <tr r="AC178" s="2"/>
      </tp>
      <tp>
        <v>0.87961999999999996</v>
        <stp/>
        <stp>##V3_BDPV12</stp>
        <stp>EURGBp Curncy</stp>
        <stp>PX_YEST_CLOSE</stp>
        <stp>[Crispin Spreadsheet.xlsx]Portfolio!R167C29</stp>
        <tr r="AC167" s="2"/>
      </tp>
      <tp>
        <v>0.87961999999999996</v>
        <stp/>
        <stp>##V3_BDPV12</stp>
        <stp>EURGBp Curncy</stp>
        <stp>PX_YEST_CLOSE</stp>
        <stp>[Crispin Spreadsheet.xlsx]Portfolio!R164C29</stp>
        <tr r="AC164" s="2"/>
      </tp>
      <tp>
        <v>0.87961999999999996</v>
        <stp/>
        <stp>##V3_BDPV12</stp>
        <stp>EURGBp Curncy</stp>
        <stp>PX_YEST_CLOSE</stp>
        <stp>[Crispin Spreadsheet.xlsx]Portfolio!R165C29</stp>
        <tr r="AC165" s="2"/>
      </tp>
      <tp>
        <v>0.87961999999999996</v>
        <stp/>
        <stp>##V3_BDPV12</stp>
        <stp>EURGBp Curncy</stp>
        <stp>PX_YEST_CLOSE</stp>
        <stp>[Crispin Spreadsheet.xlsx]Portfolio!R162C29</stp>
        <tr r="AC162" s="2"/>
      </tp>
      <tp>
        <v>0.87961999999999996</v>
        <stp/>
        <stp>##V3_BDPV12</stp>
        <stp>EURGBp Curncy</stp>
        <stp>PX_YEST_CLOSE</stp>
        <stp>[Crispin Spreadsheet.xlsx]Portfolio!R163C29</stp>
        <tr r="AC163" s="2"/>
      </tp>
      <tp>
        <v>0.87961999999999996</v>
        <stp/>
        <stp>##V3_BDPV12</stp>
        <stp>EURGBp Curncy</stp>
        <stp>PX_YEST_CLOSE</stp>
        <stp>[Crispin Spreadsheet.xlsx]Portfolio!R160C29</stp>
        <tr r="AC160" s="2"/>
      </tp>
      <tp>
        <v>0.87961999999999996</v>
        <stp/>
        <stp>##V3_BDPV12</stp>
        <stp>EURGBp Curncy</stp>
        <stp>PX_YEST_CLOSE</stp>
        <stp>[Crispin Spreadsheet.xlsx]Portfolio!R161C29</stp>
        <tr r="AC161" s="2"/>
      </tp>
      <tp>
        <v>0.87961999999999996</v>
        <stp/>
        <stp>##V3_BDPV12</stp>
        <stp>EURGBp Curncy</stp>
        <stp>PX_YEST_CLOSE</stp>
        <stp>[Crispin Spreadsheet.xlsx]Portfolio!R168C29</stp>
        <tr r="AC168" s="2"/>
      </tp>
      <tp>
        <v>0.87961999999999996</v>
        <stp/>
        <stp>##V3_BDPV12</stp>
        <stp>EURGBp Curncy</stp>
        <stp>PX_YEST_CLOSE</stp>
        <stp>[Crispin Spreadsheet.xlsx]Portfolio!R301C29</stp>
        <tr r="AC301" s="2"/>
      </tp>
      <tp>
        <v>0.87961999999999996</v>
        <stp/>
        <stp>##V3_BDPV12</stp>
        <stp>EURGBp Curncy</stp>
        <stp>PX_YEST_CLOSE</stp>
        <stp>[Crispin Spreadsheet.xlsx]Portfolio!R294C29</stp>
        <tr r="AC294" s="2"/>
      </tp>
      <tp>
        <v>0.87961999999999996</v>
        <stp/>
        <stp>##V3_BDPV12</stp>
        <stp>EURGBp Curncy</stp>
        <stp>PX_YEST_CLOSE</stp>
        <stp>[Crispin Spreadsheet.xlsx]Portfolio!R290C29</stp>
        <tr r="AC290" s="2"/>
      </tp>
      <tp>
        <v>0.87961999999999996</v>
        <stp/>
        <stp>##V3_BDPV12</stp>
        <stp>EURGBp Curncy</stp>
        <stp>PX_YEST_CLOSE</stp>
        <stp>[Crispin Spreadsheet.xlsx]Portfolio!R206C29</stp>
        <tr r="AC206" s="2"/>
      </tp>
      <tp>
        <v>0.87961999999999996</v>
        <stp/>
        <stp>##V3_BDPV12</stp>
        <stp>EURGBp Curncy</stp>
        <stp>PX_YEST_CLOSE</stp>
        <stp>[Crispin Spreadsheet.xlsx]Portfolio!R207C29</stp>
        <tr r="AC207" s="2"/>
      </tp>
      <tp>
        <v>0.87961999999999996</v>
        <stp/>
        <stp>##V3_BDPV12</stp>
        <stp>EURGBp Curncy</stp>
        <stp>PX_YEST_CLOSE</stp>
        <stp>[Crispin Spreadsheet.xlsx]Portfolio!R204C29</stp>
        <tr r="AC204" s="2"/>
      </tp>
      <tp>
        <v>0.87961999999999996</v>
        <stp/>
        <stp>##V3_BDPV12</stp>
        <stp>EURGBp Curncy</stp>
        <stp>PX_YEST_CLOSE</stp>
        <stp>[Crispin Spreadsheet.xlsx]Portfolio!R205C29</stp>
        <tr r="AC205" s="2"/>
      </tp>
      <tp>
        <v>0.87961999999999996</v>
        <stp/>
        <stp>##V3_BDPV12</stp>
        <stp>EURGBp Curncy</stp>
        <stp>PX_YEST_CLOSE</stp>
        <stp>[Crispin Spreadsheet.xlsx]Portfolio!R202C29</stp>
        <tr r="AC202" s="2"/>
      </tp>
      <tp>
        <v>0.87961999999999996</v>
        <stp/>
        <stp>##V3_BDPV12</stp>
        <stp>EURGBp Curncy</stp>
        <stp>PX_YEST_CLOSE</stp>
        <stp>[Crispin Spreadsheet.xlsx]Portfolio!R203C29</stp>
        <tr r="AC203" s="2"/>
      </tp>
      <tp>
        <v>0.87961999999999996</v>
        <stp/>
        <stp>##V3_BDPV12</stp>
        <stp>EURGBp Curncy</stp>
        <stp>PX_YEST_CLOSE</stp>
        <stp>[Crispin Spreadsheet.xlsx]Portfolio!R200C29</stp>
        <tr r="AC200" s="2"/>
      </tp>
    </main>
    <main first="bloomberg.rtd">
      <tp>
        <v>0.87961999999999996</v>
        <stp/>
        <stp>##V3_BDPV12</stp>
        <stp>EURGBP Curncy</stp>
        <stp>PX_YEST_CLOSE</stp>
        <stp>[Crispin Spreadsheet.xlsx]Portfolio!R196C29</stp>
        <tr r="AC196" s="2"/>
      </tp>
      <tp>
        <v>0.87961999999999996</v>
        <stp/>
        <stp>##V3_BDPV12</stp>
        <stp>EURGBP Curncy</stp>
        <stp>PX_YEST_CLOSE</stp>
        <stp>[Crispin Spreadsheet.xlsx]Portfolio!R197C29</stp>
        <tr r="AC197" s="2"/>
      </tp>
      <tp>
        <v>0.87961999999999996</v>
        <stp/>
        <stp>##V3_BDPV12</stp>
        <stp>EURGBP Curncy</stp>
        <stp>PX_YEST_CLOSE</stp>
        <stp>[Crispin Spreadsheet.xlsx]Portfolio!R194C29</stp>
        <tr r="AC194" s="2"/>
      </tp>
      <tp>
        <v>0.87961999999999996</v>
        <stp/>
        <stp>##V3_BDPV12</stp>
        <stp>EURGBP Curncy</stp>
        <stp>PX_YEST_CLOSE</stp>
        <stp>[Crispin Spreadsheet.xlsx]Portfolio!R195C29</stp>
        <tr r="AC195" s="2"/>
      </tp>
      <tp>
        <v>0.87961999999999996</v>
        <stp/>
        <stp>##V3_BDPV12</stp>
        <stp>EURGBP Curncy</stp>
        <stp>PX_YEST_CLOSE</stp>
        <stp>[Crispin Spreadsheet.xlsx]Portfolio!R192C29</stp>
        <tr r="AC192" s="2"/>
      </tp>
      <tp>
        <v>0.87961999999999996</v>
        <stp/>
        <stp>##V3_BDPV12</stp>
        <stp>EURGBP Curncy</stp>
        <stp>PX_YEST_CLOSE</stp>
        <stp>[Crispin Spreadsheet.xlsx]Portfolio!R190C29</stp>
        <tr r="AC190" s="2"/>
      </tp>
      <tp>
        <v>0.87961999999999996</v>
        <stp/>
        <stp>##V3_BDPV12</stp>
        <stp>EURGBP Curncy</stp>
        <stp>PX_YEST_CLOSE</stp>
        <stp>[Crispin Spreadsheet.xlsx]Portfolio!R184C29</stp>
        <tr r="AC184" s="2"/>
      </tp>
      <tp>
        <v>0.87961999999999996</v>
        <stp/>
        <stp>##V3_BDPV12</stp>
        <stp>EURGBP Curncy</stp>
        <stp>PX_YEST_CLOSE</stp>
        <stp>[Crispin Spreadsheet.xlsx]Portfolio!R185C29</stp>
        <tr r="AC185" s="2"/>
      </tp>
      <tp>
        <v>0.87961999999999996</v>
        <stp/>
        <stp>##V3_BDPV12</stp>
        <stp>EURGBP Curncy</stp>
        <stp>PX_YEST_CLOSE</stp>
        <stp>[Crispin Spreadsheet.xlsx]Portfolio!R183C29</stp>
        <tr r="AC183" s="2"/>
      </tp>
      <tp>
        <v>0.87961999999999996</v>
        <stp/>
        <stp>##V3_BDPV12</stp>
        <stp>EURGBP Curncy</stp>
        <stp>PX_YEST_CLOSE</stp>
        <stp>[Crispin Spreadsheet.xlsx]Portfolio!R188C29</stp>
        <tr r="AC188" s="2"/>
      </tp>
      <tp>
        <v>0.87961999999999996</v>
        <stp/>
        <stp>##V3_BDPV12</stp>
        <stp>EURGBP Curncy</stp>
        <stp>PX_YEST_CLOSE</stp>
        <stp>[Crispin Spreadsheet.xlsx]Portfolio!R156C29</stp>
        <tr r="AC156" s="2"/>
      </tp>
      <tp>
        <v>0.87961999999999996</v>
        <stp/>
        <stp>##V3_BDPV12</stp>
        <stp>EURGBP Curncy</stp>
        <stp>PX_YEST_CLOSE</stp>
        <stp>[Crispin Spreadsheet.xlsx]Portfolio!R158C29</stp>
        <tr r="AC158" s="2"/>
      </tp>
      <tp>
        <v>0.87961999999999996</v>
        <stp/>
        <stp>##V3_BDPV12</stp>
        <stp>EURGBP Curncy</stp>
        <stp>PX_YEST_CLOSE</stp>
        <stp>[Crispin Spreadsheet.xlsx]Portfolio!R174C29</stp>
        <tr r="AC174" s="2"/>
      </tp>
      <tp>
        <v>0.87961999999999996</v>
        <stp/>
        <stp>##V3_BDPV12</stp>
        <stp>EURGBP Curncy</stp>
        <stp>PX_YEST_CLOSE</stp>
        <stp>[Crispin Spreadsheet.xlsx]Portfolio!R175C29</stp>
        <tr r="AC175" s="2"/>
      </tp>
      <tp>
        <v>0.87961999999999996</v>
        <stp/>
        <stp>##V3_BDPV12</stp>
        <stp>EURGBP Curncy</stp>
        <stp>PX_YEST_CLOSE</stp>
        <stp>[Crispin Spreadsheet.xlsx]Portfolio!R170C29</stp>
        <tr r="AC170" s="2"/>
      </tp>
      <tp>
        <v>0.87961999999999996</v>
        <stp/>
        <stp>##V3_BDPV12</stp>
        <stp>EURGBP Curncy</stp>
        <stp>PX_YEST_CLOSE</stp>
        <stp>[Crispin Spreadsheet.xlsx]Portfolio!R179C29</stp>
        <tr r="AC179" s="2"/>
      </tp>
      <tp>
        <v>0.87961999999999996</v>
        <stp/>
        <stp>##V3_BDPV12</stp>
        <stp>EURGBP Curncy</stp>
        <stp>PX_YEST_CLOSE</stp>
        <stp>[Crispin Spreadsheet.xlsx]Portfolio!R166C29</stp>
        <tr r="AC166" s="2"/>
      </tp>
      <tp>
        <v>0.87961999999999996</v>
        <stp/>
        <stp>##V3_BDPV12</stp>
        <stp>EURGBP Curncy</stp>
        <stp>PX_YEST_CLOSE</stp>
        <stp>[Crispin Spreadsheet.xlsx]Portfolio!R169C29</stp>
        <tr r="AC169" s="2"/>
      </tp>
      <tp>
        <v>0.87961999999999996</v>
        <stp/>
        <stp>##V3_BDPV12</stp>
        <stp>EURGBP Curncy</stp>
        <stp>PX_YEST_CLOSE</stp>
        <stp>[Crispin Spreadsheet.xlsx]Portfolio!R276C29</stp>
        <tr r="AC276" s="2"/>
      </tp>
      <tp>
        <v>0.87961999999999996</v>
        <stp/>
        <stp>##V3_BDPV12</stp>
        <stp>EURGBP Curncy</stp>
        <stp>PX_YEST_CLOSE</stp>
        <stp>[Crispin Spreadsheet.xlsx]Portfolio!R273C29</stp>
        <tr r="AC273" s="2"/>
      </tp>
      <tp>
        <v>0.87961999999999996</v>
        <stp/>
        <stp>##V3_BDPV12</stp>
        <stp>EURGBP Curncy</stp>
        <stp>PX_YEST_CLOSE</stp>
        <stp>[Crispin Spreadsheet.xlsx]Portfolio!R271C29</stp>
        <tr r="AC271" s="2"/>
      </tp>
      <tp>
        <v>0.87961999999999996</v>
        <stp/>
        <stp>##V3_BDPV12</stp>
        <stp>EURGBP Curncy</stp>
        <stp>PX_YEST_CLOSE</stp>
        <stp>[Crispin Spreadsheet.xlsx]Portfolio!R267C29</stp>
        <tr r="AC267" s="2"/>
      </tp>
      <tp>
        <v>0.87961999999999996</v>
        <stp/>
        <stp>##V3_BDPV12</stp>
        <stp>EURGBP Curncy</stp>
        <stp>PX_YEST_CLOSE</stp>
        <stp>[Crispin Spreadsheet.xlsx]Portfolio!R268C29</stp>
        <tr r="AC268" s="2"/>
      </tp>
      <tp t="e">
        <v>#N/A</v>
        <stp/>
        <stp>##V3_BDHV12</stp>
        <stp>G H8 Comdty</stp>
        <stp>PX_CLOSE_1D</stp>
        <stp>26/02/2018</stp>
        <stp>26/02/2018</stp>
        <stp>[Crispin Spreadsheet.xlsx]Portfolio!R267C25</stp>
        <tr r="Y267" s="2"/>
      </tp>
      <tp t="e">
        <v>#N/A</v>
        <stp/>
        <stp>##V3_BDHV12</stp>
        <stp>JBH8 Comdty</stp>
        <stp>PX_CLOSE_1D</stp>
        <stp>26/02/2018</stp>
        <stp>26/02/2018</stp>
        <stp>[Crispin Spreadsheet.xlsx]Portfolio!R266C25</stp>
        <tr r="Y266" s="2"/>
      </tp>
    </main>
    <main first="bloomberg.rtd">
      <tp t="e">
        <v>#N/A</v>
        <stp/>
        <stp>##V3_BDHV12</stp>
        <stp>G H8 Comdty</stp>
        <stp>PX_CLOSE_1D</stp>
        <stp>26/02/2018</stp>
        <stp>26/02/2018</stp>
        <stp>[Crispin Spreadsheet.xlsx]Portfolio!R179C25</stp>
        <tr r="Y179" s="2"/>
      </tp>
      <tp t="e">
        <v>#N/A</v>
        <stp/>
        <stp>##V3_BDHV12</stp>
        <stp>JBH8 Comdty</stp>
        <stp>PX_CLOSE_1D</stp>
        <stp>26/02/2018</stp>
        <stp>26/02/2018</stp>
        <stp>[Crispin Spreadsheet.xlsx]Portfolio!R101C25</stp>
        <tr r="Y101" s="2"/>
      </tp>
    </main>
    <main first="bloomberg.rtd">
      <tp t="e">
        <v>#N/A</v>
        <stp/>
        <stp>##V3_BDHV12</stp>
        <stp>TLW LN Equity</stp>
        <stp>PX_CLOSE_1D</stp>
        <stp>26/02/2018</stp>
        <stp>26/02/2018</stp>
        <stp>[Crispin Spreadsheet.xlsx]Portfolio!R204C25</stp>
        <tr r="Y204" s="2"/>
      </tp>
    </main>
    <main first="bloomberg.rtd">
      <tp t="e">
        <v>#N/A</v>
        <stp/>
        <stp>##V3_BDHV12</stp>
        <stp>KIO SJ Equity</stp>
        <stp>PX_CLOSE_1D</stp>
        <stp>26/02/2018</stp>
        <stp>26/02/2018</stp>
        <stp>[Crispin Spreadsheet.xlsx]Portfolio!R129C25</stp>
        <tr r="Y129" s="2"/>
      </tp>
    </main>
    <main first="bloomberg.rtd">
      <tp t="e">
        <v>#N/A</v>
        <stp/>
        <stp>##V3_BDHV12</stp>
        <stp>TCS LI Equity</stp>
        <stp>PX_CLOSE_1D</stp>
        <stp>26/02/2018</stp>
        <stp>26/02/2018</stp>
        <stp>[Crispin Spreadsheet.xlsx]Portfolio!R324C25</stp>
        <tr r="Y324" s="2"/>
      </tp>
    </main>
    <main first="bloomberg.rtd">
      <tp t="e">
        <v>#N/A</v>
        <stp/>
        <stp>##V3_BDHV12</stp>
        <stp>TCS LI Equity</stp>
        <stp>PX_CLOSE_1D</stp>
        <stp>26/02/2018</stp>
        <stp>26/02/2018</stp>
        <stp>[Crispin Spreadsheet.xlsx]Portfolio!R201C25</stp>
        <tr r="Y201" s="2"/>
      </tp>
    </main>
    <main first="bloomberg.rtd">
      <tp t="e">
        <v>#N/A</v>
        <stp/>
        <stp>##V3_BDHV12</stp>
        <stp>TPK LN Equity</stp>
        <stp>PX_CLOSE_1D</stp>
        <stp>26/02/2018</stp>
        <stp>26/02/2018</stp>
        <stp>[Crispin Spreadsheet.xlsx]Portfolio!R202C25</stp>
        <tr r="Y202" s="2"/>
      </tp>
    </main>
    <main first="bloomberg.rtd">
      <tp t="e">
        <v>#N/A</v>
        <stp/>
        <stp>##V3_BDHV12</stp>
        <stp>MON US Equity</stp>
        <stp>PX_CLOSE_1D</stp>
        <stp>26/02/2018</stp>
        <stp>26/02/2018</stp>
        <stp>[Crispin Spreadsheet.xlsx]Portfolio!R310C25</stp>
        <tr r="Y310" s="2"/>
      </tp>
      <tp t="e">
        <v>#N/A</v>
        <stp/>
        <stp>##V3_BDHV12</stp>
        <stp>MON US Equity</stp>
        <stp>PX_CLOSE_1D</stp>
        <stp>26/02/2018</stp>
        <stp>26/02/2018</stp>
        <stp>[Crispin Spreadsheet.xlsx]Portfolio!R238C25</stp>
        <tr r="Y238" s="2"/>
      </tp>
      <tp>
        <v>14.3337</v>
        <stp/>
        <stp>##V3_BDPV12</stp>
        <stp>EURZAr Curncy</stp>
        <stp>PX_YEST_CLOSE</stp>
        <stp>[Crispin Spreadsheet.xlsx]Portfolio!R129C29</stp>
        <tr r="AC129" s="2"/>
      </tp>
      <tp>
        <v>14.3337</v>
        <stp/>
        <stp>##V3_BDPV12</stp>
        <stp>EURZAr Curncy</stp>
        <stp>PX_YEST_CLOSE</stp>
        <stp>[Crispin Spreadsheet.xlsx]Portfolio!R128C29</stp>
        <tr r="AC128" s="2"/>
      </tp>
    </main>
    <main first="bloomberg.rtd">
      <tp t="e">
        <v>#N/A</v>
        <stp/>
        <stp>##V3_BDHV12</stp>
        <stp>K US Equity</stp>
        <stp>PX_CLOSE_1D</stp>
        <stp>26/02/2018</stp>
        <stp>26/02/2018</stp>
        <stp>[Crispin Spreadsheet.xlsx]Portfolio!R231C25</stp>
        <tr r="Y231" s="2"/>
      </tp>
      <tp t="e">
        <v>#N/A</v>
        <stp/>
        <stp>##V3_BDHV12</stp>
        <stp>NAV US Equity</stp>
        <stp>PX_CLOSE_1D</stp>
        <stp>26/02/2018</stp>
        <stp>26/02/2018</stp>
        <stp>[Crispin Spreadsheet.xlsx]Portfolio!R311C25</stp>
        <tr r="Y311" s="2"/>
      </tp>
      <tp t="e">
        <v>#N/A</v>
        <stp/>
        <stp>##V3_BDHV12</stp>
        <stp>NAV US Equity</stp>
        <stp>PX_CLOSE_1D</stp>
        <stp>26/02/2018</stp>
        <stp>26/02/2018</stp>
        <stp>[Crispin Spreadsheet.xlsx]Portfolio!R239C25</stp>
        <tr r="Y239" s="2"/>
      </tp>
    </main>
    <main first="bloomberg.rtd">
      <tp t="e">
        <v>#N/A</v>
        <stp/>
        <stp>##V3_BDHV12</stp>
        <stp>WPP LN Equity</stp>
        <stp>PX_CLOSE_1D</stp>
        <stp>26/02/2018</stp>
        <stp>26/02/2018</stp>
        <stp>[Crispin Spreadsheet.xlsx]Portfolio!R207C25</stp>
        <tr r="Y207" s="2"/>
      </tp>
    </main>
    <main first="bloomberg.rtd">
      <tp t="e">
        <v>#N/A</v>
        <stp/>
        <stp>##V3_BDHV12</stp>
        <stp>SAVE FP Equity</stp>
        <stp>PX_CLOSE_1D</stp>
        <stp>26/02/2018</stp>
        <stp>26/02/2018</stp>
        <stp>[Crispin Spreadsheet.xlsx]Portfolio!R53C25</stp>
        <tr r="Y53" s="2"/>
      </tp>
      <tp t="e">
        <v>#N/A</v>
        <stp/>
        <stp>##V3_BDHV12</stp>
        <stp>SESG FP Equity</stp>
        <stp>PX_CLOSE_1D</stp>
        <stp>26/02/2018</stp>
        <stp>26/02/2018</stp>
        <stp>[Crispin Spreadsheet.xlsx]Portfolio!R54C25</stp>
        <tr r="Y54" s="2"/>
      </tp>
    </main>
    <main first="bloomberg.rtd">
      <tp t="e">
        <v>#N/A</v>
        <stp/>
        <stp>##V3_BDHV12</stp>
        <stp>GCJ8 Comdty</stp>
        <stp>PX_CLOSE_1D</stp>
        <stp>26/02/2018</stp>
        <stp>26/02/2018</stp>
        <stp>[Crispin Spreadsheet.xlsx]Portfolio!R265C25</stp>
        <tr r="Y265" s="2"/>
      </tp>
      <tp t="e">
        <v>#N/A</v>
        <stp/>
        <stp>##V3_BDHV12</stp>
        <stp>GCJ8 Comdty</stp>
        <stp>PX_CLOSE_1D</stp>
        <stp>26/02/2018</stp>
        <stp>26/02/2018</stp>
        <stp>[Crispin Spreadsheet.xlsx]Portfolio!R227C25</stp>
        <tr r="Y227" s="2"/>
      </tp>
    </main>
    <main first="bloomberg.rtd">
      <tp t="e">
        <v>#N/A</v>
        <stp/>
        <stp>##V3_BDHV12</stp>
        <stp>VOD LN Equity</stp>
        <stp>PX_CLOSE_1D</stp>
        <stp>26/02/2018</stp>
        <stp>26/02/2018</stp>
        <stp>[Crispin Spreadsheet.xlsx]Portfolio!R206C25</stp>
        <tr r="Y206" s="2"/>
      </tp>
    </main>
    <main first="bloomberg.rtd">
      <tp>
        <v>1320.4</v>
        <stp/>
        <stp>##V3_BDPV12</stp>
        <stp>GCJ8 Comdty</stp>
        <stp>LAST_PRICE</stp>
        <stp>[Crispin Spreadsheet.xlsx]Portfolio!R227C6</stp>
        <tr r="F227" s="2"/>
      </tp>
      <tp>
        <v>0.88500999999999996</v>
        <stp/>
        <stp>##V3_BDPV12</stp>
        <stp>EURGBP Curncy</stp>
        <stp>LAST_PRICE</stp>
        <stp>[Crispin Spreadsheet.xlsx]Portfolio!R179C12</stp>
        <tr r="L179" s="2"/>
      </tp>
      <tp>
        <v>0.88500999999999996</v>
        <stp/>
        <stp>##V3_BDPV12</stp>
        <stp>EURGBP Curncy</stp>
        <stp>LAST_PRICE</stp>
        <stp>[Crispin Spreadsheet.xlsx]Portfolio!R175C12</stp>
        <tr r="L175" s="2"/>
      </tp>
      <tp>
        <v>0.88500999999999996</v>
        <stp/>
        <stp>##V3_BDPV12</stp>
        <stp>EURGBP Curncy</stp>
        <stp>LAST_PRICE</stp>
        <stp>[Crispin Spreadsheet.xlsx]Portfolio!R174C12</stp>
        <tr r="L174" s="2"/>
      </tp>
      <tp>
        <v>0.88500999999999996</v>
        <stp/>
        <stp>##V3_BDPV12</stp>
        <stp>EURGBP Curncy</stp>
        <stp>LAST_PRICE</stp>
        <stp>[Crispin Spreadsheet.xlsx]Portfolio!R170C12</stp>
        <tr r="L170" s="2"/>
      </tp>
      <tp>
        <v>0.88500999999999996</v>
        <stp/>
        <stp>##V3_BDPV12</stp>
        <stp>EURGBP Curncy</stp>
        <stp>LAST_PRICE</stp>
        <stp>[Crispin Spreadsheet.xlsx]Portfolio!R169C12</stp>
        <tr r="L169" s="2"/>
      </tp>
      <tp>
        <v>0.88500999999999996</v>
        <stp/>
        <stp>##V3_BDPV12</stp>
        <stp>EURGBP Curncy</stp>
        <stp>LAST_PRICE</stp>
        <stp>[Crispin Spreadsheet.xlsx]Portfolio!R166C12</stp>
        <tr r="L166" s="2"/>
      </tp>
      <tp>
        <v>0.88500999999999996</v>
        <stp/>
        <stp>##V3_BDPV12</stp>
        <stp>EURGBP Curncy</stp>
        <stp>LAST_PRICE</stp>
        <stp>[Crispin Spreadsheet.xlsx]Portfolio!R158C12</stp>
        <tr r="L158" s="2"/>
      </tp>
      <tp>
        <v>0.88500999999999996</v>
        <stp/>
        <stp>##V3_BDPV12</stp>
        <stp>EURGBP Curncy</stp>
        <stp>LAST_PRICE</stp>
        <stp>[Crispin Spreadsheet.xlsx]Portfolio!R156C12</stp>
        <tr r="L156" s="2"/>
      </tp>
      <tp>
        <v>0.88500999999999996</v>
        <stp/>
        <stp>##V3_BDPV12</stp>
        <stp>EURGBP Curncy</stp>
        <stp>LAST_PRICE</stp>
        <stp>[Crispin Spreadsheet.xlsx]Portfolio!R197C12</stp>
        <tr r="L197" s="2"/>
      </tp>
      <tp>
        <v>0.88500999999999996</v>
        <stp/>
        <stp>##V3_BDPV12</stp>
        <stp>EURGBP Curncy</stp>
        <stp>LAST_PRICE</stp>
        <stp>[Crispin Spreadsheet.xlsx]Portfolio!R196C12</stp>
        <tr r="L196" s="2"/>
      </tp>
      <tp>
        <v>0.88500999999999996</v>
        <stp/>
        <stp>##V3_BDPV12</stp>
        <stp>EURGBP Curncy</stp>
        <stp>LAST_PRICE</stp>
        <stp>[Crispin Spreadsheet.xlsx]Portfolio!R195C12</stp>
        <tr r="L195" s="2"/>
      </tp>
      <tp>
        <v>0.88500999999999996</v>
        <stp/>
        <stp>##V3_BDPV12</stp>
        <stp>EURGBP Curncy</stp>
        <stp>LAST_PRICE</stp>
        <stp>[Crispin Spreadsheet.xlsx]Portfolio!R194C12</stp>
        <tr r="L194" s="2"/>
      </tp>
      <tp>
        <v>0.88500999999999996</v>
        <stp/>
        <stp>##V3_BDPV12</stp>
        <stp>EURGBP Curncy</stp>
        <stp>LAST_PRICE</stp>
        <stp>[Crispin Spreadsheet.xlsx]Portfolio!R192C12</stp>
        <tr r="L192" s="2"/>
      </tp>
      <tp>
        <v>0.88500999999999996</v>
        <stp/>
        <stp>##V3_BDPV12</stp>
        <stp>EURGBP Curncy</stp>
        <stp>LAST_PRICE</stp>
        <stp>[Crispin Spreadsheet.xlsx]Portfolio!R190C12</stp>
        <tr r="L190" s="2"/>
      </tp>
      <tp>
        <v>0.88500999999999996</v>
        <stp/>
        <stp>##V3_BDPV12</stp>
        <stp>EURGBP Curncy</stp>
        <stp>LAST_PRICE</stp>
        <stp>[Crispin Spreadsheet.xlsx]Portfolio!R188C12</stp>
        <tr r="L188" s="2"/>
      </tp>
      <tp>
        <v>0.88500999999999996</v>
        <stp/>
        <stp>##V3_BDPV12</stp>
        <stp>EURGBP Curncy</stp>
        <stp>LAST_PRICE</stp>
        <stp>[Crispin Spreadsheet.xlsx]Portfolio!R185C12</stp>
        <tr r="L185" s="2"/>
      </tp>
      <tp>
        <v>0.88500999999999996</v>
        <stp/>
        <stp>##V3_BDPV12</stp>
        <stp>EURGBP Curncy</stp>
        <stp>LAST_PRICE</stp>
        <stp>[Crispin Spreadsheet.xlsx]Portfolio!R184C12</stp>
        <tr r="L184" s="2"/>
      </tp>
      <tp>
        <v>0.88500999999999996</v>
        <stp/>
        <stp>##V3_BDPV12</stp>
        <stp>EURGBP Curncy</stp>
        <stp>LAST_PRICE</stp>
        <stp>[Crispin Spreadsheet.xlsx]Portfolio!R183C12</stp>
        <tr r="L183" s="2"/>
      </tp>
      <tp t="s">
        <v>SEK</v>
        <stp/>
        <stp>##V3_BDPV12</stp>
        <stp>HEXAB SS Equity</stp>
        <stp>CRNCY</stp>
        <stp>[Crispin Spreadsheet.xlsx]Portfolio!R300C3</stp>
        <tr r="C300" s="2"/>
      </tp>
    </main>
    <main first="bloomberg.rtd">
      <tp>
        <v>0.88500999999999996</v>
        <stp/>
        <stp>##V3_BDPV12</stp>
        <stp>EURGBP Curncy</stp>
        <stp>LAST_PRICE</stp>
        <stp>[Crispin Spreadsheet.xlsx]Portfolio!R276C12</stp>
        <tr r="L276" s="2"/>
      </tp>
      <tp>
        <v>0.88500999999999996</v>
        <stp/>
        <stp>##V3_BDPV12</stp>
        <stp>EURGBP Curncy</stp>
        <stp>LAST_PRICE</stp>
        <stp>[Crispin Spreadsheet.xlsx]Portfolio!R273C12</stp>
        <tr r="L273" s="2"/>
      </tp>
      <tp>
        <v>0.88500999999999996</v>
        <stp/>
        <stp>##V3_BDPV12</stp>
        <stp>EURGBP Curncy</stp>
        <stp>LAST_PRICE</stp>
        <stp>[Crispin Spreadsheet.xlsx]Portfolio!R271C12</stp>
        <tr r="L271" s="2"/>
      </tp>
      <tp>
        <v>0.88500999999999996</v>
        <stp/>
        <stp>##V3_BDPV12</stp>
        <stp>EURGBP Curncy</stp>
        <stp>LAST_PRICE</stp>
        <stp>[Crispin Spreadsheet.xlsx]Portfolio!R268C12</stp>
        <tr r="L268" s="2"/>
      </tp>
      <tp>
        <v>0.88500999999999996</v>
        <stp/>
        <stp>##V3_BDPV12</stp>
        <stp>EURGBP Curncy</stp>
        <stp>LAST_PRICE</stp>
        <stp>[Crispin Spreadsheet.xlsx]Portfolio!R267C12</stp>
        <tr r="L267" s="2"/>
      </tp>
      <tp t="s">
        <v>EUR</v>
        <stp/>
        <stp>##V3_BDPV12</stp>
        <stp>SZU GY Equity</stp>
        <stp>CRNCY</stp>
        <stp>[Crispin Spreadsheet.xlsx]Portfolio!R69C3</stp>
        <tr r="C69" s="2"/>
      </tp>
      <tp>
        <v>28.56</v>
        <stp/>
        <stp>##V3_BDPV12</stp>
        <stp>EDEN FP Equity</stp>
        <stp>PX_YEST_CLOSE</stp>
        <stp>[Crispin Spreadsheet.xlsx]Portfolio!R45C5</stp>
        <tr r="E45" s="2"/>
      </tp>
      <tp t="s">
        <v>BRL</v>
        <stp/>
        <stp>##V3_BDPV12</stp>
        <stp>SLCE3 BS Equity</stp>
        <stp>CRNCY</stp>
        <stp>[Crispin Spreadsheet.xlsx]Portfolio!R319C3</stp>
        <tr r="C319" s="2"/>
      </tp>
    </main>
    <main first="bloomberg.rtd">
      <tp>
        <v>2.1</v>
        <stp/>
        <stp>##V3_BDPV12</stp>
        <stp>SDRL NO Equity</stp>
        <stp>LAST_PRICE</stp>
        <stp>[Crispin Spreadsheet.xlsx]Portfolio!R125C6</stp>
        <tr r="F125" s="2"/>
      </tp>
    </main>
    <main first="bloomberg.rtd">
      <tp t="s">
        <v>EUR</v>
        <stp/>
        <stp>##V3_BDPV12</stp>
        <stp>SDF GY Equity</stp>
        <stp>CRNCY</stp>
        <stp>[Crispin Spreadsheet.xlsx]Portfolio!R304C3</stp>
        <tr r="C304" s="2"/>
      </tp>
      <tp t="s">
        <v>USD</v>
        <stp/>
        <stp>##V3_BDPV12</stp>
        <stp>VSAT US Equity</stp>
        <stp>CRNCY</stp>
        <stp>[Crispin Spreadsheet.xlsx]Portfolio!R331C3</stp>
        <tr r="C331" s="2"/>
      </tp>
      <tp t="s">
        <v>USD</v>
        <stp/>
        <stp>##V3_BDPV12</stp>
        <stp>CAR US Equity</stp>
        <stp>CRNCY</stp>
        <stp>[Crispin Spreadsheet.xlsx]Portfolio!R214C3</stp>
        <tr r="C214" s="2"/>
      </tp>
      <tp t="s">
        <v>DKK</v>
        <stp/>
        <stp>##V3_BDPV12</stp>
        <stp>WDH DC Equity</stp>
        <stp>CRNCY</stp>
        <stp>[Crispin Spreadsheet.xlsx]Portfolio!R334C3</stp>
        <tr r="C334" s="2"/>
      </tp>
    </main>
    <main first="bloomberg.rtd">
      <tp t="s">
        <v>NOK</v>
        <stp/>
        <stp>##V3_BDPV12</stp>
        <stp>PGS NO Equity</stp>
        <stp>CRNCY</stp>
        <stp>[Crispin Spreadsheet.xlsx]Portfolio!R124C3</stp>
        <tr r="C124" s="2"/>
      </tp>
      <tp t="s">
        <v>GBp</v>
        <stp/>
        <stp>##V3_BDPV12</stp>
        <stp>TLW LN Equity</stp>
        <stp>CRNCY</stp>
        <stp>[Crispin Spreadsheet.xlsx]Portfolio!R204C3</stp>
        <tr r="C204" s="2"/>
      </tp>
      <tp t="s">
        <v>USD</v>
        <stp/>
        <stp>##V3_BDPV12</stp>
        <stp>TCS LI Equity</stp>
        <stp>CRNCY</stp>
        <stp>[Crispin Spreadsheet.xlsx]Portfolio!R324C3</stp>
        <tr r="C324" s="2"/>
      </tp>
      <tp t="s">
        <v>USD</v>
        <stp/>
        <stp>##V3_BDPV12</stp>
        <stp>TUP US Equity</stp>
        <stp>CRNCY</stp>
        <stp>[Crispin Spreadsheet.xlsx]Portfolio!R254C3</stp>
        <tr r="C254" s="2"/>
      </tp>
      <tp>
        <v>314.61</v>
        <stp/>
        <stp>##V3_BDPV12</stp>
        <stp>CACC US Equity</stp>
        <stp>PX_YEST_CLOSE</stp>
        <stp>[Crispin Spreadsheet.xlsx]Portfolio!R221C5</stp>
        <tr r="E221" s="2"/>
      </tp>
      <tp>
        <v>178.39</v>
        <stp/>
        <stp>##V3_BDPV12</stp>
        <stp>AAPL US Equity</stp>
        <stp>PX_YEST_CLOSE</stp>
        <stp>[Crispin Spreadsheet.xlsx]Portfolio!R213C5</stp>
        <tr r="E213" s="2"/>
      </tp>
      <tp t="s">
        <v>GBp</v>
        <stp/>
        <stp>##V3_BDPV12</stp>
        <stp>TSTR LN Equity</stp>
        <stp>CRNCY</stp>
        <stp>[Crispin Spreadsheet.xlsx]Portfolio!R203C3</stp>
        <tr r="C203" s="2"/>
      </tp>
      <tp t="s">
        <v>GBp</v>
        <stp/>
        <stp>##V3_BDPV12</stp>
        <stp>DTG LN Equity</stp>
        <stp>CRNCY</stp>
        <stp>[Crispin Spreadsheet.xlsx]Portfolio!R294C3</stp>
        <tr r="C294" s="2"/>
      </tp>
      <tp t="s">
        <v>GBp</v>
        <stp/>
        <stp>##V3_BDPV12</stp>
        <stp>GNC LN Equity</stp>
        <stp>CRNCY</stp>
        <stp>[Crispin Spreadsheet.xlsx]Portfolio!R164C3</stp>
        <tr r="C164" s="2"/>
      </tp>
    </main>
    <main first="bloomberg.rtd">
      <tp>
        <v>67.599999999999994</v>
        <stp/>
        <stp>##V3_BDPV12</stp>
        <stp>KHC US Equity</stp>
        <stp>LAST_PRICE</stp>
        <stp>[Crispin Spreadsheet.xlsx]Portfolio!R233C6</stp>
        <tr r="F233" s="2"/>
      </tp>
      <tp>
        <v>842.8</v>
        <stp/>
        <stp>##V3_BDPV12</stp>
        <stp>RR/ LN Equity</stp>
        <stp>LAST_PRICE</stp>
        <stp>[Crispin Spreadsheet.xlsx]Portfolio!R193C6</stp>
        <tr r="F193" s="2"/>
      </tp>
      <tp>
        <v>65.52</v>
        <stp/>
        <stp>##V3_BDPV12</stp>
        <stp>BNP FP Equity</stp>
        <stp>PX_YEST_CLOSE</stp>
        <stp>[Crispin Spreadsheet.xlsx]Portfolio!R44C5</stp>
        <tr r="E44" s="2"/>
      </tp>
      <tp>
        <v>33.840000000000003</v>
        <stp/>
        <stp>##V3_BDPV12</stp>
        <stp>FWONK US Equity</stp>
        <stp>PX_YEST_CLOSE</stp>
        <stp>[Crispin Spreadsheet.xlsx]Portfolio!R236C5</stp>
        <tr r="E236" s="2"/>
      </tp>
      <tp t="s">
        <v>EUR</v>
        <stp/>
        <stp>##V3_BDPV12</stp>
        <stp>IFX GY Equity</stp>
        <stp>CRNCY</stp>
        <stp>[Crispin Spreadsheet.xlsx]Portfolio!R65C3</stp>
        <tr r="C65" s="2"/>
      </tp>
      <tp t="s">
        <v>EUR</v>
        <stp/>
        <stp>##V3_BDPV12</stp>
        <stp>SESG FP Equity</stp>
        <stp>CRNCY</stp>
        <stp>[Crispin Spreadsheet.xlsx]Portfolio!R54C3</stp>
        <tr r="C54" s="2"/>
      </tp>
      <tp>
        <v>44.25</v>
        <stp/>
        <stp>##V3_BDPV12</stp>
        <stp>CRUS US Equity</stp>
        <stp>LAST_PRICE</stp>
        <stp>[Crispin Spreadsheet.xlsx]Portfolio!R219C6</stp>
        <tr r="F219" s="2"/>
      </tp>
      <tp t="s">
        <v>EUR</v>
        <stp/>
        <stp>##V3_BDPV12</stp>
        <stp>PHIA NA Equity</stp>
        <stp>CRNCY</stp>
        <stp>[Crispin Spreadsheet.xlsx]Portfolio!R116C3</stp>
        <tr r="C116" s="2"/>
      </tp>
      <tp t="s">
        <v>USD</v>
        <stp/>
        <stp>##V3_BDPV12</stp>
        <stp>BMA US Equity</stp>
        <stp>CRNCY</stp>
        <stp>[Crispin Spreadsheet.xlsx]Portfolio!R215C3</stp>
        <tr r="C215" s="2"/>
      </tp>
      <tp t="s">
        <v>EUR</v>
        <stp/>
        <stp>##V3_BDPV12</stp>
        <stp>WDI GY Equity</stp>
        <stp>CRNCY</stp>
        <stp>[Crispin Spreadsheet.xlsx]Portfolio!R335C3</stp>
        <tr r="C335" s="2"/>
      </tp>
      <tp t="s">
        <v>USD</v>
        <stp/>
        <stp>##V3_BDPV12</stp>
        <stp>GGP US Equity</stp>
        <stp>CRNCY</stp>
        <stp>[Crispin Spreadsheet.xlsx]Portfolio!R225C3</stp>
        <tr r="C225" s="2"/>
      </tp>
    </main>
    <main first="bloomberg.rtd">
      <tp t="s">
        <v>NOK</v>
        <stp/>
        <stp>##V3_BDPV12</stp>
        <stp>SDRL NO Equity</stp>
        <stp>CRNCY</stp>
        <stp>[Crispin Spreadsheet.xlsx]Portfolio!R125C3</stp>
        <tr r="C125" s="2"/>
      </tp>
      <tp t="s">
        <v>USD</v>
        <stp/>
        <stp>##V3_BDPV12</stp>
        <stp>LVS US Equity</stp>
        <stp>CRNCY</stp>
        <stp>[Crispin Spreadsheet.xlsx]Portfolio!R235C3</stp>
        <tr r="C235" s="2"/>
      </tp>
      <tp t="s">
        <v>EUR</v>
        <stp/>
        <stp>##V3_BDPV12</stp>
        <stp>HDG NA Equity</stp>
        <stp>CRNCY</stp>
        <stp>[Crispin Spreadsheet.xlsx]Portfolio!R115C3</stp>
        <tr r="C115" s="2"/>
      </tp>
      <tp t="s">
        <v>USD</v>
        <stp/>
        <stp>##V3_BDPV12</stp>
        <stp>RDC US Equity</stp>
        <stp>CRNCY</stp>
        <stp>[Crispin Spreadsheet.xlsx]Portfolio!R245C3</stp>
        <tr r="C245" s="2"/>
      </tp>
      <tp t="s">
        <v>USD</v>
        <stp/>
        <stp>##V3_BDPV12</stp>
        <stp>URI US Equity</stp>
        <stp>CRNCY</stp>
        <stp>[Crispin Spreadsheet.xlsx]Portfolio!R255C3</stp>
        <tr r="C255" s="2"/>
      </tp>
      <tp t="s">
        <v>EUR</v>
        <stp/>
        <stp>##V3_BDPV12</stp>
        <stp>FTI FP Equity</stp>
        <stp>CRNCY</stp>
        <stp>[Crispin Spreadsheet.xlsx]Portfolio!R325C3</stp>
        <tr r="C325" s="2"/>
      </tp>
      <tp>
        <v>19.850000000000001</v>
        <stp/>
        <stp>##V3_BDPV12</stp>
        <stp>COTY US Equity</stp>
        <stp>PX_YEST_CLOSE</stp>
        <stp>[Crispin Spreadsheet.xlsx]Portfolio!R220C5</stp>
        <tr r="E220" s="2"/>
      </tp>
      <tp t="s">
        <v>EUR</v>
        <stp/>
        <stp>##V3_BDPV12</stp>
        <stp>EDF FP Equity</stp>
        <stp>CRNCY</stp>
        <stp>[Crispin Spreadsheet.xlsx]Portfolio!R295C3</stp>
        <tr r="C295" s="2"/>
      </tp>
      <tp t="s">
        <v>GBp</v>
        <stp/>
        <stp>##V3_BDPV12</stp>
        <stp>ABC LN Equity</stp>
        <stp>CRNCY</stp>
        <stp>[Crispin Spreadsheet.xlsx]Portfolio!R145C3</stp>
        <tr r="C145" s="2"/>
      </tp>
      <tp t="s">
        <v>GBp</v>
        <stp/>
        <stp>##V3_BDPV12</stp>
        <stp>PSON LN Equity</stp>
        <stp>CRNCY</stp>
        <stp>[Crispin Spreadsheet.xlsx]Portfolio!R186C3</stp>
        <tr r="C186" s="2"/>
      </tp>
      <tp t="s">
        <v>GBp</v>
        <stp/>
        <stp>##V3_BDPV12</stp>
        <stp>BKG LN Equity</stp>
        <stp>CRNCY</stp>
        <stp>[Crispin Spreadsheet.xlsx]Portfolio!R155C3</stp>
        <tr r="C155" s="2"/>
      </tp>
      <tp>
        <v>182.1</v>
        <stp/>
        <stp>##V3_BDPV12</stp>
        <stp>TLW LN Equity</stp>
        <stp>LAST_PRICE</stp>
        <stp>[Crispin Spreadsheet.xlsx]Portfolio!R204C6</stp>
        <tr r="F204" s="2"/>
      </tp>
      <tp>
        <v>204</v>
        <stp/>
        <stp>##V3_BDPV12</stp>
        <stp>VOD LN Equity</stp>
        <stp>LAST_PRICE</stp>
        <stp>[Crispin Spreadsheet.xlsx]Portfolio!R206C6</stp>
        <tr r="F206" s="2"/>
      </tp>
    </main>
    <main first="bloomberg.rtd">
      <tp>
        <v>73</v>
        <stp/>
        <stp>##V3_BDPV12</stp>
        <stp>LVS US Equity</stp>
        <stp>LAST_PRICE</stp>
        <stp>[Crispin Spreadsheet.xlsx]Portfolio!R235C6</stp>
        <tr r="F235" s="2"/>
      </tp>
      <tp>
        <v>23.2</v>
        <stp/>
        <stp>##V3_BDPV12</stp>
        <stp>TCS LI Equity</stp>
        <stp>LAST_PRICE</stp>
        <stp>[Crispin Spreadsheet.xlsx]Portfolio!R324C6</stp>
        <tr r="F324" s="2"/>
      </tp>
    </main>
    <main first="bloomberg.rtd">
      <tp>
        <v>7.8263999999999996</v>
        <stp/>
        <stp>##V3_BDPV12</stp>
        <stp>USDHKD Curncy</stp>
        <stp>LAST_PRICE</stp>
        <stp>[Crispin Spreadsheet.xlsx]Portfolio!R346C6</stp>
        <tr r="F346" s="2"/>
      </tp>
    </main>
    <main first="bloomberg.rtd">
      <tp>
        <v>3.57</v>
        <stp/>
        <stp>##V3_BDPV12</stp>
        <stp>KGC US Equity</stp>
        <stp>LAST_PRICE</stp>
        <stp>[Crispin Spreadsheet.xlsx]Portfolio!R232C6</stp>
        <tr r="F232" s="2"/>
      </tp>
    </main>
    <main first="bloomberg.rtd">
      <tp>
        <v>1395</v>
        <stp/>
        <stp>##V3_BDPV12</stp>
        <stp>WPP LN Equity</stp>
        <stp>LAST_PRICE</stp>
        <stp>[Crispin Spreadsheet.xlsx]Portfolio!R207C6</stp>
        <tr r="F207" s="2"/>
      </tp>
    </main>
    <main first="bloomberg.rtd">
      <tp>
        <v>3.7</v>
        <stp/>
        <stp>##V3_BDPV12</stp>
        <stp>ART GY Equity</stp>
        <stp>PX_YEST_CLOSE</stp>
        <stp>[Crispin Spreadsheet.xlsx]Portfolio!R63C5</stp>
        <tr r="E63" s="2"/>
      </tp>
      <tp>
        <v>1320.4</v>
        <stp/>
        <stp>##V3_BDPV12</stp>
        <stp>GCJ8 Comdty</stp>
        <stp>LAST_PRICE</stp>
        <stp>[Crispin Spreadsheet.xlsx]Portfolio!R265C6</stp>
        <tr r="F265" s="2"/>
      </tp>
      <tp>
        <v>122.14</v>
        <stp/>
        <stp>##V3_BDPV12</stp>
        <stp>G H8 Comdty</stp>
        <stp>LAST_PRICE</stp>
        <stp>[Crispin Spreadsheet.xlsx]Portfolio!R267C6</stp>
        <tr r="F267" s="2"/>
      </tp>
      <tp>
        <v>38.21</v>
        <stp/>
        <stp>##V3_BDPV12</stp>
        <stp>NRE1V FH Equity</stp>
        <stp>PX_YEST_CLOSE</stp>
        <stp>[Crispin Spreadsheet.xlsx]Portfolio!R41C5</stp>
        <tr r="E41" s="2"/>
      </tp>
    </main>
    <main first="bloomberg.rtd">
      <tp t="s">
        <v>AUD</v>
        <stp/>
        <stp>##V3_BDPV12</stp>
        <stp>WOW AU Equity</stp>
        <stp>CRNCY</stp>
        <stp>[Crispin Spreadsheet.xlsx]Portfolio!R19C3</stp>
        <tr r="C19" s="2"/>
      </tp>
    </main>
    <main first="bloomberg.rtd">
      <tp>
        <v>103.1</v>
        <stp/>
        <stp>##V3_BDPV12</stp>
        <stp>TALK LN Equity</stp>
        <stp>LAST_PRICE</stp>
        <stp>[Crispin Spreadsheet.xlsx]Portfolio!R200C6</stp>
        <tr r="F200" s="2"/>
      </tp>
    </main>
    <main first="bloomberg.rtd">
      <tp t="s">
        <v>EUR</v>
        <stp/>
        <stp>##V3_BDPV12</stp>
        <stp>PHIA NA Equity</stp>
        <stp>CRNCY</stp>
        <stp>[Crispin Spreadsheet.xlsx]Portfolio!R305C3</stp>
        <tr r="C305" s="2"/>
      </tp>
      <tp t="s">
        <v>USD</v>
        <stp/>
        <stp>##V3_BDPV12</stp>
        <stp>BFR US Equity</stp>
        <stp>CRNCY</stp>
        <stp>[Crispin Spreadsheet.xlsx]Portfolio!R216C3</stp>
        <tr r="C216" s="2"/>
      </tp>
      <tp t="s">
        <v>USD</v>
        <stp/>
        <stp>##V3_BDPV12</stp>
        <stp>KHC US Equity</stp>
        <stp>CRNCY</stp>
        <stp>[Crispin Spreadsheet.xlsx]Portfolio!R306C3</stp>
        <tr r="C306" s="2"/>
      </tp>
      <tp t="s">
        <v>GBp</v>
        <stp/>
        <stp>##V3_BDPV12</stp>
        <stp>VOD LN Equity</stp>
        <stp>CRNCY</stp>
        <stp>[Crispin Spreadsheet.xlsx]Portfolio!R206C3</stp>
        <tr r="C206" s="2"/>
      </tp>
      <tp t="s">
        <v>USD</v>
        <stp/>
        <stp>##V3_BDPV12</stp>
        <stp>QCOM US Equity</stp>
        <stp>CRNCY</stp>
        <stp>[Crispin Spreadsheet.xlsx]Portfolio!R244C3</stp>
        <tr r="C244" s="2"/>
      </tp>
      <tp t="s">
        <v>USD</v>
        <stp/>
        <stp>##V3_BDPV12</stp>
        <stp>SAFM US Equity</stp>
        <stp>CRNCY</stp>
        <stp>[Crispin Spreadsheet.xlsx]Portfolio!R246C3</stp>
        <tr r="C246" s="2"/>
      </tp>
      <tp t="s">
        <v>USD</v>
        <stp/>
        <stp>##V3_BDPV12</stp>
        <stp>RDC US Equity</stp>
        <stp>CRNCY</stp>
        <stp>[Crispin Spreadsheet.xlsx]Portfolio!R316C3</stp>
        <tr r="C316" s="2"/>
      </tp>
      <tp>
        <v>365.6</v>
        <stp/>
        <stp>##V3_BDPV12</stp>
        <stp>AUTO LN Equity</stp>
        <stp>PX_YEST_CLOSE</stp>
        <stp>[Crispin Spreadsheet.xlsx]Portfolio!R151C5</stp>
        <tr r="E151" s="2"/>
      </tp>
      <tp>
        <v>314.61</v>
        <stp/>
        <stp>##V3_BDPV12</stp>
        <stp>CACC US Equity</stp>
        <stp>PX_YEST_CLOSE</stp>
        <stp>[Crispin Spreadsheet.xlsx]Portfolio!R293C5</stp>
        <tr r="E293" s="2"/>
      </tp>
      <tp t="s">
        <v>USD</v>
        <stp/>
        <stp>##V3_BDPV12</stp>
        <stp>XPO US Equity</stp>
        <stp>CRNCY</stp>
        <stp>[Crispin Spreadsheet.xlsx]Portfolio!R336C3</stp>
        <tr r="C336" s="2"/>
      </tp>
      <tp t="s">
        <v>GBp</v>
        <stp/>
        <stp>##V3_BDPV12</stp>
        <stp>ACA LN Equity</stp>
        <stp>CRNCY</stp>
        <stp>[Crispin Spreadsheet.xlsx]Portfolio!R146C3</stp>
        <tr r="C146" s="2"/>
      </tp>
    </main>
    <main first="bloomberg.rtd">
      <tp>
        <v>5789</v>
        <stp/>
        <stp>##V3_BDPV12</stp>
        <stp>RB/ LN Equity</stp>
        <stp>LAST_PRICE</stp>
        <stp>[Crispin Spreadsheet.xlsx]Portfolio!R191C6</stp>
        <tr r="F191" s="2"/>
      </tp>
      <tp>
        <v>44.95</v>
        <stp/>
        <stp>##V3_BDPV12</stp>
        <stp>CAR US Equity</stp>
        <stp>LAST_PRICE</stp>
        <stp>[Crispin Spreadsheet.xlsx]Portfolio!R289C6</stp>
        <tr r="F289" s="2"/>
      </tp>
    </main>
    <main first="bloomberg.rtd">
      <tp>
        <v>0.77980000000000005</v>
        <stp/>
        <stp>##V3_BDPV12</stp>
        <stp>AUDUSD Curncy</stp>
        <stp>LAST_PRICE</stp>
        <stp>[Crispin Spreadsheet.xlsx]Portfolio!R279C6</stp>
        <tr r="F279" s="2"/>
      </tp>
    </main>
    <main first="bloomberg.rtd">
      <tp>
        <v>46.79</v>
        <stp/>
        <stp>##V3_BDPV12</stp>
        <stp>BID US Equity</stp>
        <stp>LAST_PRICE</stp>
        <stp>[Crispin Spreadsheet.xlsx]Portfolio!R248C6</stp>
        <tr r="F248" s="2"/>
      </tp>
      <tp>
        <v>55.24</v>
        <stp/>
        <stp>##V3_BDPV12</stp>
        <stp>LHN SW Equity</stp>
        <stp>LAST_PRICE</stp>
        <stp>[Crispin Spreadsheet.xlsx]Portfolio!R140C6</stp>
        <tr r="F140" s="2"/>
      </tp>
    </main>
    <main first="bloomberg.rtd">
      <tp>
        <v>3.36</v>
        <stp/>
        <stp>##V3_BDPV12</stp>
        <stp>MTS AU Equity</stp>
        <stp>PX_YEST_CLOSE</stp>
        <stp>[Crispin Spreadsheet.xlsx]Portfolio!R15C5</stp>
        <tr r="E15" s="2"/>
      </tp>
      <tp>
        <v>21.11</v>
        <stp/>
        <stp>##V3_BDPV12</stp>
        <stp>VIV FP Equity</stp>
        <stp>PX_YEST_CLOSE</stp>
        <stp>[Crispin Spreadsheet.xlsx]Portfolio!R60C5</stp>
        <tr r="E60" s="2"/>
      </tp>
      <tp>
        <v>150.88999999999999</v>
        <stp/>
        <stp>##V3_BDPV12</stp>
        <stp>JBH8 Comdty</stp>
        <stp>LAST_PRICE</stp>
        <stp>[Crispin Spreadsheet.xlsx]Portfolio!R266C6</stp>
        <tr r="F266" s="2"/>
      </tp>
      <tp t="s">
        <v>AUD</v>
        <stp/>
        <stp>##V3_BDPV12</stp>
        <stp>WGX AU Equity</stp>
        <stp>CRNCY</stp>
        <stp>[Crispin Spreadsheet.xlsx]Portfolio!R17C3</stp>
        <tr r="C17" s="2"/>
      </tp>
    </main>
    <main first="bloomberg.rtd">
      <tp t="s">
        <v>SEK</v>
        <stp/>
        <stp>##V3_BDPV12</stp>
        <stp>GETIB SS Equity</stp>
        <stp>CRNCY</stp>
        <stp>[Crispin Spreadsheet.xlsx]Portfolio!R133C3</stp>
        <tr r="C133" s="2"/>
      </tp>
    </main>
    <main first="bloomberg.rtd">
      <tp>
        <v>93.875</v>
        <stp/>
        <stp>##V3_BDPV12</stp>
        <stp>SPLK US Equity</stp>
        <stp>LAST_PRICE</stp>
        <stp>[Crispin Spreadsheet.xlsx]Portfolio!R249C6</stp>
        <tr r="F249" s="2"/>
      </tp>
    </main>
    <main first="bloomberg.rtd">
      <tp t="s">
        <v>USD</v>
        <stp/>
        <stp>##V3_BDPV12</stp>
        <stp>TSLA US Equity</stp>
        <stp>CRNCY</stp>
        <stp>[Crispin Spreadsheet.xlsx]Portfolio!R250C3</stp>
        <tr r="C250" s="2"/>
      </tp>
      <tp t="s">
        <v>GBp</v>
        <stp/>
        <stp>##V3_BDPV12</stp>
        <stp>PDG LN Equity</stp>
        <stp>CRNCY</stp>
        <stp>[Crispin Spreadsheet.xlsx]Portfolio!R187C3</stp>
        <tr r="C187" s="2"/>
      </tp>
      <tp t="s">
        <v>GBp</v>
        <stp/>
        <stp>##V3_BDPV12</stp>
        <stp>TALK LN Equity</stp>
        <stp>CRNCY</stp>
        <stp>[Crispin Spreadsheet.xlsx]Portfolio!R200C3</stp>
        <tr r="C200" s="2"/>
      </tp>
      <tp>
        <v>43.66</v>
        <stp/>
        <stp>##V3_BDPV12</stp>
        <stp>CRUS US Equity</stp>
        <stp>PX_YEST_CLOSE</stp>
        <stp>[Crispin Spreadsheet.xlsx]Portfolio!R292C5</stp>
        <tr r="E292" s="2"/>
      </tp>
      <tp t="s">
        <v>GBp</v>
        <stp/>
        <stp>##V3_BDPV12</stp>
        <stp>WPP LN Equity</stp>
        <stp>CRNCY</stp>
        <stp>[Crispin Spreadsheet.xlsx]Portfolio!R207C3</stp>
        <tr r="C207" s="2"/>
      </tp>
      <tp t="s">
        <v>GBp</v>
        <stp/>
        <stp>##V3_BDPV12</stp>
        <stp>JUP LN Equity</stp>
        <stp>CRNCY</stp>
        <stp>[Crispin Spreadsheet.xlsx]Portfolio!R177C3</stp>
        <tr r="C177" s="2"/>
      </tp>
      <tp t="s">
        <v>USD</v>
        <stp/>
        <stp>##V3_BDPV12</stp>
        <stp>SAFM US Equity</stp>
        <stp>CRNCY</stp>
        <stp>[Crispin Spreadsheet.xlsx]Portfolio!R317C3</stp>
        <tr r="C317" s="2"/>
      </tp>
      <tp>
        <v>31.8</v>
        <stp/>
        <stp>##V3_BDPV12</stp>
        <stp>CLAB SS Equity</stp>
        <stp>PX_YEST_CLOSE</stp>
        <stp>[Crispin Spreadsheet.xlsx]Portfolio!R132C5</stp>
        <tr r="E132" s="2"/>
      </tp>
      <tp>
        <v>418.8</v>
        <stp/>
        <stp>##V3_BDPV12</stp>
        <stp>ASHM LN Equity</stp>
        <stp>PX_YEST_CLOSE</stp>
        <stp>[Crispin Spreadsheet.xlsx]Portfolio!R150C5</stp>
        <tr r="E150" s="2"/>
      </tp>
      <tp t="s">
        <v>USD</v>
        <stp/>
        <stp>##V3_BDPV12</stp>
        <stp>TDG US Equity</stp>
        <stp>CRNCY</stp>
        <stp>[Crispin Spreadsheet.xlsx]Portfolio!R327C3</stp>
        <tr r="C327" s="2"/>
      </tp>
      <tp>
        <v>9.5399999999999991</v>
        <stp/>
        <stp>##V3_BDPV12</stp>
        <stp>GOGO US Equity</stp>
        <stp>PX_YEST_CLOSE</stp>
        <stp>[Crispin Spreadsheet.xlsx]Portfolio!R226C5</stp>
        <tr r="E226" s="2"/>
      </tp>
      <tp t="s">
        <v>EUR</v>
        <stp/>
        <stp>##V3_BDPV12</stp>
        <stp>ABI BB Equity</stp>
        <stp>CRNCY</stp>
        <stp>[Crispin Spreadsheet.xlsx]Portfolio!R287C3</stp>
        <tr r="C287" s="2"/>
      </tp>
      <tp t="s">
        <v>GBp</v>
        <stp/>
        <stp>##V3_BDPV12</stp>
        <stp>AGY LN Equity</stp>
        <stp>CRNCY</stp>
        <stp>[Crispin Spreadsheet.xlsx]Portfolio!R147C3</stp>
        <tr r="C147" s="2"/>
      </tp>
      <tp t="s">
        <v>EUR</v>
        <stp/>
        <stp>##V3_BDPV12</stp>
        <stp>CRN LN Equity</stp>
        <stp>CRNCY</stp>
        <stp>[Crispin Spreadsheet.xlsx]Portfolio!R157C3</stp>
        <tr r="C157" s="2"/>
      </tp>
      <tp t="s">
        <v>NOK</v>
        <stp/>
        <stp>##V3_BDPV12</stp>
        <stp>FRO NO Equity</stp>
        <stp>CRNCY</stp>
        <stp>[Crispin Spreadsheet.xlsx]Portfolio!R297C3</stp>
        <tr r="C297" s="2"/>
      </tp>
      <tp t="s">
        <v>USD</v>
        <stp/>
        <stp>##V3_BDPV12</stp>
        <stp>SNAP US Equity</stp>
        <stp>CRNCY</stp>
        <stp>[Crispin Spreadsheet.xlsx]Portfolio!R247C3</stp>
        <tr r="C247" s="2"/>
      </tp>
    </main>
    <main first="bloomberg.rtd">
      <tp>
        <v>158.29</v>
        <stp/>
        <stp>##V3_BDPV12</stp>
        <stp>CAT US Equity</stp>
        <stp>LAST_PRICE</stp>
        <stp>[Crispin Spreadsheet.xlsx]Portfolio!R218C6</stp>
        <tr r="F218" s="2"/>
      </tp>
    </main>
    <main first="bloomberg.rtd">
      <tp>
        <v>3.74</v>
        <stp/>
        <stp>##V3_BDPV12</stp>
        <stp>TRQ CN Equity</stp>
        <stp>PX_YEST_CLOSE</stp>
        <stp>[Crispin Spreadsheet.xlsx]Portfolio!R30C5</stp>
        <tr r="E30" s="2"/>
      </tp>
      <tp>
        <v>150.88999999999999</v>
        <stp/>
        <stp>##V3_BDPV12</stp>
        <stp>JBH8 Comdty</stp>
        <stp>LAST_PRICE</stp>
        <stp>[Crispin Spreadsheet.xlsx]Portfolio!R101C6</stp>
        <tr r="F101" s="2"/>
      </tp>
      <tp>
        <v>56.68</v>
        <stp/>
        <stp>##V3_BDPV12</stp>
        <stp>ERICB SS Equity</stp>
        <stp>PX_YEST_CLOSE</stp>
        <stp>[Crispin Spreadsheet.xlsx]Portfolio!R136C5</stp>
        <tr r="E136" s="2"/>
      </tp>
      <tp t="s">
        <v>SEK</v>
        <stp/>
        <stp>##V3_BDPV12</stp>
        <stp>HEXAB SS Equity</stp>
        <stp>CRNCY</stp>
        <stp>[Crispin Spreadsheet.xlsx]Portfolio!R134C3</stp>
        <tr r="C134" s="2"/>
      </tp>
    </main>
    <main first="bloomberg.rtd">
      <tp t="s">
        <v>EUR</v>
        <stp/>
        <stp>##V3_BDPV12</stp>
        <stp>KSP ID Equity</stp>
        <stp>CRNCY</stp>
        <stp>[Crispin Spreadsheet.xlsx]Portfolio!R88C3</stp>
        <tr r="C88" s="2"/>
      </tp>
      <tp t="s">
        <v>EUR</v>
        <stp/>
        <stp>##V3_BDPV12</stp>
        <stp>SAP GY Equity</stp>
        <stp>CRNCY</stp>
        <stp>[Crispin Spreadsheet.xlsx]Portfolio!R68C3</stp>
        <tr r="C68" s="2"/>
      </tp>
      <tp t="s">
        <v>EUR</v>
        <stp/>
        <stp>##V3_BDPV12</stp>
        <stp>SAVE FP Equity</stp>
        <stp>CRNCY</stp>
        <stp>[Crispin Spreadsheet.xlsx]Portfolio!R53C3</stp>
        <tr r="C53" s="2"/>
      </tp>
      <tp>
        <v>869.8</v>
        <stp/>
        <stp>##V3_BDPV12</stp>
        <stp>ANTO LN Equity</stp>
        <stp>LAST_PRICE</stp>
        <stp>[Crispin Spreadsheet.xlsx]Portfolio!R149C6</stp>
        <tr r="F149" s="2"/>
      </tp>
    </main>
    <main first="bloomberg.rtd">
      <tp>
        <v>13.13</v>
        <stp/>
        <stp>##V3_BDPV12</stp>
        <stp>SESG FP Equity</stp>
        <stp>LAST_PRICE</stp>
        <stp>[Crispin Spreadsheet.xlsx]Portfolio!R318C6</stp>
        <tr r="F318" s="2"/>
      </tp>
      <tp>
        <v>212</v>
        <stp/>
        <stp>##V3_BDPV12</stp>
        <stp>BARC LN Equity</stp>
        <stp>PX_YEST_CLOSE</stp>
        <stp>[Crispin Spreadsheet.xlsx]Portfolio!R154C5</stp>
        <tr r="E154" s="2"/>
      </tp>
      <tp t="s">
        <v>CHF</v>
        <stp/>
        <stp>##V3_BDPV12</stp>
        <stp>LHN SW Equity</stp>
        <stp>CRNCY</stp>
        <stp>[Crispin Spreadsheet.xlsx]Portfolio!R140C3</stp>
        <tr r="C140" s="2"/>
      </tp>
      <tp t="s">
        <v>USD</v>
        <stp/>
        <stp>##V3_BDPV12</stp>
        <stp>MON US Equity</stp>
        <stp>CRNCY</stp>
        <stp>[Crispin Spreadsheet.xlsx]Portfolio!R310C3</stp>
        <tr r="C310" s="2"/>
      </tp>
      <tp>
        <v>63.76</v>
        <stp/>
        <stp>##V3_BDPV12</stp>
        <stp>REDFTPB GU Equity</stp>
        <stp>LAST_PRICE</stp>
        <stp>[Crispin Spreadsheet.xlsx]Portfolio!R79C6</stp>
        <tr r="F79" s="2"/>
      </tp>
      <tp t="s">
        <v>USD</v>
        <stp/>
        <stp>##V3_BDPV12</stp>
        <stp>SJM US Equity</stp>
        <stp>CRNCY</stp>
        <stp>[Crispin Spreadsheet.xlsx]Portfolio!R230C3</stp>
        <tr r="C230" s="2"/>
      </tp>
    </main>
    <main first="bloomberg.rtd">
      <tp t="s">
        <v>USD</v>
        <stp/>
        <stp>##V3_BDPV12</stp>
        <stp>XPO US Equity</stp>
        <stp>CRNCY</stp>
        <stp>[Crispin Spreadsheet.xlsx]Portfolio!R260C3</stp>
        <tr r="C260" s="2"/>
      </tp>
      <tp t="s">
        <v>GBp</v>
        <stp/>
        <stp>##V3_BDPV12</stp>
        <stp>BKG LN Equity</stp>
        <stp>CRNCY</stp>
        <stp>[Crispin Spreadsheet.xlsx]Portfolio!R290C3</stp>
        <tr r="C290" s="2"/>
      </tp>
      <tp t="s">
        <v>USD</v>
        <stp/>
        <stp>##V3_BDPV12</stp>
        <stp>UNVR US Equity</stp>
        <stp>CRNCY</stp>
        <stp>[Crispin Spreadsheet.xlsx]Portfolio!R256C3</stp>
        <tr r="C256" s="2"/>
      </tp>
    </main>
    <main first="bloomberg.rtd">
      <tp>
        <v>23.2</v>
        <stp/>
        <stp>##V3_BDPV12</stp>
        <stp>TCS LI Equity</stp>
        <stp>LAST_PRICE</stp>
        <stp>[Crispin Spreadsheet.xlsx]Portfolio!R201C6</stp>
        <tr r="F201" s="2"/>
      </tp>
    </main>
    <main first="bloomberg.rtd">
      <tp t="s">
        <v>AUD</v>
        <stp/>
        <stp>##V3_BDPV12</stp>
        <stp>WGXO AU Equity</stp>
        <stp>CRNCY</stp>
        <stp>[Crispin Spreadsheet.xlsx]Portfolio!R18C3</stp>
        <tr r="C18" s="2"/>
      </tp>
    </main>
    <main first="bloomberg.rtd">
      <tp t="s">
        <v>USD</v>
        <stp/>
        <stp>##V3_BDPV12</stp>
        <stp>AAL US Equity</stp>
        <stp>CRNCY</stp>
        <stp>[Crispin Spreadsheet.xlsx]Portfolio!R211C3</stp>
        <tr r="C211" s="2"/>
      </tp>
    </main>
    <main first="bloomberg.rtd">
      <tp t="s">
        <v>USD</v>
        <stp/>
        <stp>##V3_BDPV12</stp>
        <stp>TSLA US Equity</stp>
        <stp>CRNCY</stp>
        <stp>[Crispin Spreadsheet.xlsx]Portfolio!R326C3</stp>
        <tr r="C326" s="2"/>
      </tp>
    </main>
    <main first="bloomberg.rtd">
      <tp t="s">
        <v>USD</v>
        <stp/>
        <stp>##V3_BDPV12</stp>
        <stp>SPLK US Equity</stp>
        <stp>CRNCY</stp>
        <stp>[Crispin Spreadsheet.xlsx]Portfolio!R321C3</stp>
        <tr r="C321" s="2"/>
      </tp>
    </main>
    <main first="bloomberg.rtd">
      <tp t="s">
        <v>GBp</v>
        <stp/>
        <stp>##V3_BDPV12</stp>
        <stp>RB/ LN Equity</stp>
        <stp>CRNCY</stp>
        <stp>[Crispin Spreadsheet.xlsx]Portfolio!R191C3</stp>
        <tr r="C191" s="2"/>
      </tp>
    </main>
    <main first="bloomberg.rtd">
      <tp t="s">
        <v>USD</v>
        <stp/>
        <stp>##V3_BDPV12</stp>
        <stp>TCS LI Equity</stp>
        <stp>CRNCY</stp>
        <stp>[Crispin Spreadsheet.xlsx]Portfolio!R201C3</stp>
        <tr r="C201" s="2"/>
      </tp>
      <tp t="s">
        <v>USD</v>
        <stp/>
        <stp>##V3_BDPV12</stp>
        <stp>NAV US Equity</stp>
        <stp>CRNCY</stp>
        <stp>[Crispin Spreadsheet.xlsx]Portfolio!R311C3</stp>
        <tr r="C311" s="2"/>
      </tp>
      <tp t="s">
        <v>GBp</v>
        <stp/>
        <stp>##V3_BDPV12</stp>
        <stp>ITV LN Equity</stp>
        <stp>CRNCY</stp>
        <stp>[Crispin Spreadsheet.xlsx]Portfolio!R301C3</stp>
        <tr r="C301" s="2"/>
      </tp>
    </main>
    <main first="bloomberg.rtd">
      <tp t="s">
        <v>USD</v>
        <stp/>
        <stp>##V3_BDPV12</stp>
        <stp>TDG US Equity</stp>
        <stp>CRNCY</stp>
        <stp>[Crispin Spreadsheet.xlsx]Portfolio!R251C3</stp>
        <tr r="C251" s="2"/>
      </tp>
    </main>
    <main first="bloomberg.rtd">
      <tp>
        <v>1</v>
        <stp/>
        <stp>##V3_BDPV12</stp>
        <stp>EURZAr Curncy</stp>
        <stp>QUOTE_FACTOR</stp>
        <stp>[Crispin Spreadsheet.xlsx]Portfolio!R128C11</stp>
        <tr r="K128" s="2"/>
      </tp>
      <tp>
        <v>1</v>
        <stp/>
        <stp>##V3_BDPV12</stp>
        <stp>EURZAr Curncy</stp>
        <stp>QUOTE_FACTOR</stp>
        <stp>[Crispin Spreadsheet.xlsx]Portfolio!R129C11</stp>
        <tr r="K129" s="2"/>
      </tp>
      <tp t="s">
        <v>GBp</v>
        <stp/>
        <stp>##V3_BDPV12</stp>
        <stp>DTG LN Equity</stp>
        <stp>CRNCY</stp>
        <stp>[Crispin Spreadsheet.xlsx]Portfolio!R161C3</stp>
        <tr r="C161" s="2"/>
      </tp>
      <tp t="s">
        <v>NOK</v>
        <stp/>
        <stp>##V3_BDPV12</stp>
        <stp>FRO NO Equity</stp>
        <stp>CRNCY</stp>
        <stp>[Crispin Spreadsheet.xlsx]Portfolio!R121C3</stp>
        <tr r="C121" s="2"/>
      </tp>
    </main>
    <main first="bloomberg.rtd">
      <tp t="s">
        <v>GBp</v>
        <stp/>
        <stp>##V3_BDPV12</stp>
        <stp>EMG LN Equity</stp>
        <stp>CRNCY</stp>
        <stp>[Crispin Spreadsheet.xlsx]Portfolio!R181C3</stp>
        <tr r="C181" s="2"/>
      </tp>
    </main>
    <main first="bloomberg.rtd">
      <tp>
        <v>67.599999999999994</v>
        <stp/>
        <stp>##V3_BDPV12</stp>
        <stp>KHC US Equity</stp>
        <stp>LAST_PRICE</stp>
        <stp>[Crispin Spreadsheet.xlsx]Portfolio!R306C6</stp>
        <tr r="F306" s="2"/>
      </tp>
      <tp>
        <v>28.234999999999999</v>
        <stp/>
        <stp>##V3_BDPV12</stp>
        <stp>MT NA Equity</stp>
        <stp>LAST_PRICE</stp>
        <stp>[Crispin Spreadsheet.xlsx]Portfolio!R114C6</stp>
        <tr r="F114" s="2"/>
      </tp>
      <tp>
        <v>123.4</v>
        <stp/>
        <stp>##V3_BDPV12</stp>
        <stp>MON US Equity</stp>
        <stp>LAST_PRICE</stp>
        <stp>[Crispin Spreadsheet.xlsx]Portfolio!R310C6</stp>
        <tr r="F310" s="2"/>
      </tp>
      <tp t="s">
        <v>USD</v>
        <stp/>
        <stp>##V3_BDPV12</stp>
        <stp>NADLQ US Equity</stp>
        <stp>CRNCY</stp>
        <stp>[Crispin Spreadsheet.xlsx]Portfolio!R242C3</stp>
        <tr r="C242" s="2"/>
      </tp>
      <tp t="s">
        <v>EUR</v>
        <stp/>
        <stp>##V3_BDPV12</stp>
        <stp>RMS FP Equity</stp>
        <stp>CRNCY</stp>
        <stp>[Crispin Spreadsheet.xlsx]Portfolio!R49C3</stp>
        <tr r="C49" s="2"/>
      </tp>
      <tp>
        <v>0.58099999999999996</v>
        <stp/>
        <stp>##V3_BDPV12</stp>
        <stp>GEDI IM Equity</stp>
        <stp>PX_YEST_CLOSE</stp>
        <stp>[Crispin Spreadsheet.xlsx]Portfolio!R94C5</stp>
        <tr r="E94" s="2"/>
      </tp>
      <tp t="s">
        <v>EUR</v>
        <stp/>
        <stp>##V3_BDPV12</stp>
        <stp>ONTEX BB Equity</stp>
        <stp>CRNCY</stp>
        <stp>[Crispin Spreadsheet.xlsx]Portfolio!R23C3</stp>
        <tr r="C23" s="2"/>
      </tp>
      <tp>
        <v>214.05</v>
        <stp/>
        <stp>##V3_BDPV12</stp>
        <stp>BARC LN Equity</stp>
        <stp>LAST_PRICE</stp>
        <stp>[Crispin Spreadsheet.xlsx]Portfolio!R154C6</stp>
        <tr r="F154" s="2"/>
      </tp>
    </main>
    <main first="bloomberg.rtd">
      <tp>
        <v>23.5</v>
        <stp/>
        <stp>##V3_BDPV12</stp>
        <stp>ARYN SW Equity</stp>
        <stp>LAST_PRICE</stp>
        <stp>[Crispin Spreadsheet.xlsx]Portfolio!R288C6</stp>
        <tr r="F288" s="2"/>
      </tp>
    </main>
    <main first="bloomberg.rtd">
      <tp>
        <v>1.2248000000000001</v>
        <stp/>
        <stp>##V3_BDPV12</stp>
        <stp>EURUSD Curncy</stp>
        <stp>PX_YEST_CLOSE</stp>
        <stp>[Crispin Spreadsheet.xlsx]Portfolio!R79C29</stp>
        <tr r="AC79" s="2"/>
      </tp>
      <tp>
        <v>1.2248000000000001</v>
        <stp/>
        <stp>##V3_BDPV12</stp>
        <stp>EURUSD Curncy</stp>
        <stp>PX_YEST_CLOSE</stp>
        <stp>[Crispin Spreadsheet.xlsx]Portfolio!R89C29</stp>
        <tr r="AC89" s="2"/>
      </tp>
      <tp>
        <v>1.2248000000000001</v>
        <stp/>
        <stp>##V3_BDPV12</stp>
        <stp>EURUSD Curncy</stp>
        <stp>PX_YEST_CLOSE</stp>
        <stp>[Crispin Spreadsheet.xlsx]Portfolio!R98C29</stp>
        <tr r="AC98" s="2"/>
      </tp>
      <tp>
        <v>1.2248000000000001</v>
        <stp/>
        <stp>##V3_BDPV12</stp>
        <stp>EURUSD Curncy</stp>
        <stp>PX_YEST_CLOSE</stp>
        <stp>[Crispin Spreadsheet.xlsx]Portfolio!R99C29</stp>
        <tr r="AC99" s="2"/>
      </tp>
    </main>
    <main first="bloomberg.rtd">
      <tp t="s">
        <v>USD</v>
        <stp/>
        <stp>##V3_BDPV12</stp>
        <stp>VSAT US Equity</stp>
        <stp>CRNCY</stp>
        <stp>[Crispin Spreadsheet.xlsx]Portfolio!R257C3</stp>
        <tr r="C257" s="2"/>
      </tp>
    </main>
    <main first="bloomberg.rtd">
      <tp t="s">
        <v>USD</v>
        <stp/>
        <stp>##V3_BDPV12</stp>
        <stp>DAL US Equity</stp>
        <stp>CRNCY</stp>
        <stp>[Crispin Spreadsheet.xlsx]Portfolio!R222C3</stp>
        <tr r="C222" s="2"/>
      </tp>
      <tp t="s">
        <v>USD</v>
        <stp/>
        <stp>##V3_BDPV12</stp>
        <stp>KGC US Equity</stp>
        <stp>CRNCY</stp>
        <stp>[Crispin Spreadsheet.xlsx]Portfolio!R232C3</stp>
        <tr r="C232" s="2"/>
      </tp>
      <tp t="s">
        <v>GBp</v>
        <stp/>
        <stp>##V3_BDPV12</stp>
        <stp>TPK LN Equity</stp>
        <stp>CRNCY</stp>
        <stp>[Crispin Spreadsheet.xlsx]Portfolio!R202C3</stp>
        <tr r="C202" s="2"/>
      </tp>
      <tp>
        <v>663</v>
        <stp/>
        <stp>##V3_BDPV12</stp>
        <stp>DMGT LN Equity</stp>
        <stp>PX_YEST_CLOSE</stp>
        <stp>[Crispin Spreadsheet.xlsx]Portfolio!R160C5</stp>
        <tr r="E160" s="2"/>
      </tp>
    </main>
    <main first="bloomberg.rtd">
      <tp t="s">
        <v>CHF</v>
        <stp/>
        <stp>##V3_BDPV12</stp>
        <stp>UHR SW Equity</stp>
        <stp>CRNCY</stp>
        <stp>[Crispin Spreadsheet.xlsx]Portfolio!R142C3</stp>
        <tr r="C142" s="2"/>
      </tp>
      <tp t="s">
        <v>USD</v>
        <stp/>
        <stp>##V3_BDPV12</stp>
        <stp>RIG US Equity</stp>
        <stp>CRNCY</stp>
        <stp>[Crispin Spreadsheet.xlsx]Portfolio!R252C3</stp>
        <tr r="C252" s="2"/>
      </tp>
      <tp t="s">
        <v>USD</v>
        <stp/>
        <stp>##V3_BDPV12</stp>
        <stp>WMT US Equity</stp>
        <stp>CRNCY</stp>
        <stp>[Crispin Spreadsheet.xlsx]Portfolio!R332C3</stp>
        <tr r="C332" s="2"/>
      </tp>
      <tp t="s">
        <v>NOK</v>
        <stp/>
        <stp>##V3_BDPV12</stp>
        <stp>MHG NO Equity</stp>
        <stp>CRNCY</stp>
        <stp>[Crispin Spreadsheet.xlsx]Portfolio!R122C3</stp>
        <tr r="C122" s="2"/>
      </tp>
      <tp t="s">
        <v>GBp</v>
        <stp/>
        <stp>##V3_BDPV12</stp>
        <stp>OBD LN Equity</stp>
        <stp>CRNCY</stp>
        <stp>[Crispin Spreadsheet.xlsx]Portfolio!R182C3</stp>
        <tr r="C182" s="2"/>
      </tp>
      <tp t="s">
        <v>GBp</v>
        <stp/>
        <stp>##V3_BDPV12</stp>
        <stp>BME LN Equity</stp>
        <stp>CRNCY</stp>
        <stp>[Crispin Spreadsheet.xlsx]Portfolio!R152C3</stp>
        <tr r="C152" s="2"/>
      </tp>
    </main>
    <main first="bloomberg.rtd">
      <tp t="s">
        <v>GBp</v>
        <stp/>
        <stp>##V3_BDPV12</stp>
        <stp>DEB LN Equity</stp>
        <stp>CRNCY</stp>
        <stp>[Crispin Spreadsheet.xlsx]Portfolio!R162C3</stp>
        <tr r="C162" s="2"/>
      </tp>
      <tp>
        <v>13.95</v>
        <stp/>
        <stp>##V3_BDPV12</stp>
        <stp>CDZI US Equity</stp>
        <stp>PX_YEST_CLOSE</stp>
        <stp>[Crispin Spreadsheet.xlsx]Portfolio!R217C5</stp>
        <tr r="E217" s="2"/>
      </tp>
      <tp t="s">
        <v>GBp</v>
        <stp/>
        <stp>##V3_BDPV12</stp>
        <stp>TUNG LN Equity</stp>
        <stp>CRNCY</stp>
        <stp>[Crispin Spreadsheet.xlsx]Portfolio!R205C3</stp>
        <tr r="C205" s="2"/>
      </tp>
      <tp>
        <v>26.95</v>
        <stp/>
        <stp>##V3_BDPV12</stp>
        <stp>PDG LN Equity</stp>
        <stp>LAST_PRICE</stp>
        <stp>[Crispin Spreadsheet.xlsx]Portfolio!R187C6</stp>
        <tr r="F187" s="2"/>
      </tp>
    </main>
    <main first="bloomberg.rtd">
      <tp>
        <v>17</v>
        <stp/>
        <stp>##V3_BDPV12</stp>
        <stp>ZIL2 GY Equity</stp>
        <stp>LAST_PRICE</stp>
        <stp>[Crispin Spreadsheet.xlsx]Portfolio!R296C6</stp>
        <tr r="F296" s="2"/>
      </tp>
      <tp>
        <v>23.5</v>
        <stp/>
        <stp>##V3_BDPV12</stp>
        <stp>ARYN SW Equity</stp>
        <stp>LAST_PRICE</stp>
        <stp>[Crispin Spreadsheet.xlsx]Portfolio!R139C6</stp>
        <tr r="F139" s="2"/>
      </tp>
    </main>
    <main first="bloomberg.rtd">
      <tp t="s">
        <v>USD</v>
        <stp/>
        <stp>##V3_BDPV12</stp>
        <stp>KHC US Equity</stp>
        <stp>CRNCY</stp>
        <stp>[Crispin Spreadsheet.xlsx]Portfolio!R233C3</stp>
        <tr r="C233" s="2"/>
      </tp>
      <tp t="s">
        <v>GBp</v>
        <stp/>
        <stp>##V3_BDPV12</stp>
        <stp>RR/ LN Equity</stp>
        <stp>CRNCY</stp>
        <stp>[Crispin Spreadsheet.xlsx]Portfolio!R193C3</stp>
        <tr r="C193" s="2"/>
      </tp>
      <tp t="s">
        <v>GBp</v>
        <stp/>
        <stp>##V3_BDPV12</stp>
        <stp>ITV LN Equity</stp>
        <stp>CRNCY</stp>
        <stp>[Crispin Spreadsheet.xlsx]Portfolio!R173C3</stp>
        <tr r="C173" s="2"/>
      </tp>
      <tp t="s">
        <v>USD</v>
        <stp/>
        <stp>##V3_BDPV12</stp>
        <stp>SJM US Equity</stp>
        <stp>CRNCY</stp>
        <stp>[Crispin Spreadsheet.xlsx]Portfolio!R303C3</stp>
        <tr r="C303" s="2"/>
      </tp>
      <tp t="s">
        <v>CHF</v>
        <stp/>
        <stp>##V3_BDPV12</stp>
        <stp>UHR SW Equity</stp>
        <stp>CRNCY</stp>
        <stp>[Crispin Spreadsheet.xlsx]Portfolio!R323C3</stp>
        <tr r="C323" s="2"/>
      </tp>
    </main>
    <main first="bloomberg.rtd">
      <tp t="s">
        <v>USD</v>
        <stp/>
        <stp>##V3_BDPV12</stp>
        <stp>WFT US Equity</stp>
        <stp>CRNCY</stp>
        <stp>[Crispin Spreadsheet.xlsx]Portfolio!R333C3</stp>
        <tr r="C333" s="2"/>
      </tp>
      <tp t="s">
        <v>GBp</v>
        <stp/>
        <stp>##V3_BDPV12</stp>
        <stp>BA/ LN Equity</stp>
        <stp>CRNCY</stp>
        <stp>[Crispin Spreadsheet.xlsx]Portfolio!R153C3</stp>
        <tr r="C153" s="2"/>
      </tp>
      <tp t="s">
        <v>EUR</v>
        <stp/>
        <stp>##V3_BDPV12</stp>
        <stp>AGN NA Equity</stp>
        <stp>CRNCY</stp>
        <stp>[Crispin Spreadsheet.xlsx]Portfolio!R113C3</stp>
        <tr r="C113" s="2"/>
      </tp>
      <tp t="s">
        <v>GBp</v>
        <stp/>
        <stp>##V3_BDPV12</stp>
        <stp>DOM LN Equity</stp>
        <stp>CRNCY</stp>
        <stp>[Crispin Spreadsheet.xlsx]Portfolio!R163C3</stp>
        <tr r="C163" s="2"/>
      </tp>
    </main>
    <main first="bloomberg.rtd">
      <tp>
        <v>25.45</v>
        <stp/>
        <stp>##V3_BDPV12</stp>
        <stp>PGS NO Equity</stp>
        <stp>LAST_PRICE</stp>
        <stp>[Crispin Spreadsheet.xlsx]Portfolio!R124C6</stp>
        <tr r="F124" s="2"/>
      </tp>
      <tp>
        <v>64</v>
        <stp/>
        <stp>##V3_BDPV12</stp>
        <stp>AXL SJ Equity</stp>
        <stp>LAST_PRICE</stp>
        <stp>[Crispin Spreadsheet.xlsx]Portfolio!R128C6</stp>
        <tr r="F128" s="2"/>
      </tp>
      <tp>
        <v>38.04</v>
        <stp/>
        <stp>##V3_BDPV12</stp>
        <stp>NAV US Equity</stp>
        <stp>LAST_PRICE</stp>
        <stp>[Crispin Spreadsheet.xlsx]Portfolio!R311C6</stp>
        <tr r="F311" s="2"/>
      </tp>
      <tp>
        <v>21.15</v>
        <stp/>
        <stp>##V3_BDPV12</stp>
        <stp>GGP US Equity</stp>
        <stp>LAST_PRICE</stp>
        <stp>[Crispin Spreadsheet.xlsx]Portfolio!R298C6</stp>
        <tr r="F298" s="2"/>
      </tp>
      <tp>
        <v>66.650000000000006</v>
        <stp/>
        <stp>##V3_BDPV12</stp>
        <stp>K US Equity</stp>
        <stp>LAST_PRICE</stp>
        <stp>[Crispin Spreadsheet.xlsx]Portfolio!R231C6</stp>
        <tr r="F231" s="2"/>
      </tp>
    </main>
    <main first="bloomberg.rtd">
      <tp>
        <v>1296</v>
        <stp/>
        <stp>##V3_BDPV12</stp>
        <stp>TPK LN Equity</stp>
        <stp>LAST_PRICE</stp>
        <stp>[Crispin Spreadsheet.xlsx]Portfolio!R202C6</stp>
        <tr r="F202" s="2"/>
      </tp>
      <tp>
        <v>22.25</v>
        <stp/>
        <stp>##V3_BDPV12</stp>
        <stp>IFX GY Equity</stp>
        <stp>PX_YEST_CLOSE</stp>
        <stp>[Crispin Spreadsheet.xlsx]Portfolio!R65C5</stp>
        <tr r="E65" s="2"/>
      </tp>
      <tp>
        <v>12.515000000000001</v>
        <stp/>
        <stp>##V3_BDPV12</stp>
        <stp>SESG FP Equity</stp>
        <stp>PX_YEST_CLOSE</stp>
        <stp>[Crispin Spreadsheet.xlsx]Portfolio!R54C5</stp>
        <tr r="E54" s="2"/>
      </tp>
      <tp>
        <v>121.13</v>
        <stp/>
        <stp>##V3_BDPV12</stp>
        <stp>G M8 Comdty</stp>
        <stp>LAST_PRICE</stp>
        <stp>[Crispin Spreadsheet.xlsx]Portfolio!R268C6</stp>
        <tr r="F268" s="2"/>
      </tp>
    </main>
    <main first="bloomberg.rtd">
      <tp t="s">
        <v>EUR</v>
        <stp/>
        <stp>##V3_BDPV12</stp>
        <stp>BNP FP Equity</stp>
        <stp>CRNCY</stp>
        <stp>[Crispin Spreadsheet.xlsx]Portfolio!R44C3</stp>
        <tr r="C44" s="2"/>
      </tp>
      <tp>
        <v>81.48</v>
        <stp/>
        <stp>##V3_BDPV12</stp>
        <stp>LULU US Equity</stp>
        <stp>LAST_PRICE</stp>
        <stp>[Crispin Spreadsheet.xlsx]Portfolio!R237C6</stp>
        <tr r="F237" s="2"/>
      </tp>
      <tp>
        <v>71.63</v>
        <stp/>
        <stp>##V3_BDPV12</stp>
        <stp>VSAT US Equity</stp>
        <stp>LAST_PRICE</stp>
        <stp>[Crispin Spreadsheet.xlsx]Portfolio!R331C6</stp>
        <tr r="F331" s="2"/>
      </tp>
    </main>
    <main first="bloomberg.rtd">
      <tp>
        <v>28.72</v>
        <stp/>
        <stp>##V3_BDPV12</stp>
        <stp>MT NA Equity</stp>
        <stp>PX_YEST_CLOSE</stp>
        <stp>[Crispin Spreadsheet.xlsx]Portfolio!R114C5</stp>
        <tr r="E114" s="2"/>
      </tp>
      <tp>
        <v>43.66</v>
        <stp/>
        <stp>##V3_BDPV12</stp>
        <stp>CRUS US Equity</stp>
        <stp>PX_YEST_CLOSE</stp>
        <stp>[Crispin Spreadsheet.xlsx]Portfolio!R219C5</stp>
        <tr r="E219" s="2"/>
      </tp>
      <tp>
        <v>62</v>
        <stp/>
        <stp>##V3_BDPV12</stp>
        <stp>NODL NO Equity</stp>
        <stp>PX_YEST_CLOSE</stp>
        <stp>[Crispin Spreadsheet.xlsx]Portfolio!R314C5</stp>
        <tr r="E314" s="2"/>
      </tp>
    </main>
    <main first="bloomberg.rtd">
      <tp>
        <v>1.3805000000000001</v>
        <stp/>
        <stp>##V3_BDPV12</stp>
        <stp>GBPUSD Curncy</stp>
        <stp>LAST_PRICE</stp>
        <stp>[Crispin Spreadsheet.xlsx]Portfolio!R355C6</stp>
        <tr r="F355" s="2"/>
      </tp>
    </main>
    <main first="bloomberg.rtd">
      <tp>
        <v>53.93</v>
        <stp/>
        <stp>##V3_BDPV12</stp>
        <stp>AAL US Equity</stp>
        <stp>LAST_PRICE</stp>
        <stp>[Crispin Spreadsheet.xlsx]Portfolio!R211C6</stp>
        <tr r="F211" s="2"/>
      </tp>
    </main>
    <main first="bloomberg.rtd">
      <tp>
        <v>98.78</v>
        <stp/>
        <stp>##V3_BDPV12</stp>
        <stp>WDI GY Equity</stp>
        <stp>LAST_PRICE</stp>
        <stp>[Crispin Spreadsheet.xlsx]Portfolio!R335C6</stp>
        <tr r="F335" s="2"/>
      </tp>
      <tp>
        <v>14.975</v>
        <stp/>
        <stp>##V3_BDPV12</stp>
        <stp>SZU GY Equity</stp>
        <stp>PX_YEST_CLOSE</stp>
        <stp>[Crispin Spreadsheet.xlsx]Portfolio!R69C5</stp>
        <tr r="E69" s="2"/>
      </tp>
      <tp t="s">
        <v>EUR</v>
        <stp/>
        <stp>##V3_BDPV12</stp>
        <stp>EDEN FP Equity</stp>
        <stp>CRNCY</stp>
        <stp>[Crispin Spreadsheet.xlsx]Portfolio!R45C3</stp>
        <tr r="C45" s="2"/>
      </tp>
      <tp>
        <v>130.30000000000001</v>
        <stp/>
        <stp>##V3_BDPV12</stp>
        <stp>EURJPY Curncy</stp>
        <stp>LAST_PRICE</stp>
        <stp>[Crispin Spreadsheet.xlsx]Portfolio!R109C12</stp>
        <tr r="L109" s="2"/>
      </tp>
      <tp>
        <v>130.30000000000001</v>
        <stp/>
        <stp>##V3_BDPV12</stp>
        <stp>EURJPY Curncy</stp>
        <stp>LAST_PRICE</stp>
        <stp>[Crispin Spreadsheet.xlsx]Portfolio!R108C12</stp>
        <tr r="L108" s="2"/>
      </tp>
      <tp>
        <v>130.30000000000001</v>
        <stp/>
        <stp>##V3_BDPV12</stp>
        <stp>EURJPY Curncy</stp>
        <stp>LAST_PRICE</stp>
        <stp>[Crispin Spreadsheet.xlsx]Portfolio!R105C12</stp>
        <tr r="L105" s="2"/>
      </tp>
      <tp>
        <v>130.30000000000001</v>
        <stp/>
        <stp>##V3_BDPV12</stp>
        <stp>EURJPY Curncy</stp>
        <stp>LAST_PRICE</stp>
        <stp>[Crispin Spreadsheet.xlsx]Portfolio!R104C12</stp>
        <tr r="L104" s="2"/>
      </tp>
      <tp>
        <v>130.30000000000001</v>
        <stp/>
        <stp>##V3_BDPV12</stp>
        <stp>EURJPY Curncy</stp>
        <stp>LAST_PRICE</stp>
        <stp>[Crispin Spreadsheet.xlsx]Portfolio!R107C12</stp>
        <tr r="L107" s="2"/>
      </tp>
      <tp>
        <v>130.30000000000001</v>
        <stp/>
        <stp>##V3_BDPV12</stp>
        <stp>EURJPY Curncy</stp>
        <stp>LAST_PRICE</stp>
        <stp>[Crispin Spreadsheet.xlsx]Portfolio!R106C12</stp>
        <tr r="L106" s="2"/>
      </tp>
      <tp>
        <v>130.30000000000001</v>
        <stp/>
        <stp>##V3_BDPV12</stp>
        <stp>EURJPY Curncy</stp>
        <stp>LAST_PRICE</stp>
        <stp>[Crispin Spreadsheet.xlsx]Portfolio!R101C12</stp>
        <tr r="L101" s="2"/>
      </tp>
      <tp>
        <v>130.30000000000001</v>
        <stp/>
        <stp>##V3_BDPV12</stp>
        <stp>EURJPY Curncy</stp>
        <stp>LAST_PRICE</stp>
        <stp>[Crispin Spreadsheet.xlsx]Portfolio!R100C12</stp>
        <tr r="L100" s="2"/>
      </tp>
      <tp>
        <v>130.30000000000001</v>
        <stp/>
        <stp>##V3_BDPV12</stp>
        <stp>EURJPY Curncy</stp>
        <stp>LAST_PRICE</stp>
        <stp>[Crispin Spreadsheet.xlsx]Portfolio!R103C12</stp>
        <tr r="L103" s="2"/>
      </tp>
      <tp>
        <v>130.30000000000001</v>
        <stp/>
        <stp>##V3_BDPV12</stp>
        <stp>EURJPY Curncy</stp>
        <stp>LAST_PRICE</stp>
        <stp>[Crispin Spreadsheet.xlsx]Portfolio!R102C12</stp>
        <tr r="L102" s="2"/>
      </tp>
      <tp>
        <v>130.30000000000001</v>
        <stp/>
        <stp>##V3_BDPV12</stp>
        <stp>EURJPY Curncy</stp>
        <stp>LAST_PRICE</stp>
        <stp>[Crispin Spreadsheet.xlsx]Portfolio!R110C12</stp>
        <tr r="L110" s="2"/>
      </tp>
      <tp>
        <v>130.30000000000001</v>
        <stp/>
        <stp>##V3_BDPV12</stp>
        <stp>EURJPY Curncy</stp>
        <stp>LAST_PRICE</stp>
        <stp>[Crispin Spreadsheet.xlsx]Portfolio!R320C12</stp>
        <tr r="L320" s="2"/>
      </tp>
      <tp>
        <v>130.30000000000001</v>
        <stp/>
        <stp>##V3_BDPV12</stp>
        <stp>EURJPY Curncy</stp>
        <stp>LAST_PRICE</stp>
        <stp>[Crispin Spreadsheet.xlsx]Portfolio!R322C12</stp>
        <tr r="L322" s="2"/>
      </tp>
      <tp>
        <v>130.30000000000001</v>
        <stp/>
        <stp>##V3_BDPV12</stp>
        <stp>EURJPY Curncy</stp>
        <stp>LAST_PRICE</stp>
        <stp>[Crispin Spreadsheet.xlsx]Portfolio!R315C12</stp>
        <tr r="L315" s="2"/>
      </tp>
      <tp>
        <v>130.30000000000001</v>
        <stp/>
        <stp>##V3_BDPV12</stp>
        <stp>EURJPY Curncy</stp>
        <stp>LAST_PRICE</stp>
        <stp>[Crispin Spreadsheet.xlsx]Portfolio!R266C12</stp>
        <tr r="L266" s="2"/>
      </tp>
      <tp>
        <v>345.108</v>
        <stp/>
        <stp>##V3_BDPV12</stp>
        <stp>TSLA US Equity</stp>
        <stp>LAST_PRICE</stp>
        <stp>[Crispin Spreadsheet.xlsx]Portfolio!R250C6</stp>
        <tr r="F250" s="2"/>
      </tp>
    </main>
    <main first="bloomberg.rtd">
      <tp>
        <v>80.459999999999994</v>
        <stp/>
        <stp>##V3_BDPV12</stp>
        <stp>LULU US Equity</stp>
        <stp>PX_YEST_CLOSE</stp>
        <stp>[Crispin Spreadsheet.xlsx]Portfolio!R237C5</stp>
        <tr r="E237" s="2"/>
      </tp>
      <tp>
        <v>209.6</v>
        <stp/>
        <stp>##V3_BDPV12</stp>
        <stp>INTU LN Equity</stp>
        <stp>PX_YEST_CLOSE</stp>
        <stp>[Crispin Spreadsheet.xlsx]Portfolio!R172C5</stp>
        <tr r="E172" s="2"/>
      </tp>
      <tp>
        <v>68.14</v>
        <stp/>
        <stp>##V3_BDPV12</stp>
        <stp>LAMR US Equity</stp>
        <stp>PX_YEST_CLOSE</stp>
        <stp>[Crispin Spreadsheet.xlsx]Portfolio!R307C5</stp>
        <tr r="E307" s="2"/>
      </tp>
      <tp>
        <v>1.3805000000000001</v>
        <stp/>
        <stp>##V3_BDPV12</stp>
        <stp>GBP Curncy</stp>
        <stp>LAST_PRICE</stp>
        <stp>[Crispin Spreadsheet.xlsx]Portfolio!R343C12</stp>
        <tr r="L343" s="2"/>
      </tp>
      <tp>
        <v>1.3805000000000001</v>
        <stp/>
        <stp>##V3_BDPV12</stp>
        <stp>GBP Curncy</stp>
        <stp>LAST_PRICE</stp>
        <stp>[Crispin Spreadsheet.xlsx]Portfolio!R355C12</stp>
        <tr r="L355" s="2"/>
      </tp>
      <tp>
        <v>1.3805000000000001</v>
        <stp/>
        <stp>##V3_BDPV12</stp>
        <stp>GBP Curncy</stp>
        <stp>LAST_PRICE</stp>
        <stp>[Crispin Spreadsheet.xlsx]Portfolio!R356C12</stp>
        <tr r="L356" s="2"/>
      </tp>
      <tp>
        <v>1.3805000000000001</v>
        <stp/>
        <stp>##V3_BDPV12</stp>
        <stp>GBP Curncy</stp>
        <stp>LAST_PRICE</stp>
        <stp>[Crispin Spreadsheet.xlsx]Portfolio!R361C12</stp>
        <tr r="L361" s="2"/>
      </tp>
      <tp>
        <v>1.3805000000000001</v>
        <stp/>
        <stp>##V3_BDPV12</stp>
        <stp>GBP Curncy</stp>
        <stp>LAST_PRICE</stp>
        <stp>[Crispin Spreadsheet.xlsx]Portfolio!R362C12</stp>
        <tr r="L362" s="2"/>
      </tp>
      <tp>
        <v>184.5</v>
        <stp/>
        <stp>##V3_BDPV12</stp>
        <stp>JM SS Equity</stp>
        <stp>PX_YEST_CLOSE</stp>
        <stp>[Crispin Spreadsheet.xlsx]Portfolio!R135C5</stp>
        <tr r="E135" s="2"/>
      </tp>
      <tp>
        <v>17.52</v>
        <stp/>
        <stp>##V3_BDPV12</stp>
        <stp>HTZ US Equity</stp>
        <stp>LAST_PRICE</stp>
        <stp>[Crispin Spreadsheet.xlsx]Portfolio!R229C6</stp>
        <tr r="F229" s="2"/>
      </tp>
      <tp>
        <v>17.52</v>
        <stp/>
        <stp>##V3_BDPV12</stp>
        <stp>HTZ US Equity</stp>
        <stp>LAST_PRICE</stp>
        <stp>[Crispin Spreadsheet.xlsx]Portfolio!R299C6</stp>
        <tr r="F299" s="2"/>
      </tp>
    </main>
    <main first="bloomberg.rtd">
      <tp>
        <v>8.2639999999999993</v>
        <stp/>
        <stp>##V3_BDPV12</stp>
        <stp>USDSEK Curncy</stp>
        <stp>LAST_PRICE</stp>
        <stp>[Crispin Spreadsheet.xlsx]Portfolio!R350C6</stp>
        <tr r="F350" s="2"/>
      </tp>
      <tp>
        <v>1.62</v>
        <stp/>
        <stp>##V3_BDPV12</stp>
        <stp>WGX AU Equity</stp>
        <stp>PX_YEST_CLOSE</stp>
        <stp>[Crispin Spreadsheet.xlsx]Portfolio!R17C5</stp>
        <tr r="E17" s="2"/>
      </tp>
      <tp t="s">
        <v>AUD</v>
        <stp/>
        <stp>##V3_BDPV12</stp>
        <stp>MTS AU Equity</stp>
        <stp>CRNCY</stp>
        <stp>[Crispin Spreadsheet.xlsx]Portfolio!R15C3</stp>
        <tr r="C15" s="2"/>
      </tp>
      <tp t="s">
        <v>EUR</v>
        <stp/>
        <stp>##V3_BDPV12</stp>
        <stp>VIV FP Equity</stp>
        <stp>CRNCY</stp>
        <stp>[Crispin Spreadsheet.xlsx]Portfolio!R60C3</stp>
        <tr r="C60" s="2"/>
      </tp>
    </main>
    <main first="bloomberg.rtd">
      <tp>
        <v>61.4</v>
        <stp/>
        <stp>##V3_BDPV12</stp>
        <stp>NODL NO Equity</stp>
        <stp>LAST_PRICE</stp>
        <stp>[Crispin Spreadsheet.xlsx]Portfolio!R314C6</stp>
        <tr r="F314" s="2"/>
      </tp>
      <tp>
        <v>44.25</v>
        <stp/>
        <stp>##V3_BDPV12</stp>
        <stp>CRUS US Equity</stp>
        <stp>LAST_PRICE</stp>
        <stp>[Crispin Spreadsheet.xlsx]Portfolio!R292C6</stp>
        <tr r="F292" s="2"/>
      </tp>
      <tp>
        <v>1</v>
        <stp/>
        <stp>##V3_BDPV12</stp>
        <stp>EURUSD Curncy</stp>
        <stp>QUOTE_FACTOR</stp>
        <stp>[Crispin Spreadsheet.xlsx]Portfolio!R321C11</stp>
        <tr r="K321" s="2"/>
      </tp>
      <tp>
        <v>1</v>
        <stp/>
        <stp>##V3_BDPV12</stp>
        <stp>EURUSD Curncy</stp>
        <stp>QUOTE_FACTOR</stp>
        <stp>[Crispin Spreadsheet.xlsx]Portfolio!R324C11</stp>
        <tr r="K324" s="2"/>
      </tp>
      <tp>
        <v>1</v>
        <stp/>
        <stp>##V3_BDPV12</stp>
        <stp>EURUSD Curncy</stp>
        <stp>QUOTE_FACTOR</stp>
        <stp>[Crispin Spreadsheet.xlsx]Portfolio!R326C11</stp>
        <tr r="K326" s="2"/>
      </tp>
      <tp>
        <v>1</v>
        <stp/>
        <stp>##V3_BDPV12</stp>
        <stp>EURUSD Curncy</stp>
        <stp>QUOTE_FACTOR</stp>
        <stp>[Crispin Spreadsheet.xlsx]Portfolio!R327C11</stp>
        <tr r="K327" s="2"/>
      </tp>
      <tp>
        <v>1</v>
        <stp/>
        <stp>##V3_BDPV12</stp>
        <stp>EURUSD Curncy</stp>
        <stp>QUOTE_FACTOR</stp>
        <stp>[Crispin Spreadsheet.xlsx]Portfolio!R328C11</stp>
        <tr r="K328" s="2"/>
      </tp>
      <tp>
        <v>1</v>
        <stp/>
        <stp>##V3_BDPV12</stp>
        <stp>EURUSD Curncy</stp>
        <stp>QUOTE_FACTOR</stp>
        <stp>[Crispin Spreadsheet.xlsx]Portfolio!R329C11</stp>
        <tr r="K329" s="2"/>
      </tp>
      <tp>
        <v>1</v>
        <stp/>
        <stp>##V3_BDPV12</stp>
        <stp>EURUSD Curncy</stp>
        <stp>QUOTE_FACTOR</stp>
        <stp>[Crispin Spreadsheet.xlsx]Portfolio!R330C11</stp>
        <tr r="K330" s="2"/>
      </tp>
      <tp>
        <v>1</v>
        <stp/>
        <stp>##V3_BDPV12</stp>
        <stp>EURUSD Curncy</stp>
        <stp>QUOTE_FACTOR</stp>
        <stp>[Crispin Spreadsheet.xlsx]Portfolio!R331C11</stp>
        <tr r="K331" s="2"/>
      </tp>
      <tp>
        <v>1</v>
        <stp/>
        <stp>##V3_BDPV12</stp>
        <stp>EURUSD Curncy</stp>
        <stp>QUOTE_FACTOR</stp>
        <stp>[Crispin Spreadsheet.xlsx]Portfolio!R332C11</stp>
        <tr r="K332" s="2"/>
      </tp>
      <tp>
        <v>1</v>
        <stp/>
        <stp>##V3_BDPV12</stp>
        <stp>EURUSD Curncy</stp>
        <stp>QUOTE_FACTOR</stp>
        <stp>[Crispin Spreadsheet.xlsx]Portfolio!R333C11</stp>
        <tr r="K333" s="2"/>
      </tp>
      <tp>
        <v>1</v>
        <stp/>
        <stp>##V3_BDPV12</stp>
        <stp>EURUSD Curncy</stp>
        <stp>QUOTE_FACTOR</stp>
        <stp>[Crispin Spreadsheet.xlsx]Portfolio!R336C11</stp>
        <tr r="K336" s="2"/>
      </tp>
      <tp>
        <v>1</v>
        <stp/>
        <stp>##V3_BDPV12</stp>
        <stp>EURUSD Curncy</stp>
        <stp>QUOTE_FACTOR</stp>
        <stp>[Crispin Spreadsheet.xlsx]Portfolio!R303C11</stp>
        <tr r="K303" s="2"/>
      </tp>
      <tp>
        <v>1</v>
        <stp/>
        <stp>##V3_BDPV12</stp>
        <stp>EURUSD Curncy</stp>
        <stp>QUOTE_FACTOR</stp>
        <stp>[Crispin Spreadsheet.xlsx]Portfolio!R306C11</stp>
        <tr r="K306" s="2"/>
      </tp>
      <tp>
        <v>1</v>
        <stp/>
        <stp>##V3_BDPV12</stp>
        <stp>EURUSD Curncy</stp>
        <stp>QUOTE_FACTOR</stp>
        <stp>[Crispin Spreadsheet.xlsx]Portfolio!R307C11</stp>
        <tr r="K307" s="2"/>
      </tp>
      <tp>
        <v>1</v>
        <stp/>
        <stp>##V3_BDPV12</stp>
        <stp>EURUSD Curncy</stp>
        <stp>QUOTE_FACTOR</stp>
        <stp>[Crispin Spreadsheet.xlsx]Portfolio!R308C11</stp>
        <tr r="K308" s="2"/>
      </tp>
      <tp>
        <v>1</v>
        <stp/>
        <stp>##V3_BDPV12</stp>
        <stp>EURUSD Curncy</stp>
        <stp>QUOTE_FACTOR</stp>
        <stp>[Crispin Spreadsheet.xlsx]Portfolio!R310C11</stp>
        <tr r="K310" s="2"/>
      </tp>
      <tp>
        <v>1</v>
        <stp/>
        <stp>##V3_BDPV12</stp>
        <stp>EURUSD Curncy</stp>
        <stp>QUOTE_FACTOR</stp>
        <stp>[Crispin Spreadsheet.xlsx]Portfolio!R311C11</stp>
        <tr r="K311" s="2"/>
      </tp>
      <tp>
        <v>1</v>
        <stp/>
        <stp>##V3_BDPV12</stp>
        <stp>EURUSD Curncy</stp>
        <stp>QUOTE_FACTOR</stp>
        <stp>[Crispin Spreadsheet.xlsx]Portfolio!R313C11</stp>
        <tr r="K313" s="2"/>
      </tp>
      <tp>
        <v>1</v>
        <stp/>
        <stp>##V3_BDPV12</stp>
        <stp>EURUSD Curncy</stp>
        <stp>QUOTE_FACTOR</stp>
        <stp>[Crispin Spreadsheet.xlsx]Portfolio!R316C11</stp>
        <tr r="K316" s="2"/>
      </tp>
      <tp>
        <v>1</v>
        <stp/>
        <stp>##V3_BDPV12</stp>
        <stp>EURUSD Curncy</stp>
        <stp>QUOTE_FACTOR</stp>
        <stp>[Crispin Spreadsheet.xlsx]Portfolio!R317C11</stp>
        <tr r="K317" s="2"/>
      </tp>
      <tp>
        <v>1</v>
        <stp/>
        <stp>##V3_BDPV12</stp>
        <stp>EURUSD Curncy</stp>
        <stp>QUOTE_FACTOR</stp>
        <stp>[Crispin Spreadsheet.xlsx]Portfolio!R280C11</stp>
        <tr r="K280" s="2"/>
      </tp>
      <tp>
        <v>1</v>
        <stp/>
        <stp>##V3_BDPV12</stp>
        <stp>EURUSD Curncy</stp>
        <stp>QUOTE_FACTOR</stp>
        <stp>[Crispin Spreadsheet.xlsx]Portfolio!R289C11</stp>
        <tr r="K289" s="2"/>
      </tp>
      <tp>
        <v>1</v>
        <stp/>
        <stp>##V3_BDPV12</stp>
        <stp>EURUSD Curncy</stp>
        <stp>QUOTE_FACTOR</stp>
        <stp>[Crispin Spreadsheet.xlsx]Portfolio!R292C11</stp>
        <tr r="K292" s="2"/>
      </tp>
      <tp>
        <v>1</v>
        <stp/>
        <stp>##V3_BDPV12</stp>
        <stp>EURUSD Curncy</stp>
        <stp>QUOTE_FACTOR</stp>
        <stp>[Crispin Spreadsheet.xlsx]Portfolio!R293C11</stp>
        <tr r="K293" s="2"/>
      </tp>
      <tp>
        <v>1</v>
        <stp/>
        <stp>##V3_BDPV12</stp>
        <stp>EURUSD Curncy</stp>
        <stp>QUOTE_FACTOR</stp>
        <stp>[Crispin Spreadsheet.xlsx]Portfolio!R298C11</stp>
        <tr r="K298" s="2"/>
      </tp>
      <tp>
        <v>1</v>
        <stp/>
        <stp>##V3_BDPV12</stp>
        <stp>EURUSD Curncy</stp>
        <stp>QUOTE_FACTOR</stp>
        <stp>[Crispin Spreadsheet.xlsx]Portfolio!R299C11</stp>
        <tr r="K299" s="2"/>
      </tp>
      <tp>
        <v>1</v>
        <stp/>
        <stp>##V3_BDPV12</stp>
        <stp>EURUSD Curncy</stp>
        <stp>QUOTE_FACTOR</stp>
        <stp>[Crispin Spreadsheet.xlsx]Portfolio!R220C11</stp>
        <tr r="K220" s="2"/>
      </tp>
      <tp>
        <v>1</v>
        <stp/>
        <stp>##V3_BDPV12</stp>
        <stp>EURUSD Curncy</stp>
        <stp>QUOTE_FACTOR</stp>
        <stp>[Crispin Spreadsheet.xlsx]Portfolio!R221C11</stp>
        <tr r="K221" s="2"/>
      </tp>
      <tp>
        <v>1</v>
        <stp/>
        <stp>##V3_BDPV12</stp>
        <stp>EURUSD Curncy</stp>
        <stp>QUOTE_FACTOR</stp>
        <stp>[Crispin Spreadsheet.xlsx]Portfolio!R222C11</stp>
        <tr r="K222" s="2"/>
      </tp>
      <tp>
        <v>1</v>
        <stp/>
        <stp>##V3_BDPV12</stp>
        <stp>EURUSD Curncy</stp>
        <stp>QUOTE_FACTOR</stp>
        <stp>[Crispin Spreadsheet.xlsx]Portfolio!R223C11</stp>
        <tr r="K223" s="2"/>
      </tp>
      <tp>
        <v>1</v>
        <stp/>
        <stp>##V3_BDPV12</stp>
        <stp>EURUSD Curncy</stp>
        <stp>QUOTE_FACTOR</stp>
        <stp>[Crispin Spreadsheet.xlsx]Portfolio!R224C11</stp>
        <tr r="K224" s="2"/>
      </tp>
      <tp>
        <v>1</v>
        <stp/>
        <stp>##V3_BDPV12</stp>
        <stp>EURUSD Curncy</stp>
        <stp>QUOTE_FACTOR</stp>
        <stp>[Crispin Spreadsheet.xlsx]Portfolio!R225C11</stp>
        <tr r="K225" s="2"/>
      </tp>
      <tp>
        <v>1</v>
        <stp/>
        <stp>##V3_BDPV12</stp>
        <stp>EURUSD Curncy</stp>
        <stp>QUOTE_FACTOR</stp>
        <stp>[Crispin Spreadsheet.xlsx]Portfolio!R226C11</stp>
        <tr r="K226" s="2"/>
      </tp>
      <tp>
        <v>1</v>
        <stp/>
        <stp>##V3_BDPV12</stp>
        <stp>EURUSD Curncy</stp>
        <stp>QUOTE_FACTOR</stp>
        <stp>[Crispin Spreadsheet.xlsx]Portfolio!R227C11</stp>
        <tr r="K227" s="2"/>
      </tp>
      <tp>
        <v>1</v>
        <stp/>
        <stp>##V3_BDPV12</stp>
        <stp>EURUSD Curncy</stp>
        <stp>QUOTE_FACTOR</stp>
        <stp>[Crispin Spreadsheet.xlsx]Portfolio!R228C11</stp>
        <tr r="K228" s="2"/>
      </tp>
      <tp>
        <v>1</v>
        <stp/>
        <stp>##V3_BDPV12</stp>
        <stp>EURUSD Curncy</stp>
        <stp>QUOTE_FACTOR</stp>
        <stp>[Crispin Spreadsheet.xlsx]Portfolio!R229C11</stp>
        <tr r="K229" s="2"/>
      </tp>
      <tp>
        <v>1</v>
        <stp/>
        <stp>##V3_BDPV12</stp>
        <stp>EURUSD Curncy</stp>
        <stp>QUOTE_FACTOR</stp>
        <stp>[Crispin Spreadsheet.xlsx]Portfolio!R230C11</stp>
        <tr r="K230" s="2"/>
      </tp>
      <tp>
        <v>1</v>
        <stp/>
        <stp>##V3_BDPV12</stp>
        <stp>EURUSD Curncy</stp>
        <stp>QUOTE_FACTOR</stp>
        <stp>[Crispin Spreadsheet.xlsx]Portfolio!R231C11</stp>
        <tr r="K231" s="2"/>
      </tp>
      <tp>
        <v>1</v>
        <stp/>
        <stp>##V3_BDPV12</stp>
        <stp>EURUSD Curncy</stp>
        <stp>QUOTE_FACTOR</stp>
        <stp>[Crispin Spreadsheet.xlsx]Portfolio!R232C11</stp>
        <tr r="K232" s="2"/>
      </tp>
      <tp>
        <v>1</v>
        <stp/>
        <stp>##V3_BDPV12</stp>
        <stp>EURUSD Curncy</stp>
        <stp>QUOTE_FACTOR</stp>
        <stp>[Crispin Spreadsheet.xlsx]Portfolio!R233C11</stp>
        <tr r="K233" s="2"/>
      </tp>
      <tp>
        <v>1</v>
        <stp/>
        <stp>##V3_BDPV12</stp>
        <stp>EURUSD Curncy</stp>
        <stp>QUOTE_FACTOR</stp>
        <stp>[Crispin Spreadsheet.xlsx]Portfolio!R234C11</stp>
        <tr r="K234" s="2"/>
      </tp>
      <tp>
        <v>1</v>
        <stp/>
        <stp>##V3_BDPV12</stp>
        <stp>EURUSD Curncy</stp>
        <stp>QUOTE_FACTOR</stp>
        <stp>[Crispin Spreadsheet.xlsx]Portfolio!R235C11</stp>
        <tr r="K235" s="2"/>
      </tp>
      <tp>
        <v>1</v>
        <stp/>
        <stp>##V3_BDPV12</stp>
        <stp>EURUSD Curncy</stp>
        <stp>QUOTE_FACTOR</stp>
        <stp>[Crispin Spreadsheet.xlsx]Portfolio!R236C11</stp>
        <tr r="K236" s="2"/>
      </tp>
      <tp>
        <v>1</v>
        <stp/>
        <stp>##V3_BDPV12</stp>
        <stp>EURUSD Curncy</stp>
        <stp>QUOTE_FACTOR</stp>
        <stp>[Crispin Spreadsheet.xlsx]Portfolio!R237C11</stp>
        <tr r="K237" s="2"/>
      </tp>
      <tp>
        <v>1</v>
        <stp/>
        <stp>##V3_BDPV12</stp>
        <stp>EURUSD Curncy</stp>
        <stp>QUOTE_FACTOR</stp>
        <stp>[Crispin Spreadsheet.xlsx]Portfolio!R238C11</stp>
        <tr r="K238" s="2"/>
      </tp>
      <tp>
        <v>1</v>
        <stp/>
        <stp>##V3_BDPV12</stp>
        <stp>EURUSD Curncy</stp>
        <stp>QUOTE_FACTOR</stp>
        <stp>[Crispin Spreadsheet.xlsx]Portfolio!R239C11</stp>
        <tr r="K239" s="2"/>
      </tp>
      <tp>
        <v>1</v>
        <stp/>
        <stp>##V3_BDPV12</stp>
        <stp>EURUSD Curncy</stp>
        <stp>QUOTE_FACTOR</stp>
        <stp>[Crispin Spreadsheet.xlsx]Portfolio!R201C11</stp>
        <tr r="K201" s="2"/>
      </tp>
      <tp>
        <v>1</v>
        <stp/>
        <stp>##V3_BDPV12</stp>
        <stp>EURUSD Curncy</stp>
        <stp>QUOTE_FACTOR</stp>
        <stp>[Crispin Spreadsheet.xlsx]Portfolio!R210C11</stp>
        <tr r="K210" s="2"/>
      </tp>
      <tp>
        <v>1</v>
        <stp/>
        <stp>##V3_BDPV12</stp>
        <stp>EURUSD Curncy</stp>
        <stp>QUOTE_FACTOR</stp>
        <stp>[Crispin Spreadsheet.xlsx]Portfolio!R211C11</stp>
        <tr r="K211" s="2"/>
      </tp>
      <tp>
        <v>1</v>
        <stp/>
        <stp>##V3_BDPV12</stp>
        <stp>EURUSD Curncy</stp>
        <stp>QUOTE_FACTOR</stp>
        <stp>[Crispin Spreadsheet.xlsx]Portfolio!R212C11</stp>
        <tr r="K212" s="2"/>
      </tp>
      <tp>
        <v>1</v>
        <stp/>
        <stp>##V3_BDPV12</stp>
        <stp>EURUSD Curncy</stp>
        <stp>QUOTE_FACTOR</stp>
        <stp>[Crispin Spreadsheet.xlsx]Portfolio!R213C11</stp>
        <tr r="K213" s="2"/>
      </tp>
      <tp>
        <v>1</v>
        <stp/>
        <stp>##V3_BDPV12</stp>
        <stp>EURUSD Curncy</stp>
        <stp>QUOTE_FACTOR</stp>
        <stp>[Crispin Spreadsheet.xlsx]Portfolio!R214C11</stp>
        <tr r="K214" s="2"/>
      </tp>
      <tp>
        <v>1</v>
        <stp/>
        <stp>##V3_BDPV12</stp>
        <stp>EURUSD Curncy</stp>
        <stp>QUOTE_FACTOR</stp>
        <stp>[Crispin Spreadsheet.xlsx]Portfolio!R215C11</stp>
        <tr r="K215" s="2"/>
      </tp>
      <tp>
        <v>1</v>
        <stp/>
        <stp>##V3_BDPV12</stp>
        <stp>EURUSD Curncy</stp>
        <stp>QUOTE_FACTOR</stp>
        <stp>[Crispin Spreadsheet.xlsx]Portfolio!R216C11</stp>
        <tr r="K216" s="2"/>
      </tp>
      <tp>
        <v>1</v>
        <stp/>
        <stp>##V3_BDPV12</stp>
        <stp>EURUSD Curncy</stp>
        <stp>QUOTE_FACTOR</stp>
        <stp>[Crispin Spreadsheet.xlsx]Portfolio!R217C11</stp>
        <tr r="K217" s="2"/>
      </tp>
      <tp>
        <v>1</v>
        <stp/>
        <stp>##V3_BDPV12</stp>
        <stp>EURUSD Curncy</stp>
        <stp>QUOTE_FACTOR</stp>
        <stp>[Crispin Spreadsheet.xlsx]Portfolio!R218C11</stp>
        <tr r="K218" s="2"/>
      </tp>
      <tp>
        <v>1</v>
        <stp/>
        <stp>##V3_BDPV12</stp>
        <stp>EURUSD Curncy</stp>
        <stp>QUOTE_FACTOR</stp>
        <stp>[Crispin Spreadsheet.xlsx]Portfolio!R219C11</stp>
        <tr r="K219" s="2"/>
      </tp>
      <tp>
        <v>1</v>
        <stp/>
        <stp>##V3_BDPV12</stp>
        <stp>EURUSD Curncy</stp>
        <stp>QUOTE_FACTOR</stp>
        <stp>[Crispin Spreadsheet.xlsx]Portfolio!R260C11</stp>
        <tr r="K260" s="2"/>
      </tp>
      <tp>
        <v>1</v>
        <stp/>
        <stp>##V3_BDPV12</stp>
        <stp>EURUSD Curncy</stp>
        <stp>QUOTE_FACTOR</stp>
        <stp>[Crispin Spreadsheet.xlsx]Portfolio!R265C11</stp>
        <tr r="K265" s="2"/>
      </tp>
      <tp>
        <v>1</v>
        <stp/>
        <stp>##V3_BDPV12</stp>
        <stp>EURUSD Curncy</stp>
        <stp>QUOTE_FACTOR</stp>
        <stp>[Crispin Spreadsheet.xlsx]Portfolio!R274C11</stp>
        <tr r="K274" s="2"/>
      </tp>
      <tp>
        <v>1</v>
        <stp/>
        <stp>##V3_BDPV12</stp>
        <stp>EURUSD Curncy</stp>
        <stp>QUOTE_FACTOR</stp>
        <stp>[Crispin Spreadsheet.xlsx]Portfolio!R275C11</stp>
        <tr r="K275" s="2"/>
      </tp>
      <tp>
        <v>1</v>
        <stp/>
        <stp>##V3_BDPV12</stp>
        <stp>EURUSD Curncy</stp>
        <stp>QUOTE_FACTOR</stp>
        <stp>[Crispin Spreadsheet.xlsx]Portfolio!R277C11</stp>
        <tr r="K277" s="2"/>
      </tp>
      <tp>
        <v>1</v>
        <stp/>
        <stp>##V3_BDPV12</stp>
        <stp>EURUSD Curncy</stp>
        <stp>QUOTE_FACTOR</stp>
        <stp>[Crispin Spreadsheet.xlsx]Portfolio!R278C11</stp>
        <tr r="K278" s="2"/>
      </tp>
      <tp>
        <v>1</v>
        <stp/>
        <stp>##V3_BDPV12</stp>
        <stp>EURUSD Curncy</stp>
        <stp>QUOTE_FACTOR</stp>
        <stp>[Crispin Spreadsheet.xlsx]Portfolio!R279C11</stp>
        <tr r="K279" s="2"/>
      </tp>
      <tp>
        <v>1</v>
        <stp/>
        <stp>##V3_BDPV12</stp>
        <stp>EURUSD Curncy</stp>
        <stp>QUOTE_FACTOR</stp>
        <stp>[Crispin Spreadsheet.xlsx]Portfolio!R240C11</stp>
        <tr r="K240" s="2"/>
      </tp>
      <tp>
        <v>1</v>
        <stp/>
        <stp>##V3_BDPV12</stp>
        <stp>EURUSD Curncy</stp>
        <stp>QUOTE_FACTOR</stp>
        <stp>[Crispin Spreadsheet.xlsx]Portfolio!R241C11</stp>
        <tr r="K241" s="2"/>
      </tp>
      <tp>
        <v>1</v>
        <stp/>
        <stp>##V3_BDPV12</stp>
        <stp>EURUSD Curncy</stp>
        <stp>QUOTE_FACTOR</stp>
        <stp>[Crispin Spreadsheet.xlsx]Portfolio!R242C11</stp>
        <tr r="K242" s="2"/>
      </tp>
      <tp>
        <v>1</v>
        <stp/>
        <stp>##V3_BDPV12</stp>
        <stp>EURUSD Curncy</stp>
        <stp>QUOTE_FACTOR</stp>
        <stp>[Crispin Spreadsheet.xlsx]Portfolio!R243C11</stp>
        <tr r="K243" s="2"/>
      </tp>
      <tp>
        <v>1</v>
        <stp/>
        <stp>##V3_BDPV12</stp>
        <stp>EURUSD Curncy</stp>
        <stp>QUOTE_FACTOR</stp>
        <stp>[Crispin Spreadsheet.xlsx]Portfolio!R244C11</stp>
        <tr r="K244" s="2"/>
      </tp>
      <tp>
        <v>1</v>
        <stp/>
        <stp>##V3_BDPV12</stp>
        <stp>EURUSD Curncy</stp>
        <stp>QUOTE_FACTOR</stp>
        <stp>[Crispin Spreadsheet.xlsx]Portfolio!R245C11</stp>
        <tr r="K245" s="2"/>
      </tp>
      <tp>
        <v>1</v>
        <stp/>
        <stp>##V3_BDPV12</stp>
        <stp>EURUSD Curncy</stp>
        <stp>QUOTE_FACTOR</stp>
        <stp>[Crispin Spreadsheet.xlsx]Portfolio!R246C11</stp>
        <tr r="K246" s="2"/>
      </tp>
      <tp>
        <v>1</v>
        <stp/>
        <stp>##V3_BDPV12</stp>
        <stp>EURUSD Curncy</stp>
        <stp>QUOTE_FACTOR</stp>
        <stp>[Crispin Spreadsheet.xlsx]Portfolio!R247C11</stp>
        <tr r="K247" s="2"/>
      </tp>
      <tp>
        <v>1</v>
        <stp/>
        <stp>##V3_BDPV12</stp>
        <stp>EURUSD Curncy</stp>
        <stp>QUOTE_FACTOR</stp>
        <stp>[Crispin Spreadsheet.xlsx]Portfolio!R248C11</stp>
        <tr r="K248" s="2"/>
      </tp>
      <tp>
        <v>1</v>
        <stp/>
        <stp>##V3_BDPV12</stp>
        <stp>EURUSD Curncy</stp>
        <stp>QUOTE_FACTOR</stp>
        <stp>[Crispin Spreadsheet.xlsx]Portfolio!R249C11</stp>
        <tr r="K249" s="2"/>
      </tp>
      <tp>
        <v>1</v>
        <stp/>
        <stp>##V3_BDPV12</stp>
        <stp>EURUSD Curncy</stp>
        <stp>QUOTE_FACTOR</stp>
        <stp>[Crispin Spreadsheet.xlsx]Portfolio!R250C11</stp>
        <tr r="K250" s="2"/>
      </tp>
      <tp>
        <v>1</v>
        <stp/>
        <stp>##V3_BDPV12</stp>
        <stp>EURUSD Curncy</stp>
        <stp>QUOTE_FACTOR</stp>
        <stp>[Crispin Spreadsheet.xlsx]Portfolio!R251C11</stp>
        <tr r="K251" s="2"/>
      </tp>
      <tp>
        <v>1</v>
        <stp/>
        <stp>##V3_BDPV12</stp>
        <stp>EURUSD Curncy</stp>
        <stp>QUOTE_FACTOR</stp>
        <stp>[Crispin Spreadsheet.xlsx]Portfolio!R252C11</stp>
        <tr r="K252" s="2"/>
      </tp>
      <tp>
        <v>1</v>
        <stp/>
        <stp>##V3_BDPV12</stp>
        <stp>EURUSD Curncy</stp>
        <stp>QUOTE_FACTOR</stp>
        <stp>[Crispin Spreadsheet.xlsx]Portfolio!R253C11</stp>
        <tr r="K253" s="2"/>
      </tp>
      <tp>
        <v>1</v>
        <stp/>
        <stp>##V3_BDPV12</stp>
        <stp>EURUSD Curncy</stp>
        <stp>QUOTE_FACTOR</stp>
        <stp>[Crispin Spreadsheet.xlsx]Portfolio!R254C11</stp>
        <tr r="K254" s="2"/>
      </tp>
      <tp>
        <v>1</v>
        <stp/>
        <stp>##V3_BDPV12</stp>
        <stp>EURUSD Curncy</stp>
        <stp>QUOTE_FACTOR</stp>
        <stp>[Crispin Spreadsheet.xlsx]Portfolio!R255C11</stp>
        <tr r="K255" s="2"/>
      </tp>
      <tp>
        <v>1</v>
        <stp/>
        <stp>##V3_BDPV12</stp>
        <stp>EURUSD Curncy</stp>
        <stp>QUOTE_FACTOR</stp>
        <stp>[Crispin Spreadsheet.xlsx]Portfolio!R256C11</stp>
        <tr r="K256" s="2"/>
      </tp>
      <tp>
        <v>1</v>
        <stp/>
        <stp>##V3_BDPV12</stp>
        <stp>EURUSD Curncy</stp>
        <stp>QUOTE_FACTOR</stp>
        <stp>[Crispin Spreadsheet.xlsx]Portfolio!R257C11</stp>
        <tr r="K257" s="2"/>
      </tp>
      <tp>
        <v>1</v>
        <stp/>
        <stp>##V3_BDPV12</stp>
        <stp>EURUSD Curncy</stp>
        <stp>QUOTE_FACTOR</stp>
        <stp>[Crispin Spreadsheet.xlsx]Portfolio!R258C11</stp>
        <tr r="K258" s="2"/>
      </tp>
      <tp>
        <v>1</v>
        <stp/>
        <stp>##V3_BDPV12</stp>
        <stp>EURUSD Curncy</stp>
        <stp>QUOTE_FACTOR</stp>
        <stp>[Crispin Spreadsheet.xlsx]Portfolio!R259C11</stp>
        <tr r="K259" s="2"/>
      </tp>
      <tp>
        <v>23.85</v>
        <stp/>
        <stp>##V3_BDPV12</stp>
        <stp>ARYN SW Equity</stp>
        <stp>PX_YEST_CLOSE</stp>
        <stp>[Crispin Spreadsheet.xlsx]Portfolio!R139C5</stp>
        <tr r="E139" s="2"/>
      </tp>
      <tp>
        <v>905.8</v>
        <stp/>
        <stp>##V3_BDPV12</stp>
        <stp>ANTO LN Equity</stp>
        <stp>PX_YEST_CLOSE</stp>
        <stp>[Crispin Spreadsheet.xlsx]Portfolio!R149C5</stp>
        <tr r="E149" s="2"/>
      </tp>
      <tp>
        <v>679.5</v>
        <stp/>
        <stp>##V3_BDPV12</stp>
        <stp>INCH LN Equity</stp>
        <stp>PX_YEST_CLOSE</stp>
        <stp>[Crispin Spreadsheet.xlsx]Portfolio!R171C5</stp>
        <tr r="E171" s="2"/>
      </tp>
      <tp>
        <v>68.14</v>
        <stp/>
        <stp>##V3_BDPV12</stp>
        <stp>LAMR US Equity</stp>
        <stp>PX_YEST_CLOSE</stp>
        <stp>[Crispin Spreadsheet.xlsx]Portfolio!R234C5</stp>
        <tr r="E234" s="2"/>
      </tp>
    </main>
    <main first="bloomberg.rtd">
      <tp>
        <v>219.2</v>
        <stp/>
        <stp>##V3_BDPV12</stp>
        <stp>WDH DC Equity</stp>
        <stp>LAST_PRICE</stp>
        <stp>[Crispin Spreadsheet.xlsx]Portfolio!R334C6</stp>
        <tr r="F334" s="2"/>
      </tp>
      <tp>
        <v>1345</v>
        <stp/>
        <stp>##V3_BDPV12</stp>
        <stp>SKY LN Equity</stp>
        <stp>LAST_PRICE</stp>
        <stp>[Crispin Spreadsheet.xlsx]Portfolio!R198C6</stp>
        <tr r="F198" s="2"/>
      </tp>
    </main>
    <main first="bloomberg.rtd">
      <tp>
        <v>21.15</v>
        <stp/>
        <stp>##V3_BDPV12</stp>
        <stp>GGP US Equity</stp>
        <stp>LAST_PRICE</stp>
        <stp>[Crispin Spreadsheet.xlsx]Portfolio!R225C6</stp>
        <tr r="F225" s="2"/>
      </tp>
      <tp>
        <v>5856</v>
        <stp/>
        <stp>##V3_BDPV12</stp>
        <stp>RRS LN Equity</stp>
        <stp>LAST_PRICE</stp>
        <stp>[Crispin Spreadsheet.xlsx]Portfolio!R189C6</stp>
        <tr r="F189" s="2"/>
      </tp>
      <tp>
        <v>27.84</v>
        <stp/>
        <stp>##V3_BDPV12</stp>
        <stp>WOW AU Equity</stp>
        <stp>PX_YEST_CLOSE</stp>
        <stp>[Crispin Spreadsheet.xlsx]Portfolio!R19C5</stp>
        <tr r="E19" s="2"/>
      </tp>
      <tp t="s">
        <v>EUR</v>
        <stp/>
        <stp>##V3_BDPV12</stp>
        <stp>NRE1V FH Equity</stp>
        <stp>CRNCY</stp>
        <stp>[Crispin Spreadsheet.xlsx]Portfolio!R41C3</stp>
        <tr r="C41" s="2"/>
      </tp>
      <tp t="s">
        <v>EUR</v>
        <stp/>
        <stp>##V3_BDPV12</stp>
        <stp>ART GY Equity</stp>
        <stp>CRNCY</stp>
        <stp>[Crispin Spreadsheet.xlsx]Portfolio!R63C3</stp>
        <tr r="C63" s="2"/>
      </tp>
      <tp>
        <v>93.875</v>
        <stp/>
        <stp>##V3_BDPV12</stp>
        <stp>SPLK US Equity</stp>
        <stp>LAST_PRICE</stp>
        <stp>[Crispin Spreadsheet.xlsx]Portfolio!R321C6</stp>
        <tr r="F321" s="2"/>
      </tp>
      <tp>
        <v>447.1</v>
        <stp/>
        <stp>##V3_BDPV12</stp>
        <stp>HMSO LN Equity</stp>
        <stp>LAST_PRICE</stp>
        <stp>[Crispin Spreadsheet.xlsx]Portfolio!R165C6</stp>
        <tr r="F165" s="2"/>
      </tp>
    </main>
    <main first="bloomberg.rtd">
      <tp t="s">
        <v>EUR</v>
        <stp/>
        <stp>##V3_BDPV12</stp>
        <stp>ZIL2 GY Equity</stp>
        <stp>CRNCY</stp>
        <stp>[Crispin Spreadsheet.xlsx]Portfolio!R296C3</stp>
        <tr r="C296" s="2"/>
      </tp>
      <tp>
        <v>23.85</v>
        <stp/>
        <stp>##V3_BDPV12</stp>
        <stp>ARYN SW Equity</stp>
        <stp>PX_YEST_CLOSE</stp>
        <stp>[Crispin Spreadsheet.xlsx]Portfolio!R288C5</stp>
        <tr r="E288" s="2"/>
      </tp>
    </main>
    <main first="bloomberg.rtd">
      <tp>
        <v>15.75</v>
        <stp/>
        <stp>##V3_BDPV12</stp>
        <stp>SLP LN Equity</stp>
        <stp>LAST_PRICE</stp>
        <stp>[Crispin Spreadsheet.xlsx]Portfolio!R199C6</stp>
        <tr r="F199" s="2"/>
      </tp>
    </main>
    <main first="bloomberg.rtd">
      <tp>
        <v>1.3805000000000001</v>
        <stp/>
        <stp>##V3_BDPV12</stp>
        <stp>GBPUSD Curncy</stp>
        <stp>LAST_PRICE</stp>
        <stp>[Crispin Spreadsheet.xlsx]Portfolio!R356C6</stp>
        <tr r="F356" s="2"/>
      </tp>
    </main>
    <main first="bloomberg.rtd">
      <tp>
        <v>1.56684</v>
        <stp/>
        <stp>##V3_BDPV12</stp>
        <stp>EURAUD Curncy</stp>
        <stp>LAST_PRICE</stp>
        <stp>[Crispin Spreadsheet.xlsx]Portfolio!R272C6</stp>
        <tr r="F272" s="2"/>
      </tp>
    </main>
    <main first="bloomberg.rtd">
      <tp>
        <v>0.21</v>
        <stp/>
        <stp>##V3_BDPV12</stp>
        <stp>WGXO AU Equity</stp>
        <stp>PX_YEST_CLOSE</stp>
        <stp>[Crispin Spreadsheet.xlsx]Portfolio!R18C5</stp>
        <tr r="E18" s="2"/>
      </tp>
      <tp>
        <v>122.14</v>
        <stp/>
        <stp>##V3_BDPV12</stp>
        <stp>G H8 Comdty</stp>
        <stp>LAST_PRICE</stp>
        <stp>[Crispin Spreadsheet.xlsx]Portfolio!R179C6</stp>
        <tr r="F179" s="2"/>
      </tp>
      <tp>
        <v>680</v>
        <stp/>
        <stp>##V3_BDPV12</stp>
        <stp>INCH LN Equity</stp>
        <stp>LAST_PRICE</stp>
        <stp>[Crispin Spreadsheet.xlsx]Portfolio!R171C6</stp>
        <tr r="F171" s="2"/>
      </tp>
      <tp>
        <v>31.57</v>
        <stp/>
        <stp>##V3_BDPV12</stp>
        <stp>PHIA NA Equity</stp>
        <stp>LAST_PRICE</stp>
        <stp>[Crispin Spreadsheet.xlsx]Portfolio!R305C6</stp>
        <tr r="F305" s="2"/>
      </tp>
      <tp>
        <v>89.1</v>
        <stp/>
        <stp>##V3_BDPV12</stp>
        <stp>LOOK LN Equity</stp>
        <stp>LAST_PRICE</stp>
        <stp>[Crispin Spreadsheet.xlsx]Portfolio!R180C6</stp>
        <tr r="F180" s="2"/>
      </tp>
      <tp t="s">
        <v>USD</v>
        <stp/>
        <stp>##V3_BDPV12</stp>
        <stp>CAT US Equity</stp>
        <stp>CRNCY</stp>
        <stp>[Crispin Spreadsheet.xlsx]Portfolio!R218C3</stp>
        <tr r="C218" s="2"/>
      </tp>
      <tp t="s">
        <v>USD</v>
        <stp/>
        <stp>##V3_BDPV12</stp>
        <stp>BID US Equity</stp>
        <stp>CRNCY</stp>
        <stp>[Crispin Spreadsheet.xlsx]Portfolio!R248C3</stp>
        <tr r="C248" s="2"/>
      </tp>
      <tp t="s">
        <v>EUR</v>
        <stp/>
        <stp>##V3_BDPV12</stp>
        <stp>SESG FP Equity</stp>
        <stp>CRNCY</stp>
        <stp>[Crispin Spreadsheet.xlsx]Portfolio!R318C3</stp>
        <tr r="C318" s="2"/>
      </tp>
      <tp t="s">
        <v>ZAr</v>
        <stp/>
        <stp>##V3_BDPV12</stp>
        <stp>AXL SJ Equity</stp>
        <stp>CRNCY</stp>
        <stp>[Crispin Spreadsheet.xlsx]Portfolio!R128C3</stp>
        <tr r="C128" s="2"/>
      </tp>
      <tp t="s">
        <v>USD</v>
        <stp/>
        <stp>##V3_BDPV12</stp>
        <stp>GGP US Equity</stp>
        <stp>CRNCY</stp>
        <stp>[Crispin Spreadsheet.xlsx]Portfolio!R298C3</stp>
        <tr r="C298" s="2"/>
      </tp>
      <tp t="s">
        <v>GBp</v>
        <stp/>
        <stp>##V3_BDPV12</stp>
        <stp>SKY LN Equity</stp>
        <stp>CRNCY</stp>
        <stp>[Crispin Spreadsheet.xlsx]Portfolio!R198C3</stp>
        <tr r="C198" s="2"/>
      </tp>
      <tp t="s">
        <v>USD</v>
        <stp/>
        <stp>##V3_BDPV12</stp>
        <stp>MON US Equity</stp>
        <stp>CRNCY</stp>
        <stp>[Crispin Spreadsheet.xlsx]Portfolio!R238C3</stp>
        <tr r="C238" s="2"/>
      </tp>
      <tp t="s">
        <v>GBp</v>
        <stp/>
        <stp>##V3_BDPV12</stp>
        <stp>HUM LN Equity</stp>
        <stp>CRNCY</stp>
        <stp>[Crispin Spreadsheet.xlsx]Portfolio!R168C3</stp>
        <tr r="C168" s="2"/>
      </tp>
      <tp t="s">
        <v>USD</v>
        <stp/>
        <stp>##V3_BDPV12</stp>
        <stp>RIG US Equity</stp>
        <stp>CRNCY</stp>
        <stp>[Crispin Spreadsheet.xlsx]Portfolio!R328C3</stp>
        <tr r="C328" s="2"/>
      </tp>
      <tp t="s">
        <v>GBp</v>
        <stp/>
        <stp>##V3_BDPV12</stp>
        <stp>LRE LN Equity</stp>
        <stp>CRNCY</stp>
        <stp>[Crispin Spreadsheet.xlsx]Portfolio!R178C3</stp>
        <tr r="C178" s="2"/>
      </tp>
      <tp t="s">
        <v>USD</v>
        <stp/>
        <stp>##V3_BDPV12</stp>
        <stp>WMT US Equity</stp>
        <stp>CRNCY</stp>
        <stp>[Crispin Spreadsheet.xlsx]Portfolio!R258C3</stp>
        <tr r="C258" s="2"/>
      </tp>
      <tp>
        <v>1</v>
        <stp/>
        <stp>##V3_BDPV12</stp>
        <stp>EURSEK Curncy</stp>
        <stp>QUOTE_FACTOR</stp>
        <stp>[Crispin Spreadsheet.xlsx]Portfolio!R132C11</stp>
        <tr r="K132" s="2"/>
      </tp>
      <tp>
        <v>1</v>
        <stp/>
        <stp>##V3_BDPV12</stp>
        <stp>EURSEK Curncy</stp>
        <stp>QUOTE_FACTOR</stp>
        <stp>[Crispin Spreadsheet.xlsx]Portfolio!R133C11</stp>
        <tr r="K133" s="2"/>
      </tp>
      <tp>
        <v>1</v>
        <stp/>
        <stp>##V3_BDPV12</stp>
        <stp>EURSEK Curncy</stp>
        <stp>QUOTE_FACTOR</stp>
        <stp>[Crispin Spreadsheet.xlsx]Portfolio!R134C11</stp>
        <tr r="K134" s="2"/>
      </tp>
      <tp>
        <v>1</v>
        <stp/>
        <stp>##V3_BDPV12</stp>
        <stp>EURSEK Curncy</stp>
        <stp>QUOTE_FACTOR</stp>
        <stp>[Crispin Spreadsheet.xlsx]Portfolio!R135C11</stp>
        <tr r="K135" s="2"/>
      </tp>
      <tp>
        <v>1</v>
        <stp/>
        <stp>##V3_BDPV12</stp>
        <stp>EURSEK Curncy</stp>
        <stp>QUOTE_FACTOR</stp>
        <stp>[Crispin Spreadsheet.xlsx]Portfolio!R136C11</stp>
        <tr r="K136" s="2"/>
      </tp>
      <tp t="s">
        <v>GBp</v>
        <stp/>
        <stp>##V3_BDPV12</stp>
        <stp>AAL LN Equity</stp>
        <stp>CRNCY</stp>
        <stp>[Crispin Spreadsheet.xlsx]Portfolio!R148C3</stp>
        <tr r="C148" s="2"/>
      </tp>
      <tp>
        <v>1</v>
        <stp/>
        <stp>##V3_BDPV12</stp>
        <stp>EURSEK Curncy</stp>
        <stp>QUOTE_FACTOR</stp>
        <stp>[Crispin Spreadsheet.xlsx]Portfolio!R300C11</stp>
        <tr r="K300" s="2"/>
      </tp>
      <tp>
        <v>1</v>
        <stp/>
        <stp>##V3_BDPV12</stp>
        <stp>EURSEK Curncy</stp>
        <stp>QUOTE_FACTOR</stp>
        <stp>[Crispin Spreadsheet.xlsx]Portfolio!R302C11</stp>
        <tr r="K302" s="2"/>
      </tp>
      <tp>
        <v>290.61</v>
        <stp/>
        <stp>##V3_BDPV12</stp>
        <stp>NFLX US Equity</stp>
        <stp>PX_YEST_CLOSE</stp>
        <stp>[Crispin Spreadsheet.xlsx]Portfolio!R240C5</stp>
        <tr r="E240" s="2"/>
      </tp>
      <tp>
        <v>35040</v>
        <stp/>
        <stp>##V3_BDPV12</stp>
        <stp>KIO SJ Equity</stp>
        <stp>LAST_PRICE</stp>
        <stp>[Crispin Spreadsheet.xlsx]Portfolio!R129C6</stp>
        <tr r="F129" s="2"/>
      </tp>
      <tp>
        <v>1.3805000000000001</v>
        <stp/>
        <stp>##V3_BDPV12</stp>
        <stp>GBPUSD Curncy</stp>
        <stp>LAST_PRICE</stp>
        <stp>[Crispin Spreadsheet.xlsx]Portfolio!R361C6</stp>
        <tr r="F361" s="2"/>
      </tp>
    </main>
    <main first="bloomberg.rtd">
      <tp>
        <v>0.77980000000000005</v>
        <stp/>
        <stp>##V3_BDPV12</stp>
        <stp>AUDUSD Curncy</stp>
        <stp>LAST_PRICE</stp>
        <stp>[Crispin Spreadsheet.xlsx]Portfolio!R347C6</stp>
        <tr r="F347" s="2"/>
      </tp>
      <tp>
        <v>23.65</v>
        <stp/>
        <stp>##V3_BDPV12</stp>
        <stp>BFR US Equity</stp>
        <stp>LAST_PRICE</stp>
        <stp>[Crispin Spreadsheet.xlsx]Portfolio!R216C6</stp>
        <tr r="F216" s="2"/>
      </tp>
    </main>
    <main first="bloomberg.rtd">
      <tp>
        <v>34.94</v>
        <stp/>
        <stp>##V3_BDPV12</stp>
        <stp>KSP ID Equity</stp>
        <stp>PX_YEST_CLOSE</stp>
        <stp>[Crispin Spreadsheet.xlsx]Portfolio!R88C5</stp>
        <tr r="E88" s="2"/>
      </tp>
      <tp>
        <v>85.45</v>
        <stp/>
        <stp>##V3_BDPV12</stp>
        <stp>SAP GY Equity</stp>
        <stp>PX_YEST_CLOSE</stp>
        <stp>[Crispin Spreadsheet.xlsx]Portfolio!R68C5</stp>
        <tr r="E68" s="2"/>
      </tp>
      <tp>
        <v>83.8</v>
        <stp/>
        <stp>##V3_BDPV12</stp>
        <stp>SAVE FP Equity</stp>
        <stp>PX_YEST_CLOSE</stp>
        <stp>[Crispin Spreadsheet.xlsx]Portfolio!R53C5</stp>
        <tr r="E53" s="2"/>
      </tp>
      <tp t="s">
        <v>CAD</v>
        <stp/>
        <stp>##V3_BDPV12</stp>
        <stp>TRQ CN Equity</stp>
        <stp>CRNCY</stp>
        <stp>[Crispin Spreadsheet.xlsx]Portfolio!R30C3</stp>
        <tr r="C30" s="2"/>
      </tp>
      <tp>
        <v>61.4</v>
        <stp/>
        <stp>##V3_BDPV12</stp>
        <stp>NODL NO Equity</stp>
        <stp>LAST_PRICE</stp>
        <stp>[Crispin Spreadsheet.xlsx]Portfolio!R123C6</stp>
        <tr r="F123" s="2"/>
      </tp>
      <tp t="s">
        <v>USD</v>
        <stp/>
        <stp>##V3_BDPV12</stp>
        <stp>CAR US Equity</stp>
        <stp>CRNCY</stp>
        <stp>[Crispin Spreadsheet.xlsx]Portfolio!R289C3</stp>
        <tr r="C289" s="2"/>
      </tp>
      <tp t="s">
        <v>USD</v>
        <stp/>
        <stp>##V3_BDPV12</stp>
        <stp>SPLK US Equity</stp>
        <stp>CRNCY</stp>
        <stp>[Crispin Spreadsheet.xlsx]Portfolio!R249C3</stp>
        <tr r="C249" s="2"/>
      </tp>
      <tp t="s">
        <v>USD</v>
        <stp/>
        <stp>##V3_BDPV12</stp>
        <stp>HTZ US Equity</stp>
        <stp>CRNCY</stp>
        <stp>[Crispin Spreadsheet.xlsx]Portfolio!R229C3</stp>
        <tr r="C229" s="2"/>
      </tp>
      <tp t="s">
        <v>USD</v>
        <stp/>
        <stp>##V3_BDPV12</stp>
        <stp>HTZ US Equity</stp>
        <stp>CRNCY</stp>
        <stp>[Crispin Spreadsheet.xlsx]Portfolio!R299C3</stp>
        <tr r="C299" s="2"/>
      </tp>
      <tp t="s">
        <v>GBp</v>
        <stp/>
        <stp>##V3_BDPV12</stp>
        <stp>RRS LN Equity</stp>
        <stp>CRNCY</stp>
        <stp>[Crispin Spreadsheet.xlsx]Portfolio!R189C3</stp>
        <tr r="C189" s="2"/>
      </tp>
      <tp t="s">
        <v>GBp</v>
        <stp/>
        <stp>##V3_BDPV12</stp>
        <stp>SLP LN Equity</stp>
        <stp>CRNCY</stp>
        <stp>[Crispin Spreadsheet.xlsx]Portfolio!R199C3</stp>
        <tr r="C199" s="2"/>
      </tp>
      <tp t="s">
        <v>ZAr</v>
        <stp/>
        <stp>##V3_BDPV12</stp>
        <stp>KIO SJ Equity</stp>
        <stp>CRNCY</stp>
        <stp>[Crispin Spreadsheet.xlsx]Portfolio!R129C3</stp>
        <tr r="C129" s="2"/>
      </tp>
      <tp t="s">
        <v>USD</v>
        <stp/>
        <stp>##V3_BDPV12</stp>
        <stp>NAV US Equity</stp>
        <stp>CRNCY</stp>
        <stp>[Crispin Spreadsheet.xlsx]Portfolio!R239C3</stp>
        <tr r="C239" s="2"/>
      </tp>
      <tp t="s">
        <v>USD</v>
        <stp/>
        <stp>##V3_BDPV12</stp>
        <stp>URI US Equity</stp>
        <stp>CRNCY</stp>
        <stp>[Crispin Spreadsheet.xlsx]Portfolio!R329C3</stp>
        <tr r="C329" s="2"/>
      </tp>
      <tp>
        <v>33.159999999999997</v>
        <stp/>
        <stp>##V3_BDPV12</stp>
        <stp>NLSN US Equity</stp>
        <stp>PX_YEST_CLOSE</stp>
        <stp>[Crispin Spreadsheet.xlsx]Portfolio!R241C5</stp>
        <tr r="E241" s="2"/>
      </tp>
      <tp t="s">
        <v>USD</v>
        <stp/>
        <stp>##V3_BDPV12</stp>
        <stp>WFT US Equity</stp>
        <stp>CRNCY</stp>
        <stp>[Crispin Spreadsheet.xlsx]Portfolio!R259C3</stp>
        <tr r="C259" s="2"/>
      </tp>
      <tp t="s">
        <v>NOK</v>
        <stp/>
        <stp>##V3_BDPV12</stp>
        <stp>MHG NO Equity</stp>
        <stp>CRNCY</stp>
        <stp>[Crispin Spreadsheet.xlsx]Portfolio!R309C3</stp>
        <tr r="C309" s="2"/>
      </tp>
      <tp>
        <v>453.9</v>
        <stp/>
        <stp>##V3_BDPV12</stp>
        <stp>HWDN LN Equity</stp>
        <stp>PX_YEST_CLOSE</stp>
        <stp>[Crispin Spreadsheet.xlsx]Portfolio!R167C5</stp>
        <tr r="E167" s="2"/>
      </tp>
      <tp>
        <v>75.92</v>
        <stp/>
        <stp>##V3_BDPV12</stp>
        <stp>NESN SW Equity</stp>
        <stp>PX_YEST_CLOSE</stp>
        <stp>[Crispin Spreadsheet.xlsx]Portfolio!R141C5</stp>
        <tr r="E141" s="2"/>
      </tp>
      <tp t="s">
        <v>GBp</v>
        <stp/>
        <stp>##V3_BDPV12</stp>
        <stp>CCH LN Equity</stp>
        <stp>CRNCY</stp>
        <stp>[Crispin Spreadsheet.xlsx]Portfolio!R159C3</stp>
        <tr r="C159" s="2"/>
      </tp>
      <tp>
        <v>62.66</v>
        <stp/>
        <stp>##V3_BDPV12</stp>
        <stp>GGAL US Equity</stp>
        <stp>PX_YEST_CLOSE</stp>
        <stp>[Crispin Spreadsheet.xlsx]Portfolio!R228C5</stp>
        <tr r="E228" s="2"/>
      </tp>
    </main>
    <main first="bloomberg.rtd">
      <tp>
        <v>1.2218</v>
        <stp/>
        <stp>##V3_BDPV12</stp>
        <stp>EURUSD Curncy</stp>
        <stp>LAST_PRICE</stp>
        <stp>[Crispin Spreadsheet.xlsx]Portfolio!R342C6</stp>
        <tr r="F342" s="2"/>
      </tp>
      <tp>
        <v>8.2639999999999993</v>
        <stp/>
        <stp>##V3_BDPV12</stp>
        <stp>USDSEK Curncy</stp>
        <stp>LAST_PRICE</stp>
        <stp>[Crispin Spreadsheet.xlsx]Portfolio!R274C6</stp>
        <tr r="F274" s="2"/>
      </tp>
      <tp>
        <v>123.4</v>
        <stp/>
        <stp>##V3_BDPV12</stp>
        <stp>MON US Equity</stp>
        <stp>LAST_PRICE</stp>
        <stp>[Crispin Spreadsheet.xlsx]Portfolio!R238C6</stp>
        <tr r="F238" s="2"/>
      </tp>
      <tp>
        <v>23.01</v>
        <stp/>
        <stp>##V3_BDPV12</stp>
        <stp>SDF GY Equity</stp>
        <stp>LAST_PRICE</stp>
        <stp>[Crispin Spreadsheet.xlsx]Portfolio!R304C6</stp>
        <tr r="F304" s="2"/>
      </tp>
      <tp t="s">
        <v>DKK</v>
        <stp/>
        <stp>##V3_BDPV12</stp>
        <stp>AMBUB DC Equity</stp>
        <stp>CRNCY</stp>
        <stp>[Crispin Spreadsheet.xlsx]Portfolio!R286C3</stp>
        <tr r="C286" s="2"/>
      </tp>
    </main>
    <main first="bloomberg.rtd">
      <tp>
        <v>71.63</v>
        <stp/>
        <stp>##V3_BDPV12</stp>
        <stp>VSAT US Equity</stp>
        <stp>LAST_PRICE</stp>
        <stp>[Crispin Spreadsheet.xlsx]Portfolio!R257C6</stp>
        <tr r="F257" s="2"/>
      </tp>
    </main>
    <main first="bloomberg.rtd">
      <tp>
        <v>668.5</v>
        <stp/>
        <stp>##V3_BDPV12</stp>
        <stp>DMGT LN Equity</stp>
        <stp>LAST_PRICE</stp>
        <stp>[Crispin Spreadsheet.xlsx]Portfolio!R160C6</stp>
        <tr r="F160" s="2"/>
      </tp>
      <tp>
        <v>91.2</v>
        <stp/>
        <stp>##V3_BDPV12</stp>
        <stp>LOOK LN Equity</stp>
        <stp>PX_YEST_CLOSE</stp>
        <stp>[Crispin Spreadsheet.xlsx]Portfolio!R180C5</stp>
        <tr r="E180" s="2"/>
      </tp>
    </main>
    <main first="bloomberg.rtd">
      <tp>
        <v>143.69999999999999</v>
        <stp/>
        <stp>##V3_BDPV12</stp>
        <stp>JUST LN Equity</stp>
        <stp>PX_YEST_CLOSE</stp>
        <stp>[Crispin Spreadsheet.xlsx]Portfolio!R176C5</stp>
        <tr r="E176" s="2"/>
      </tp>
      <tp>
        <v>75.92</v>
        <stp/>
        <stp>##V3_BDPV12</stp>
        <stp>NESN SW Equity</stp>
        <stp>PX_YEST_CLOSE</stp>
        <stp>[Crispin Spreadsheet.xlsx]Portfolio!R312C5</stp>
        <tr r="E312" s="2"/>
      </tp>
      <tp>
        <v>184.5</v>
        <stp/>
        <stp>##V3_BDPV12</stp>
        <stp>JM SS Equity</stp>
        <stp>PX_YEST_CLOSE</stp>
        <stp>[Crispin Spreadsheet.xlsx]Portfolio!R302C5</stp>
        <tr r="E302" s="2"/>
      </tp>
      <tp>
        <v>1.3805000000000001</v>
        <stp/>
        <stp>##V3_BDPV12</stp>
        <stp>GBPUSD Curncy</stp>
        <stp>LAST_PRICE</stp>
        <stp>[Crispin Spreadsheet.xlsx]Portfolio!R273C6</stp>
        <tr r="F273" s="2"/>
      </tp>
      <tp>
        <v>1.3805000000000001</v>
        <stp/>
        <stp>##V3_BDPV12</stp>
        <stp>GBPUSD Curncy</stp>
        <stp>LAST_PRICE</stp>
        <stp>[Crispin Spreadsheet.xlsx]Portfolio!R343C6</stp>
        <tr r="F343" s="2"/>
      </tp>
    </main>
    <main first="bloomberg.rtd">
      <tp>
        <v>53.57</v>
        <stp/>
        <stp>##V3_BDPV12</stp>
        <stp>DAL US Equity</stp>
        <stp>LAST_PRICE</stp>
        <stp>[Crispin Spreadsheet.xlsx]Portfolio!R222C6</stp>
        <tr r="F222" s="2"/>
      </tp>
    </main>
    <main first="bloomberg.rtd">
      <tp t="s">
        <v>EUR</v>
        <stp/>
        <stp>##V3_BDPV12</stp>
        <stp>GEDI IM Equity</stp>
        <stp>CRNCY</stp>
        <stp>[Crispin Spreadsheet.xlsx]Portfolio!R94C3</stp>
        <tr r="C94" s="2"/>
      </tp>
    </main>
    <main first="bloomberg.rtd">
      <tp>
        <v>441.4</v>
        <stp/>
        <stp>##V3_BDPV12</stp>
        <stp>RMS FP Equity</stp>
        <stp>PX_YEST_CLOSE</stp>
        <stp>[Crispin Spreadsheet.xlsx]Portfolio!R49C5</stp>
        <tr r="E49" s="2"/>
      </tp>
      <tp>
        <v>33.840000000000003</v>
        <stp/>
        <stp>##V3_BDPV12</stp>
        <stp>FWONK US Equity</stp>
        <stp>PX_YEST_CLOSE</stp>
        <stp>[Crispin Spreadsheet.xlsx]Portfolio!R308C5</stp>
        <tr r="E308" s="2"/>
      </tp>
    </main>
    <main first="bloomberg.rtd">
      <tp>
        <v>23.94</v>
        <stp/>
        <stp>##V3_BDPV12</stp>
        <stp>ONTEX BB Equity</stp>
        <stp>PX_YEST_CLOSE</stp>
        <stp>[Crispin Spreadsheet.xlsx]Portfolio!R23C5</stp>
        <tr r="E23" s="2"/>
      </tp>
    </main>
    <main first="bloomberg.rtd">
      <tp>
        <v>345.108</v>
        <stp/>
        <stp>##V3_BDPV12</stp>
        <stp>TSLA US Equity</stp>
        <stp>LAST_PRICE</stp>
        <stp>[Crispin Spreadsheet.xlsx]Portfolio!R326C6</stp>
        <tr r="F326" s="2"/>
      </tp>
      <tp>
        <v>203.3</v>
        <stp/>
        <stp>##V3_BDPV12</stp>
        <stp>INTU LN Equity</stp>
        <stp>LAST_PRICE</stp>
        <stp>[Crispin Spreadsheet.xlsx]Portfolio!R172C6</stp>
        <tr r="F172" s="2"/>
      </tp>
      <tp>
        <v>31.57</v>
        <stp/>
        <stp>##V3_BDPV12</stp>
        <stp>PHIA NA Equity</stp>
        <stp>LAST_PRICE</stp>
        <stp>[Crispin Spreadsheet.xlsx]Portfolio!R116C6</stp>
        <tr r="F116" s="2"/>
      </tp>
      <tp>
        <v>455.7</v>
        <stp/>
        <stp>##V3_BDPV12</stp>
        <stp>HMSO LN Equity</stp>
        <stp>PX_YEST_CLOSE</stp>
        <stp>[Crispin Spreadsheet.xlsx]Portfolio!R165C5</stp>
        <tr r="E165" s="2"/>
      </tp>
      <tp>
        <v>62</v>
        <stp/>
        <stp>##V3_BDPV12</stp>
        <stp>NODL NO Equity</stp>
        <stp>PX_YEST_CLOSE</stp>
        <stp>[Crispin Spreadsheet.xlsx]Portfolio!R123C5</stp>
        <tr r="E123" s="2"/>
      </tp>
      <tp>
        <v>33.159999999999997</v>
        <stp/>
        <stp>##V3_BDPV12</stp>
        <stp>NLSN US Equity</stp>
        <stp>PX_YEST_CLOSE</stp>
        <stp>[Crispin Spreadsheet.xlsx]Portfolio!R313C5</stp>
        <tr r="E313" s="2"/>
      </tp>
    </main>
    <main first="bloomberg.rtd">
      <tp>
        <v>1.3805000000000001</v>
        <stp/>
        <stp>##V3_BDPV12</stp>
        <stp>GBPUSD Curncy</stp>
        <stp>LAST_PRICE</stp>
        <stp>[Crispin Spreadsheet.xlsx]Portfolio!R362C6</stp>
        <tr r="F362" s="2"/>
      </tp>
    </main>
    <main first="bloomberg.rtd">
      <tp>
        <v>44.95</v>
        <stp/>
        <stp>##V3_BDPV12</stp>
        <stp>CAR US Equity</stp>
        <stp>LAST_PRICE</stp>
        <stp>[Crispin Spreadsheet.xlsx]Portfolio!R214C6</stp>
        <tr r="F214" s="2"/>
      </tp>
      <tp>
        <v>38.04</v>
        <stp/>
        <stp>##V3_BDPV12</stp>
        <stp>NAV US Equity</stp>
        <stp>LAST_PRICE</stp>
        <stp>[Crispin Spreadsheet.xlsx]Portfolio!R239C6</stp>
        <tr r="F239" s="2"/>
      </tp>
    </main>
    <main first="bloomberg.rtd">
      <tp>
        <v>7.8263999999999996</v>
        <stp/>
        <stp>##V3_BDPV12</stp>
        <stp>USDHKD Curncy</stp>
        <stp>LAST_PRICE</stp>
        <stp>[Crispin Spreadsheet.xlsx]Portfolio!R278C6</stp>
        <tr r="F278" s="2"/>
      </tp>
    </main>
    <main first="bloomberg.rtd">
      <tp>
        <v>1.2218</v>
        <stp/>
        <stp>##V3_BDPV12</stp>
        <stp>EURUSD Curncy</stp>
        <stp>LAST_PRICE</stp>
        <stp>[Crispin Spreadsheet.xlsx]Portfolio!R280C6</stp>
        <tr r="F280" s="2"/>
      </tp>
      <tp>
        <v>112.45</v>
        <stp/>
        <stp>##V3_BDPV12</stp>
        <stp>BMA US Equity</stp>
        <stp>LAST_PRICE</stp>
        <stp>[Crispin Spreadsheet.xlsx]Portfolio!R215C6</stp>
        <tr r="F215" s="2"/>
      </tp>
      <tp>
        <v>2.52</v>
        <stp/>
        <stp>##V3_BDPV12</stp>
        <stp>GMA AU Equity</stp>
        <stp>PX_YEST_CLOSE</stp>
        <stp>[Crispin Spreadsheet.xlsx]Portfolio!R14C5</stp>
        <tr r="E14" s="2"/>
      </tp>
      <tp t="s">
        <v>EUR</v>
        <stp/>
        <stp>##V3_BDPV12</stp>
        <stp>METSO FH Equity</stp>
        <stp>CRNCY</stp>
        <stp>[Crispin Spreadsheet.xlsx]Portfolio!R40C3</stp>
        <tr r="C40" s="2"/>
      </tp>
      <tp>
        <v>146.1</v>
        <stp/>
        <stp>##V3_BDPV12</stp>
        <stp>JUST LN Equity</stp>
        <stp>LAST_PRICE</stp>
        <stp>[Crispin Spreadsheet.xlsx]Portfolio!R176C6</stp>
        <tr r="F176" s="2"/>
      </tp>
      <tp>
        <v>1.5600099999999999</v>
        <stp/>
        <stp>##V3_BDPV12</stp>
        <stp>EURCAD Curncy</stp>
        <stp>PX_YEST_CLOSE</stp>
        <stp>[Crispin Spreadsheet.xlsx]Portfolio!R29C29</stp>
        <tr r="AC29" s="2"/>
      </tp>
      <tp>
        <v>1.5600099999999999</v>
        <stp/>
        <stp>##V3_BDPV12</stp>
        <stp>EURCAD Curncy</stp>
        <stp>PX_YEST_CLOSE</stp>
        <stp>[Crispin Spreadsheet.xlsx]Portfolio!R30C29</stp>
        <tr r="AC30" s="2"/>
      </tp>
      <tp>
        <v>413.4</v>
        <stp/>
        <stp>##V3_BDPV12</stp>
        <stp>ASHM LN Equity</stp>
        <stp>LAST_PRICE</stp>
        <stp>[Crispin Spreadsheet.xlsx]Portfolio!R150C6</stp>
        <tr r="F150" s="2"/>
      </tp>
    </main>
    <main first="bloomberg.rtd">
      <tp>
        <v>5841</v>
        <stp/>
        <stp>##V3_BDPV12</stp>
        <stp>RB/ LN Equity</stp>
        <stp>PX_YEST_CLOSE</stp>
        <stp>[Crispin Spreadsheet.xlsx]Portfolio!R191C5</stp>
        <tr r="E191" s="2"/>
      </tp>
    </main>
    <main first="bloomberg.rtd">
      <tp>
        <v>38.96</v>
        <stp/>
        <stp>##V3_BDPV12</stp>
        <stp>NAV US Equity</stp>
        <stp>PX_YEST_CLOSE</stp>
        <stp>[Crispin Spreadsheet.xlsx]Portfolio!R311C5</stp>
        <tr r="E311" s="2"/>
      </tp>
      <tp>
        <v>22.95</v>
        <stp/>
        <stp>##V3_BDPV12</stp>
        <stp>TCS LI Equity</stp>
        <stp>PX_YEST_CLOSE</stp>
        <stp>[Crispin Spreadsheet.xlsx]Portfolio!R201C5</stp>
        <tr r="E201" s="2"/>
      </tp>
    </main>
    <main first="bloomberg.rtd">
      <tp>
        <v>93.74</v>
        <stp/>
        <stp>##V3_BDPV12</stp>
        <stp>SPLK US Equity</stp>
        <stp>PX_YEST_CLOSE</stp>
        <stp>[Crispin Spreadsheet.xlsx]Portfolio!R321C5</stp>
        <tr r="E321" s="2"/>
      </tp>
      <tp>
        <v>54.26</v>
        <stp/>
        <stp>##V3_BDPV12</stp>
        <stp>AAL US Equity</stp>
        <stp>PX_YEST_CLOSE</stp>
        <stp>[Crispin Spreadsheet.xlsx]Portfolio!R211C5</stp>
        <tr r="E211" s="2"/>
      </tp>
      <tp>
        <v>350.99</v>
        <stp/>
        <stp>##V3_BDPV12</stp>
        <stp>TSLA US Equity</stp>
        <stp>PX_YEST_CLOSE</stp>
        <stp>[Crispin Spreadsheet.xlsx]Portfolio!R326C5</stp>
        <tr r="E326" s="2"/>
      </tp>
    </main>
    <main first="bloomberg.rtd">
      <tp>
        <v>820</v>
        <stp/>
        <stp>##V3_BDPV12</stp>
        <stp>DTG LN Equity</stp>
        <stp>PX_YEST_CLOSE</stp>
        <stp>[Crispin Spreadsheet.xlsx]Portfolio!R161C5</stp>
        <tr r="E161" s="2"/>
      </tp>
      <tp>
        <v>32.6</v>
        <stp/>
        <stp>##V3_BDPV12</stp>
        <stp>FRO NO Equity</stp>
        <stp>PX_YEST_CLOSE</stp>
        <stp>[Crispin Spreadsheet.xlsx]Portfolio!R121C5</stp>
        <tr r="E121" s="2"/>
      </tp>
    </main>
    <main first="bloomberg.rtd">
      <tp>
        <v>181.05</v>
        <stp/>
        <stp>##V3_BDPV12</stp>
        <stp>EMG LN Equity</stp>
        <stp>PX_YEST_CLOSE</stp>
        <stp>[Crispin Spreadsheet.xlsx]Portfolio!R181C5</stp>
        <tr r="E181" s="2"/>
      </tp>
    </main>
    <main first="bloomberg.rtd">
      <tp>
        <v>173.2</v>
        <stp/>
        <stp>##V3_BDPV12</stp>
        <stp>ITV LN Equity</stp>
        <stp>PX_YEST_CLOSE</stp>
        <stp>[Crispin Spreadsheet.xlsx]Portfolio!R301C5</stp>
        <tr r="E301" s="2"/>
      </tp>
      <tp>
        <v>291.38</v>
        <stp/>
        <stp>##V3_BDPV12</stp>
        <stp>TDG US Equity</stp>
        <stp>PX_YEST_CLOSE</stp>
        <stp>[Crispin Spreadsheet.xlsx]Portfolio!R251C5</stp>
        <tr r="E251" s="2"/>
      </tp>
      <tp>
        <v>98.54</v>
        <stp/>
        <stp>##V3_BDPV12</stp>
        <stp>XPO US Equity</stp>
        <stp>LAST_PRICE</stp>
        <stp>[Crispin Spreadsheet.xlsx]Portfolio!R260C6</stp>
        <tr r="F260" s="2"/>
      </tp>
      <tp>
        <v>580.6</v>
        <stp/>
        <stp>##V3_BDPV12</stp>
        <stp>BA/ LN Equity</stp>
        <stp>LAST_PRICE</stp>
        <stp>[Crispin Spreadsheet.xlsx]Portfolio!R153C6</stp>
        <tr r="F153" s="2"/>
      </tp>
    </main>
    <main first="bloomberg.rtd">
      <tp t="s">
        <v>SEK</v>
        <stp/>
        <stp>##V3_BDPV12</stp>
        <stp>ERICB SS Equity</stp>
        <stp>CRNCY</stp>
        <stp>[Crispin Spreadsheet.xlsx]Portfolio!R136C3</stp>
        <tr r="C136" s="2"/>
      </tp>
      <tp>
        <v>7.83</v>
        <stp/>
        <stp>##V3_BDPV12</stp>
        <stp>BLD AU Equity</stp>
        <stp>PX_YEST_CLOSE</stp>
        <stp>[Crispin Spreadsheet.xlsx]Portfolio!R10C5</stp>
        <tr r="E10" s="2"/>
      </tp>
      <tp>
        <v>5.2</v>
        <stp/>
        <stp>##V3_BDPV12</stp>
        <stp>FMG AU Equity</stp>
        <stp>PX_YEST_CLOSE</stp>
        <stp>[Crispin Spreadsheet.xlsx]Portfolio!R13C5</stp>
        <tr r="E13" s="2"/>
      </tp>
      <tp t="s">
        <v>EUR</v>
        <stp/>
        <stp>##V3_BDPV12</stp>
        <stp>RCO FP Equity</stp>
        <stp>CRNCY</stp>
        <stp>[Crispin Spreadsheet.xlsx]Portfolio!R52C3</stp>
        <tr r="C52" s="2"/>
      </tp>
      <tp>
        <v>491.8</v>
        <stp/>
        <stp>##V3_BDPV12</stp>
        <stp>HEXAB SS Equity</stp>
        <stp>PX_YEST_CLOSE</stp>
        <stp>[Crispin Spreadsheet.xlsx]Portfolio!R134C5</stp>
        <tr r="E134" s="2"/>
      </tp>
    </main>
    <main first="bloomberg.rtd">
      <tp>
        <v>3.9746000000000001</v>
        <stp/>
        <stp>##V3_BDPV12</stp>
        <stp>EURBRL Curncy</stp>
        <stp>PX_YEST_CLOSE</stp>
        <stp>[Crispin Spreadsheet.xlsx]Portfolio!R26C29</stp>
        <tr r="AC26" s="2"/>
      </tp>
    </main>
    <main first="bloomberg.rtd">
      <tp>
        <v>55.7</v>
        <stp/>
        <stp>##V3_BDPV12</stp>
        <stp>LHN SW Equity</stp>
        <stp>PX_YEST_CLOSE</stp>
        <stp>[Crispin Spreadsheet.xlsx]Portfolio!R140C5</stp>
        <tr r="E140" s="2"/>
      </tp>
      <tp>
        <v>122.7</v>
        <stp/>
        <stp>##V3_BDPV12</stp>
        <stp>MON US Equity</stp>
        <stp>PX_YEST_CLOSE</stp>
        <stp>[Crispin Spreadsheet.xlsx]Portfolio!R310C5</stp>
        <tr r="E310" s="2"/>
      </tp>
      <tp t="s">
        <v>GBp</v>
        <stp/>
        <stp>##V3_BDPV12</stp>
        <stp>BARC LN Equity</stp>
        <stp>CRNCY</stp>
        <stp>[Crispin Spreadsheet.xlsx]Portfolio!R154C3</stp>
        <tr r="C154" s="2"/>
      </tp>
    </main>
    <main first="bloomberg.rtd">
      <tp>
        <v>1</v>
        <stp/>
        <stp>##V3_BDPV12</stp>
        <stp>EURNOK Curncy</stp>
        <stp>QUOTE_FACTOR</stp>
        <stp>[Crispin Spreadsheet.xlsx]Portfolio!R314C11</stp>
        <tr r="K314" s="2"/>
      </tp>
      <tp>
        <v>1</v>
        <stp/>
        <stp>##V3_BDPV12</stp>
        <stp>EURNOK Curncy</stp>
        <stp>QUOTE_FACTOR</stp>
        <stp>[Crispin Spreadsheet.xlsx]Portfolio!R309C11</stp>
        <tr r="K309" s="2"/>
      </tp>
      <tp>
        <v>3892</v>
        <stp/>
        <stp>##V3_BDPV12</stp>
        <stp>BKG LN Equity</stp>
        <stp>PX_YEST_CLOSE</stp>
        <stp>[Crispin Spreadsheet.xlsx]Portfolio!R290C5</stp>
        <tr r="E290" s="2"/>
      </tp>
      <tp>
        <v>1</v>
        <stp/>
        <stp>##V3_BDPV12</stp>
        <stp>EURNOK Curncy</stp>
        <stp>QUOTE_FACTOR</stp>
        <stp>[Crispin Spreadsheet.xlsx]Portfolio!R291C11</stp>
        <tr r="K291" s="2"/>
      </tp>
      <tp>
        <v>1</v>
        <stp/>
        <stp>##V3_BDPV12</stp>
        <stp>EURNOK Curncy</stp>
        <stp>QUOTE_FACTOR</stp>
        <stp>[Crispin Spreadsheet.xlsx]Portfolio!R297C11</stp>
        <tr r="K297" s="2"/>
      </tp>
      <tp>
        <v>1</v>
        <stp/>
        <stp>##V3_BDPV12</stp>
        <stp>EURNOK Curncy</stp>
        <stp>QUOTE_FACTOR</stp>
        <stp>[Crispin Spreadsheet.xlsx]Portfolio!R285C11</stp>
        <tr r="K285" s="2"/>
      </tp>
      <tp>
        <v>1</v>
        <stp/>
        <stp>##V3_BDPV12</stp>
        <stp>EURNOK Curncy</stp>
        <stp>QUOTE_FACTOR</stp>
        <stp>[Crispin Spreadsheet.xlsx]Portfolio!R119C11</stp>
        <tr r="K119" s="2"/>
      </tp>
      <tp>
        <v>1</v>
        <stp/>
        <stp>##V3_BDPV12</stp>
        <stp>EURNOK Curncy</stp>
        <stp>QUOTE_FACTOR</stp>
        <stp>[Crispin Spreadsheet.xlsx]Portfolio!R120C11</stp>
        <tr r="K120" s="2"/>
      </tp>
      <tp>
        <v>1</v>
        <stp/>
        <stp>##V3_BDPV12</stp>
        <stp>EURNOK Curncy</stp>
        <stp>QUOTE_FACTOR</stp>
        <stp>[Crispin Spreadsheet.xlsx]Portfolio!R121C11</stp>
        <tr r="K121" s="2"/>
      </tp>
      <tp>
        <v>1</v>
        <stp/>
        <stp>##V3_BDPV12</stp>
        <stp>EURNOK Curncy</stp>
        <stp>QUOTE_FACTOR</stp>
        <stp>[Crispin Spreadsheet.xlsx]Portfolio!R122C11</stp>
        <tr r="K122" s="2"/>
      </tp>
      <tp>
        <v>1</v>
        <stp/>
        <stp>##V3_BDPV12</stp>
        <stp>EURNOK Curncy</stp>
        <stp>QUOTE_FACTOR</stp>
        <stp>[Crispin Spreadsheet.xlsx]Portfolio!R123C11</stp>
        <tr r="K123" s="2"/>
      </tp>
      <tp>
        <v>1</v>
        <stp/>
        <stp>##V3_BDPV12</stp>
        <stp>EURNOK Curncy</stp>
        <stp>QUOTE_FACTOR</stp>
        <stp>[Crispin Spreadsheet.xlsx]Portfolio!R124C11</stp>
        <tr r="K124" s="2"/>
      </tp>
      <tp>
        <v>1</v>
        <stp/>
        <stp>##V3_BDPV12</stp>
        <stp>EURNOK Curncy</stp>
        <stp>QUOTE_FACTOR</stp>
        <stp>[Crispin Spreadsheet.xlsx]Portfolio!R125C11</stp>
        <tr r="K125" s="2"/>
      </tp>
    </main>
    <main first="bloomberg.rtd">
      <tp>
        <v>98.09</v>
        <stp/>
        <stp>##V3_BDPV12</stp>
        <stp>XPO US Equity</stp>
        <stp>PX_YEST_CLOSE</stp>
        <stp>[Crispin Spreadsheet.xlsx]Portfolio!R260C5</stp>
        <tr r="E260" s="2"/>
      </tp>
      <tp>
        <v>27.75</v>
        <stp/>
        <stp>##V3_BDPV12</stp>
        <stp>UNVR US Equity</stp>
        <stp>PX_YEST_CLOSE</stp>
        <stp>[Crispin Spreadsheet.xlsx]Portfolio!R256C5</stp>
        <tr r="E256" s="2"/>
      </tp>
      <tp>
        <v>126.64</v>
        <stp/>
        <stp>##V3_BDPV12</stp>
        <stp>SJM US Equity</stp>
        <stp>PX_YEST_CLOSE</stp>
        <stp>[Crispin Spreadsheet.xlsx]Portfolio!R230C5</stp>
        <tr r="E230" s="2"/>
      </tp>
    </main>
    <main first="bloomberg.rtd">
      <tp>
        <v>414</v>
        <stp/>
        <stp>##V3_BDPV12</stp>
        <stp>BME LN Equity</stp>
        <stp>LAST_PRICE</stp>
        <stp>[Crispin Spreadsheet.xlsx]Portfolio!R152C6</stp>
        <tr r="F152" s="2"/>
      </tp>
      <tp>
        <v>5.7220000000000004</v>
        <stp/>
        <stp>##V3_BDPV12</stp>
        <stp>AGN NA Equity</stp>
        <stp>LAST_PRICE</stp>
        <stp>[Crispin Spreadsheet.xlsx]Portfolio!R113C6</stp>
        <tr r="F113" s="2"/>
      </tp>
    </main>
    <main first="bloomberg.rtd">
      <tp>
        <v>805.5</v>
        <stp/>
        <stp>##V3_BDPV12</stp>
        <stp>DTG LN Equity</stp>
        <stp>LAST_PRICE</stp>
        <stp>[Crispin Spreadsheet.xlsx]Portfolio!R294C6</stp>
        <tr r="F294" s="2"/>
      </tp>
      <tp>
        <v>34.15</v>
        <stp/>
        <stp>##V3_BDPV12</stp>
        <stp>HUM LN Equity</stp>
        <stp>LAST_PRICE</stp>
        <stp>[Crispin Spreadsheet.xlsx]Portfolio!R168C6</stp>
        <tr r="F168" s="2"/>
      </tp>
    </main>
    <main first="bloomberg.rtd">
      <tp t="s">
        <v>EUR</v>
        <stp/>
        <stp>##V3_BDPV12</stp>
        <stp>ERF FP Equity</stp>
        <stp>CRNCY</stp>
        <stp>[Crispin Spreadsheet.xlsx]Portfolio!R48C3</stp>
        <tr r="C48" s="2"/>
      </tp>
      <tp t="s">
        <v>AUD</v>
        <stp/>
        <stp>##V3_BDPV12</stp>
        <stp>SVH AU Equity</stp>
        <stp>CRNCY</stp>
        <stp>[Crispin Spreadsheet.xlsx]Portfolio!R16C3</stp>
        <tr r="C16" s="2"/>
      </tp>
    </main>
    <main first="bloomberg.rtd">
      <tp>
        <v>31.68</v>
        <stp/>
        <stp>##V3_BDPV12</stp>
        <stp>CLAB SS Equity</stp>
        <stp>LAST_PRICE</stp>
        <stp>[Crispin Spreadsheet.xlsx]Portfolio!R132C6</stp>
        <tr r="F132" s="2"/>
      </tp>
    </main>
    <main first="bloomberg.rtd">
      <tp>
        <v>29.234999999999999</v>
        <stp/>
        <stp>##V3_BDPV12</stp>
        <stp>UNVR US Equity</stp>
        <stp>LAST_PRICE</stp>
        <stp>[Crispin Spreadsheet.xlsx]Portfolio!R256C6</stp>
        <tr r="F256" s="2"/>
      </tp>
      <tp>
        <v>1.5678099999999999</v>
        <stp/>
        <stp>##V3_BDPV12</stp>
        <stp>EURAUD Curncy</stp>
        <stp>PX_YEST_CLOSE</stp>
        <stp>[Crispin Spreadsheet.xlsx]Portfolio!R10C29</stp>
        <tr r="AC10" s="2"/>
      </tp>
      <tp>
        <v>1.5678099999999999</v>
        <stp/>
        <stp>##V3_BDPV12</stp>
        <stp>EURAUD Curncy</stp>
        <stp>PX_YEST_CLOSE</stp>
        <stp>[Crispin Spreadsheet.xlsx]Portfolio!R11C29</stp>
        <tr r="AC11" s="2"/>
      </tp>
      <tp>
        <v>1.5678099999999999</v>
        <stp/>
        <stp>##V3_BDPV12</stp>
        <stp>EURAUD Curncy</stp>
        <stp>PX_YEST_CLOSE</stp>
        <stp>[Crispin Spreadsheet.xlsx]Portfolio!R12C29</stp>
        <tr r="AC12" s="2"/>
      </tp>
      <tp>
        <v>1.5678099999999999</v>
        <stp/>
        <stp>##V3_BDPV12</stp>
        <stp>EURAUD Curncy</stp>
        <stp>PX_YEST_CLOSE</stp>
        <stp>[Crispin Spreadsheet.xlsx]Portfolio!R13C29</stp>
        <tr r="AC13" s="2"/>
      </tp>
      <tp>
        <v>1.5678099999999999</v>
        <stp/>
        <stp>##V3_BDPV12</stp>
        <stp>EURAUD Curncy</stp>
        <stp>PX_YEST_CLOSE</stp>
        <stp>[Crispin Spreadsheet.xlsx]Portfolio!R14C29</stp>
        <tr r="AC14" s="2"/>
      </tp>
      <tp>
        <v>1.5678099999999999</v>
        <stp/>
        <stp>##V3_BDPV12</stp>
        <stp>EURAUD Curncy</stp>
        <stp>PX_YEST_CLOSE</stp>
        <stp>[Crispin Spreadsheet.xlsx]Portfolio!R15C29</stp>
        <tr r="AC15" s="2"/>
      </tp>
      <tp>
        <v>1.5678099999999999</v>
        <stp/>
        <stp>##V3_BDPV12</stp>
        <stp>EURAUD Curncy</stp>
        <stp>PX_YEST_CLOSE</stp>
        <stp>[Crispin Spreadsheet.xlsx]Portfolio!R16C29</stp>
        <tr r="AC16" s="2"/>
      </tp>
      <tp>
        <v>1.5678099999999999</v>
        <stp/>
        <stp>##V3_BDPV12</stp>
        <stp>EURAUD Curncy</stp>
        <stp>PX_YEST_CLOSE</stp>
        <stp>[Crispin Spreadsheet.xlsx]Portfolio!R17C29</stp>
        <tr r="AC17" s="2"/>
      </tp>
      <tp>
        <v>1.5678099999999999</v>
        <stp/>
        <stp>##V3_BDPV12</stp>
        <stp>EURAUD Curncy</stp>
        <stp>PX_YEST_CLOSE</stp>
        <stp>[Crispin Spreadsheet.xlsx]Portfolio!R18C29</stp>
        <tr r="AC18" s="2"/>
      </tp>
      <tp>
        <v>1.5678099999999999</v>
        <stp/>
        <stp>##V3_BDPV12</stp>
        <stp>EURAUD Curncy</stp>
        <stp>PX_YEST_CLOSE</stp>
        <stp>[Crispin Spreadsheet.xlsx]Portfolio!R19C29</stp>
        <tr r="AC19" s="2"/>
      </tp>
      <tp>
        <v>67.87</v>
        <stp/>
        <stp>##V3_BDPV12</stp>
        <stp>KHC US Equity</stp>
        <stp>PX_YEST_CLOSE</stp>
        <stp>[Crispin Spreadsheet.xlsx]Portfolio!R233C5</stp>
        <tr r="E233" s="2"/>
      </tp>
      <tp>
        <v>852.4</v>
        <stp/>
        <stp>##V3_BDPV12</stp>
        <stp>RR/ LN Equity</stp>
        <stp>PX_YEST_CLOSE</stp>
        <stp>[Crispin Spreadsheet.xlsx]Portfolio!R193C5</stp>
        <tr r="E193" s="2"/>
      </tp>
    </main>
    <main first="bloomberg.rtd">
      <tp>
        <v>572.6</v>
        <stp/>
        <stp>##V3_BDPV12</stp>
        <stp>BA/ LN Equity</stp>
        <stp>PX_YEST_CLOSE</stp>
        <stp>[Crispin Spreadsheet.xlsx]Portfolio!R153C5</stp>
        <tr r="E153" s="2"/>
      </tp>
    </main>
    <main first="bloomberg.rtd">
      <tp>
        <v>5.7060000000000004</v>
        <stp/>
        <stp>##V3_BDPV12</stp>
        <stp>AGN NA Equity</stp>
        <stp>PX_YEST_CLOSE</stp>
        <stp>[Crispin Spreadsheet.xlsx]Portfolio!R113C5</stp>
        <tr r="E113" s="2"/>
      </tp>
    </main>
    <main first="bloomberg.rtd">
      <tp>
        <v>326.7</v>
        <stp/>
        <stp>##V3_BDPV12</stp>
        <stp>DOM LN Equity</stp>
        <stp>PX_YEST_CLOSE</stp>
        <stp>[Crispin Spreadsheet.xlsx]Portfolio!R163C5</stp>
        <tr r="E163" s="2"/>
      </tp>
    </main>
    <main first="bloomberg.rtd">
      <tp>
        <v>126.64</v>
        <stp/>
        <stp>##V3_BDPV12</stp>
        <stp>SJM US Equity</stp>
        <stp>PX_YEST_CLOSE</stp>
        <stp>[Crispin Spreadsheet.xlsx]Portfolio!R303C5</stp>
        <tr r="E303" s="2"/>
      </tp>
      <tp>
        <v>401.1</v>
        <stp/>
        <stp>##V3_BDPV12</stp>
        <stp>UHR SW Equity</stp>
        <stp>PX_YEST_CLOSE</stp>
        <stp>[Crispin Spreadsheet.xlsx]Portfolio!R323C5</stp>
        <tr r="E323" s="2"/>
      </tp>
    </main>
    <main first="bloomberg.rtd">
      <tp>
        <v>173.2</v>
        <stp/>
        <stp>##V3_BDPV12</stp>
        <stp>ITV LN Equity</stp>
        <stp>PX_YEST_CLOSE</stp>
        <stp>[Crispin Spreadsheet.xlsx]Portfolio!R173C5</stp>
        <tr r="E173" s="2"/>
      </tp>
      <tp>
        <v>2.83</v>
        <stp/>
        <stp>##V3_BDPV12</stp>
        <stp>WFT US Equity</stp>
        <stp>PX_YEST_CLOSE</stp>
        <stp>[Crispin Spreadsheet.xlsx]Portfolio!R333C5</stp>
        <tr r="E333" s="2"/>
      </tp>
    </main>
    <main first="bloomberg.rtd">
      <tp>
        <v>178.05</v>
        <stp/>
        <stp>##V3_BDPV12</stp>
        <stp>GNC LN Equity</stp>
        <stp>LAST_PRICE</stp>
        <stp>[Crispin Spreadsheet.xlsx]Portfolio!R164C6</stp>
        <tr r="F164" s="2"/>
      </tp>
      <tp>
        <v>9.34</v>
        <stp/>
        <stp>##V3_BDPV12</stp>
        <stp>RIG US Equity</stp>
        <stp>LAST_PRICE</stp>
        <stp>[Crispin Spreadsheet.xlsx]Portfolio!R328C6</stp>
        <tr r="F328" s="2"/>
      </tp>
    </main>
    <main first="bloomberg.rtd">
      <tp>
        <v>31.34</v>
        <stp/>
        <stp>##V3_BDPV12</stp>
        <stp>FRO NO Equity</stp>
        <stp>LAST_PRICE</stp>
        <stp>[Crispin Spreadsheet.xlsx]Portfolio!R297C6</stp>
        <tr r="F297" s="2"/>
      </tp>
      <tp>
        <v>0.05</v>
        <stp/>
        <stp>##V3_BDPV12</stp>
        <stp>NADLQ US Equity</stp>
        <stp>PX_YEST_CLOSE</stp>
        <stp>[Crispin Spreadsheet.xlsx]Portfolio!R242C5</stp>
        <tr r="E242" s="2"/>
      </tp>
      <tp t="s">
        <v>EUR</v>
        <stp/>
        <stp>##V3_BDPV12</stp>
        <stp>FTI FP Equity</stp>
        <stp>CRNCY</stp>
        <stp>[Crispin Spreadsheet.xlsx]Portfolio!R56C3</stp>
        <tr r="C56" s="2"/>
      </tp>
      <tp t="s">
        <v>DKK</v>
        <stp/>
        <stp>##V3_BDPV12</stp>
        <stp>WDH DC Equity</stp>
        <stp>CRNCY</stp>
        <stp>[Crispin Spreadsheet.xlsx]Portfolio!R37C3</stp>
        <tr r="C37" s="2"/>
      </tp>
      <tp>
        <v>2.9000000000000001E-2</v>
        <stp/>
        <stp>##V3_BDPV12</stp>
        <stp>TSTR LN Equity</stp>
        <stp>LAST_PRICE</stp>
        <stp>[Crispin Spreadsheet.xlsx]Portfolio!R203C6</stp>
        <tr r="F203" s="2"/>
      </tp>
      <tp>
        <v>9.31</v>
        <stp/>
        <stp>##V3_BDPV12</stp>
        <stp>GOGO US Equity</stp>
        <stp>LAST_PRICE</stp>
        <stp>[Crispin Spreadsheet.xlsx]Portfolio!R226C6</stp>
        <tr r="F226" s="2"/>
      </tp>
      <tp>
        <v>17.29</v>
        <stp/>
        <stp>##V3_BDPV12</stp>
        <stp>SNAP US Equity</stp>
        <stp>LAST_PRICE</stp>
        <stp>[Crispin Spreadsheet.xlsx]Portfolio!R247C6</stp>
        <tr r="F247" s="2"/>
      </tp>
      <tp>
        <v>445</v>
        <stp/>
        <stp>##V3_BDPV12</stp>
        <stp>HWDN LN Equity</stp>
        <stp>LAST_PRICE</stp>
        <stp>[Crispin Spreadsheet.xlsx]Portfolio!R167C6</stp>
        <tr r="F167" s="2"/>
      </tp>
    </main>
    <main first="bloomberg.rtd">
      <tp>
        <v>64.400000000000006</v>
        <stp/>
        <stp>##V3_BDPV12</stp>
        <stp>TUNG LN Equity</stp>
        <stp>LAST_PRICE</stp>
        <stp>[Crispin Spreadsheet.xlsx]Portfolio!R205C6</stp>
        <tr r="F205" s="2"/>
      </tp>
      <tp>
        <v>3.57</v>
        <stp/>
        <stp>##V3_BDPV12</stp>
        <stp>KGC US Equity</stp>
        <stp>PX_YEST_CLOSE</stp>
        <stp>[Crispin Spreadsheet.xlsx]Portfolio!R232C5</stp>
        <tr r="E232" s="2"/>
      </tp>
      <tp>
        <v>1435</v>
        <stp/>
        <stp>##V3_BDPV12</stp>
        <stp>TPK LN Equity</stp>
        <stp>PX_YEST_CLOSE</stp>
        <stp>[Crispin Spreadsheet.xlsx]Portfolio!R202C5</stp>
        <tr r="E202" s="2"/>
      </tp>
      <tp t="s">
        <v>GBp</v>
        <stp/>
        <stp>##V3_BDPV12</stp>
        <stp>DMGT LN Equity</stp>
        <stp>CRNCY</stp>
        <stp>[Crispin Spreadsheet.xlsx]Portfolio!R160C3</stp>
        <tr r="C160" s="2"/>
      </tp>
      <tp>
        <v>71.78</v>
        <stp/>
        <stp>##V3_BDPV12</stp>
        <stp>VSAT US Equity</stp>
        <stp>PX_YEST_CLOSE</stp>
        <stp>[Crispin Spreadsheet.xlsx]Portfolio!R257C5</stp>
        <tr r="E257" s="2"/>
      </tp>
      <tp>
        <v>53.62</v>
        <stp/>
        <stp>##V3_BDPV12</stp>
        <stp>DAL US Equity</stp>
        <stp>PX_YEST_CLOSE</stp>
        <stp>[Crispin Spreadsheet.xlsx]Portfolio!R222C5</stp>
        <tr r="E222" s="2"/>
      </tp>
      <tp>
        <v>422</v>
        <stp/>
        <stp>##V3_BDPV12</stp>
        <stp>BME LN Equity</stp>
        <stp>PX_YEST_CLOSE</stp>
        <stp>[Crispin Spreadsheet.xlsx]Portfolio!R152C5</stp>
        <tr r="E152" s="2"/>
      </tp>
      <tp>
        <v>66</v>
        <stp/>
        <stp>##V3_BDPV12</stp>
        <stp>TUNG LN Equity</stp>
        <stp>PX_YEST_CLOSE</stp>
        <stp>[Crispin Spreadsheet.xlsx]Portfolio!R205C5</stp>
        <tr r="E205" s="2"/>
      </tp>
      <tp>
        <v>29.08</v>
        <stp/>
        <stp>##V3_BDPV12</stp>
        <stp>DEB LN Equity</stp>
        <stp>PX_YEST_CLOSE</stp>
        <stp>[Crispin Spreadsheet.xlsx]Portfolio!R162C5</stp>
        <tr r="E162" s="2"/>
      </tp>
      <tp t="s">
        <v>USD</v>
        <stp/>
        <stp>##V3_BDPV12</stp>
        <stp>CDZI US Equity</stp>
        <stp>CRNCY</stp>
        <stp>[Crispin Spreadsheet.xlsx]Portfolio!R217C3</stp>
        <tr r="C217" s="2"/>
      </tp>
      <tp>
        <v>401.1</v>
        <stp/>
        <stp>##V3_BDPV12</stp>
        <stp>UHR SW Equity</stp>
        <stp>PX_YEST_CLOSE</stp>
        <stp>[Crispin Spreadsheet.xlsx]Portfolio!R142C5</stp>
        <tr r="E142" s="2"/>
      </tp>
      <tp>
        <v>9.6199999999999992</v>
        <stp/>
        <stp>##V3_BDPV12</stp>
        <stp>RIG US Equity</stp>
        <stp>PX_YEST_CLOSE</stp>
        <stp>[Crispin Spreadsheet.xlsx]Portfolio!R252C5</stp>
        <tr r="E252" s="2"/>
      </tp>
      <tp>
        <v>91.52</v>
        <stp/>
        <stp>##V3_BDPV12</stp>
        <stp>WMT US Equity</stp>
        <stp>PX_YEST_CLOSE</stp>
        <stp>[Crispin Spreadsheet.xlsx]Portfolio!R332C5</stp>
        <tr r="E332" s="2"/>
      </tp>
      <tp>
        <v>174</v>
        <stp/>
        <stp>##V3_BDPV12</stp>
        <stp>OBD LN Equity</stp>
        <stp>PX_YEST_CLOSE</stp>
        <stp>[Crispin Spreadsheet.xlsx]Portfolio!R182C5</stp>
        <tr r="E182" s="2"/>
      </tp>
      <tp>
        <v>153.1</v>
        <stp/>
        <stp>##V3_BDPV12</stp>
        <stp>MHG NO Equity</stp>
        <stp>PX_YEST_CLOSE</stp>
        <stp>[Crispin Spreadsheet.xlsx]Portfolio!R122C5</stp>
        <tr r="E122" s="2"/>
      </tp>
      <tp t="s">
        <v>USD</v>
        <stp/>
        <stp>##V3_BDPV12</stp>
        <stp>HURLN 7.5 07/24/22 Corp</stp>
        <stp>CRNCY</stp>
        <stp>[Crispin Spreadsheet.xlsx]Portfolio!R99C3</stp>
        <tr r="C99" s="2"/>
      </tp>
      <tp>
        <v>3866</v>
        <stp/>
        <stp>##V3_BDPV12</stp>
        <stp>BKG LN Equity</stp>
        <stp>LAST_PRICE</stp>
        <stp>[Crispin Spreadsheet.xlsx]Portfolio!R290C6</stp>
        <tr r="F290" s="2"/>
      </tp>
    </main>
    <main first="bloomberg.rtd">
      <tp t="s">
        <v>USD</v>
        <stp/>
        <stp>##V3_BDPV12</stp>
        <stp>FWONK US Equity</stp>
        <stp>CRNCY</stp>
        <stp>[Crispin Spreadsheet.xlsx]Portfolio!R236C3</stp>
        <tr r="C236" s="2"/>
      </tp>
      <tp>
        <v>22.3</v>
        <stp/>
        <stp>##V3_BDPV12</stp>
        <stp>TKA GY Equity</stp>
        <stp>PX_YEST_CLOSE</stp>
        <stp>[Crispin Spreadsheet.xlsx]Portfolio!R70C5</stp>
        <tr r="E70" s="2"/>
      </tp>
    </main>
    <main first="bloomberg.rtd">
      <tp>
        <v>1.2218</v>
        <stp/>
        <stp>##V3_BDPV12</stp>
        <stp>EURUSD Curncy</stp>
        <stp>LAST_PRICE</stp>
        <stp>[Crispin Spreadsheet.xlsx]Portfolio!R316C12</stp>
        <tr r="L316" s="2"/>
      </tp>
      <tp>
        <v>1.2218</v>
        <stp/>
        <stp>##V3_BDPV12</stp>
        <stp>EURUSD Curncy</stp>
        <stp>LAST_PRICE</stp>
        <stp>[Crispin Spreadsheet.xlsx]Portfolio!R317C12</stp>
        <tr r="L317" s="2"/>
      </tp>
      <tp>
        <v>1.2218</v>
        <stp/>
        <stp>##V3_BDPV12</stp>
        <stp>EURUSD Curncy</stp>
        <stp>LAST_PRICE</stp>
        <stp>[Crispin Spreadsheet.xlsx]Portfolio!R313C12</stp>
        <tr r="L313" s="2"/>
      </tp>
      <tp>
        <v>1.2218</v>
        <stp/>
        <stp>##V3_BDPV12</stp>
        <stp>EURUSD Curncy</stp>
        <stp>LAST_PRICE</stp>
        <stp>[Crispin Spreadsheet.xlsx]Portfolio!R310C12</stp>
        <tr r="L310" s="2"/>
      </tp>
      <tp>
        <v>1.2218</v>
        <stp/>
        <stp>##V3_BDPV12</stp>
        <stp>EURUSD Curncy</stp>
        <stp>LAST_PRICE</stp>
        <stp>[Crispin Spreadsheet.xlsx]Portfolio!R311C12</stp>
        <tr r="L311" s="2"/>
      </tp>
      <tp>
        <v>1.2218</v>
        <stp/>
        <stp>##V3_BDPV12</stp>
        <stp>EURUSD Curncy</stp>
        <stp>LAST_PRICE</stp>
        <stp>[Crispin Spreadsheet.xlsx]Portfolio!R308C12</stp>
        <tr r="L308" s="2"/>
      </tp>
      <tp>
        <v>1.2218</v>
        <stp/>
        <stp>##V3_BDPV12</stp>
        <stp>EURUSD Curncy</stp>
        <stp>LAST_PRICE</stp>
        <stp>[Crispin Spreadsheet.xlsx]Portfolio!R306C12</stp>
        <tr r="L306" s="2"/>
      </tp>
      <tp>
        <v>1.2218</v>
        <stp/>
        <stp>##V3_BDPV12</stp>
        <stp>EURUSD Curncy</stp>
        <stp>LAST_PRICE</stp>
        <stp>[Crispin Spreadsheet.xlsx]Portfolio!R307C12</stp>
        <tr r="L307" s="2"/>
      </tp>
      <tp>
        <v>1.2218</v>
        <stp/>
        <stp>##V3_BDPV12</stp>
        <stp>EURUSD Curncy</stp>
        <stp>LAST_PRICE</stp>
        <stp>[Crispin Spreadsheet.xlsx]Portfolio!R303C12</stp>
        <tr r="L303" s="2"/>
      </tp>
      <tp>
        <v>1.2218</v>
        <stp/>
        <stp>##V3_BDPV12</stp>
        <stp>EURUSD Curncy</stp>
        <stp>LAST_PRICE</stp>
        <stp>[Crispin Spreadsheet.xlsx]Portfolio!R336C12</stp>
        <tr r="L336" s="2"/>
      </tp>
      <tp>
        <v>1.2218</v>
        <stp/>
        <stp>##V3_BDPV12</stp>
        <stp>EURUSD Curncy</stp>
        <stp>LAST_PRICE</stp>
        <stp>[Crispin Spreadsheet.xlsx]Portfolio!R332C12</stp>
        <tr r="L332" s="2"/>
      </tp>
      <tp>
        <v>1.2218</v>
        <stp/>
        <stp>##V3_BDPV12</stp>
        <stp>EURUSD Curncy</stp>
        <stp>LAST_PRICE</stp>
        <stp>[Crispin Spreadsheet.xlsx]Portfolio!R333C12</stp>
        <tr r="L333" s="2"/>
      </tp>
      <tp>
        <v>1.2218</v>
        <stp/>
        <stp>##V3_BDPV12</stp>
        <stp>EURUSD Curncy</stp>
        <stp>LAST_PRICE</stp>
        <stp>[Crispin Spreadsheet.xlsx]Portfolio!R330C12</stp>
        <tr r="L330" s="2"/>
      </tp>
      <tp>
        <v>1.2218</v>
        <stp/>
        <stp>##V3_BDPV12</stp>
        <stp>EURUSD Curncy</stp>
        <stp>LAST_PRICE</stp>
        <stp>[Crispin Spreadsheet.xlsx]Portfolio!R331C12</stp>
        <tr r="L331" s="2"/>
      </tp>
      <tp>
        <v>1.2218</v>
        <stp/>
        <stp>##V3_BDPV12</stp>
        <stp>EURUSD Curncy</stp>
        <stp>LAST_PRICE</stp>
        <stp>[Crispin Spreadsheet.xlsx]Portfolio!R328C12</stp>
        <tr r="L328" s="2"/>
      </tp>
      <tp>
        <v>1.2218</v>
        <stp/>
        <stp>##V3_BDPV12</stp>
        <stp>EURUSD Curncy</stp>
        <stp>LAST_PRICE</stp>
        <stp>[Crispin Spreadsheet.xlsx]Portfolio!R329C12</stp>
        <tr r="L329" s="2"/>
      </tp>
      <tp>
        <v>1.2218</v>
        <stp/>
        <stp>##V3_BDPV12</stp>
        <stp>EURUSD Curncy</stp>
        <stp>LAST_PRICE</stp>
        <stp>[Crispin Spreadsheet.xlsx]Portfolio!R326C12</stp>
        <tr r="L326" s="2"/>
      </tp>
      <tp>
        <v>1.2218</v>
        <stp/>
        <stp>##V3_BDPV12</stp>
        <stp>EURUSD Curncy</stp>
        <stp>LAST_PRICE</stp>
        <stp>[Crispin Spreadsheet.xlsx]Portfolio!R327C12</stp>
        <tr r="L327" s="2"/>
      </tp>
      <tp>
        <v>1.2218</v>
        <stp/>
        <stp>##V3_BDPV12</stp>
        <stp>EURUSD Curncy</stp>
        <stp>LAST_PRICE</stp>
        <stp>[Crispin Spreadsheet.xlsx]Portfolio!R324C12</stp>
        <tr r="L324" s="2"/>
      </tp>
      <tp>
        <v>1.2218</v>
        <stp/>
        <stp>##V3_BDPV12</stp>
        <stp>EURUSD Curncy</stp>
        <stp>LAST_PRICE</stp>
        <stp>[Crispin Spreadsheet.xlsx]Portfolio!R321C12</stp>
        <tr r="L321" s="2"/>
      </tp>
      <tp>
        <v>1.2218</v>
        <stp/>
        <stp>##V3_BDPV12</stp>
        <stp>EURUSD Curncy</stp>
        <stp>LAST_PRICE</stp>
        <stp>[Crispin Spreadsheet.xlsx]Portfolio!R218C12</stp>
        <tr r="L218" s="2"/>
      </tp>
      <tp>
        <v>1.2218</v>
        <stp/>
        <stp>##V3_BDPV12</stp>
        <stp>EURUSD Curncy</stp>
        <stp>LAST_PRICE</stp>
        <stp>[Crispin Spreadsheet.xlsx]Portfolio!R219C12</stp>
        <tr r="L219" s="2"/>
      </tp>
      <tp>
        <v>1.2218</v>
        <stp/>
        <stp>##V3_BDPV12</stp>
        <stp>EURUSD Curncy</stp>
        <stp>LAST_PRICE</stp>
        <stp>[Crispin Spreadsheet.xlsx]Portfolio!R216C12</stp>
        <tr r="L216" s="2"/>
      </tp>
      <tp>
        <v>1.2218</v>
        <stp/>
        <stp>##V3_BDPV12</stp>
        <stp>EURUSD Curncy</stp>
        <stp>LAST_PRICE</stp>
        <stp>[Crispin Spreadsheet.xlsx]Portfolio!R217C12</stp>
        <tr r="L217" s="2"/>
      </tp>
      <tp>
        <v>1.2218</v>
        <stp/>
        <stp>##V3_BDPV12</stp>
        <stp>EURUSD Curncy</stp>
        <stp>LAST_PRICE</stp>
        <stp>[Crispin Spreadsheet.xlsx]Portfolio!R214C12</stp>
        <tr r="L214" s="2"/>
      </tp>
      <tp>
        <v>1.2218</v>
        <stp/>
        <stp>##V3_BDPV12</stp>
        <stp>EURUSD Curncy</stp>
        <stp>LAST_PRICE</stp>
        <stp>[Crispin Spreadsheet.xlsx]Portfolio!R215C12</stp>
        <tr r="L215" s="2"/>
      </tp>
      <tp>
        <v>1.2218</v>
        <stp/>
        <stp>##V3_BDPV12</stp>
        <stp>EURUSD Curncy</stp>
        <stp>LAST_PRICE</stp>
        <stp>[Crispin Spreadsheet.xlsx]Portfolio!R212C12</stp>
        <tr r="L212" s="2"/>
      </tp>
      <tp>
        <v>1.2218</v>
        <stp/>
        <stp>##V3_BDPV12</stp>
        <stp>EURUSD Curncy</stp>
        <stp>LAST_PRICE</stp>
        <stp>[Crispin Spreadsheet.xlsx]Portfolio!R213C12</stp>
        <tr r="L213" s="2"/>
      </tp>
      <tp>
        <v>1.2218</v>
        <stp/>
        <stp>##V3_BDPV12</stp>
        <stp>EURUSD Curncy</stp>
        <stp>LAST_PRICE</stp>
        <stp>[Crispin Spreadsheet.xlsx]Portfolio!R210C12</stp>
        <tr r="L210" s="2"/>
      </tp>
      <tp>
        <v>1.2218</v>
        <stp/>
        <stp>##V3_BDPV12</stp>
        <stp>EURUSD Curncy</stp>
        <stp>LAST_PRICE</stp>
        <stp>[Crispin Spreadsheet.xlsx]Portfolio!R211C12</stp>
        <tr r="L211" s="2"/>
      </tp>
      <tp>
        <v>1.2218</v>
        <stp/>
        <stp>##V3_BDPV12</stp>
        <stp>EURUSD Curncy</stp>
        <stp>LAST_PRICE</stp>
        <stp>[Crispin Spreadsheet.xlsx]Portfolio!R201C12</stp>
        <tr r="L201" s="2"/>
      </tp>
      <tp>
        <v>1.2218</v>
        <stp/>
        <stp>##V3_BDPV12</stp>
        <stp>EURUSD Curncy</stp>
        <stp>LAST_PRICE</stp>
        <stp>[Crispin Spreadsheet.xlsx]Portfolio!R238C12</stp>
        <tr r="L238" s="2"/>
      </tp>
      <tp>
        <v>1.2218</v>
        <stp/>
        <stp>##V3_BDPV12</stp>
        <stp>EURUSD Curncy</stp>
        <stp>LAST_PRICE</stp>
        <stp>[Crispin Spreadsheet.xlsx]Portfolio!R239C12</stp>
        <tr r="L239" s="2"/>
      </tp>
      <tp>
        <v>1.2218</v>
        <stp/>
        <stp>##V3_BDPV12</stp>
        <stp>EURUSD Curncy</stp>
        <stp>LAST_PRICE</stp>
        <stp>[Crispin Spreadsheet.xlsx]Portfolio!R236C12</stp>
        <tr r="L236" s="2"/>
      </tp>
      <tp>
        <v>1.2218</v>
        <stp/>
        <stp>##V3_BDPV12</stp>
        <stp>EURUSD Curncy</stp>
        <stp>LAST_PRICE</stp>
        <stp>[Crispin Spreadsheet.xlsx]Portfolio!R237C12</stp>
        <tr r="L237" s="2"/>
      </tp>
      <tp>
        <v>1.2218</v>
        <stp/>
        <stp>##V3_BDPV12</stp>
        <stp>EURUSD Curncy</stp>
        <stp>LAST_PRICE</stp>
        <stp>[Crispin Spreadsheet.xlsx]Portfolio!R234C12</stp>
        <tr r="L234" s="2"/>
      </tp>
      <tp>
        <v>1.2218</v>
        <stp/>
        <stp>##V3_BDPV12</stp>
        <stp>EURUSD Curncy</stp>
        <stp>LAST_PRICE</stp>
        <stp>[Crispin Spreadsheet.xlsx]Portfolio!R235C12</stp>
        <tr r="L235" s="2"/>
      </tp>
      <tp>
        <v>1.2218</v>
        <stp/>
        <stp>##V3_BDPV12</stp>
        <stp>EURUSD Curncy</stp>
        <stp>LAST_PRICE</stp>
        <stp>[Crispin Spreadsheet.xlsx]Portfolio!R232C12</stp>
        <tr r="L232" s="2"/>
      </tp>
      <tp>
        <v>1.2218</v>
        <stp/>
        <stp>##V3_BDPV12</stp>
        <stp>EURUSD Curncy</stp>
        <stp>LAST_PRICE</stp>
        <stp>[Crispin Spreadsheet.xlsx]Portfolio!R233C12</stp>
        <tr r="L233" s="2"/>
      </tp>
      <tp>
        <v>1.2218</v>
        <stp/>
        <stp>##V3_BDPV12</stp>
        <stp>EURUSD Curncy</stp>
        <stp>LAST_PRICE</stp>
        <stp>[Crispin Spreadsheet.xlsx]Portfolio!R230C12</stp>
        <tr r="L230" s="2"/>
      </tp>
      <tp>
        <v>1.2218</v>
        <stp/>
        <stp>##V3_BDPV12</stp>
        <stp>EURUSD Curncy</stp>
        <stp>LAST_PRICE</stp>
        <stp>[Crispin Spreadsheet.xlsx]Portfolio!R231C12</stp>
        <tr r="L231" s="2"/>
      </tp>
      <tp>
        <v>1.2218</v>
        <stp/>
        <stp>##V3_BDPV12</stp>
        <stp>EURUSD Curncy</stp>
        <stp>LAST_PRICE</stp>
        <stp>[Crispin Spreadsheet.xlsx]Portfolio!R228C12</stp>
        <tr r="L228" s="2"/>
      </tp>
      <tp>
        <v>1.2218</v>
        <stp/>
        <stp>##V3_BDPV12</stp>
        <stp>EURUSD Curncy</stp>
        <stp>LAST_PRICE</stp>
        <stp>[Crispin Spreadsheet.xlsx]Portfolio!R229C12</stp>
        <tr r="L229" s="2"/>
      </tp>
      <tp>
        <v>1.2218</v>
        <stp/>
        <stp>##V3_BDPV12</stp>
        <stp>EURUSD Curncy</stp>
        <stp>LAST_PRICE</stp>
        <stp>[Crispin Spreadsheet.xlsx]Portfolio!R226C12</stp>
        <tr r="L226" s="2"/>
      </tp>
      <tp>
        <v>1.2218</v>
        <stp/>
        <stp>##V3_BDPV12</stp>
        <stp>EURUSD Curncy</stp>
        <stp>LAST_PRICE</stp>
        <stp>[Crispin Spreadsheet.xlsx]Portfolio!R227C12</stp>
        <tr r="L227" s="2"/>
      </tp>
      <tp>
        <v>1.2218</v>
        <stp/>
        <stp>##V3_BDPV12</stp>
        <stp>EURUSD Curncy</stp>
        <stp>LAST_PRICE</stp>
        <stp>[Crispin Spreadsheet.xlsx]Portfolio!R224C12</stp>
        <tr r="L224" s="2"/>
      </tp>
      <tp>
        <v>1.2218</v>
        <stp/>
        <stp>##V3_BDPV12</stp>
        <stp>EURUSD Curncy</stp>
        <stp>LAST_PRICE</stp>
        <stp>[Crispin Spreadsheet.xlsx]Portfolio!R225C12</stp>
        <tr r="L225" s="2"/>
      </tp>
      <tp>
        <v>1.2218</v>
        <stp/>
        <stp>##V3_BDPV12</stp>
        <stp>EURUSD Curncy</stp>
        <stp>LAST_PRICE</stp>
        <stp>[Crispin Spreadsheet.xlsx]Portfolio!R222C12</stp>
        <tr r="L222" s="2"/>
      </tp>
      <tp>
        <v>1.2218</v>
        <stp/>
        <stp>##V3_BDPV12</stp>
        <stp>EURUSD Curncy</stp>
        <stp>LAST_PRICE</stp>
        <stp>[Crispin Spreadsheet.xlsx]Portfolio!R223C12</stp>
        <tr r="L223" s="2"/>
      </tp>
      <tp>
        <v>1.2218</v>
        <stp/>
        <stp>##V3_BDPV12</stp>
        <stp>EURUSD Curncy</stp>
        <stp>LAST_PRICE</stp>
        <stp>[Crispin Spreadsheet.xlsx]Portfolio!R220C12</stp>
        <tr r="L220" s="2"/>
      </tp>
      <tp>
        <v>1.2218</v>
        <stp/>
        <stp>##V3_BDPV12</stp>
        <stp>EURUSD Curncy</stp>
        <stp>LAST_PRICE</stp>
        <stp>[Crispin Spreadsheet.xlsx]Portfolio!R221C12</stp>
        <tr r="L221" s="2"/>
      </tp>
      <tp>
        <v>1.2218</v>
        <stp/>
        <stp>##V3_BDPV12</stp>
        <stp>EURUSD Curncy</stp>
        <stp>LAST_PRICE</stp>
        <stp>[Crispin Spreadsheet.xlsx]Portfolio!R258C12</stp>
        <tr r="L258" s="2"/>
      </tp>
      <tp>
        <v>1.2218</v>
        <stp/>
        <stp>##V3_BDPV12</stp>
        <stp>EURUSD Curncy</stp>
        <stp>LAST_PRICE</stp>
        <stp>[Crispin Spreadsheet.xlsx]Portfolio!R259C12</stp>
        <tr r="L259" s="2"/>
      </tp>
      <tp>
        <v>1.2218</v>
        <stp/>
        <stp>##V3_BDPV12</stp>
        <stp>EURUSD Curncy</stp>
        <stp>LAST_PRICE</stp>
        <stp>[Crispin Spreadsheet.xlsx]Portfolio!R256C12</stp>
        <tr r="L256" s="2"/>
      </tp>
      <tp>
        <v>1.2218</v>
        <stp/>
        <stp>##V3_BDPV12</stp>
        <stp>EURUSD Curncy</stp>
        <stp>LAST_PRICE</stp>
        <stp>[Crispin Spreadsheet.xlsx]Portfolio!R257C12</stp>
        <tr r="L257" s="2"/>
      </tp>
      <tp>
        <v>1.2218</v>
        <stp/>
        <stp>##V3_BDPV12</stp>
        <stp>EURUSD Curncy</stp>
        <stp>LAST_PRICE</stp>
        <stp>[Crispin Spreadsheet.xlsx]Portfolio!R254C12</stp>
        <tr r="L254" s="2"/>
      </tp>
      <tp>
        <v>1.2218</v>
        <stp/>
        <stp>##V3_BDPV12</stp>
        <stp>EURUSD Curncy</stp>
        <stp>LAST_PRICE</stp>
        <stp>[Crispin Spreadsheet.xlsx]Portfolio!R255C12</stp>
        <tr r="L255" s="2"/>
      </tp>
      <tp>
        <v>1.2218</v>
        <stp/>
        <stp>##V3_BDPV12</stp>
        <stp>EURUSD Curncy</stp>
        <stp>LAST_PRICE</stp>
        <stp>[Crispin Spreadsheet.xlsx]Portfolio!R252C12</stp>
        <tr r="L252" s="2"/>
      </tp>
      <tp>
        <v>1.2218</v>
        <stp/>
        <stp>##V3_BDPV12</stp>
        <stp>EURUSD Curncy</stp>
        <stp>LAST_PRICE</stp>
        <stp>[Crispin Spreadsheet.xlsx]Portfolio!R253C12</stp>
        <tr r="L253" s="2"/>
      </tp>
      <tp>
        <v>1.2218</v>
        <stp/>
        <stp>##V3_BDPV12</stp>
        <stp>EURUSD Curncy</stp>
        <stp>LAST_PRICE</stp>
        <stp>[Crispin Spreadsheet.xlsx]Portfolio!R250C12</stp>
        <tr r="L250" s="2"/>
      </tp>
      <tp>
        <v>1.2218</v>
        <stp/>
        <stp>##V3_BDPV12</stp>
        <stp>EURUSD Curncy</stp>
        <stp>LAST_PRICE</stp>
        <stp>[Crispin Spreadsheet.xlsx]Portfolio!R251C12</stp>
        <tr r="L251" s="2"/>
      </tp>
      <tp>
        <v>1.2218</v>
        <stp/>
        <stp>##V3_BDPV12</stp>
        <stp>EURUSD Curncy</stp>
        <stp>LAST_PRICE</stp>
        <stp>[Crispin Spreadsheet.xlsx]Portfolio!R248C12</stp>
        <tr r="L248" s="2"/>
      </tp>
      <tp>
        <v>1.2218</v>
        <stp/>
        <stp>##V3_BDPV12</stp>
        <stp>EURUSD Curncy</stp>
        <stp>LAST_PRICE</stp>
        <stp>[Crispin Spreadsheet.xlsx]Portfolio!R249C12</stp>
        <tr r="L249" s="2"/>
      </tp>
      <tp>
        <v>1.2218</v>
        <stp/>
        <stp>##V3_BDPV12</stp>
        <stp>EURUSD Curncy</stp>
        <stp>LAST_PRICE</stp>
        <stp>[Crispin Spreadsheet.xlsx]Portfolio!R246C12</stp>
        <tr r="L246" s="2"/>
      </tp>
      <tp>
        <v>1.2218</v>
        <stp/>
        <stp>##V3_BDPV12</stp>
        <stp>EURUSD Curncy</stp>
        <stp>LAST_PRICE</stp>
        <stp>[Crispin Spreadsheet.xlsx]Portfolio!R247C12</stp>
        <tr r="L247" s="2"/>
      </tp>
      <tp>
        <v>1.2218</v>
        <stp/>
        <stp>##V3_BDPV12</stp>
        <stp>EURUSD Curncy</stp>
        <stp>LAST_PRICE</stp>
        <stp>[Crispin Spreadsheet.xlsx]Portfolio!R244C12</stp>
        <tr r="L244" s="2"/>
      </tp>
      <tp>
        <v>1.2218</v>
        <stp/>
        <stp>##V3_BDPV12</stp>
        <stp>EURUSD Curncy</stp>
        <stp>LAST_PRICE</stp>
        <stp>[Crispin Spreadsheet.xlsx]Portfolio!R245C12</stp>
        <tr r="L245" s="2"/>
      </tp>
      <tp>
        <v>1.2218</v>
        <stp/>
        <stp>##V3_BDPV12</stp>
        <stp>EURUSD Curncy</stp>
        <stp>LAST_PRICE</stp>
        <stp>[Crispin Spreadsheet.xlsx]Portfolio!R242C12</stp>
        <tr r="L242" s="2"/>
      </tp>
      <tp>
        <v>1.2218</v>
        <stp/>
        <stp>##V3_BDPV12</stp>
        <stp>EURUSD Curncy</stp>
        <stp>LAST_PRICE</stp>
        <stp>[Crispin Spreadsheet.xlsx]Portfolio!R243C12</stp>
        <tr r="L243" s="2"/>
      </tp>
      <tp>
        <v>1.2218</v>
        <stp/>
        <stp>##V3_BDPV12</stp>
        <stp>EURUSD Curncy</stp>
        <stp>LAST_PRICE</stp>
        <stp>[Crispin Spreadsheet.xlsx]Portfolio!R240C12</stp>
        <tr r="L240" s="2"/>
      </tp>
      <tp>
        <v>1.2218</v>
        <stp/>
        <stp>##V3_BDPV12</stp>
        <stp>EURUSD Curncy</stp>
        <stp>LAST_PRICE</stp>
        <stp>[Crispin Spreadsheet.xlsx]Portfolio!R241C12</stp>
        <tr r="L241" s="2"/>
      </tp>
      <tp>
        <v>1.2218</v>
        <stp/>
        <stp>##V3_BDPV12</stp>
        <stp>EURUSD Curncy</stp>
        <stp>LAST_PRICE</stp>
        <stp>[Crispin Spreadsheet.xlsx]Portfolio!R278C12</stp>
        <tr r="L278" s="2"/>
      </tp>
      <tp>
        <v>1.2218</v>
        <stp/>
        <stp>##V3_BDPV12</stp>
        <stp>EURUSD Curncy</stp>
        <stp>LAST_PRICE</stp>
        <stp>[Crispin Spreadsheet.xlsx]Portfolio!R279C12</stp>
        <tr r="L279" s="2"/>
      </tp>
      <tp>
        <v>1.2218</v>
        <stp/>
        <stp>##V3_BDPV12</stp>
        <stp>EURUSD Curncy</stp>
        <stp>LAST_PRICE</stp>
        <stp>[Crispin Spreadsheet.xlsx]Portfolio!R277C12</stp>
        <tr r="L277" s="2"/>
      </tp>
      <tp>
        <v>1.2218</v>
        <stp/>
        <stp>##V3_BDPV12</stp>
        <stp>EURUSD Curncy</stp>
        <stp>LAST_PRICE</stp>
        <stp>[Crispin Spreadsheet.xlsx]Portfolio!R274C12</stp>
        <tr r="L274" s="2"/>
      </tp>
      <tp>
        <v>1.2218</v>
        <stp/>
        <stp>##V3_BDPV12</stp>
        <stp>EURUSD Curncy</stp>
        <stp>LAST_PRICE</stp>
        <stp>[Crispin Spreadsheet.xlsx]Portfolio!R275C12</stp>
        <tr r="L275" s="2"/>
      </tp>
      <tp>
        <v>1.2218</v>
        <stp/>
        <stp>##V3_BDPV12</stp>
        <stp>EURUSD Curncy</stp>
        <stp>LAST_PRICE</stp>
        <stp>[Crispin Spreadsheet.xlsx]Portfolio!R265C12</stp>
        <tr r="L265" s="2"/>
      </tp>
      <tp>
        <v>1.2218</v>
        <stp/>
        <stp>##V3_BDPV12</stp>
        <stp>EURUSD Curncy</stp>
        <stp>LAST_PRICE</stp>
        <stp>[Crispin Spreadsheet.xlsx]Portfolio!R260C12</stp>
        <tr r="L260" s="2"/>
      </tp>
      <tp>
        <v>1.2218</v>
        <stp/>
        <stp>##V3_BDPV12</stp>
        <stp>EURUSD Curncy</stp>
        <stp>LAST_PRICE</stp>
        <stp>[Crispin Spreadsheet.xlsx]Portfolio!R298C12</stp>
        <tr r="L298" s="2"/>
      </tp>
      <tp>
        <v>1.2218</v>
        <stp/>
        <stp>##V3_BDPV12</stp>
        <stp>EURUSD Curncy</stp>
        <stp>LAST_PRICE</stp>
        <stp>[Crispin Spreadsheet.xlsx]Portfolio!R299C12</stp>
        <tr r="L299" s="2"/>
      </tp>
      <tp>
        <v>1.2218</v>
        <stp/>
        <stp>##V3_BDPV12</stp>
        <stp>EURUSD Curncy</stp>
        <stp>LAST_PRICE</stp>
        <stp>[Crispin Spreadsheet.xlsx]Portfolio!R292C12</stp>
        <tr r="L292" s="2"/>
      </tp>
      <tp>
        <v>1.2218</v>
        <stp/>
        <stp>##V3_BDPV12</stp>
        <stp>EURUSD Curncy</stp>
        <stp>LAST_PRICE</stp>
        <stp>[Crispin Spreadsheet.xlsx]Portfolio!R293C12</stp>
        <tr r="L293" s="2"/>
      </tp>
      <tp>
        <v>1.2218</v>
        <stp/>
        <stp>##V3_BDPV12</stp>
        <stp>EURUSD Curncy</stp>
        <stp>LAST_PRICE</stp>
        <stp>[Crispin Spreadsheet.xlsx]Portfolio!R289C12</stp>
        <tr r="L289" s="2"/>
      </tp>
      <tp>
        <v>1.2218</v>
        <stp/>
        <stp>##V3_BDPV12</stp>
        <stp>EURUSD Curncy</stp>
        <stp>LAST_PRICE</stp>
        <stp>[Crispin Spreadsheet.xlsx]Portfolio!R280C12</stp>
        <tr r="L280" s="2"/>
      </tp>
      <tp>
        <v>1.56684</v>
        <stp/>
        <stp>##V3_BDPV12</stp>
        <stp>EURAUD Curncy</stp>
        <stp>LAST_PRICE</stp>
        <stp>[Crispin Spreadsheet.xlsx]Portfolio!R272C12</stp>
        <tr r="L272" s="2"/>
      </tp>
      <tp t="s">
        <v>EUR</v>
        <stp/>
        <stp>##V3_BDPV12</stp>
        <stp>ALPHA GA Equity</stp>
        <stp>CRNCY</stp>
        <stp>[Crispin Spreadsheet.xlsx]Portfolio!R76C3</stp>
        <tr r="C76" s="2"/>
      </tp>
    </main>
    <main first="bloomberg.rtd">
      <tp>
        <v>0.87961999999999996</v>
        <stp/>
        <stp>##V3_BDPV12</stp>
        <stp>EURGBP Curncy</stp>
        <stp>PX_YEST_CLOSE</stp>
        <stp>[Crispin Spreadsheet.xlsx]Portfolio!R33C29</stp>
        <tr r="AC33" s="2"/>
      </tp>
    </main>
    <main first="bloomberg.rtd">
      <tp>
        <v>2.11</v>
        <stp/>
        <stp>##V3_BDPV12</stp>
        <stp>SDRL NO Equity</stp>
        <stp>PX_YEST_CLOSE</stp>
        <stp>[Crispin Spreadsheet.xlsx]Portfolio!R125C5</stp>
        <tr r="E125" s="2"/>
      </tp>
      <tp>
        <v>73.040000000000006</v>
        <stp/>
        <stp>##V3_BDPV12</stp>
        <stp>LVS US Equity</stp>
        <stp>PX_YEST_CLOSE</stp>
        <stp>[Crispin Spreadsheet.xlsx]Portfolio!R235C5</stp>
        <tr r="E235" s="2"/>
      </tp>
      <tp>
        <v>113.54</v>
        <stp/>
        <stp>##V3_BDPV12</stp>
        <stp>BMA US Equity</stp>
        <stp>PX_YEST_CLOSE</stp>
        <stp>[Crispin Spreadsheet.xlsx]Portfolio!R215C5</stp>
        <tr r="E215" s="2"/>
      </tp>
      <tp>
        <v>31.734999999999999</v>
        <stp/>
        <stp>##V3_BDPV12</stp>
        <stp>PHIA NA Equity</stp>
        <stp>PX_YEST_CLOSE</stp>
        <stp>[Crispin Spreadsheet.xlsx]Portfolio!R116C5</stp>
        <tr r="E116" s="2"/>
      </tp>
      <tp>
        <v>21.06</v>
        <stp/>
        <stp>##V3_BDPV12</stp>
        <stp>GGP US Equity</stp>
        <stp>PX_YEST_CLOSE</stp>
        <stp>[Crispin Spreadsheet.xlsx]Portfolio!R225C5</stp>
        <tr r="E225" s="2"/>
      </tp>
    </main>
    <main first="bloomberg.rtd">
      <tp>
        <v>98.38</v>
        <stp/>
        <stp>##V3_BDPV12</stp>
        <stp>WDI GY Equity</stp>
        <stp>PX_YEST_CLOSE</stp>
        <stp>[Crispin Spreadsheet.xlsx]Portfolio!R335C5</stp>
        <tr r="E335" s="2"/>
      </tp>
      <tp>
        <v>3892</v>
        <stp/>
        <stp>##V3_BDPV12</stp>
        <stp>BKG LN Equity</stp>
        <stp>PX_YEST_CLOSE</stp>
        <stp>[Crispin Spreadsheet.xlsx]Portfolio!R155C5</stp>
        <tr r="E155" s="2"/>
      </tp>
      <tp>
        <v>1269</v>
        <stp/>
        <stp>##V3_BDPV12</stp>
        <stp>ABC LN Equity</stp>
        <stp>PX_YEST_CLOSE</stp>
        <stp>[Crispin Spreadsheet.xlsx]Portfolio!R145C5</stp>
        <tr r="E145" s="2"/>
      </tp>
      <tp>
        <v>727</v>
        <stp/>
        <stp>##V3_BDPV12</stp>
        <stp>PSON LN Equity</stp>
        <stp>PX_YEST_CLOSE</stp>
        <stp>[Crispin Spreadsheet.xlsx]Portfolio!R186C5</stp>
        <tr r="E186" s="2"/>
      </tp>
      <tp>
        <v>68.8</v>
        <stp/>
        <stp>##V3_BDPV12</stp>
        <stp>HDG NA Equity</stp>
        <stp>PX_YEST_CLOSE</stp>
        <stp>[Crispin Spreadsheet.xlsx]Portfolio!R115C5</stp>
        <tr r="E115" s="2"/>
      </tp>
      <tp>
        <v>13.2</v>
        <stp/>
        <stp>##V3_BDPV12</stp>
        <stp>RDC US Equity</stp>
        <stp>PX_YEST_CLOSE</stp>
        <stp>[Crispin Spreadsheet.xlsx]Portfolio!R245C5</stp>
        <tr r="E245" s="2"/>
      </tp>
      <tp t="s">
        <v>USD</v>
        <stp/>
        <stp>##V3_BDPV12</stp>
        <stp>COTY US Equity</stp>
        <stp>CRNCY</stp>
        <stp>[Crispin Spreadsheet.xlsx]Portfolio!R220C3</stp>
        <tr r="C220" s="2"/>
      </tp>
      <tp>
        <v>10.84</v>
        <stp/>
        <stp>##V3_BDPV12</stp>
        <stp>EDF FP Equity</stp>
        <stp>PX_YEST_CLOSE</stp>
        <stp>[Crispin Spreadsheet.xlsx]Portfolio!R295C5</stp>
        <tr r="E295" s="2"/>
      </tp>
      <tp>
        <v>178.42</v>
        <stp/>
        <stp>##V3_BDPV12</stp>
        <stp>URI US Equity</stp>
        <stp>PX_YEST_CLOSE</stp>
        <stp>[Crispin Spreadsheet.xlsx]Portfolio!R255C5</stp>
        <tr r="E255" s="2"/>
      </tp>
      <tp>
        <v>24.5</v>
        <stp/>
        <stp>##V3_BDPV12</stp>
        <stp>FTI FP Equity</stp>
        <stp>PX_YEST_CLOSE</stp>
        <stp>[Crispin Spreadsheet.xlsx]Portfolio!R325C5</stp>
        <tr r="E325" s="2"/>
      </tp>
    </main>
    <main first="bloomberg.rtd">
      <tp>
        <v>176.35</v>
        <stp/>
        <stp>##V3_BDPV12</stp>
        <stp>URI US Equity</stp>
        <stp>LAST_PRICE</stp>
        <stp>[Crispin Spreadsheet.xlsx]Portfolio!R329C6</stp>
        <tr r="F329" s="2"/>
      </tp>
    </main>
    <main first="bloomberg.rtd">
      <tp>
        <v>805.5</v>
        <stp/>
        <stp>##V3_BDPV12</stp>
        <stp>DTG LN Equity</stp>
        <stp>LAST_PRICE</stp>
        <stp>[Crispin Spreadsheet.xlsx]Portfolio!R161C6</stp>
        <tr r="F161" s="2"/>
      </tp>
    </main>
    <main first="bloomberg.rtd">
      <tp>
        <v>31.34</v>
        <stp/>
        <stp>##V3_BDPV12</stp>
        <stp>FRO NO Equity</stp>
        <stp>LAST_PRICE</stp>
        <stp>[Crispin Spreadsheet.xlsx]Portfolio!R121C6</stp>
        <tr r="F121" s="2"/>
      </tp>
    </main>
    <main first="bloomberg.rtd">
      <tp>
        <v>13.97</v>
        <stp/>
        <stp>##V3_BDPV12</stp>
        <stp>ORA FP Equity</stp>
        <stp>PX_YEST_CLOSE</stp>
        <stp>[Crispin Spreadsheet.xlsx]Portfolio!R51C5</stp>
        <tr r="E51" s="2"/>
      </tp>
      <tp>
        <v>76.760000000000005</v>
        <stp/>
        <stp>##V3_BDPV12</stp>
        <stp>CBA AU Equity</stp>
        <stp>PX_YEST_CLOSE</stp>
        <stp>[Crispin Spreadsheet.xlsx]Portfolio!R11C5</stp>
        <tr r="E11" s="2"/>
      </tp>
      <tp>
        <v>10.84</v>
        <stp/>
        <stp>##V3_BDPV12</stp>
        <stp>EDF FP Equity</stp>
        <stp>PX_YEST_CLOSE</stp>
        <stp>[Crispin Spreadsheet.xlsx]Portfolio!R46C5</stp>
        <tr r="E46" s="2"/>
      </tp>
      <tp>
        <v>22.81</v>
        <stp/>
        <stp>##V3_BDPV12</stp>
        <stp>SDF GY Equity</stp>
        <stp>PX_YEST_CLOSE</stp>
        <stp>[Crispin Spreadsheet.xlsx]Portfolio!R66C5</stp>
        <tr r="E66" s="2"/>
      </tp>
      <tp>
        <v>34.979999999999997</v>
        <stp/>
        <stp>##V3_BDPV12</stp>
        <stp>SLCE3 BS Equity</stp>
        <stp>PX_YEST_CLOSE</stp>
        <stp>[Crispin Spreadsheet.xlsx]Portfolio!R319C5</stp>
        <tr r="E319" s="2"/>
      </tp>
      <tp>
        <v>491.8</v>
        <stp/>
        <stp>##V3_BDPV12</stp>
        <stp>HEXAB SS Equity</stp>
        <stp>PX_YEST_CLOSE</stp>
        <stp>[Crispin Spreadsheet.xlsx]Portfolio!R300C5</stp>
        <tr r="E300" s="2"/>
      </tp>
    </main>
    <main first="bloomberg.rtd">
      <tp>
        <v>63.2</v>
        <stp/>
        <stp>##V3_BDPV12</stp>
        <stp>GGAL US Equity</stp>
        <stp>LAST_PRICE</stp>
        <stp>[Crispin Spreadsheet.xlsx]Portfolio!R228C6</stp>
        <tr r="F228" s="2"/>
      </tp>
      <tp>
        <v>19.475000000000001</v>
        <stp/>
        <stp>##V3_BDPV12</stp>
        <stp>COTY US Equity</stp>
        <stp>LAST_PRICE</stp>
        <stp>[Crispin Spreadsheet.xlsx]Portfolio!R220C6</stp>
        <tr r="F220" s="2"/>
      </tp>
      <tp>
        <v>32.76</v>
        <stp/>
        <stp>##V3_BDPV12</stp>
        <stp>NLSN US Equity</stp>
        <stp>LAST_PRICE</stp>
        <stp>[Crispin Spreadsheet.xlsx]Portfolio!R313C6</stp>
        <tr r="F313" s="2"/>
      </tp>
      <tp>
        <v>24.75</v>
        <stp/>
        <stp>##V3_BDPV12</stp>
        <stp>PGS NO Equity</stp>
        <stp>PX_YEST_CLOSE</stp>
        <stp>[Crispin Spreadsheet.xlsx]Portfolio!R124C5</stp>
        <tr r="E124" s="2"/>
      </tp>
      <tp>
        <v>22.95</v>
        <stp/>
        <stp>##V3_BDPV12</stp>
        <stp>TCS LI Equity</stp>
        <stp>PX_YEST_CLOSE</stp>
        <stp>[Crispin Spreadsheet.xlsx]Portfolio!R324C5</stp>
        <tr r="E324" s="2"/>
      </tp>
      <tp>
        <v>187.25</v>
        <stp/>
        <stp>##V3_BDPV12</stp>
        <stp>TLW LN Equity</stp>
        <stp>PX_YEST_CLOSE</stp>
        <stp>[Crispin Spreadsheet.xlsx]Portfolio!R204C5</stp>
        <tr r="E204" s="2"/>
      </tp>
      <tp>
        <v>45.24</v>
        <stp/>
        <stp>##V3_BDPV12</stp>
        <stp>CAR US Equity</stp>
        <stp>PX_YEST_CLOSE</stp>
        <stp>[Crispin Spreadsheet.xlsx]Portfolio!R214C5</stp>
        <tr r="E214" s="2"/>
      </tp>
      <tp>
        <v>22.81</v>
        <stp/>
        <stp>##V3_BDPV12</stp>
        <stp>SDF GY Equity</stp>
        <stp>PX_YEST_CLOSE</stp>
        <stp>[Crispin Spreadsheet.xlsx]Portfolio!R304C5</stp>
        <tr r="E304" s="2"/>
      </tp>
      <tp>
        <v>71.78</v>
        <stp/>
        <stp>##V3_BDPV12</stp>
        <stp>VSAT US Equity</stp>
        <stp>PX_YEST_CLOSE</stp>
        <stp>[Crispin Spreadsheet.xlsx]Portfolio!R331C5</stp>
        <tr r="E331" s="2"/>
      </tp>
      <tp>
        <v>218</v>
        <stp/>
        <stp>##V3_BDPV12</stp>
        <stp>WDH DC Equity</stp>
        <stp>PX_YEST_CLOSE</stp>
        <stp>[Crispin Spreadsheet.xlsx]Portfolio!R334C5</stp>
        <tr r="E334" s="2"/>
      </tp>
      <tp>
        <v>1</v>
        <stp/>
        <stp>##V3_BDPV12</stp>
        <stp>EURJPY Curncy</stp>
        <stp>QUOTE_FACTOR</stp>
        <stp>[Crispin Spreadsheet.xlsx]Portfolio!R110C11</stp>
        <tr r="K110" s="2"/>
      </tp>
      <tp>
        <v>1</v>
        <stp/>
        <stp>##V3_BDPV12</stp>
        <stp>EURJPY Curncy</stp>
        <stp>QUOTE_FACTOR</stp>
        <stp>[Crispin Spreadsheet.xlsx]Portfolio!R100C11</stp>
        <tr r="K100" s="2"/>
      </tp>
      <tp>
        <v>1</v>
        <stp/>
        <stp>##V3_BDPV12</stp>
        <stp>EURJPY Curncy</stp>
        <stp>QUOTE_FACTOR</stp>
        <stp>[Crispin Spreadsheet.xlsx]Portfolio!R101C11</stp>
        <tr r="K101" s="2"/>
      </tp>
      <tp>
        <v>1</v>
        <stp/>
        <stp>##V3_BDPV12</stp>
        <stp>EURJPY Curncy</stp>
        <stp>QUOTE_FACTOR</stp>
        <stp>[Crispin Spreadsheet.xlsx]Portfolio!R102C11</stp>
        <tr r="K102" s="2"/>
      </tp>
      <tp>
        <v>1</v>
        <stp/>
        <stp>##V3_BDPV12</stp>
        <stp>EURJPY Curncy</stp>
        <stp>QUOTE_FACTOR</stp>
        <stp>[Crispin Spreadsheet.xlsx]Portfolio!R103C11</stp>
        <tr r="K103" s="2"/>
      </tp>
      <tp>
        <v>1</v>
        <stp/>
        <stp>##V3_BDPV12</stp>
        <stp>EURJPY Curncy</stp>
        <stp>QUOTE_FACTOR</stp>
        <stp>[Crispin Spreadsheet.xlsx]Portfolio!R104C11</stp>
        <tr r="K104" s="2"/>
      </tp>
      <tp>
        <v>1</v>
        <stp/>
        <stp>##V3_BDPV12</stp>
        <stp>EURJPY Curncy</stp>
        <stp>QUOTE_FACTOR</stp>
        <stp>[Crispin Spreadsheet.xlsx]Portfolio!R105C11</stp>
        <tr r="K105" s="2"/>
      </tp>
      <tp>
        <v>1</v>
        <stp/>
        <stp>##V3_BDPV12</stp>
        <stp>EURJPY Curncy</stp>
        <stp>QUOTE_FACTOR</stp>
        <stp>[Crispin Spreadsheet.xlsx]Portfolio!R106C11</stp>
        <tr r="K106" s="2"/>
      </tp>
      <tp>
        <v>1</v>
        <stp/>
        <stp>##V3_BDPV12</stp>
        <stp>EURJPY Curncy</stp>
        <stp>QUOTE_FACTOR</stp>
        <stp>[Crispin Spreadsheet.xlsx]Portfolio!R107C11</stp>
        <tr r="K107" s="2"/>
      </tp>
      <tp>
        <v>1</v>
        <stp/>
        <stp>##V3_BDPV12</stp>
        <stp>EURJPY Curncy</stp>
        <stp>QUOTE_FACTOR</stp>
        <stp>[Crispin Spreadsheet.xlsx]Portfolio!R108C11</stp>
        <tr r="K108" s="2"/>
      </tp>
      <tp>
        <v>1</v>
        <stp/>
        <stp>##V3_BDPV12</stp>
        <stp>EURJPY Curncy</stp>
        <stp>QUOTE_FACTOR</stp>
        <stp>[Crispin Spreadsheet.xlsx]Portfolio!R109C11</stp>
        <tr r="K109" s="2"/>
      </tp>
      <tp>
        <v>1</v>
        <stp/>
        <stp>##V3_BDPV12</stp>
        <stp>EURJPY Curncy</stp>
        <stp>QUOTE_FACTOR</stp>
        <stp>[Crispin Spreadsheet.xlsx]Portfolio!R266C11</stp>
        <tr r="K266" s="2"/>
      </tp>
      <tp>
        <v>1</v>
        <stp/>
        <stp>##V3_BDPV12</stp>
        <stp>EURJPY Curncy</stp>
        <stp>QUOTE_FACTOR</stp>
        <stp>[Crispin Spreadsheet.xlsx]Portfolio!R320C11</stp>
        <tr r="K320" s="2"/>
      </tp>
      <tp>
        <v>1</v>
        <stp/>
        <stp>##V3_BDPV12</stp>
        <stp>EURJPY Curncy</stp>
        <stp>QUOTE_FACTOR</stp>
        <stp>[Crispin Spreadsheet.xlsx]Portfolio!R322C11</stp>
        <tr r="K322" s="2"/>
      </tp>
      <tp>
        <v>1</v>
        <stp/>
        <stp>##V3_BDPV12</stp>
        <stp>EURJPY Curncy</stp>
        <stp>QUOTE_FACTOR</stp>
        <stp>[Crispin Spreadsheet.xlsx]Portfolio!R315C11</stp>
        <tr r="K315" s="2"/>
      </tp>
      <tp t="s">
        <v>USD</v>
        <stp/>
        <stp>##V3_BDPV12</stp>
        <stp>AAPL US Equity</stp>
        <stp>CRNCY</stp>
        <stp>[Crispin Spreadsheet.xlsx]Portfolio!R213C3</stp>
        <tr r="C213" s="2"/>
      </tp>
      <tp t="s">
        <v>USD</v>
        <stp/>
        <stp>##V3_BDPV12</stp>
        <stp>CACC US Equity</stp>
        <stp>CRNCY</stp>
        <stp>[Crispin Spreadsheet.xlsx]Portfolio!R221C3</stp>
        <tr r="C221" s="2"/>
      </tp>
      <tp>
        <v>3.2500000000000001E-2</v>
        <stp/>
        <stp>##V3_BDPV12</stp>
        <stp>TSTR LN Equity</stp>
        <stp>PX_YEST_CLOSE</stp>
        <stp>[Crispin Spreadsheet.xlsx]Portfolio!R203C5</stp>
        <tr r="E203" s="2"/>
      </tp>
      <tp>
        <v>182.8</v>
        <stp/>
        <stp>##V3_BDPV12</stp>
        <stp>GNC LN Equity</stp>
        <stp>PX_YEST_CLOSE</stp>
        <stp>[Crispin Spreadsheet.xlsx]Portfolio!R164C5</stp>
        <tr r="E164" s="2"/>
      </tp>
      <tp>
        <v>820</v>
        <stp/>
        <stp>##V3_BDPV12</stp>
        <stp>DTG LN Equity</stp>
        <stp>PX_YEST_CLOSE</stp>
        <stp>[Crispin Spreadsheet.xlsx]Portfolio!R294C5</stp>
        <tr r="E294" s="2"/>
      </tp>
      <tp>
        <v>50.84</v>
        <stp/>
        <stp>##V3_BDPV12</stp>
        <stp>TUP US Equity</stp>
        <stp>PX_YEST_CLOSE</stp>
        <stp>[Crispin Spreadsheet.xlsx]Portfolio!R254C5</stp>
        <tr r="E254" s="2"/>
      </tp>
    </main>
    <main first="bloomberg.rtd">
      <tp>
        <v>172.1</v>
        <stp/>
        <stp>##V3_BDPV12</stp>
        <stp>EMG LN Equity</stp>
        <stp>LAST_PRICE</stp>
        <stp>[Crispin Spreadsheet.xlsx]Portfolio!R181C6</stp>
        <tr r="F181" s="2"/>
      </tp>
    </main>
    <main first="bloomberg.rtd">
      <tp>
        <v>1268</v>
        <stp/>
        <stp>##V3_BDPV12</stp>
        <stp>ABC LN Equity</stp>
        <stp>LAST_PRICE</stp>
        <stp>[Crispin Spreadsheet.xlsx]Portfolio!R145C6</stp>
        <tr r="F145" s="2"/>
      </tp>
    </main>
    <main first="bloomberg.rtd">
      <tp>
        <v>106.65</v>
        <stp/>
        <stp>##V3_BDPV12</stp>
        <stp>USDJPY Curncy</stp>
        <stp>LAST_PRICE</stp>
        <stp>[Crispin Spreadsheet.xlsx]Portfolio!R349C6</stp>
        <tr r="F349" s="2"/>
      </tp>
      <tp>
        <v>560.5</v>
        <stp/>
        <stp>##V3_BDPV12</stp>
        <stp>LRE LN Equity</stp>
        <stp>LAST_PRICE</stp>
        <stp>[Crispin Spreadsheet.xlsx]Portfolio!R178C6</stp>
        <tr r="F178" s="2"/>
      </tp>
      <tp>
        <v>1.762</v>
        <stp/>
        <stp>##V3_BDPV12</stp>
        <stp>CRN LN Equity</stp>
        <stp>LAST_PRICE</stp>
        <stp>[Crispin Spreadsheet.xlsx]Portfolio!R157C6</stp>
        <tr r="F157" s="2"/>
      </tp>
      <tp>
        <v>31.88</v>
        <stp/>
        <stp>##V3_BDPV12</stp>
        <stp>DEC FP Equity</stp>
        <stp>PX_YEST_CLOSE</stp>
        <stp>[Crispin Spreadsheet.xlsx]Portfolio!R50C5</stp>
        <tr r="E50" s="2"/>
      </tp>
      <tp>
        <v>1.1524000000000001</v>
        <stp/>
        <stp>##V3_BDPV12</stp>
        <stp>EURCHF Curncy</stp>
        <stp>LAST_PRICE</stp>
        <stp>[Crispin Spreadsheet.xlsx]Portfolio!R141C12</stp>
        <tr r="L141" s="2"/>
      </tp>
      <tp>
        <v>1.1524000000000001</v>
        <stp/>
        <stp>##V3_BDPV12</stp>
        <stp>EURCHF Curncy</stp>
        <stp>LAST_PRICE</stp>
        <stp>[Crispin Spreadsheet.xlsx]Portfolio!R140C12</stp>
        <tr r="L140" s="2"/>
      </tp>
      <tp>
        <v>1.1524000000000001</v>
        <stp/>
        <stp>##V3_BDPV12</stp>
        <stp>EURCHF Curncy</stp>
        <stp>LAST_PRICE</stp>
        <stp>[Crispin Spreadsheet.xlsx]Portfolio!R142C12</stp>
        <tr r="L142" s="2"/>
      </tp>
      <tp>
        <v>1.1524000000000001</v>
        <stp/>
        <stp>##V3_BDPV12</stp>
        <stp>EURCHF Curncy</stp>
        <stp>LAST_PRICE</stp>
        <stp>[Crispin Spreadsheet.xlsx]Portfolio!R139C12</stp>
        <tr r="L139" s="2"/>
      </tp>
      <tp>
        <v>1.1524000000000001</v>
        <stp/>
        <stp>##V3_BDPV12</stp>
        <stp>EURCHF Curncy</stp>
        <stp>LAST_PRICE</stp>
        <stp>[Crispin Spreadsheet.xlsx]Portfolio!R323C12</stp>
        <tr r="L323" s="2"/>
      </tp>
      <tp>
        <v>1.1524000000000001</v>
        <stp/>
        <stp>##V3_BDPV12</stp>
        <stp>EURCHF Curncy</stp>
        <stp>LAST_PRICE</stp>
        <stp>[Crispin Spreadsheet.xlsx]Portfolio!R312C12</stp>
        <tr r="L312" s="2"/>
      </tp>
      <tp>
        <v>1.1524000000000001</v>
        <stp/>
        <stp>##V3_BDPV12</stp>
        <stp>EURCHF Curncy</stp>
        <stp>LAST_PRICE</stp>
        <stp>[Crispin Spreadsheet.xlsx]Portfolio!R288C12</stp>
        <tr r="L288" s="2"/>
      </tp>
      <tp t="s">
        <v>EUR</v>
        <stp/>
        <stp>##V3_BDPV12</stp>
        <stp>WDI GY Equity</stp>
        <stp>CRNCY</stp>
        <stp>[Crispin Spreadsheet.xlsx]Portfolio!R73C3</stp>
        <tr r="C73" s="2"/>
      </tp>
      <tp t="s">
        <v>EUR</v>
        <stp/>
        <stp>##V3_BDPV12</stp>
        <stp>WCH GY Equity</stp>
        <stp>CRNCY</stp>
        <stp>[Crispin Spreadsheet.xlsx]Portfolio!R72C3</stp>
        <tr r="C72" s="2"/>
      </tp>
      <tp>
        <v>104.2</v>
        <stp/>
        <stp>##V3_BDPV12</stp>
        <stp>GETIB SS Equity</stp>
        <stp>PX_YEST_CLOSE</stp>
        <stp>[Crispin Spreadsheet.xlsx]Portfolio!R133C5</stp>
        <tr r="E133" s="2"/>
      </tp>
    </main>
    <main first="bloomberg.rtd">
      <tp>
        <v>732.4</v>
        <stp/>
        <stp>##V3_BDPV12</stp>
        <stp>PSON LN Equity</stp>
        <stp>LAST_PRICE</stp>
        <stp>[Crispin Spreadsheet.xlsx]Portfolio!R186C6</stp>
        <tr r="F186" s="2"/>
      </tp>
      <tp t="s">
        <v>USD</v>
        <stp/>
        <stp>##V3_BDPV12</stp>
        <stp>CRUS US Equity</stp>
        <stp>CRNCY</stp>
        <stp>[Crispin Spreadsheet.xlsx]Portfolio!R292C3</stp>
        <tr r="C292" s="2"/>
      </tp>
      <tp>
        <v>103.5</v>
        <stp/>
        <stp>##V3_BDPV12</stp>
        <stp>TALK LN Equity</stp>
        <stp>PX_YEST_CLOSE</stp>
        <stp>[Crispin Spreadsheet.xlsx]Portfolio!R200C5</stp>
        <tr r="E200" s="2"/>
      </tp>
      <tp>
        <v>27.1</v>
        <stp/>
        <stp>##V3_BDPV12</stp>
        <stp>PDG LN Equity</stp>
        <stp>PX_YEST_CLOSE</stp>
        <stp>[Crispin Spreadsheet.xlsx]Portfolio!R187C5</stp>
        <tr r="E187" s="2"/>
      </tp>
      <tp>
        <v>1374</v>
        <stp/>
        <stp>##V3_BDPV12</stp>
        <stp>WPP LN Equity</stp>
        <stp>PX_YEST_CLOSE</stp>
        <stp>[Crispin Spreadsheet.xlsx]Portfolio!R207C5</stp>
        <tr r="E207" s="2"/>
      </tp>
      <tp>
        <v>350.99</v>
        <stp/>
        <stp>##V3_BDPV12</stp>
        <stp>TSLA US Equity</stp>
        <stp>PX_YEST_CLOSE</stp>
        <stp>[Crispin Spreadsheet.xlsx]Portfolio!R250C5</stp>
        <tr r="E250" s="2"/>
      </tp>
      <tp>
        <v>1.788</v>
        <stp/>
        <stp>##V3_BDPV12</stp>
        <stp>CRN LN Equity</stp>
        <stp>PX_YEST_CLOSE</stp>
        <stp>[Crispin Spreadsheet.xlsx]Portfolio!R157C5</stp>
        <tr r="E157" s="2"/>
      </tp>
      <tp>
        <v>25.5</v>
        <stp/>
        <stp>##V3_BDPV12</stp>
        <stp>AGY LN Equity</stp>
        <stp>PX_YEST_CLOSE</stp>
        <stp>[Crispin Spreadsheet.xlsx]Portfolio!R147C5</stp>
        <tr r="E147" s="2"/>
      </tp>
    </main>
    <main first="bloomberg.rtd">
      <tp>
        <v>32.6</v>
        <stp/>
        <stp>##V3_BDPV12</stp>
        <stp>FRO NO Equity</stp>
        <stp>PX_YEST_CLOSE</stp>
        <stp>[Crispin Spreadsheet.xlsx]Portfolio!R297C5</stp>
        <tr r="E297" s="2"/>
      </tp>
      <tp>
        <v>16.32</v>
        <stp/>
        <stp>##V3_BDPV12</stp>
        <stp>SNAP US Equity</stp>
        <stp>PX_YEST_CLOSE</stp>
        <stp>[Crispin Spreadsheet.xlsx]Portfolio!R247C5</stp>
        <tr r="E247" s="2"/>
      </tp>
      <tp>
        <v>507.4</v>
        <stp/>
        <stp>##V3_BDPV12</stp>
        <stp>JUP LN Equity</stp>
        <stp>PX_YEST_CLOSE</stp>
        <stp>[Crispin Spreadsheet.xlsx]Portfolio!R177C5</stp>
        <tr r="E177" s="2"/>
      </tp>
      <tp>
        <v>124.16</v>
        <stp/>
        <stp>##V3_BDPV12</stp>
        <stp>SAFM US Equity</stp>
        <stp>PX_YEST_CLOSE</stp>
        <stp>[Crispin Spreadsheet.xlsx]Portfolio!R317C5</stp>
        <tr r="E317" s="2"/>
      </tp>
      <tp t="s">
        <v>GBp</v>
        <stp/>
        <stp>##V3_BDPV12</stp>
        <stp>ASHM LN Equity</stp>
        <stp>CRNCY</stp>
        <stp>[Crispin Spreadsheet.xlsx]Portfolio!R150C3</stp>
        <tr r="C150" s="2"/>
      </tp>
      <tp t="s">
        <v>SEK</v>
        <stp/>
        <stp>##V3_BDPV12</stp>
        <stp>CLAB SS Equity</stp>
        <stp>CRNCY</stp>
        <stp>[Crispin Spreadsheet.xlsx]Portfolio!R132C3</stp>
        <tr r="C132" s="2"/>
      </tp>
      <tp t="s">
        <v>USD</v>
        <stp/>
        <stp>##V3_BDPV12</stp>
        <stp>GOGO US Equity</stp>
        <stp>CRNCY</stp>
        <stp>[Crispin Spreadsheet.xlsx]Portfolio!R226C3</stp>
        <tr r="C226" s="2"/>
      </tp>
      <tp>
        <v>87.09</v>
        <stp/>
        <stp>##V3_BDPV12</stp>
        <stp>ABI BB Equity</stp>
        <stp>PX_YEST_CLOSE</stp>
        <stp>[Crispin Spreadsheet.xlsx]Portfolio!R287C5</stp>
        <tr r="E287" s="2"/>
      </tp>
      <tp>
        <v>291.38</v>
        <stp/>
        <stp>##V3_BDPV12</stp>
        <stp>TDG US Equity</stp>
        <stp>PX_YEST_CLOSE</stp>
        <stp>[Crispin Spreadsheet.xlsx]Portfolio!R327C5</stp>
        <tr r="E327" s="2"/>
      </tp>
    </main>
    <main first="bloomberg.rtd">
      <tp>
        <v>98.54</v>
        <stp/>
        <stp>##V3_BDPV12</stp>
        <stp>XPO US Equity</stp>
        <stp>LAST_PRICE</stp>
        <stp>[Crispin Spreadsheet.xlsx]Portfolio!R336C6</stp>
        <tr r="F336" s="2"/>
      </tp>
    </main>
    <main first="bloomberg.rtd">
      <tp>
        <v>327.10000000000002</v>
        <stp/>
        <stp>##V3_BDPV12</stp>
        <stp>DOM LN Equity</stp>
        <stp>LAST_PRICE</stp>
        <stp>[Crispin Spreadsheet.xlsx]Portfolio!R163C6</stp>
        <tr r="F163" s="2"/>
      </tp>
    </main>
    <main first="bloomberg.rtd">
      <tp>
        <v>3866</v>
        <stp/>
        <stp>##V3_BDPV12</stp>
        <stp>BKG LN Equity</stp>
        <stp>LAST_PRICE</stp>
        <stp>[Crispin Spreadsheet.xlsx]Portfolio!R155C6</stp>
        <tr r="F155" s="2"/>
      </tp>
    </main>
    <main first="bloomberg.rtd">
      <tp>
        <v>138.6</v>
        <stp/>
        <stp>##V3_BDPV12</stp>
        <stp>ACA LN Equity</stp>
        <stp>LAST_PRICE</stp>
        <stp>[Crispin Spreadsheet.xlsx]Portfolio!R146C6</stp>
        <tr r="F146" s="2"/>
      </tp>
    </main>
    <main first="bloomberg.rtd">
      <tp>
        <v>2.71</v>
        <stp/>
        <stp>##V3_BDPV12</stp>
        <stp>WFT US Equity</stp>
        <stp>LAST_PRICE</stp>
        <stp>[Crispin Spreadsheet.xlsx]Portfolio!R259C6</stp>
        <tr r="F259" s="2"/>
      </tp>
    </main>
    <main first="bloomberg.rtd">
      <tp>
        <v>17.756</v>
        <stp/>
        <stp>##V3_BDPV12</stp>
        <stp>FCA IM Equity</stp>
        <stp>PX_YEST_CLOSE</stp>
        <stp>[Crispin Spreadsheet.xlsx]Portfolio!R93C5</stp>
        <tr r="E93" s="2"/>
      </tp>
      <tp t="s">
        <v>EUR</v>
        <stp/>
        <stp>##V3_BDPV12</stp>
        <stp>ABI BB Equity</stp>
        <stp>CRNCY</stp>
        <stp>[Crispin Spreadsheet.xlsx]Portfolio!R22C3</stp>
        <tr r="C22" s="2"/>
      </tp>
      <tp t="s">
        <v>DKK</v>
        <stp/>
        <stp>##V3_BDPV12</stp>
        <stp>AMBUB DC Equity</stp>
        <stp>CRNCY</stp>
        <stp>[Crispin Spreadsheet.xlsx]Portfolio!R36C3</stp>
        <tr r="C36" s="2"/>
      </tp>
      <tp>
        <v>364.5</v>
        <stp/>
        <stp>##V3_BDPV12</stp>
        <stp>AUTO LN Equity</stp>
        <stp>LAST_PRICE</stp>
        <stp>[Crispin Spreadsheet.xlsx]Portfolio!R151C6</stp>
        <tr r="F151" s="2"/>
      </tp>
    </main>
    <main first="bloomberg.rtd">
      <tp>
        <v>7.4459999999999997</v>
        <stp/>
        <stp>##V3_BDPV12</stp>
        <stp>EURDKK Curncy</stp>
        <stp>PX_YEST_CLOSE</stp>
        <stp>[Crispin Spreadsheet.xlsx]Portfolio!R36C29</stp>
        <tr r="AC36" s="2"/>
      </tp>
      <tp>
        <v>7.4459999999999997</v>
        <stp/>
        <stp>##V3_BDPV12</stp>
        <stp>EURDKK Curncy</stp>
        <stp>PX_YEST_CLOSE</stp>
        <stp>[Crispin Spreadsheet.xlsx]Portfolio!R37C29</stp>
        <tr r="AC37" s="2"/>
      </tp>
    </main>
    <main first="bloomberg.rtd">
      <tp>
        <v>32.76</v>
        <stp/>
        <stp>##V3_BDPV12</stp>
        <stp>NLSN US Equity</stp>
        <stp>LAST_PRICE</stp>
        <stp>[Crispin Spreadsheet.xlsx]Portfolio!R241C6</stp>
        <tr r="F241" s="2"/>
      </tp>
      <tp>
        <v>67.87</v>
        <stp/>
        <stp>##V3_BDPV12</stp>
        <stp>KHC US Equity</stp>
        <stp>PX_YEST_CLOSE</stp>
        <stp>[Crispin Spreadsheet.xlsx]Portfolio!R306C5</stp>
        <tr r="E306" s="2"/>
      </tp>
      <tp>
        <v>204.8</v>
        <stp/>
        <stp>##V3_BDPV12</stp>
        <stp>VOD LN Equity</stp>
        <stp>PX_YEST_CLOSE</stp>
        <stp>[Crispin Spreadsheet.xlsx]Portfolio!R206C5</stp>
        <tr r="E206" s="2"/>
      </tp>
      <tp>
        <v>23.61</v>
        <stp/>
        <stp>##V3_BDPV12</stp>
        <stp>BFR US Equity</stp>
        <stp>PX_YEST_CLOSE</stp>
        <stp>[Crispin Spreadsheet.xlsx]Portfolio!R216C5</stp>
        <tr r="E216" s="2"/>
      </tp>
      <tp>
        <v>31.734999999999999</v>
        <stp/>
        <stp>##V3_BDPV12</stp>
        <stp>PHIA NA Equity</stp>
        <stp>PX_YEST_CLOSE</stp>
        <stp>[Crispin Spreadsheet.xlsx]Portfolio!R305C5</stp>
        <tr r="E305" s="2"/>
      </tp>
    </main>
    <main first="bloomberg.rtd">
      <tp t="s">
        <v>USD</v>
        <stp/>
        <stp>##V3_BDPV12</stp>
        <stp>CACC US Equity</stp>
        <stp>CRNCY</stp>
        <stp>[Crispin Spreadsheet.xlsx]Portfolio!R293C3</stp>
        <tr r="C293" s="2"/>
      </tp>
      <tp>
        <v>139.94999999999999</v>
        <stp/>
        <stp>##V3_BDPV12</stp>
        <stp>ACA LN Equity</stp>
        <stp>PX_YEST_CLOSE</stp>
        <stp>[Crispin Spreadsheet.xlsx]Portfolio!R146C5</stp>
        <tr r="E146" s="2"/>
      </tp>
      <tp>
        <v>98.09</v>
        <stp/>
        <stp>##V3_BDPV12</stp>
        <stp>XPO US Equity</stp>
        <stp>PX_YEST_CLOSE</stp>
        <stp>[Crispin Spreadsheet.xlsx]Portfolio!R336C5</stp>
        <tr r="E336" s="2"/>
      </tp>
      <tp>
        <v>124.16</v>
        <stp/>
        <stp>##V3_BDPV12</stp>
        <stp>SAFM US Equity</stp>
        <stp>PX_YEST_CLOSE</stp>
        <stp>[Crispin Spreadsheet.xlsx]Portfolio!R246C5</stp>
        <tr r="E246" s="2"/>
      </tp>
      <tp>
        <v>13.2</v>
        <stp/>
        <stp>##V3_BDPV12</stp>
        <stp>RDC US Equity</stp>
        <stp>PX_YEST_CLOSE</stp>
        <stp>[Crispin Spreadsheet.xlsx]Portfolio!R316C5</stp>
        <tr r="E316" s="2"/>
      </tp>
      <tp>
        <v>66.34</v>
        <stp/>
        <stp>##V3_BDPV12</stp>
        <stp>QCOM US Equity</stp>
        <stp>PX_YEST_CLOSE</stp>
        <stp>[Crispin Spreadsheet.xlsx]Portfolio!R244C5</stp>
        <tr r="E244" s="2"/>
      </tp>
      <tp t="s">
        <v>GBp</v>
        <stp/>
        <stp>##V3_BDPV12</stp>
        <stp>AUTO LN Equity</stp>
        <stp>CRNCY</stp>
        <stp>[Crispin Spreadsheet.xlsx]Portfolio!R151C3</stp>
        <tr r="C151" s="2"/>
      </tp>
    </main>
    <main first="bloomberg.rtd">
      <tp>
        <v>153.65</v>
        <stp/>
        <stp>##V3_BDPV12</stp>
        <stp>MHG NO Equity</stp>
        <stp>LAST_PRICE</stp>
        <stp>[Crispin Spreadsheet.xlsx]Portfolio!R309C6</stp>
        <tr r="F309" s="2"/>
      </tp>
      <tp>
        <v>28.2</v>
        <stp/>
        <stp>##V3_BDPV12</stp>
        <stp>DEB LN Equity</stp>
        <stp>LAST_PRICE</stp>
        <stp>[Crispin Spreadsheet.xlsx]Portfolio!R162C6</stp>
        <tr r="F162" s="2"/>
      </tp>
    </main>
    <main first="bloomberg.rtd">
      <tp>
        <v>25.5</v>
        <stp/>
        <stp>##V3_BDPV12</stp>
        <stp>AGY LN Equity</stp>
        <stp>LAST_PRICE</stp>
        <stp>[Crispin Spreadsheet.xlsx]Portfolio!R147C6</stp>
        <tr r="F147" s="2"/>
      </tp>
    </main>
    <main first="bloomberg.rtd">
      <tp>
        <v>16.2547</v>
        <stp/>
        <stp>##V3_BDPV12</stp>
        <stp>GBPZAR Curncy</stp>
        <stp>LAST_PRICE</stp>
        <stp>[Crispin Spreadsheet.xlsx]Portfolio!R348C6</stp>
        <tr r="F348" s="2"/>
      </tp>
      <tp>
        <v>91.419899999999998</v>
        <stp/>
        <stp>##V3_BDPV12</stp>
        <stp>WMT US Equity</stp>
        <stp>LAST_PRICE</stp>
        <stp>[Crispin Spreadsheet.xlsx]Portfolio!R258C6</stp>
        <tr r="F258" s="2"/>
      </tp>
    </main>
    <main first="bloomberg.rtd">
      <tp>
        <v>112.2</v>
        <stp/>
        <stp>##V3_BDPV12</stp>
        <stp>RCO FP Equity</stp>
        <stp>PX_YEST_CLOSE</stp>
        <stp>[Crispin Spreadsheet.xlsx]Portfolio!R52C5</stp>
        <tr r="E52" s="2"/>
      </tp>
      <tp t="s">
        <v>AUD</v>
        <stp/>
        <stp>##V3_BDPV12</stp>
        <stp>FMG AU Equity</stp>
        <stp>CRNCY</stp>
        <stp>[Crispin Spreadsheet.xlsx]Portfolio!R13C3</stp>
        <tr r="C13" s="2"/>
      </tp>
      <tp t="s">
        <v>AUD</v>
        <stp/>
        <stp>##V3_BDPV12</stp>
        <stp>BLD AU Equity</stp>
        <stp>CRNCY</stp>
        <stp>[Crispin Spreadsheet.xlsx]Portfolio!R10C3</stp>
        <tr r="C10" s="2"/>
      </tp>
    </main>
    <main first="bloomberg.rtd">
      <tp>
        <v>315.13</v>
        <stp/>
        <stp>##V3_BDPV12</stp>
        <stp>CACC US Equity</stp>
        <stp>LAST_PRICE</stp>
        <stp>[Crispin Spreadsheet.xlsx]Portfolio!R293C6</stp>
        <tr r="F293" s="2"/>
      </tp>
    </main>
    <main first="bloomberg.rtd">
      <tp>
        <v>75.28</v>
        <stp/>
        <stp>##V3_BDPV12</stp>
        <stp>NESN SW Equity</stp>
        <stp>LAST_PRICE</stp>
        <stp>[Crispin Spreadsheet.xlsx]Portfolio!R141C6</stp>
        <tr r="F141" s="2"/>
      </tp>
      <tp>
        <v>179.18</v>
        <stp/>
        <stp>##V3_BDPV12</stp>
        <stp>AAPL US Equity</stp>
        <stp>LAST_PRICE</stp>
        <stp>[Crispin Spreadsheet.xlsx]Portfolio!R213C6</stp>
        <tr r="F213" s="2"/>
      </tp>
    </main>
    <main first="bloomberg.rtd">
      <tp>
        <v>5948</v>
        <stp/>
        <stp>##V3_BDPV12</stp>
        <stp>RRS LN Equity</stp>
        <stp>PX_YEST_CLOSE</stp>
        <stp>[Crispin Spreadsheet.xlsx]Portfolio!R189C5</stp>
        <tr r="E189" s="2"/>
      </tp>
      <tp>
        <v>15.375</v>
        <stp/>
        <stp>##V3_BDPV12</stp>
        <stp>SLP LN Equity</stp>
        <stp>PX_YEST_CLOSE</stp>
        <stp>[Crispin Spreadsheet.xlsx]Portfolio!R199C5</stp>
        <tr r="E199" s="2"/>
      </tp>
      <tp>
        <v>19.260000000000002</v>
        <stp/>
        <stp>##V3_BDPV12</stp>
        <stp>HTZ US Equity</stp>
        <stp>PX_YEST_CLOSE</stp>
        <stp>[Crispin Spreadsheet.xlsx]Portfolio!R299C5</stp>
        <tr r="E299" s="2"/>
      </tp>
      <tp>
        <v>19.260000000000002</v>
        <stp/>
        <stp>##V3_BDPV12</stp>
        <stp>HTZ US Equity</stp>
        <stp>PX_YEST_CLOSE</stp>
        <stp>[Crispin Spreadsheet.xlsx]Portfolio!R229C5</stp>
        <tr r="E229" s="2"/>
      </tp>
      <tp>
        <v>38.96</v>
        <stp/>
        <stp>##V3_BDPV12</stp>
        <stp>NAV US Equity</stp>
        <stp>PX_YEST_CLOSE</stp>
        <stp>[Crispin Spreadsheet.xlsx]Portfolio!R239C5</stp>
        <tr r="E239" s="2"/>
      </tp>
      <tp>
        <v>35795</v>
        <stp/>
        <stp>##V3_BDPV12</stp>
        <stp>KIO SJ Equity</stp>
        <stp>PX_YEST_CLOSE</stp>
        <stp>[Crispin Spreadsheet.xlsx]Portfolio!R129C5</stp>
        <tr r="E129" s="2"/>
      </tp>
      <tp>
        <v>45.24</v>
        <stp/>
        <stp>##V3_BDPV12</stp>
        <stp>CAR US Equity</stp>
        <stp>PX_YEST_CLOSE</stp>
        <stp>[Crispin Spreadsheet.xlsx]Portfolio!R289C5</stp>
        <tr r="E289" s="2"/>
      </tp>
      <tp>
        <v>93.74</v>
        <stp/>
        <stp>##V3_BDPV12</stp>
        <stp>SPLK US Equity</stp>
        <stp>PX_YEST_CLOSE</stp>
        <stp>[Crispin Spreadsheet.xlsx]Portfolio!R249C5</stp>
        <tr r="E249" s="2"/>
      </tp>
      <tp t="s">
        <v>CHF</v>
        <stp/>
        <stp>##V3_BDPV12</stp>
        <stp>NESN SW Equity</stp>
        <stp>CRNCY</stp>
        <stp>[Crispin Spreadsheet.xlsx]Portfolio!R141C3</stp>
        <tr r="C141" s="2"/>
      </tp>
      <tp>
        <v>2442</v>
        <stp/>
        <stp>##V3_BDPV12</stp>
        <stp>CCH LN Equity</stp>
        <stp>PX_YEST_CLOSE</stp>
        <stp>[Crispin Spreadsheet.xlsx]Portfolio!R159C5</stp>
        <tr r="E159" s="2"/>
      </tp>
      <tp t="s">
        <v>USD</v>
        <stp/>
        <stp>##V3_BDPV12</stp>
        <stp>GGAL US Equity</stp>
        <stp>CRNCY</stp>
        <stp>[Crispin Spreadsheet.xlsx]Portfolio!R228C3</stp>
        <tr r="C228" s="2"/>
      </tp>
      <tp>
        <v>1</v>
        <stp/>
        <stp>##V3_BDPV12</stp>
        <stp>EURGBp Curncy</stp>
        <stp>QUOTE_FACTOR</stp>
        <stp>[Crispin Spreadsheet.xlsx]Portfolio!R290C11</stp>
        <tr r="K290" s="2"/>
      </tp>
      <tp>
        <v>1</v>
        <stp/>
        <stp>##V3_BDPV12</stp>
        <stp>EURGBp Curncy</stp>
        <stp>QUOTE_FACTOR</stp>
        <stp>[Crispin Spreadsheet.xlsx]Portfolio!R294C11</stp>
        <tr r="K294" s="2"/>
      </tp>
      <tp>
        <v>1</v>
        <stp/>
        <stp>##V3_BDPV12</stp>
        <stp>EURGBp Curncy</stp>
        <stp>QUOTE_FACTOR</stp>
        <stp>[Crispin Spreadsheet.xlsx]Portfolio!R200C11</stp>
        <tr r="K200" s="2"/>
      </tp>
      <tp>
        <v>1</v>
        <stp/>
        <stp>##V3_BDPV12</stp>
        <stp>EURGBp Curncy</stp>
        <stp>QUOTE_FACTOR</stp>
        <stp>[Crispin Spreadsheet.xlsx]Portfolio!R202C11</stp>
        <tr r="K202" s="2"/>
      </tp>
      <tp>
        <v>1</v>
        <stp/>
        <stp>##V3_BDPV12</stp>
        <stp>EURGBp Curncy</stp>
        <stp>QUOTE_FACTOR</stp>
        <stp>[Crispin Spreadsheet.xlsx]Portfolio!R203C11</stp>
        <tr r="K203" s="2"/>
      </tp>
      <tp>
        <v>1</v>
        <stp/>
        <stp>##V3_BDPV12</stp>
        <stp>EURGBp Curncy</stp>
        <stp>QUOTE_FACTOR</stp>
        <stp>[Crispin Spreadsheet.xlsx]Portfolio!R204C11</stp>
        <tr r="K204" s="2"/>
      </tp>
      <tp>
        <v>1</v>
        <stp/>
        <stp>##V3_BDPV12</stp>
        <stp>EURGBp Curncy</stp>
        <stp>QUOTE_FACTOR</stp>
        <stp>[Crispin Spreadsheet.xlsx]Portfolio!R205C11</stp>
        <tr r="K205" s="2"/>
      </tp>
      <tp>
        <v>1</v>
        <stp/>
        <stp>##V3_BDPV12</stp>
        <stp>EURGBp Curncy</stp>
        <stp>QUOTE_FACTOR</stp>
        <stp>[Crispin Spreadsheet.xlsx]Portfolio!R206C11</stp>
        <tr r="K206" s="2"/>
      </tp>
      <tp>
        <v>1</v>
        <stp/>
        <stp>##V3_BDPV12</stp>
        <stp>EURGBp Curncy</stp>
        <stp>QUOTE_FACTOR</stp>
        <stp>[Crispin Spreadsheet.xlsx]Portfolio!R207C11</stp>
        <tr r="K207" s="2"/>
      </tp>
      <tp>
        <v>1</v>
        <stp/>
        <stp>##V3_BDPV12</stp>
        <stp>EURGBP Curncy</stp>
        <stp>QUOTE_FACTOR</stp>
        <stp>[Crispin Spreadsheet.xlsx]Portfolio!R267C11</stp>
        <tr r="K267" s="2"/>
      </tp>
      <tp>
        <v>1</v>
        <stp/>
        <stp>##V3_BDPV12</stp>
        <stp>EURGBP Curncy</stp>
        <stp>QUOTE_FACTOR</stp>
        <stp>[Crispin Spreadsheet.xlsx]Portfolio!R268C11</stp>
        <tr r="K268" s="2"/>
      </tp>
      <tp>
        <v>1</v>
        <stp/>
        <stp>##V3_BDPV12</stp>
        <stp>EURGBP Curncy</stp>
        <stp>QUOTE_FACTOR</stp>
        <stp>[Crispin Spreadsheet.xlsx]Portfolio!R271C11</stp>
        <tr r="K271" s="2"/>
      </tp>
      <tp>
        <v>1</v>
        <stp/>
        <stp>##V3_BDPV12</stp>
        <stp>EURGBP Curncy</stp>
        <stp>QUOTE_FACTOR</stp>
        <stp>[Crispin Spreadsheet.xlsx]Portfolio!R273C11</stp>
        <tr r="K273" s="2"/>
      </tp>
      <tp>
        <v>1</v>
        <stp/>
        <stp>##V3_BDPV12</stp>
        <stp>EURGBP Curncy</stp>
        <stp>QUOTE_FACTOR</stp>
        <stp>[Crispin Spreadsheet.xlsx]Portfolio!R276C11</stp>
        <tr r="K276" s="2"/>
      </tp>
      <tp>
        <v>2.83</v>
        <stp/>
        <stp>##V3_BDPV12</stp>
        <stp>WFT US Equity</stp>
        <stp>PX_YEST_CLOSE</stp>
        <stp>[Crispin Spreadsheet.xlsx]Portfolio!R259C5</stp>
        <tr r="E259" s="2"/>
      </tp>
      <tp>
        <v>1</v>
        <stp/>
        <stp>##V3_BDPV12</stp>
        <stp>EURGBp Curncy</stp>
        <stp>QUOTE_FACTOR</stp>
        <stp>[Crispin Spreadsheet.xlsx]Portfolio!R301C11</stp>
        <tr r="K301" s="2"/>
      </tp>
      <tp>
        <v>153.1</v>
        <stp/>
        <stp>##V3_BDPV12</stp>
        <stp>MHG NO Equity</stp>
        <stp>PX_YEST_CLOSE</stp>
        <stp>[Crispin Spreadsheet.xlsx]Portfolio!R309C5</stp>
        <tr r="E309" s="2"/>
      </tp>
      <tp t="s">
        <v>GBp</v>
        <stp/>
        <stp>##V3_BDPV12</stp>
        <stp>HWDN LN Equity</stp>
        <stp>CRNCY</stp>
        <stp>[Crispin Spreadsheet.xlsx]Portfolio!R167C3</stp>
        <tr r="C167" s="2"/>
      </tp>
    </main>
    <main first="bloomberg.rtd">
      <tp>
        <v>178.42</v>
        <stp/>
        <stp>##V3_BDPV12</stp>
        <stp>URI US Equity</stp>
        <stp>PX_YEST_CLOSE</stp>
        <stp>[Crispin Spreadsheet.xlsx]Portfolio!R329C5</stp>
        <tr r="E329" s="2"/>
      </tp>
      <tp>
        <v>1</v>
        <stp/>
        <stp>##V3_BDPV12</stp>
        <stp>EURGBp Curncy</stp>
        <stp>QUOTE_FACTOR</stp>
        <stp>[Crispin Spreadsheet.xlsx]Portfolio!R180C11</stp>
        <tr r="K180" s="2"/>
      </tp>
      <tp>
        <v>1</v>
        <stp/>
        <stp>##V3_BDPV12</stp>
        <stp>EURGBp Curncy</stp>
        <stp>QUOTE_FACTOR</stp>
        <stp>[Crispin Spreadsheet.xlsx]Portfolio!R181C11</stp>
        <tr r="K181" s="2"/>
      </tp>
      <tp>
        <v>1</v>
        <stp/>
        <stp>##V3_BDPV12</stp>
        <stp>EURGBp Curncy</stp>
        <stp>QUOTE_FACTOR</stp>
        <stp>[Crispin Spreadsheet.xlsx]Portfolio!R182C11</stp>
        <tr r="K182" s="2"/>
      </tp>
      <tp>
        <v>1</v>
        <stp/>
        <stp>##V3_BDPV12</stp>
        <stp>EURGBp Curncy</stp>
        <stp>QUOTE_FACTOR</stp>
        <stp>[Crispin Spreadsheet.xlsx]Portfolio!R186C11</stp>
        <tr r="K186" s="2"/>
      </tp>
      <tp>
        <v>1</v>
        <stp/>
        <stp>##V3_BDPV12</stp>
        <stp>EURGBp Curncy</stp>
        <stp>QUOTE_FACTOR</stp>
        <stp>[Crispin Spreadsheet.xlsx]Portfolio!R187C11</stp>
        <tr r="K187" s="2"/>
      </tp>
      <tp>
        <v>1</v>
        <stp/>
        <stp>##V3_BDPV12</stp>
        <stp>EURGBp Curncy</stp>
        <stp>QUOTE_FACTOR</stp>
        <stp>[Crispin Spreadsheet.xlsx]Portfolio!R189C11</stp>
        <tr r="K189" s="2"/>
      </tp>
      <tp>
        <v>1</v>
        <stp/>
        <stp>##V3_BDPV12</stp>
        <stp>EURGBp Curncy</stp>
        <stp>QUOTE_FACTOR</stp>
        <stp>[Crispin Spreadsheet.xlsx]Portfolio!R191C11</stp>
        <tr r="K191" s="2"/>
      </tp>
      <tp>
        <v>1</v>
        <stp/>
        <stp>##V3_BDPV12</stp>
        <stp>EURGBp Curncy</stp>
        <stp>QUOTE_FACTOR</stp>
        <stp>[Crispin Spreadsheet.xlsx]Portfolio!R193C11</stp>
        <tr r="K193" s="2"/>
      </tp>
      <tp>
        <v>1</v>
        <stp/>
        <stp>##V3_BDPV12</stp>
        <stp>EURGBp Curncy</stp>
        <stp>QUOTE_FACTOR</stp>
        <stp>[Crispin Spreadsheet.xlsx]Portfolio!R198C11</stp>
        <tr r="K198" s="2"/>
      </tp>
      <tp>
        <v>1</v>
        <stp/>
        <stp>##V3_BDPV12</stp>
        <stp>EURGBp Curncy</stp>
        <stp>QUOTE_FACTOR</stp>
        <stp>[Crispin Spreadsheet.xlsx]Portfolio!R199C11</stp>
        <tr r="K199" s="2"/>
      </tp>
      <tp>
        <v>1</v>
        <stp/>
        <stp>##V3_BDPV12</stp>
        <stp>EURGBp Curncy</stp>
        <stp>QUOTE_FACTOR</stp>
        <stp>[Crispin Spreadsheet.xlsx]Portfolio!R160C11</stp>
        <tr r="K160" s="2"/>
      </tp>
      <tp>
        <v>1</v>
        <stp/>
        <stp>##V3_BDPV12</stp>
        <stp>EURGBp Curncy</stp>
        <stp>QUOTE_FACTOR</stp>
        <stp>[Crispin Spreadsheet.xlsx]Portfolio!R161C11</stp>
        <tr r="K161" s="2"/>
      </tp>
      <tp>
        <v>1</v>
        <stp/>
        <stp>##V3_BDPV12</stp>
        <stp>EURGBp Curncy</stp>
        <stp>QUOTE_FACTOR</stp>
        <stp>[Crispin Spreadsheet.xlsx]Portfolio!R162C11</stp>
        <tr r="K162" s="2"/>
      </tp>
      <tp>
        <v>1</v>
        <stp/>
        <stp>##V3_BDPV12</stp>
        <stp>EURGBp Curncy</stp>
        <stp>QUOTE_FACTOR</stp>
        <stp>[Crispin Spreadsheet.xlsx]Portfolio!R163C11</stp>
        <tr r="K163" s="2"/>
      </tp>
      <tp>
        <v>1</v>
        <stp/>
        <stp>##V3_BDPV12</stp>
        <stp>EURGBp Curncy</stp>
        <stp>QUOTE_FACTOR</stp>
        <stp>[Crispin Spreadsheet.xlsx]Portfolio!R164C11</stp>
        <tr r="K164" s="2"/>
      </tp>
      <tp>
        <v>1</v>
        <stp/>
        <stp>##V3_BDPV12</stp>
        <stp>EURGBp Curncy</stp>
        <stp>QUOTE_FACTOR</stp>
        <stp>[Crispin Spreadsheet.xlsx]Portfolio!R165C11</stp>
        <tr r="K165" s="2"/>
      </tp>
      <tp>
        <v>1</v>
        <stp/>
        <stp>##V3_BDPV12</stp>
        <stp>EURGBp Curncy</stp>
        <stp>QUOTE_FACTOR</stp>
        <stp>[Crispin Spreadsheet.xlsx]Portfolio!R167C11</stp>
        <tr r="K167" s="2"/>
      </tp>
      <tp>
        <v>1</v>
        <stp/>
        <stp>##V3_BDPV12</stp>
        <stp>EURGBp Curncy</stp>
        <stp>QUOTE_FACTOR</stp>
        <stp>[Crispin Spreadsheet.xlsx]Portfolio!R168C11</stp>
        <tr r="K168" s="2"/>
      </tp>
      <tp>
        <v>1</v>
        <stp/>
        <stp>##V3_BDPV12</stp>
        <stp>EURGBp Curncy</stp>
        <stp>QUOTE_FACTOR</stp>
        <stp>[Crispin Spreadsheet.xlsx]Portfolio!R171C11</stp>
        <tr r="K171" s="2"/>
      </tp>
      <tp>
        <v>1</v>
        <stp/>
        <stp>##V3_BDPV12</stp>
        <stp>EURGBp Curncy</stp>
        <stp>QUOTE_FACTOR</stp>
        <stp>[Crispin Spreadsheet.xlsx]Portfolio!R172C11</stp>
        <tr r="K172" s="2"/>
      </tp>
      <tp>
        <v>1</v>
        <stp/>
        <stp>##V3_BDPV12</stp>
        <stp>EURGBp Curncy</stp>
        <stp>QUOTE_FACTOR</stp>
        <stp>[Crispin Spreadsheet.xlsx]Portfolio!R173C11</stp>
        <tr r="K173" s="2"/>
      </tp>
      <tp>
        <v>1</v>
        <stp/>
        <stp>##V3_BDPV12</stp>
        <stp>EURGBp Curncy</stp>
        <stp>QUOTE_FACTOR</stp>
        <stp>[Crispin Spreadsheet.xlsx]Portfolio!R176C11</stp>
        <tr r="K176" s="2"/>
      </tp>
      <tp>
        <v>1</v>
        <stp/>
        <stp>##V3_BDPV12</stp>
        <stp>EURGBp Curncy</stp>
        <stp>QUOTE_FACTOR</stp>
        <stp>[Crispin Spreadsheet.xlsx]Portfolio!R177C11</stp>
        <tr r="K177" s="2"/>
      </tp>
      <tp>
        <v>1</v>
        <stp/>
        <stp>##V3_BDPV12</stp>
        <stp>EURGBp Curncy</stp>
        <stp>QUOTE_FACTOR</stp>
        <stp>[Crispin Spreadsheet.xlsx]Portfolio!R178C11</stp>
        <tr r="K178" s="2"/>
      </tp>
      <tp>
        <v>1</v>
        <stp/>
        <stp>##V3_BDPV12</stp>
        <stp>EURGBp Curncy</stp>
        <stp>QUOTE_FACTOR</stp>
        <stp>[Crispin Spreadsheet.xlsx]Portfolio!R145C11</stp>
        <tr r="K145" s="2"/>
      </tp>
      <tp>
        <v>1</v>
        <stp/>
        <stp>##V3_BDPV12</stp>
        <stp>EURGBp Curncy</stp>
        <stp>QUOTE_FACTOR</stp>
        <stp>[Crispin Spreadsheet.xlsx]Portfolio!R146C11</stp>
        <tr r="K146" s="2"/>
      </tp>
      <tp>
        <v>1</v>
        <stp/>
        <stp>##V3_BDPV12</stp>
        <stp>EURGBp Curncy</stp>
        <stp>QUOTE_FACTOR</stp>
        <stp>[Crispin Spreadsheet.xlsx]Portfolio!R147C11</stp>
        <tr r="K147" s="2"/>
      </tp>
      <tp>
        <v>1</v>
        <stp/>
        <stp>##V3_BDPV12</stp>
        <stp>EURGBp Curncy</stp>
        <stp>QUOTE_FACTOR</stp>
        <stp>[Crispin Spreadsheet.xlsx]Portfolio!R148C11</stp>
        <tr r="K148" s="2"/>
      </tp>
      <tp>
        <v>1</v>
        <stp/>
        <stp>##V3_BDPV12</stp>
        <stp>EURGBp Curncy</stp>
        <stp>QUOTE_FACTOR</stp>
        <stp>[Crispin Spreadsheet.xlsx]Portfolio!R149C11</stp>
        <tr r="K149" s="2"/>
      </tp>
      <tp>
        <v>1</v>
        <stp/>
        <stp>##V3_BDPV12</stp>
        <stp>EURGBp Curncy</stp>
        <stp>QUOTE_FACTOR</stp>
        <stp>[Crispin Spreadsheet.xlsx]Portfolio!R150C11</stp>
        <tr r="K150" s="2"/>
      </tp>
      <tp>
        <v>1</v>
        <stp/>
        <stp>##V3_BDPV12</stp>
        <stp>EURGBp Curncy</stp>
        <stp>QUOTE_FACTOR</stp>
        <stp>[Crispin Spreadsheet.xlsx]Portfolio!R151C11</stp>
        <tr r="K151" s="2"/>
      </tp>
      <tp>
        <v>1</v>
        <stp/>
        <stp>##V3_BDPV12</stp>
        <stp>EURGBp Curncy</stp>
        <stp>QUOTE_FACTOR</stp>
        <stp>[Crispin Spreadsheet.xlsx]Portfolio!R152C11</stp>
        <tr r="K152" s="2"/>
      </tp>
      <tp>
        <v>1</v>
        <stp/>
        <stp>##V3_BDPV12</stp>
        <stp>EURGBp Curncy</stp>
        <stp>QUOTE_FACTOR</stp>
        <stp>[Crispin Spreadsheet.xlsx]Portfolio!R153C11</stp>
        <tr r="K153" s="2"/>
      </tp>
      <tp>
        <v>1</v>
        <stp/>
        <stp>##V3_BDPV12</stp>
        <stp>EURGBp Curncy</stp>
        <stp>QUOTE_FACTOR</stp>
        <stp>[Crispin Spreadsheet.xlsx]Portfolio!R154C11</stp>
        <tr r="K154" s="2"/>
      </tp>
      <tp>
        <v>1</v>
        <stp/>
        <stp>##V3_BDPV12</stp>
        <stp>EURGBp Curncy</stp>
        <stp>QUOTE_FACTOR</stp>
        <stp>[Crispin Spreadsheet.xlsx]Portfolio!R155C11</stp>
        <tr r="K155" s="2"/>
      </tp>
      <tp>
        <v>1</v>
        <stp/>
        <stp>##V3_BDPV12</stp>
        <stp>EURGBp Curncy</stp>
        <stp>QUOTE_FACTOR</stp>
        <stp>[Crispin Spreadsheet.xlsx]Portfolio!R159C11</stp>
        <tr r="K159" s="2"/>
      </tp>
      <tp>
        <v>1</v>
        <stp/>
        <stp>##V3_BDPV12</stp>
        <stp>EURGBP Curncy</stp>
        <stp>QUOTE_FACTOR</stp>
        <stp>[Crispin Spreadsheet.xlsx]Portfolio!R183C11</stp>
        <tr r="K183" s="2"/>
      </tp>
      <tp>
        <v>1</v>
        <stp/>
        <stp>##V3_BDPV12</stp>
        <stp>EURGBP Curncy</stp>
        <stp>QUOTE_FACTOR</stp>
        <stp>[Crispin Spreadsheet.xlsx]Portfolio!R184C11</stp>
        <tr r="K184" s="2"/>
      </tp>
      <tp>
        <v>1</v>
        <stp/>
        <stp>##V3_BDPV12</stp>
        <stp>EURGBP Curncy</stp>
        <stp>QUOTE_FACTOR</stp>
        <stp>[Crispin Spreadsheet.xlsx]Portfolio!R185C11</stp>
        <tr r="K185" s="2"/>
      </tp>
      <tp>
        <v>1</v>
        <stp/>
        <stp>##V3_BDPV12</stp>
        <stp>EURGBP Curncy</stp>
        <stp>QUOTE_FACTOR</stp>
        <stp>[Crispin Spreadsheet.xlsx]Portfolio!R188C11</stp>
        <tr r="K188" s="2"/>
      </tp>
      <tp>
        <v>1</v>
        <stp/>
        <stp>##V3_BDPV12</stp>
        <stp>EURGBP Curncy</stp>
        <stp>QUOTE_FACTOR</stp>
        <stp>[Crispin Spreadsheet.xlsx]Portfolio!R190C11</stp>
        <tr r="K190" s="2"/>
      </tp>
      <tp>
        <v>1</v>
        <stp/>
        <stp>##V3_BDPV12</stp>
        <stp>EURGBP Curncy</stp>
        <stp>QUOTE_FACTOR</stp>
        <stp>[Crispin Spreadsheet.xlsx]Portfolio!R192C11</stp>
        <tr r="K192" s="2"/>
      </tp>
      <tp>
        <v>1</v>
        <stp/>
        <stp>##V3_BDPV12</stp>
        <stp>EURGBP Curncy</stp>
        <stp>QUOTE_FACTOR</stp>
        <stp>[Crispin Spreadsheet.xlsx]Portfolio!R194C11</stp>
        <tr r="K194" s="2"/>
      </tp>
      <tp>
        <v>1</v>
        <stp/>
        <stp>##V3_BDPV12</stp>
        <stp>EURGBP Curncy</stp>
        <stp>QUOTE_FACTOR</stp>
        <stp>[Crispin Spreadsheet.xlsx]Portfolio!R195C11</stp>
        <tr r="K195" s="2"/>
      </tp>
      <tp>
        <v>1</v>
        <stp/>
        <stp>##V3_BDPV12</stp>
        <stp>EURGBP Curncy</stp>
        <stp>QUOTE_FACTOR</stp>
        <stp>[Crispin Spreadsheet.xlsx]Portfolio!R196C11</stp>
        <tr r="K196" s="2"/>
      </tp>
      <tp>
        <v>1</v>
        <stp/>
        <stp>##V3_BDPV12</stp>
        <stp>EURGBP Curncy</stp>
        <stp>QUOTE_FACTOR</stp>
        <stp>[Crispin Spreadsheet.xlsx]Portfolio!R197C11</stp>
        <tr r="K197" s="2"/>
      </tp>
      <tp>
        <v>1</v>
        <stp/>
        <stp>##V3_BDPV12</stp>
        <stp>EURGBP Curncy</stp>
        <stp>QUOTE_FACTOR</stp>
        <stp>[Crispin Spreadsheet.xlsx]Portfolio!R166C11</stp>
        <tr r="K166" s="2"/>
      </tp>
      <tp>
        <v>1</v>
        <stp/>
        <stp>##V3_BDPV12</stp>
        <stp>EURGBP Curncy</stp>
        <stp>QUOTE_FACTOR</stp>
        <stp>[Crispin Spreadsheet.xlsx]Portfolio!R169C11</stp>
        <tr r="K169" s="2"/>
      </tp>
      <tp>
        <v>1</v>
        <stp/>
        <stp>##V3_BDPV12</stp>
        <stp>EURGBP Curncy</stp>
        <stp>QUOTE_FACTOR</stp>
        <stp>[Crispin Spreadsheet.xlsx]Portfolio!R170C11</stp>
        <tr r="K170" s="2"/>
      </tp>
      <tp>
        <v>1</v>
        <stp/>
        <stp>##V3_BDPV12</stp>
        <stp>EURGBP Curncy</stp>
        <stp>QUOTE_FACTOR</stp>
        <stp>[Crispin Spreadsheet.xlsx]Portfolio!R174C11</stp>
        <tr r="K174" s="2"/>
      </tp>
      <tp>
        <v>1</v>
        <stp/>
        <stp>##V3_BDPV12</stp>
        <stp>EURGBP Curncy</stp>
        <stp>QUOTE_FACTOR</stp>
        <stp>[Crispin Spreadsheet.xlsx]Portfolio!R175C11</stp>
        <tr r="K175" s="2"/>
      </tp>
      <tp>
        <v>1</v>
        <stp/>
        <stp>##V3_BDPV12</stp>
        <stp>EURGBP Curncy</stp>
        <stp>QUOTE_FACTOR</stp>
        <stp>[Crispin Spreadsheet.xlsx]Portfolio!R179C11</stp>
        <tr r="K179" s="2"/>
      </tp>
      <tp>
        <v>1</v>
        <stp/>
        <stp>##V3_BDPV12</stp>
        <stp>EURGBP Curncy</stp>
        <stp>QUOTE_FACTOR</stp>
        <stp>[Crispin Spreadsheet.xlsx]Portfolio!R156C11</stp>
        <tr r="K156" s="2"/>
      </tp>
      <tp>
        <v>1</v>
        <stp/>
        <stp>##V3_BDPV12</stp>
        <stp>EURGBP Curncy</stp>
        <stp>QUOTE_FACTOR</stp>
        <stp>[Crispin Spreadsheet.xlsx]Portfolio!R158C11</stp>
        <tr r="K158" s="2"/>
      </tp>
      <tp t="s">
        <v>USD</v>
        <stp/>
        <stp>##V3_BDPV12</stp>
        <stp>NLSN US Equity</stp>
        <stp>CRNCY</stp>
        <stp>[Crispin Spreadsheet.xlsx]Portfolio!R241C3</stp>
        <tr r="C241" s="2"/>
      </tp>
      <tp>
        <v>176.35</v>
        <stp/>
        <stp>##V3_BDPV12</stp>
        <stp>URI US Equity</stp>
        <stp>LAST_PRICE</stp>
        <stp>[Crispin Spreadsheet.xlsx]Portfolio!R255C6</stp>
        <tr r="F255" s="2"/>
      </tp>
      <tp>
        <v>49.92</v>
        <stp/>
        <stp>##V3_BDPV12</stp>
        <stp>TUP US Equity</stp>
        <stp>LAST_PRICE</stp>
        <stp>[Crispin Spreadsheet.xlsx]Portfolio!R254C6</stp>
        <tr r="F254" s="2"/>
      </tp>
      <tp>
        <v>24.01</v>
        <stp/>
        <stp>##V3_BDPV12</stp>
        <stp>FTI FP Equity</stp>
        <stp>LAST_PRICE</stp>
        <stp>[Crispin Spreadsheet.xlsx]Portfolio!R325C6</stp>
        <tr r="F325" s="2"/>
      </tp>
      <tp>
        <v>1784.6</v>
        <stp/>
        <stp>##V3_BDPV12</stp>
        <stp>AAL LN Equity</stp>
        <stp>LAST_PRICE</stp>
        <stp>[Crispin Spreadsheet.xlsx]Portfolio!R148C6</stp>
        <tr r="F148" s="2"/>
      </tp>
    </main>
    <main first="bloomberg.rtd">
      <tp>
        <v>9.34</v>
        <stp/>
        <stp>##V3_BDPV12</stp>
        <stp>RIG US Equity</stp>
        <stp>LAST_PRICE</stp>
        <stp>[Crispin Spreadsheet.xlsx]Portfolio!R252C6</stp>
        <tr r="F252" s="2"/>
      </tp>
      <tp>
        <v>126.48</v>
        <stp/>
        <stp>##V3_BDPV12</stp>
        <stp>SJM US Equity</stp>
        <stp>LAST_PRICE</stp>
        <stp>[Crispin Spreadsheet.xlsx]Portfolio!R303C6</stp>
        <tr r="F303" s="2"/>
      </tp>
      <tp>
        <v>399.9</v>
        <stp/>
        <stp>##V3_BDPV12</stp>
        <stp>UHR SW Equity</stp>
        <stp>LAST_PRICE</stp>
        <stp>[Crispin Spreadsheet.xlsx]Portfolio!R323C6</stp>
        <tr r="F323" s="2"/>
      </tp>
      <tp>
        <v>26.49</v>
        <stp/>
        <stp>##V3_BDPV12</stp>
        <stp>METSO FH Equity</stp>
        <stp>PX_YEST_CLOSE</stp>
        <stp>[Crispin Spreadsheet.xlsx]Portfolio!R40C5</stp>
        <tr r="E40" s="2"/>
      </tp>
      <tp t="s">
        <v>AUD</v>
        <stp/>
        <stp>##V3_BDPV12</stp>
        <stp>GMA AU Equity</stp>
        <stp>CRNCY</stp>
        <stp>[Crispin Spreadsheet.xlsx]Portfolio!R14C3</stp>
        <tr r="C14" s="2"/>
      </tp>
    </main>
    <main first="bloomberg.rtd">
      <tp>
        <v>13.75</v>
        <stp/>
        <stp>##V3_BDPV12</stp>
        <stp>CDZI US Equity</stp>
        <stp>LAST_PRICE</stp>
        <stp>[Crispin Spreadsheet.xlsx]Portfolio!R217C6</stp>
        <tr r="F217" s="2"/>
      </tp>
      <tp>
        <v>131.52000000000001</v>
        <stp/>
        <stp>##V3_BDPV12</stp>
        <stp>EURJPY Curncy</stp>
        <stp>PX_YEST_CLOSE</stp>
        <stp>[Crispin Spreadsheet.xlsx]Portfolio!R97C29</stp>
        <tr r="AC97" s="2"/>
      </tp>
      <tp>
        <v>1331.5</v>
        <stp/>
        <stp>##V3_BDPV12</stp>
        <stp>SKY LN Equity</stp>
        <stp>PX_YEST_CLOSE</stp>
        <stp>[Crispin Spreadsheet.xlsx]Portfolio!R198C5</stp>
        <tr r="E198" s="2"/>
      </tp>
      <tp>
        <v>122.7</v>
        <stp/>
        <stp>##V3_BDPV12</stp>
        <stp>MON US Equity</stp>
        <stp>PX_YEST_CLOSE</stp>
        <stp>[Crispin Spreadsheet.xlsx]Portfolio!R238C5</stp>
        <tr r="E238" s="2"/>
      </tp>
      <tp>
        <v>161.26</v>
        <stp/>
        <stp>##V3_BDPV12</stp>
        <stp>CAT US Equity</stp>
        <stp>PX_YEST_CLOSE</stp>
        <stp>[Crispin Spreadsheet.xlsx]Portfolio!R218C5</stp>
        <tr r="E218" s="2"/>
      </tp>
      <tp>
        <v>47.04</v>
        <stp/>
        <stp>##V3_BDPV12</stp>
        <stp>BID US Equity</stp>
        <stp>PX_YEST_CLOSE</stp>
        <stp>[Crispin Spreadsheet.xlsx]Portfolio!R248C5</stp>
        <tr r="E248" s="2"/>
      </tp>
      <tp>
        <v>64</v>
        <stp/>
        <stp>##V3_BDPV12</stp>
        <stp>AXL SJ Equity</stp>
        <stp>PX_YEST_CLOSE</stp>
        <stp>[Crispin Spreadsheet.xlsx]Portfolio!R128C5</stp>
        <tr r="E128" s="2"/>
      </tp>
      <tp>
        <v>21.06</v>
        <stp/>
        <stp>##V3_BDPV12</stp>
        <stp>GGP US Equity</stp>
        <stp>PX_YEST_CLOSE</stp>
        <stp>[Crispin Spreadsheet.xlsx]Portfolio!R298C5</stp>
        <tr r="E298" s="2"/>
      </tp>
      <tp>
        <v>12.515000000000001</v>
        <stp/>
        <stp>##V3_BDPV12</stp>
        <stp>SESG FP Equity</stp>
        <stp>PX_YEST_CLOSE</stp>
        <stp>[Crispin Spreadsheet.xlsx]Portfolio!R318C5</stp>
        <tr r="E318" s="2"/>
      </tp>
      <tp>
        <v>1842</v>
        <stp/>
        <stp>##V3_BDPV12</stp>
        <stp>AAL LN Equity</stp>
        <stp>PX_YEST_CLOSE</stp>
        <stp>[Crispin Spreadsheet.xlsx]Portfolio!R148C5</stp>
        <tr r="E148" s="2"/>
      </tp>
      <tp t="s">
        <v>USD</v>
        <stp/>
        <stp>##V3_BDPV12</stp>
        <stp>NFLX US Equity</stp>
        <stp>CRNCY</stp>
        <stp>[Crispin Spreadsheet.xlsx]Portfolio!R240C3</stp>
        <tr r="C240" s="2"/>
      </tp>
      <tp>
        <v>9.6199999999999992</v>
        <stp/>
        <stp>##V3_BDPV12</stp>
        <stp>RIG US Equity</stp>
        <stp>PX_YEST_CLOSE</stp>
        <stp>[Crispin Spreadsheet.xlsx]Portfolio!R328C5</stp>
        <tr r="E328" s="2"/>
      </tp>
      <tp>
        <v>33.6</v>
        <stp/>
        <stp>##V3_BDPV12</stp>
        <stp>HUM LN Equity</stp>
        <stp>PX_YEST_CLOSE</stp>
        <stp>[Crispin Spreadsheet.xlsx]Portfolio!R168C5</stp>
        <tr r="E168" s="2"/>
      </tp>
      <tp>
        <v>91.52</v>
        <stp/>
        <stp>##V3_BDPV12</stp>
        <stp>WMT US Equity</stp>
        <stp>PX_YEST_CLOSE</stp>
        <stp>[Crispin Spreadsheet.xlsx]Portfolio!R258C5</stp>
        <tr r="E258" s="2"/>
      </tp>
      <tp>
        <v>559</v>
        <stp/>
        <stp>##V3_BDPV12</stp>
        <stp>LRE LN Equity</stp>
        <stp>PX_YEST_CLOSE</stp>
        <stp>[Crispin Spreadsheet.xlsx]Portfolio!R178C5</stp>
        <tr r="E178" s="2"/>
      </tp>
      <tp>
        <v>87.41</v>
        <stp/>
        <stp>##V3_BDPV12</stp>
        <stp>ABI BB Equity</stp>
        <stp>LAST_PRICE</stp>
        <stp>[Crispin Spreadsheet.xlsx]Portfolio!R287C6</stp>
        <tr r="F287" s="2"/>
      </tp>
    </main>
    <main first="bloomberg.rtd">
      <tp>
        <v>181.45</v>
        <stp/>
        <stp>##V3_BDPV12</stp>
        <stp>JM SS Equity</stp>
        <stp>LAST_PRICE</stp>
        <stp>[Crispin Spreadsheet.xlsx]Portfolio!R135C6</stp>
        <tr r="F135" s="2"/>
      </tp>
      <tp>
        <v>16.2547</v>
        <stp/>
        <stp>##V3_BDPV12</stp>
        <stp>GBPZAR Curncy</stp>
        <stp>LAST_PRICE</stp>
        <stp>[Crispin Spreadsheet.xlsx]Portfolio!R276C6</stp>
        <tr r="F276" s="2"/>
      </tp>
      <tp>
        <v>160.19999999999999</v>
        <stp/>
        <stp>##V3_BDPV12</stp>
        <stp>ITV LN Equity</stp>
        <stp>LAST_PRICE</stp>
        <stp>[Crispin Spreadsheet.xlsx]Portfolio!R301C6</stp>
        <tr r="F301" s="2"/>
      </tp>
      <tp>
        <v>399.9</v>
        <stp/>
        <stp>##V3_BDPV12</stp>
        <stp>UHR SW Equity</stp>
        <stp>LAST_PRICE</stp>
        <stp>[Crispin Spreadsheet.xlsx]Portfolio!R142C6</stp>
        <tr r="F142" s="2"/>
      </tp>
      <tp t="s">
        <v>USD</v>
        <stp/>
        <stp>##V3_BDPV12</stp>
        <stp>FWONK US Equity</stp>
        <stp>CRNCY</stp>
        <stp>[Crispin Spreadsheet.xlsx]Portfolio!R308C3</stp>
        <tr r="C308" s="2"/>
      </tp>
      <tp>
        <v>24.5</v>
        <stp/>
        <stp>##V3_BDPV12</stp>
        <stp>FTI FP Equity</stp>
        <stp>PX_YEST_CLOSE</stp>
        <stp>[Crispin Spreadsheet.xlsx]Portfolio!R56C5</stp>
        <tr r="E56" s="2"/>
      </tp>
      <tp>
        <v>218</v>
        <stp/>
        <stp>##V3_BDPV12</stp>
        <stp>WDH DC Equity</stp>
        <stp>PX_YEST_CLOSE</stp>
        <stp>[Crispin Spreadsheet.xlsx]Portfolio!R37C5</stp>
        <tr r="E37" s="2"/>
      </tp>
    </main>
    <main first="bloomberg.rtd">
      <tp>
        <v>315.13</v>
        <stp/>
        <stp>##V3_BDPV12</stp>
        <stp>CACC US Equity</stp>
        <stp>LAST_PRICE</stp>
        <stp>[Crispin Spreadsheet.xlsx]Portfolio!R221C6</stp>
        <tr r="F221" s="2"/>
      </tp>
      <tp t="s">
        <v>NOK</v>
        <stp/>
        <stp>##V3_BDPV12</stp>
        <stp>NODL NO Equity</stp>
        <stp>CRNCY</stp>
        <stp>[Crispin Spreadsheet.xlsx]Portfolio!R123C3</stp>
        <tr r="C123" s="2"/>
      </tp>
      <tp t="s">
        <v>GBp</v>
        <stp/>
        <stp>##V3_BDPV12</stp>
        <stp>HMSO LN Equity</stp>
        <stp>CRNCY</stp>
        <stp>[Crispin Spreadsheet.xlsx]Portfolio!R165C3</stp>
        <tr r="C165" s="2"/>
      </tp>
    </main>
    <main first="bloomberg.rtd">
      <tp t="s">
        <v>USD</v>
        <stp/>
        <stp>##V3_BDPV12</stp>
        <stp>NLSN US Equity</stp>
        <stp>CRNCY</stp>
        <stp>[Crispin Spreadsheet.xlsx]Portfolio!R313C3</stp>
        <tr r="C313" s="2"/>
      </tp>
      <tp>
        <v>0.88500999999999996</v>
        <stp/>
        <stp>##V3_BDPV12</stp>
        <stp>EURGBP Curncy</stp>
        <stp>LAST_PRICE</stp>
        <stp>[Crispin Spreadsheet.xlsx]Portfolio!R344C6</stp>
        <tr r="F344" s="2"/>
      </tp>
      <tp>
        <v>113.765</v>
        <stp/>
        <stp>##V3_BDPV12</stp>
        <stp>HURLN 7.5 07/24/22 Corp</stp>
        <stp>PX_YEST_CLOSE</stp>
        <stp>[Crispin Spreadsheet.xlsx]Portfolio!R99C5</stp>
        <tr r="E99" s="2"/>
      </tp>
      <tp>
        <v>470.4</v>
        <stp/>
        <stp>##V3_BDPV12</stp>
        <stp>ERF FP Equity</stp>
        <stp>PX_YEST_CLOSE</stp>
        <stp>[Crispin Spreadsheet.xlsx]Portfolio!R48C5</stp>
        <tr r="E48" s="2"/>
      </tp>
      <tp>
        <v>8.2000000000000003E-2</v>
        <stp/>
        <stp>##V3_BDPV12</stp>
        <stp>SVH AU Equity</stp>
        <stp>PX_YEST_CLOSE</stp>
        <stp>[Crispin Spreadsheet.xlsx]Portfolio!R16C5</stp>
        <tr r="E16" s="2"/>
      </tp>
      <tp>
        <v>10.0966</v>
        <stp/>
        <stp>##V3_BDPV12</stp>
        <stp>EURSEK Curncy</stp>
        <stp>LAST_PRICE</stp>
        <stp>[Crispin Spreadsheet.xlsx]Portfolio!R132C12</stp>
        <tr r="L132" s="2"/>
      </tp>
      <tp>
        <v>10.0966</v>
        <stp/>
        <stp>##V3_BDPV12</stp>
        <stp>EURSEK Curncy</stp>
        <stp>LAST_PRICE</stp>
        <stp>[Crispin Spreadsheet.xlsx]Portfolio!R133C12</stp>
        <tr r="L133" s="2"/>
      </tp>
      <tp>
        <v>10.0966</v>
        <stp/>
        <stp>##V3_BDPV12</stp>
        <stp>EURSEK Curncy</stp>
        <stp>LAST_PRICE</stp>
        <stp>[Crispin Spreadsheet.xlsx]Portfolio!R134C12</stp>
        <tr r="L134" s="2"/>
      </tp>
      <tp>
        <v>10.0966</v>
        <stp/>
        <stp>##V3_BDPV12</stp>
        <stp>EURSEK Curncy</stp>
        <stp>LAST_PRICE</stp>
        <stp>[Crispin Spreadsheet.xlsx]Portfolio!R135C12</stp>
        <tr r="L135" s="2"/>
      </tp>
      <tp>
        <v>10.0966</v>
        <stp/>
        <stp>##V3_BDPV12</stp>
        <stp>EURSEK Curncy</stp>
        <stp>LAST_PRICE</stp>
        <stp>[Crispin Spreadsheet.xlsx]Portfolio!R136C12</stp>
        <tr r="L136" s="2"/>
      </tp>
      <tp>
        <v>9.6234999999999999</v>
        <stp/>
        <stp>##V3_BDPV12</stp>
        <stp>EURNOK Curncy</stp>
        <stp>LAST_PRICE</stp>
        <stp>[Crispin Spreadsheet.xlsx]Portfolio!R122C12</stp>
        <tr r="L122" s="2"/>
      </tp>
      <tp>
        <v>9.6234999999999999</v>
        <stp/>
        <stp>##V3_BDPV12</stp>
        <stp>EURNOK Curncy</stp>
        <stp>LAST_PRICE</stp>
        <stp>[Crispin Spreadsheet.xlsx]Portfolio!R123C12</stp>
        <tr r="L123" s="2"/>
      </tp>
      <tp>
        <v>9.6234999999999999</v>
        <stp/>
        <stp>##V3_BDPV12</stp>
        <stp>EURNOK Curncy</stp>
        <stp>LAST_PRICE</stp>
        <stp>[Crispin Spreadsheet.xlsx]Portfolio!R120C12</stp>
        <tr r="L120" s="2"/>
      </tp>
      <tp>
        <v>9.6234999999999999</v>
        <stp/>
        <stp>##V3_BDPV12</stp>
        <stp>EURNOK Curncy</stp>
        <stp>LAST_PRICE</stp>
        <stp>[Crispin Spreadsheet.xlsx]Portfolio!R121C12</stp>
        <tr r="L121" s="2"/>
      </tp>
      <tp>
        <v>9.6234999999999999</v>
        <stp/>
        <stp>##V3_BDPV12</stp>
        <stp>EURNOK Curncy</stp>
        <stp>LAST_PRICE</stp>
        <stp>[Crispin Spreadsheet.xlsx]Portfolio!R124C12</stp>
        <tr r="L124" s="2"/>
      </tp>
      <tp>
        <v>9.6234999999999999</v>
        <stp/>
        <stp>##V3_BDPV12</stp>
        <stp>EURNOK Curncy</stp>
        <stp>LAST_PRICE</stp>
        <stp>[Crispin Spreadsheet.xlsx]Portfolio!R125C12</stp>
        <tr r="L125" s="2"/>
      </tp>
      <tp>
        <v>9.6234999999999999</v>
        <stp/>
        <stp>##V3_BDPV12</stp>
        <stp>EURNOK Curncy</stp>
        <stp>LAST_PRICE</stp>
        <stp>[Crispin Spreadsheet.xlsx]Portfolio!R119C12</stp>
        <tr r="L119" s="2"/>
      </tp>
      <tp>
        <v>10.0966</v>
        <stp/>
        <stp>##V3_BDPV12</stp>
        <stp>EURSEK Curncy</stp>
        <stp>LAST_PRICE</stp>
        <stp>[Crispin Spreadsheet.xlsx]Portfolio!R300C12</stp>
        <tr r="L300" s="2"/>
      </tp>
      <tp>
        <v>10.0966</v>
        <stp/>
        <stp>##V3_BDPV12</stp>
        <stp>EURSEK Curncy</stp>
        <stp>LAST_PRICE</stp>
        <stp>[Crispin Spreadsheet.xlsx]Portfolio!R302C12</stp>
        <tr r="L302" s="2"/>
      </tp>
      <tp>
        <v>7.4462000000000002</v>
        <stp/>
        <stp>##V3_BDPV12</stp>
        <stp>EURDKK Curncy</stp>
        <stp>LAST_PRICE</stp>
        <stp>[Crispin Spreadsheet.xlsx]Portfolio!R334C12</stp>
        <tr r="L334" s="2"/>
      </tp>
      <tp>
        <v>9.6234999999999999</v>
        <stp/>
        <stp>##V3_BDPV12</stp>
        <stp>EURNOK Curncy</stp>
        <stp>LAST_PRICE</stp>
        <stp>[Crispin Spreadsheet.xlsx]Portfolio!R309C12</stp>
        <tr r="L309" s="2"/>
      </tp>
      <tp>
        <v>9.6234999999999999</v>
        <stp/>
        <stp>##V3_BDPV12</stp>
        <stp>EURNOK Curncy</stp>
        <stp>LAST_PRICE</stp>
        <stp>[Crispin Spreadsheet.xlsx]Portfolio!R314C12</stp>
        <tr r="L314" s="2"/>
      </tp>
    </main>
    <main first="bloomberg.rtd">
      <tp>
        <v>9.6234999999999999</v>
        <stp/>
        <stp>##V3_BDPV12</stp>
        <stp>EURNOK Curncy</stp>
        <stp>LAST_PRICE</stp>
        <stp>[Crispin Spreadsheet.xlsx]Portfolio!R285C12</stp>
        <tr r="L285" s="2"/>
      </tp>
      <tp>
        <v>9.6234999999999999</v>
        <stp/>
        <stp>##V3_BDPV12</stp>
        <stp>EURNOK Curncy</stp>
        <stp>LAST_PRICE</stp>
        <stp>[Crispin Spreadsheet.xlsx]Portfolio!R291C12</stp>
        <tr r="L291" s="2"/>
      </tp>
      <tp>
        <v>9.6234999999999999</v>
        <stp/>
        <stp>##V3_BDPV12</stp>
        <stp>EURNOK Curncy</stp>
        <stp>LAST_PRICE</stp>
        <stp>[Crispin Spreadsheet.xlsx]Portfolio!R297C12</stp>
        <tr r="L297" s="2"/>
      </tp>
      <tp>
        <v>7.4462000000000002</v>
        <stp/>
        <stp>##V3_BDPV12</stp>
        <stp>EURDKK Curncy</stp>
        <stp>LAST_PRICE</stp>
        <stp>[Crispin Spreadsheet.xlsx]Portfolio!R286C12</stp>
        <tr r="L286" s="2"/>
      </tp>
      <tp>
        <v>119.2</v>
        <stp/>
        <stp>##V3_BDPV12</stp>
        <stp>AMBUB DC Equity</stp>
        <stp>PX_YEST_CLOSE</stp>
        <stp>[Crispin Spreadsheet.xlsx]Portfolio!R286C5</stp>
        <tr r="E286" s="2"/>
      </tp>
      <tp>
        <v>9.5860000000000003</v>
        <stp/>
        <stp>##V3_BDPV12</stp>
        <stp>EURHKD Curncy</stp>
        <stp>PX_YEST_CLOSE</stp>
        <stp>[Crispin Spreadsheet.xlsx]Portfolio!R82C29</stp>
        <tr r="AC82" s="2"/>
      </tp>
      <tp>
        <v>9.5860000000000003</v>
        <stp/>
        <stp>##V3_BDPV12</stp>
        <stp>EURHKD Curncy</stp>
        <stp>PX_YEST_CLOSE</stp>
        <stp>[Crispin Spreadsheet.xlsx]Portfolio!R83C29</stp>
        <tr r="AC83" s="2"/>
      </tp>
      <tp>
        <v>9.5860000000000003</v>
        <stp/>
        <stp>##V3_BDPV12</stp>
        <stp>EURHKD Curncy</stp>
        <stp>PX_YEST_CLOSE</stp>
        <stp>[Crispin Spreadsheet.xlsx]Portfolio!R84C29</stp>
        <tr r="AC84" s="2"/>
      </tp>
      <tp>
        <v>75.28</v>
        <stp/>
        <stp>##V3_BDPV12</stp>
        <stp>NESN SW Equity</stp>
        <stp>LAST_PRICE</stp>
        <stp>[Crispin Spreadsheet.xlsx]Portfolio!R312C6</stp>
        <tr r="F312" s="2"/>
      </tp>
    </main>
    <main first="bloomberg.rtd">
      <tp t="s">
        <v>GBp</v>
        <stp/>
        <stp>##V3_BDPV12</stp>
        <stp>LOOK LN Equity</stp>
        <stp>CRNCY</stp>
        <stp>[Crispin Spreadsheet.xlsx]Portfolio!R180C3</stp>
        <tr r="C180" s="2"/>
      </tp>
    </main>
    <main first="bloomberg.rtd">
      <tp t="s">
        <v>CHF</v>
        <stp/>
        <stp>##V3_BDPV12</stp>
        <stp>NESN SW Equity</stp>
        <stp>CRNCY</stp>
        <stp>[Crispin Spreadsheet.xlsx]Portfolio!R312C3</stp>
        <tr r="C312" s="2"/>
      </tp>
      <tp>
        <v>1</v>
        <stp/>
        <stp>##V3_BDPV12</stp>
        <stp>EURDKK Curncy</stp>
        <stp>QUOTE_FACTOR</stp>
        <stp>[Crispin Spreadsheet.xlsx]Portfolio!R334C11</stp>
        <tr r="K334" s="2"/>
      </tp>
      <tp>
        <v>1</v>
        <stp/>
        <stp>##V3_BDPV12</stp>
        <stp>EURDKK Curncy</stp>
        <stp>QUOTE_FACTOR</stp>
        <stp>[Crispin Spreadsheet.xlsx]Portfolio!R286C11</stp>
        <tr r="K286" s="2"/>
      </tp>
      <tp t="s">
        <v>SEK</v>
        <stp/>
        <stp>##V3_BDPV12</stp>
        <stp>JM SS Equity</stp>
        <stp>CRNCY</stp>
        <stp>[Crispin Spreadsheet.xlsx]Portfolio!R302C3</stp>
        <tr r="C302" s="2"/>
      </tp>
    </main>
    <main first="bloomberg.rtd">
      <tp t="s">
        <v>GBp</v>
        <stp/>
        <stp>##V3_BDPV12</stp>
        <stp>JUST LN Equity</stp>
        <stp>CRNCY</stp>
        <stp>[Crispin Spreadsheet.xlsx]Portfolio!R176C3</stp>
        <tr r="C176" s="2"/>
      </tp>
      <tp>
        <v>106.65</v>
        <stp/>
        <stp>##V3_BDPV12</stp>
        <stp>USDJPY Curncy</stp>
        <stp>LAST_PRICE</stp>
        <stp>[Crispin Spreadsheet.xlsx]Portfolio!R277C6</stp>
        <tr r="F277" s="2"/>
      </tp>
      <tp>
        <v>2384</v>
        <stp/>
        <stp>##V3_BDPV12</stp>
        <stp>CCH LN Equity</stp>
        <stp>LAST_PRICE</stp>
        <stp>[Crispin Spreadsheet.xlsx]Portfolio!R159C6</stp>
        <tr r="F159" s="2"/>
      </tp>
      <tp>
        <v>292.88</v>
        <stp/>
        <stp>##V3_BDPV12</stp>
        <stp>TDG US Equity</stp>
        <stp>LAST_PRICE</stp>
        <stp>[Crispin Spreadsheet.xlsx]Portfolio!R327C6</stp>
        <tr r="F327" s="2"/>
      </tp>
    </main>
    <main first="bloomberg.rtd">
      <tp>
        <v>10.705</v>
        <stp/>
        <stp>##V3_BDPV12</stp>
        <stp>EDF FP Equity</stp>
        <stp>LAST_PRICE</stp>
        <stp>[Crispin Spreadsheet.xlsx]Portfolio!R295C6</stp>
        <tr r="F295" s="2"/>
      </tp>
    </main>
    <main first="bloomberg.rtd">
      <tp>
        <v>160.19999999999999</v>
        <stp/>
        <stp>##V3_BDPV12</stp>
        <stp>ITV LN Equity</stp>
        <stp>LAST_PRICE</stp>
        <stp>[Crispin Spreadsheet.xlsx]Portfolio!R173C6</stp>
        <tr r="F173" s="2"/>
      </tp>
      <tp>
        <v>126.48</v>
        <stp/>
        <stp>##V3_BDPV12</stp>
        <stp>SJM US Equity</stp>
        <stp>LAST_PRICE</stp>
        <stp>[Crispin Spreadsheet.xlsx]Portfolio!R230C6</stp>
        <tr r="F230" s="2"/>
      </tp>
    </main>
    <main first="bloomberg.rtd">
      <tp>
        <v>3.964</v>
        <stp/>
        <stp>##V3_BDPV12</stp>
        <stp>EURBRL Curncy</stp>
        <stp>LAST_PRICE</stp>
        <stp>[Crispin Spreadsheet.xlsx]Portfolio!R319C12</stp>
        <tr r="L319" s="2"/>
      </tp>
      <tp t="s">
        <v>AUD</v>
        <stp/>
        <stp>##V3_BDPV12</stp>
        <stp>CBA AU Equity</stp>
        <stp>CRNCY</stp>
        <stp>[Crispin Spreadsheet.xlsx]Portfolio!R11C3</stp>
        <tr r="C11" s="2"/>
      </tp>
      <tp t="s">
        <v>EUR</v>
        <stp/>
        <stp>##V3_BDPV12</stp>
        <stp>EDF FP Equity</stp>
        <stp>CRNCY</stp>
        <stp>[Crispin Spreadsheet.xlsx]Portfolio!R46C3</stp>
        <tr r="C46" s="2"/>
      </tp>
      <tp t="s">
        <v>EUR</v>
        <stp/>
        <stp>##V3_BDPV12</stp>
        <stp>ORA FP Equity</stp>
        <stp>CRNCY</stp>
        <stp>[Crispin Spreadsheet.xlsx]Portfolio!R51C3</stp>
        <tr r="C51" s="2"/>
      </tp>
      <tp t="s">
        <v>EUR</v>
        <stp/>
        <stp>##V3_BDPV12</stp>
        <stp>SDF GY Equity</stp>
        <stp>CRNCY</stp>
        <stp>[Crispin Spreadsheet.xlsx]Portfolio!R66C3</stp>
        <tr r="C66" s="2"/>
      </tp>
    </main>
    <main first="bloomberg.rtd">
      <tp>
        <v>67.025000000000006</v>
        <stp/>
        <stp>##V3_BDPV12</stp>
        <stp>LAMR US Equity</stp>
        <stp>LAST_PRICE</stp>
        <stp>[Crispin Spreadsheet.xlsx]Portfolio!R307C6</stp>
        <tr r="F307" s="2"/>
      </tp>
      <tp>
        <v>291.97000000000003</v>
        <stp/>
        <stp>##V3_BDPV12</stp>
        <stp>NFLX US Equity</stp>
        <stp>LAST_PRICE</stp>
        <stp>[Crispin Spreadsheet.xlsx]Portfolio!R240C6</stp>
        <tr r="F240" s="2"/>
      </tp>
    </main>
    <main first="bloomberg.rtd">
      <tp>
        <v>125.93</v>
        <stp/>
        <stp>##V3_BDPV12</stp>
        <stp>SAFM US Equity</stp>
        <stp>LAST_PRICE</stp>
        <stp>[Crispin Spreadsheet.xlsx]Portfolio!R317C6</stp>
        <tr r="F317" s="2"/>
      </tp>
    </main>
    <main first="bloomberg.rtd">
      <tp t="s">
        <v>GBp</v>
        <stp/>
        <stp>##V3_BDPV12</stp>
        <stp>INTU LN Equity</stp>
        <stp>CRNCY</stp>
        <stp>[Crispin Spreadsheet.xlsx]Portfolio!R172C3</stp>
        <tr r="C172" s="2"/>
      </tp>
      <tp t="s">
        <v>USD</v>
        <stp/>
        <stp>##V3_BDPV12</stp>
        <stp>LULU US Equity</stp>
        <stp>CRNCY</stp>
        <stp>[Crispin Spreadsheet.xlsx]Portfolio!R237C3</stp>
        <tr r="C237" s="2"/>
      </tp>
      <tp t="s">
        <v>USD</v>
        <stp/>
        <stp>##V3_BDPV12</stp>
        <stp>LAMR US Equity</stp>
        <stp>CRNCY</stp>
        <stp>[Crispin Spreadsheet.xlsx]Portfolio!R307C3</stp>
        <tr r="C307" s="2"/>
      </tp>
      <tp>
        <v>1</v>
        <stp/>
        <stp>##V3_BDPV12</stp>
        <stp>EURCHF Curncy</stp>
        <stp>QUOTE_FACTOR</stp>
        <stp>[Crispin Spreadsheet.xlsx]Portfolio!R139C11</stp>
        <tr r="K139" s="2"/>
      </tp>
      <tp>
        <v>1</v>
        <stp/>
        <stp>##V3_BDPV12</stp>
        <stp>EURCHF Curncy</stp>
        <stp>QUOTE_FACTOR</stp>
        <stp>[Crispin Spreadsheet.xlsx]Portfolio!R140C11</stp>
        <tr r="K140" s="2"/>
      </tp>
      <tp>
        <v>1</v>
        <stp/>
        <stp>##V3_BDPV12</stp>
        <stp>EURCHF Curncy</stp>
        <stp>QUOTE_FACTOR</stp>
        <stp>[Crispin Spreadsheet.xlsx]Portfolio!R141C11</stp>
        <tr r="K141" s="2"/>
      </tp>
      <tp>
        <v>1</v>
        <stp/>
        <stp>##V3_BDPV12</stp>
        <stp>EURCHF Curncy</stp>
        <stp>QUOTE_FACTOR</stp>
        <stp>[Crispin Spreadsheet.xlsx]Portfolio!R142C11</stp>
        <tr r="K142" s="2"/>
      </tp>
      <tp t="s">
        <v>SEK</v>
        <stp/>
        <stp>##V3_BDPV12</stp>
        <stp>JM SS Equity</stp>
        <stp>CRNCY</stp>
        <stp>[Crispin Spreadsheet.xlsx]Portfolio!R135C3</stp>
        <tr r="C135" s="2"/>
      </tp>
      <tp>
        <v>1</v>
        <stp/>
        <stp>##V3_BDPV12</stp>
        <stp>EURCHF Curncy</stp>
        <stp>QUOTE_FACTOR</stp>
        <stp>[Crispin Spreadsheet.xlsx]Portfolio!R288C11</stp>
        <tr r="K288" s="2"/>
      </tp>
      <tp>
        <v>1</v>
        <stp/>
        <stp>##V3_BDPV12</stp>
        <stp>EURCHF Curncy</stp>
        <stp>QUOTE_FACTOR</stp>
        <stp>[Crispin Spreadsheet.xlsx]Portfolio!R312C11</stp>
        <tr r="K312" s="2"/>
      </tp>
      <tp>
        <v>1</v>
        <stp/>
        <stp>##V3_BDPV12</stp>
        <stp>EURCHF Curncy</stp>
        <stp>QUOTE_FACTOR</stp>
        <stp>[Crispin Spreadsheet.xlsx]Portfolio!R323C11</stp>
        <tr r="K323" s="2"/>
      </tp>
    </main>
    <main first="bloomberg.rtd">
      <tp>
        <v>153.65</v>
        <stp/>
        <stp>##V3_BDPV12</stp>
        <stp>MHG NO Equity</stp>
        <stp>LAST_PRICE</stp>
        <stp>[Crispin Spreadsheet.xlsx]Portfolio!R122C6</stp>
        <tr r="F122" s="2"/>
      </tp>
    </main>
    <main first="bloomberg.rtd">
      <tp>
        <v>174</v>
        <stp/>
        <stp>##V3_BDPV12</stp>
        <stp>OBD LN Equity</stp>
        <stp>LAST_PRICE</stp>
        <stp>[Crispin Spreadsheet.xlsx]Portfolio!R182C6</stp>
        <tr r="F182" s="2"/>
      </tp>
      <tp>
        <v>56.252699999999997</v>
        <stp/>
        <stp>##V3_BDPV12</stp>
        <stp>USDRUB Curncy</stp>
        <stp>LAST_PRICE</stp>
        <stp>[Crispin Spreadsheet.xlsx]Portfolio!R275C6</stp>
        <tr r="F275" s="2"/>
      </tp>
      <tp>
        <v>56.252699999999997</v>
        <stp/>
        <stp>##V3_BDPV12</stp>
        <stp>USDRUB Curncy</stp>
        <stp>LAST_PRICE</stp>
        <stp>[Crispin Spreadsheet.xlsx]Portfolio!R345C6</stp>
        <tr r="F345" s="2"/>
      </tp>
      <tp>
        <v>12.47</v>
        <stp/>
        <stp>##V3_BDPV12</stp>
        <stp>RDC US Equity</stp>
        <stp>LAST_PRICE</stp>
        <stp>[Crispin Spreadsheet.xlsx]Portfolio!R316C6</stp>
        <tr r="F316" s="2"/>
      </tp>
      <tp>
        <v>2.71</v>
        <stp/>
        <stp>##V3_BDPV12</stp>
        <stp>WFT US Equity</stp>
        <stp>LAST_PRICE</stp>
        <stp>[Crispin Spreadsheet.xlsx]Portfolio!R333C6</stp>
        <tr r="F333" s="2"/>
      </tp>
      <tp>
        <v>513.6</v>
        <stp/>
        <stp>##V3_BDPV12</stp>
        <stp>JUP LN Equity</stp>
        <stp>LAST_PRICE</stp>
        <stp>[Crispin Spreadsheet.xlsx]Portfolio!R177C6</stp>
        <tr r="F177" s="2"/>
      </tp>
    </main>
    <main first="bloomberg.rtd">
      <tp>
        <v>1.9750000000000001</v>
        <stp/>
        <stp>##V3_BDPV12</stp>
        <stp>ALPHA GA Equity</stp>
        <stp>PX_YEST_CLOSE</stp>
        <stp>[Crispin Spreadsheet.xlsx]Portfolio!R76C5</stp>
        <tr r="E76" s="2"/>
      </tp>
      <tp t="s">
        <v>EUR</v>
        <stp/>
        <stp>##V3_BDPV12</stp>
        <stp>TKA GY Equity</stp>
        <stp>CRNCY</stp>
        <stp>[Crispin Spreadsheet.xlsx]Portfolio!R70C3</stp>
        <tr r="C70" s="2"/>
      </tp>
      <tp>
        <v>65.459999999999994</v>
        <stp/>
        <stp>##V3_BDPV12</stp>
        <stp>QCOM US Equity</stp>
        <stp>LAST_PRICE</stp>
        <stp>[Crispin Spreadsheet.xlsx]Portfolio!R244C6</stp>
        <tr r="F244" s="2"/>
      </tp>
    </main>
    <main first="bloomberg.rtd">
      <tp>
        <v>125.93</v>
        <stp/>
        <stp>##V3_BDPV12</stp>
        <stp>SAFM US Equity</stp>
        <stp>LAST_PRICE</stp>
        <stp>[Crispin Spreadsheet.xlsx]Portfolio!R246C6</stp>
        <tr r="F246" s="2"/>
      </tp>
    </main>
    <main first="bloomberg.rtd">
      <tp t="s">
        <v>USD</v>
        <stp/>
        <stp>##V3_BDPV12</stp>
        <stp>CRUS US Equity</stp>
        <stp>CRNCY</stp>
        <stp>[Crispin Spreadsheet.xlsx]Portfolio!R219C3</stp>
        <tr r="C219" s="2"/>
      </tp>
      <tp t="s">
        <v>NOK</v>
        <stp/>
        <stp>##V3_BDPV12</stp>
        <stp>NODL NO Equity</stp>
        <stp>CRNCY</stp>
        <stp>[Crispin Spreadsheet.xlsx]Portfolio!R314C3</stp>
        <tr r="C314" s="2"/>
      </tp>
      <tp t="s">
        <v>EUR</v>
        <stp/>
        <stp>##V3_BDPV12</stp>
        <stp>MT NA Equity</stp>
        <stp>CRNCY</stp>
        <stp>[Crispin Spreadsheet.xlsx]Portfolio!R114C3</stp>
        <tr r="C114" s="2"/>
      </tp>
      <tp>
        <v>1</v>
        <stp/>
        <stp>##V3_BDPV12</stp>
        <stp>EURBRL Curncy</stp>
        <stp>QUOTE_FACTOR</stp>
        <stp>[Crispin Spreadsheet.xlsx]Portfolio!R319C11</stp>
        <tr r="K319" s="2"/>
      </tp>
      <tp>
        <v>1</v>
        <stp/>
        <stp>##V3_BDPV12</stp>
        <stp>USD Curncy</stp>
        <stp>LAST_PRICE</stp>
        <stp>[Crispin Spreadsheet.xlsx]Portfolio!R342C12</stp>
        <tr r="L342" s="2"/>
      </tp>
      <tp>
        <v>1</v>
        <stp/>
        <stp>##V3_BDPV12</stp>
        <stp>USD Curncy</stp>
        <stp>LAST_PRICE</stp>
        <stp>[Crispin Spreadsheet.xlsx]Portfolio!R345C12</stp>
        <tr r="L345" s="2"/>
      </tp>
      <tp>
        <v>1</v>
        <stp/>
        <stp>##V3_BDPV12</stp>
        <stp>USD Curncy</stp>
        <stp>LAST_PRICE</stp>
        <stp>[Crispin Spreadsheet.xlsx]Portfolio!R344C12</stp>
        <tr r="L344" s="2"/>
      </tp>
      <tp>
        <v>1</v>
        <stp/>
        <stp>##V3_BDPV12</stp>
        <stp>USD Curncy</stp>
        <stp>LAST_PRICE</stp>
        <stp>[Crispin Spreadsheet.xlsx]Portfolio!R347C12</stp>
        <tr r="L347" s="2"/>
      </tp>
      <tp>
        <v>1</v>
        <stp/>
        <stp>##V3_BDPV12</stp>
        <stp>USD Curncy</stp>
        <stp>LAST_PRICE</stp>
        <stp>[Crispin Spreadsheet.xlsx]Portfolio!R346C12</stp>
        <tr r="L346" s="2"/>
      </tp>
      <tp>
        <v>1</v>
        <stp/>
        <stp>##V3_BDPV12</stp>
        <stp>USD Curncy</stp>
        <stp>LAST_PRICE</stp>
        <stp>[Crispin Spreadsheet.xlsx]Portfolio!R350C12</stp>
        <tr r="L350" s="2"/>
      </tp>
    </main>
    <main first="bloomberg.rtd">
      <tp>
        <v>292.88</v>
        <stp/>
        <stp>##V3_BDPV12</stp>
        <stp>TDG US Equity</stp>
        <stp>LAST_PRICE</stp>
        <stp>[Crispin Spreadsheet.xlsx]Portfolio!R251C6</stp>
        <tr r="F251" s="2"/>
      </tp>
      <tp>
        <v>91.419899999999998</v>
        <stp/>
        <stp>##V3_BDPV12</stp>
        <stp>WMT US Equity</stp>
        <stp>LAST_PRICE</stp>
        <stp>[Crispin Spreadsheet.xlsx]Portfolio!R332C6</stp>
        <tr r="F332" s="2"/>
      </tp>
    </main>
    <main first="bloomberg.rtd">
      <tp>
        <v>87.09</v>
        <stp/>
        <stp>##V3_BDPV12</stp>
        <stp>ABI BB Equity</stp>
        <stp>PX_YEST_CLOSE</stp>
        <stp>[Crispin Spreadsheet.xlsx]Portfolio!R22C5</stp>
        <tr r="E22" s="2"/>
      </tp>
      <tp>
        <v>119.2</v>
        <stp/>
        <stp>##V3_BDPV12</stp>
        <stp>AMBUB DC Equity</stp>
        <stp>PX_YEST_CLOSE</stp>
        <stp>[Crispin Spreadsheet.xlsx]Portfolio!R36C5</stp>
        <tr r="E36" s="2"/>
      </tp>
      <tp t="s">
        <v>EUR</v>
        <stp/>
        <stp>##V3_BDPV12</stp>
        <stp>FCA IM Equity</stp>
        <stp>CRNCY</stp>
        <stp>[Crispin Spreadsheet.xlsx]Portfolio!R93C3</stp>
        <tr r="C93" s="2"/>
      </tp>
    </main>
    <main first="bloomberg.rtd">
      <tp>
        <v>16.61</v>
        <stp/>
        <stp>##V3_BDPV12</stp>
        <stp>ZIL2 GY Equity</stp>
        <stp>PX_YEST_CLOSE</stp>
        <stp>[Crispin Spreadsheet.xlsx]Portfolio!R296C5</stp>
        <tr r="E296" s="2"/>
      </tp>
      <tp t="s">
        <v>CHF</v>
        <stp/>
        <stp>##V3_BDPV12</stp>
        <stp>ARYN SW Equity</stp>
        <stp>CRNCY</stp>
        <stp>[Crispin Spreadsheet.xlsx]Portfolio!R288C3</stp>
        <tr r="C288" s="2"/>
      </tp>
      <tp>
        <v>1</v>
        <stp/>
        <stp>##V3_BDPV12</stp>
        <stp>EURAUD Curncy</stp>
        <stp>QUOTE_FACTOR</stp>
        <stp>[Crispin Spreadsheet.xlsx]Portfolio!R272C11</stp>
        <tr r="K272" s="2"/>
      </tp>
    </main>
    <main first="bloomberg.rtd">
      <tp>
        <v>69</v>
        <stp/>
        <stp>##V3_BDPV12</stp>
        <stp>HDG NA Equity</stp>
        <stp>LAST_PRICE</stp>
        <stp>[Crispin Spreadsheet.xlsx]Portfolio!R115C6</stp>
        <tr r="F115" s="2"/>
      </tp>
    </main>
    <main first="bloomberg.rtd">
      <tp>
        <v>181.45</v>
        <stp/>
        <stp>##V3_BDPV12</stp>
        <stp>JM SS Equity</stp>
        <stp>LAST_PRICE</stp>
        <stp>[Crispin Spreadsheet.xlsx]Portfolio!R302C6</stp>
        <tr r="F302" s="2"/>
      </tp>
    </main>
    <main first="bloomberg.rtd">
      <tp>
        <v>139.4</v>
        <stp/>
        <stp>##V3_BDPV12</stp>
        <stp>WCH GY Equity</stp>
        <stp>PX_YEST_CLOSE</stp>
        <stp>[Crispin Spreadsheet.xlsx]Portfolio!R72C5</stp>
        <tr r="E72" s="2"/>
      </tp>
      <tp>
        <v>98.38</v>
        <stp/>
        <stp>##V3_BDPV12</stp>
        <stp>WDI GY Equity</stp>
        <stp>PX_YEST_CLOSE</stp>
        <stp>[Crispin Spreadsheet.xlsx]Portfolio!R73C5</stp>
        <tr r="E73" s="2"/>
      </tp>
      <tp t="s">
        <v>EUR</v>
        <stp/>
        <stp>##V3_BDPV12</stp>
        <stp>DEC FP Equity</stp>
        <stp>CRNCY</stp>
        <stp>[Crispin Spreadsheet.xlsx]Portfolio!R50C3</stp>
        <tr r="C50" s="2"/>
      </tp>
    </main>
    <main first="bloomberg.rtd">
      <tp>
        <v>67.025000000000006</v>
        <stp/>
        <stp>##V3_BDPV12</stp>
        <stp>LAMR US Equity</stp>
        <stp>LAST_PRICE</stp>
        <stp>[Crispin Spreadsheet.xlsx]Portfolio!R234C6</stp>
        <tr r="F234" s="2"/>
      </tp>
    </main>
    <main first="bloomberg.rtd">
      <tp t="s">
        <v>GBp</v>
        <stp/>
        <stp>##V3_BDPV12</stp>
        <stp>INCH LN Equity</stp>
        <stp>CRNCY</stp>
        <stp>[Crispin Spreadsheet.xlsx]Portfolio!R171C3</stp>
        <tr r="C171" s="2"/>
      </tp>
      <tp t="s">
        <v>GBp</v>
        <stp/>
        <stp>##V3_BDPV12</stp>
        <stp>ANTO LN Equity</stp>
        <stp>CRNCY</stp>
        <stp>[Crispin Spreadsheet.xlsx]Portfolio!R149C3</stp>
        <tr r="C149" s="2"/>
      </tp>
      <tp t="s">
        <v>CHF</v>
        <stp/>
        <stp>##V3_BDPV12</stp>
        <stp>ARYN SW Equity</stp>
        <stp>CRNCY</stp>
        <stp>[Crispin Spreadsheet.xlsx]Portfolio!R139C3</stp>
        <tr r="C139" s="2"/>
      </tp>
      <tp t="s">
        <v>USD</v>
        <stp/>
        <stp>##V3_BDPV12</stp>
        <stp>LAMR US Equity</stp>
        <stp>CRNCY</stp>
        <stp>[Crispin Spreadsheet.xlsx]Portfolio!R234C3</stp>
        <tr r="C234" s="2"/>
      </tp>
      <tp>
        <v>0.88500999999999996</v>
        <stp/>
        <stp>##V3_BDPV12</stp>
        <stp>EURGBP Curncy</stp>
        <stp>LAST_PRICE</stp>
        <stp>[Crispin Spreadsheet.xlsx]Portfolio!R271C6</stp>
        <tr r="F271" s="2"/>
      </tp>
    </main>
    <main first="bloomberg.rtd">
      <tp>
        <v>12.47</v>
        <stp/>
        <stp>##V3_BDPV12</stp>
        <stp>RDC US Equity</stp>
        <stp>LAST_PRICE</stp>
        <stp>[Crispin Spreadsheet.xlsx]Portfolio!R245C6</stp>
        <tr r="F245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366"/>
  <sheetViews>
    <sheetView showZeros="0" tabSelected="1" zoomScale="115" zoomScaleNormal="115" workbookViewId="0">
      <pane ySplit="8" topLeftCell="A328" activePane="bottomLeft" state="frozen"/>
      <selection activeCell="B5" sqref="B5"/>
      <selection pane="bottomLeft" activeCell="T347" sqref="T347"/>
    </sheetView>
  </sheetViews>
  <sheetFormatPr defaultRowHeight="12" x14ac:dyDescent="0.2"/>
  <cols>
    <col min="1" max="1" width="25.42578125" style="1" bestFit="1" customWidth="1"/>
    <col min="2" max="2" width="22" style="1" bestFit="1" customWidth="1"/>
    <col min="3" max="3" width="12.5703125" style="1" hidden="1" customWidth="1"/>
    <col min="4" max="4" width="35.140625" style="1" bestFit="1" customWidth="1"/>
    <col min="5" max="5" width="16.7109375" style="2" bestFit="1" customWidth="1"/>
    <col min="6" max="6" width="12.5703125" style="2" bestFit="1" customWidth="1"/>
    <col min="7" max="7" width="7.5703125" style="33" bestFit="1" customWidth="1"/>
    <col min="8" max="8" width="9.28515625" style="22" bestFit="1" customWidth="1"/>
    <col min="9" max="9" width="13.85546875" style="25" bestFit="1" customWidth="1"/>
    <col min="10" max="10" width="14.85546875" style="49" hidden="1" customWidth="1"/>
    <col min="11" max="11" width="15.28515625" style="1" hidden="1" customWidth="1"/>
    <col min="12" max="12" width="12.5703125" style="4" bestFit="1" customWidth="1"/>
    <col min="13" max="13" width="11.7109375" style="7" bestFit="1" customWidth="1"/>
    <col min="14" max="14" width="11.85546875" style="8" bestFit="1" customWidth="1"/>
    <col min="15" max="15" width="10.85546875" style="7" bestFit="1" customWidth="1"/>
    <col min="16" max="16" width="11" style="10" bestFit="1" customWidth="1"/>
    <col min="17" max="17" width="8.85546875" style="10" bestFit="1" customWidth="1"/>
    <col min="18" max="18" width="6.85546875" style="159" bestFit="1" customWidth="1"/>
    <col min="19" max="19" width="14.140625" style="33" bestFit="1" customWidth="1"/>
    <col min="20" max="20" width="10.85546875" style="1" bestFit="1" customWidth="1"/>
    <col min="21" max="21" width="12" style="1" bestFit="1" customWidth="1"/>
    <col min="22" max="22" width="13.28515625" style="151" bestFit="1" customWidth="1"/>
    <col min="23" max="23" width="13" style="1" bestFit="1" customWidth="1"/>
    <col min="24" max="24" width="12" style="3" bestFit="1" customWidth="1"/>
    <col min="25" max="25" width="14.5703125" style="2" bestFit="1" customWidth="1"/>
    <col min="26" max="26" width="12.5703125" style="19" bestFit="1" customWidth="1"/>
    <col min="27" max="27" width="9.28515625" style="22" bestFit="1" customWidth="1"/>
    <col min="28" max="28" width="14.7109375" style="155" hidden="1" customWidth="1"/>
    <col min="29" max="29" width="16.7109375" style="21" hidden="1" customWidth="1"/>
    <col min="30" max="30" width="13" style="167" bestFit="1" customWidth="1"/>
    <col min="31" max="31" width="13" style="204" hidden="1" customWidth="1"/>
    <col min="32" max="32" width="9.140625" style="197"/>
    <col min="33" max="16384" width="9.140625" style="1"/>
  </cols>
  <sheetData>
    <row r="1" spans="1:33" x14ac:dyDescent="0.2">
      <c r="C1" s="178">
        <v>43157</v>
      </c>
      <c r="D1" s="128">
        <v>43158</v>
      </c>
      <c r="I1" s="219" t="s">
        <v>15</v>
      </c>
      <c r="J1" s="220"/>
      <c r="K1" s="220"/>
      <c r="L1" s="221"/>
      <c r="M1" s="219" t="s">
        <v>307</v>
      </c>
      <c r="N1" s="222"/>
      <c r="O1" s="223" t="s">
        <v>309</v>
      </c>
      <c r="P1" s="224"/>
      <c r="Q1" s="225" t="s">
        <v>17</v>
      </c>
      <c r="R1" s="226"/>
      <c r="AF1" s="19"/>
    </row>
    <row r="2" spans="1:33" s="44" customFormat="1" x14ac:dyDescent="0.2">
      <c r="A2" s="44" t="s">
        <v>312</v>
      </c>
      <c r="C2" s="44" t="s">
        <v>311</v>
      </c>
      <c r="D2" s="127"/>
      <c r="I2" s="130" t="s">
        <v>302</v>
      </c>
      <c r="J2" s="93"/>
      <c r="K2" s="88"/>
      <c r="L2" s="142">
        <f>N263</f>
        <v>9.6511507818763751E-3</v>
      </c>
      <c r="M2" s="88" t="s">
        <v>305</v>
      </c>
      <c r="N2" s="132">
        <f>W263</f>
        <v>1.200267572720533E-2</v>
      </c>
      <c r="O2" s="131" t="s">
        <v>304</v>
      </c>
      <c r="P2" s="150">
        <f>_xll.BDP(A2,C2)</f>
        <v>-0.1801604</v>
      </c>
      <c r="Q2" s="131" t="s">
        <v>310</v>
      </c>
      <c r="R2" s="150">
        <f>R263+Q263</f>
        <v>50.002072093952023</v>
      </c>
      <c r="S2" s="33"/>
      <c r="V2" s="151"/>
      <c r="X2" s="3"/>
      <c r="Z2" s="19"/>
      <c r="AB2" s="155"/>
      <c r="AC2" s="21"/>
      <c r="AD2" s="167"/>
      <c r="AE2" s="204"/>
      <c r="AF2" s="19"/>
    </row>
    <row r="3" spans="1:33" s="44" customFormat="1" x14ac:dyDescent="0.2">
      <c r="A3" s="149" t="s">
        <v>293</v>
      </c>
      <c r="D3" s="127"/>
      <c r="I3" s="130" t="s">
        <v>22</v>
      </c>
      <c r="J3" s="93"/>
      <c r="K3" s="88"/>
      <c r="L3" s="132">
        <f>N283</f>
        <v>7.425265661915318E-3</v>
      </c>
      <c r="M3" s="88" t="s">
        <v>306</v>
      </c>
      <c r="N3" s="132">
        <f>V263</f>
        <v>1.7658990209199383E-2</v>
      </c>
      <c r="O3" s="131" t="s">
        <v>301</v>
      </c>
      <c r="P3" s="138">
        <f>_xll.BDP(A3,$F$7)</f>
        <v>1.2218</v>
      </c>
      <c r="Q3" s="93"/>
      <c r="R3" s="132"/>
      <c r="S3" s="33"/>
      <c r="V3" s="151"/>
      <c r="X3" s="3"/>
      <c r="Z3" s="19"/>
      <c r="AB3" s="155"/>
      <c r="AC3" s="21"/>
      <c r="AD3" s="167"/>
      <c r="AE3" s="204"/>
      <c r="AF3" s="19"/>
    </row>
    <row r="4" spans="1:33" s="44" customFormat="1" x14ac:dyDescent="0.2">
      <c r="C4" s="3"/>
      <c r="D4" s="127"/>
      <c r="I4" s="130" t="s">
        <v>303</v>
      </c>
      <c r="J4" s="93"/>
      <c r="K4" s="88"/>
      <c r="L4" s="132">
        <f>N337</f>
        <v>-6.7112696990291305E-4</v>
      </c>
      <c r="M4" s="88"/>
      <c r="N4" s="138"/>
      <c r="O4" s="88"/>
      <c r="P4" s="140"/>
      <c r="Q4" s="93"/>
      <c r="R4" s="132"/>
      <c r="S4" s="33"/>
      <c r="V4" s="151"/>
      <c r="X4" s="3"/>
      <c r="Z4" s="19"/>
      <c r="AB4" s="155"/>
      <c r="AC4" s="21"/>
      <c r="AD4" s="167"/>
      <c r="AE4" s="204"/>
      <c r="AF4" s="19"/>
    </row>
    <row r="5" spans="1:33" x14ac:dyDescent="0.2">
      <c r="C5" s="3"/>
      <c r="I5" s="133" t="s">
        <v>308</v>
      </c>
      <c r="J5" s="129"/>
      <c r="K5" s="134"/>
      <c r="L5" s="137">
        <f>L2-(P2/100)</f>
        <v>1.1452754781876375E-2</v>
      </c>
      <c r="M5" s="129"/>
      <c r="N5" s="139"/>
      <c r="O5" s="135"/>
      <c r="P5" s="141"/>
      <c r="Q5" s="136"/>
      <c r="R5" s="137"/>
      <c r="AF5" s="19"/>
    </row>
    <row r="6" spans="1:33" ht="15" customHeight="1" x14ac:dyDescent="0.2">
      <c r="R6" s="157"/>
      <c r="Y6" s="227" t="s">
        <v>315</v>
      </c>
      <c r="Z6" s="227"/>
      <c r="AA6" s="227"/>
      <c r="AB6" s="227"/>
      <c r="AC6" s="227"/>
      <c r="AD6" s="227"/>
      <c r="AE6" s="221"/>
    </row>
    <row r="7" spans="1:33" hidden="1" x14ac:dyDescent="0.2">
      <c r="B7" s="181"/>
      <c r="C7" s="181" t="s">
        <v>10</v>
      </c>
      <c r="D7" s="1" t="s">
        <v>5</v>
      </c>
      <c r="E7" s="2" t="s">
        <v>318</v>
      </c>
      <c r="F7" s="2" t="s">
        <v>26</v>
      </c>
      <c r="K7" s="1" t="s">
        <v>27</v>
      </c>
      <c r="L7" s="4" t="s">
        <v>26</v>
      </c>
      <c r="Y7" s="2" t="s">
        <v>320</v>
      </c>
      <c r="AC7" s="2" t="s">
        <v>318</v>
      </c>
    </row>
    <row r="8" spans="1:33" x14ac:dyDescent="0.2">
      <c r="A8" s="99"/>
      <c r="B8" s="102" t="s">
        <v>2</v>
      </c>
      <c r="C8" s="102" t="s">
        <v>9</v>
      </c>
      <c r="D8" s="103" t="s">
        <v>3</v>
      </c>
      <c r="E8" s="143" t="s">
        <v>6</v>
      </c>
      <c r="F8" s="143" t="s">
        <v>8</v>
      </c>
      <c r="G8" s="144" t="s">
        <v>13</v>
      </c>
      <c r="H8" s="144" t="s">
        <v>14</v>
      </c>
      <c r="I8" s="145" t="s">
        <v>1</v>
      </c>
      <c r="J8" s="146" t="s">
        <v>11</v>
      </c>
      <c r="K8" s="146" t="s">
        <v>29</v>
      </c>
      <c r="L8" s="147" t="s">
        <v>12</v>
      </c>
      <c r="M8" s="148" t="str">
        <f>CONCATENATE("PNL(",B5,")")</f>
        <v>PNL()</v>
      </c>
      <c r="N8" s="148" t="s">
        <v>15</v>
      </c>
      <c r="O8" s="148" t="s">
        <v>17</v>
      </c>
      <c r="P8" s="148" t="s">
        <v>18</v>
      </c>
      <c r="Q8" s="148" t="s">
        <v>19</v>
      </c>
      <c r="R8" s="154" t="s">
        <v>20</v>
      </c>
      <c r="S8" s="148" t="s">
        <v>16</v>
      </c>
      <c r="T8" s="148" t="s">
        <v>25</v>
      </c>
      <c r="U8" s="148" t="s">
        <v>28</v>
      </c>
      <c r="V8" s="148" t="s">
        <v>313</v>
      </c>
      <c r="W8" s="148" t="s">
        <v>314</v>
      </c>
      <c r="X8" s="156" t="s">
        <v>352</v>
      </c>
      <c r="Y8" s="143" t="s">
        <v>6</v>
      </c>
      <c r="Z8" s="148" t="s">
        <v>13</v>
      </c>
      <c r="AA8" s="144" t="s">
        <v>14</v>
      </c>
      <c r="AB8" s="156" t="s">
        <v>1</v>
      </c>
      <c r="AC8" s="147" t="s">
        <v>12</v>
      </c>
      <c r="AD8" s="143" t="s">
        <v>15</v>
      </c>
      <c r="AE8" s="205" t="s">
        <v>352</v>
      </c>
    </row>
    <row r="9" spans="1:33" s="44" customFormat="1" ht="4.5" customHeight="1" x14ac:dyDescent="0.2">
      <c r="B9" s="5"/>
      <c r="C9" s="5"/>
      <c r="D9" s="5"/>
      <c r="E9" s="29"/>
      <c r="F9" s="29"/>
      <c r="G9" s="34"/>
      <c r="H9" s="75"/>
      <c r="I9" s="26"/>
      <c r="J9" s="47"/>
      <c r="K9" s="47"/>
      <c r="L9" s="31"/>
      <c r="M9" s="70"/>
      <c r="N9" s="78"/>
      <c r="O9" s="37"/>
      <c r="P9" s="10"/>
      <c r="Q9" s="81"/>
      <c r="R9" s="160"/>
      <c r="S9" s="43"/>
      <c r="T9" s="5"/>
      <c r="U9" s="5"/>
      <c r="V9" s="151"/>
      <c r="X9" s="3"/>
      <c r="Y9" s="187"/>
      <c r="Z9" s="183"/>
      <c r="AA9" s="169"/>
      <c r="AB9" s="170"/>
      <c r="AC9" s="172"/>
      <c r="AD9" s="195"/>
      <c r="AE9" s="206"/>
      <c r="AF9" s="197"/>
    </row>
    <row r="10" spans="1:33" s="44" customFormat="1" x14ac:dyDescent="0.2">
      <c r="B10" s="44" t="s">
        <v>251</v>
      </c>
      <c r="C10" s="44" t="str">
        <f>_xll.BDP(B10,$C$7)</f>
        <v>AUD</v>
      </c>
      <c r="D10" s="44" t="s">
        <v>560</v>
      </c>
      <c r="E10" s="67">
        <f>_xll.BDP(B10,$E$7)</f>
        <v>7.83</v>
      </c>
      <c r="F10" s="67">
        <f>_xll.BDP(B10,$F$7)</f>
        <v>7.81</v>
      </c>
      <c r="G10" s="68">
        <f t="shared" ref="G10:G19" si="0">IF(OR(F10="#N/A N/A",E10="#N/A N/A"),0,  F10 - E10)</f>
        <v>-2.0000000000000462E-2</v>
      </c>
      <c r="H10" s="76">
        <f t="shared" ref="H10:H19" si="1">IF(OR(E10=0,E10="#N/A N/A"),0,G10 / E10*100)</f>
        <v>-0.25542784163474408</v>
      </c>
      <c r="I10" s="25">
        <v>-127400</v>
      </c>
      <c r="J10" s="49" t="str">
        <f>CONCATENATE(B338,C10, " Curncy")</f>
        <v>EURAUD Curncy</v>
      </c>
      <c r="K10" s="49">
        <f>IF(C10 = B338,1,_xll.BDP(J10,$K$7))</f>
        <v>1</v>
      </c>
      <c r="L10" s="69">
        <f>IF(C10 = B338,1,_xll.BDP(J10,$L$7)*K10)</f>
        <v>1.56684</v>
      </c>
      <c r="M10" s="70">
        <f t="shared" ref="M10:M19" si="2">G10*I10*S10/L10</f>
        <v>1626.2030583850672</v>
      </c>
      <c r="N10" s="79">
        <f>M10 / X338</f>
        <v>9.4104685773346803E-6</v>
      </c>
      <c r="O10" s="70">
        <f t="shared" ref="O10:O19" si="3">F10*I10*S10/L10</f>
        <v>-635032.29429935408</v>
      </c>
      <c r="P10" s="10">
        <f>O10 / X338*100</f>
        <v>-0.36747879794491078</v>
      </c>
      <c r="Q10" s="82">
        <f t="shared" ref="Q10:Q19" si="4">IF(P10&lt;0,P10,0)</f>
        <v>-0.36747879794491078</v>
      </c>
      <c r="R10" s="161">
        <f t="shared" ref="R10:R19" si="5">IF(P10&gt;0,P10,0)</f>
        <v>0</v>
      </c>
      <c r="S10" s="33">
        <f t="shared" ref="S10:S19" si="6">IF(EXACT(C10,UPPER(C10)),1,0.01)/U10</f>
        <v>1</v>
      </c>
      <c r="T10" s="44">
        <v>0</v>
      </c>
      <c r="U10" s="44">
        <v>1</v>
      </c>
      <c r="V10" s="152">
        <f t="shared" ref="V10:V19" si="7">IF(AND(P10&lt;0,N10&gt;0),N10,0)</f>
        <v>9.4104685773346803E-6</v>
      </c>
      <c r="W10" s="152">
        <f t="shared" ref="W10:W19" si="8">IF(AND(P10&gt;0,N10&gt;0),N10,0)</f>
        <v>0</v>
      </c>
      <c r="X10" s="203"/>
      <c r="Y10" s="185" t="e">
        <f>_xll.BDH(B10,$Y$7,$C$1,$C$1)</f>
        <v>#N/A</v>
      </c>
      <c r="Z10" s="182" t="e">
        <f t="shared" ref="Z10:Z19" si="9">IF(OR(E10="#N/A N/A",Y10="#N/A N/A"),0,  E10 - Y10)</f>
        <v>#N/A</v>
      </c>
      <c r="AA10" s="171" t="e">
        <f t="shared" ref="AA10:AA19" si="10">IF(OR(Y10=0,Y10="#N/A N/A"),0,Z10 / Y10*100)</f>
        <v>#N/A</v>
      </c>
      <c r="AB10" s="170">
        <v>-127400</v>
      </c>
      <c r="AC10" s="172">
        <f>IF(C10 = B338,1,_xll.BDP(J10,$AC$7)*K10)</f>
        <v>1.5678099999999999</v>
      </c>
      <c r="AD10" s="195" t="e">
        <f>Z10*AB10*S10/AC10 / AE338</f>
        <v>#N/A</v>
      </c>
      <c r="AE10" s="206"/>
      <c r="AF10" s="197"/>
      <c r="AG10" s="179"/>
    </row>
    <row r="11" spans="1:33" s="44" customFormat="1" x14ac:dyDescent="0.2">
      <c r="B11" s="44" t="s">
        <v>250</v>
      </c>
      <c r="C11" s="44" t="str">
        <f>_xll.BDP(B11,$C$7)</f>
        <v>AUD</v>
      </c>
      <c r="D11" s="44" t="s">
        <v>559</v>
      </c>
      <c r="E11" s="67">
        <f>_xll.BDP(B11,$E$7)</f>
        <v>76.760000000000005</v>
      </c>
      <c r="F11" s="67">
        <f>_xll.BDP(B11,$F$7)</f>
        <v>76.39</v>
      </c>
      <c r="G11" s="68">
        <f t="shared" si="0"/>
        <v>-0.37000000000000455</v>
      </c>
      <c r="H11" s="76">
        <f t="shared" si="1"/>
        <v>-0.48202188639917215</v>
      </c>
      <c r="I11" s="25">
        <v>-30000</v>
      </c>
      <c r="J11" s="49" t="str">
        <f>CONCATENATE(B338,C11, " Curncy")</f>
        <v>EURAUD Curncy</v>
      </c>
      <c r="K11" s="49">
        <f>IF(C11 = B338,1,_xll.BDP(J11,$K$7))</f>
        <v>1</v>
      </c>
      <c r="L11" s="69">
        <f>IF(C11 = B338,1,_xll.BDP(J11,$L$7)*K11)</f>
        <v>1.56684</v>
      </c>
      <c r="M11" s="70">
        <f t="shared" si="2"/>
        <v>7084.3225855863629</v>
      </c>
      <c r="N11" s="79">
        <f>M11 / X338</f>
        <v>4.0995369391057235E-5</v>
      </c>
      <c r="O11" s="70">
        <f t="shared" si="3"/>
        <v>-1462625.4116565827</v>
      </c>
      <c r="P11" s="10">
        <f>O11 / X338*100</f>
        <v>-0.84638818048184428</v>
      </c>
      <c r="Q11" s="82">
        <f t="shared" si="4"/>
        <v>-0.84638818048184428</v>
      </c>
      <c r="R11" s="161">
        <f t="shared" si="5"/>
        <v>0</v>
      </c>
      <c r="S11" s="33">
        <f t="shared" si="6"/>
        <v>1</v>
      </c>
      <c r="T11" s="44">
        <v>0</v>
      </c>
      <c r="U11" s="44">
        <v>1</v>
      </c>
      <c r="V11" s="152">
        <f t="shared" si="7"/>
        <v>4.0995369391057235E-5</v>
      </c>
      <c r="W11" s="152">
        <f t="shared" si="8"/>
        <v>0</v>
      </c>
      <c r="X11" s="203"/>
      <c r="Y11" s="185" t="e">
        <f>_xll.BDH(B11,$Y$7,$C$1,$C$1)</f>
        <v>#N/A</v>
      </c>
      <c r="Z11" s="183" t="e">
        <f t="shared" si="9"/>
        <v>#N/A</v>
      </c>
      <c r="AA11" s="171" t="e">
        <f t="shared" si="10"/>
        <v>#N/A</v>
      </c>
      <c r="AB11" s="170">
        <v>-30000</v>
      </c>
      <c r="AC11" s="172">
        <f>IF(C11 = B338,1,_xll.BDP(J11,$AC$7)*K11)</f>
        <v>1.5678099999999999</v>
      </c>
      <c r="AD11" s="195" t="e">
        <f>Z11*AB11*S11/AC11 / AE338</f>
        <v>#N/A</v>
      </c>
      <c r="AE11" s="206"/>
      <c r="AF11" s="197"/>
      <c r="AG11" s="179"/>
    </row>
    <row r="12" spans="1:33" s="44" customFormat="1" x14ac:dyDescent="0.2">
      <c r="B12" s="44">
        <v>1860</v>
      </c>
      <c r="C12" s="44" t="s">
        <v>317</v>
      </c>
      <c r="D12" s="44" t="s">
        <v>249</v>
      </c>
      <c r="E12" s="67">
        <v>100</v>
      </c>
      <c r="F12" s="67">
        <v>100</v>
      </c>
      <c r="G12" s="68">
        <f t="shared" si="0"/>
        <v>0</v>
      </c>
      <c r="H12" s="76">
        <f t="shared" si="1"/>
        <v>0</v>
      </c>
      <c r="I12" s="25">
        <v>62558</v>
      </c>
      <c r="J12" s="49" t="str">
        <f>CONCATENATE(B338,C12, " Curncy")</f>
        <v>EURAUD Curncy</v>
      </c>
      <c r="K12" s="49">
        <f>IF(C12 = B338,1,_xll.BDP(J12,$K$7))</f>
        <v>1</v>
      </c>
      <c r="L12" s="69">
        <f>IF(C12 = B338,1,_xll.BDP(J12,$L$7)*K12)</f>
        <v>1.56684</v>
      </c>
      <c r="M12" s="70">
        <f t="shared" si="2"/>
        <v>0</v>
      </c>
      <c r="N12" s="79">
        <f>M12 / X338</f>
        <v>0</v>
      </c>
      <c r="O12" s="70">
        <f t="shared" si="3"/>
        <v>3992622.0928748311</v>
      </c>
      <c r="P12" s="10">
        <f>O12 / X338*100</f>
        <v>2.3104399264556097</v>
      </c>
      <c r="Q12" s="82">
        <f t="shared" si="4"/>
        <v>0</v>
      </c>
      <c r="R12" s="161">
        <f t="shared" si="5"/>
        <v>2.3104399264556097</v>
      </c>
      <c r="S12" s="33">
        <f t="shared" si="6"/>
        <v>1</v>
      </c>
      <c r="T12" s="44">
        <v>1</v>
      </c>
      <c r="U12" s="44">
        <v>1</v>
      </c>
      <c r="V12" s="152">
        <f t="shared" si="7"/>
        <v>0</v>
      </c>
      <c r="W12" s="152">
        <f t="shared" si="8"/>
        <v>0</v>
      </c>
      <c r="X12" s="203"/>
      <c r="Y12" s="185">
        <v>100</v>
      </c>
      <c r="Z12" s="183">
        <f t="shared" si="9"/>
        <v>0</v>
      </c>
      <c r="AA12" s="171">
        <f t="shared" si="10"/>
        <v>0</v>
      </c>
      <c r="AB12" s="170">
        <v>62558</v>
      </c>
      <c r="AC12" s="172">
        <f>IF(C12 = B338,1,_xll.BDP(J12,$AC$7)*K12)</f>
        <v>1.5678099999999999</v>
      </c>
      <c r="AD12" s="195">
        <f>Z12*AB12*S12/AC12 / AE338</f>
        <v>0</v>
      </c>
      <c r="AE12" s="206"/>
      <c r="AF12" s="197"/>
      <c r="AG12" s="179"/>
    </row>
    <row r="13" spans="1:33" s="44" customFormat="1" x14ac:dyDescent="0.2">
      <c r="B13" s="44" t="s">
        <v>248</v>
      </c>
      <c r="C13" s="44" t="str">
        <f>_xll.BDP(B13,$C$7)</f>
        <v>AUD</v>
      </c>
      <c r="D13" s="44" t="s">
        <v>558</v>
      </c>
      <c r="E13" s="67">
        <f>_xll.BDP(B13,$E$7)</f>
        <v>5.2</v>
      </c>
      <c r="F13" s="67">
        <f>_xll.BDP(B13,$F$7)</f>
        <v>5.04</v>
      </c>
      <c r="G13" s="68">
        <f t="shared" si="0"/>
        <v>-0.16000000000000014</v>
      </c>
      <c r="H13" s="76">
        <f t="shared" si="1"/>
        <v>-3.0769230769230793</v>
      </c>
      <c r="I13" s="25">
        <v>-1048000</v>
      </c>
      <c r="J13" s="49" t="str">
        <f>CONCATENATE(B338,C13, " Curncy")</f>
        <v>EURAUD Curncy</v>
      </c>
      <c r="K13" s="49">
        <f>IF(C13 = B338,1,_xll.BDP(J13,$K$7))</f>
        <v>1</v>
      </c>
      <c r="L13" s="69">
        <f>IF(C13 = B338,1,_xll.BDP(J13,$L$7)*K13)</f>
        <v>1.56684</v>
      </c>
      <c r="M13" s="70">
        <f t="shared" si="2"/>
        <v>107017.94695055025</v>
      </c>
      <c r="N13" s="79">
        <f>M13 / X338</f>
        <v>6.192886071614773E-4</v>
      </c>
      <c r="O13" s="70">
        <f t="shared" si="3"/>
        <v>-3371065.3289423296</v>
      </c>
      <c r="P13" s="10">
        <f>O13 / X338*100</f>
        <v>-1.9507591125586519</v>
      </c>
      <c r="Q13" s="82">
        <f t="shared" si="4"/>
        <v>-1.9507591125586519</v>
      </c>
      <c r="R13" s="161">
        <f t="shared" si="5"/>
        <v>0</v>
      </c>
      <c r="S13" s="33">
        <f t="shared" si="6"/>
        <v>1</v>
      </c>
      <c r="T13" s="44">
        <v>0</v>
      </c>
      <c r="U13" s="44">
        <v>1</v>
      </c>
      <c r="V13" s="152">
        <f t="shared" si="7"/>
        <v>6.192886071614773E-4</v>
      </c>
      <c r="W13" s="152">
        <f t="shared" si="8"/>
        <v>0</v>
      </c>
      <c r="X13" s="203"/>
      <c r="Y13" s="185" t="e">
        <f>_xll.BDH(B13,$Y$7,$C$1,$C$1)</f>
        <v>#N/A</v>
      </c>
      <c r="Z13" s="183" t="e">
        <f t="shared" si="9"/>
        <v>#N/A</v>
      </c>
      <c r="AA13" s="171" t="e">
        <f t="shared" si="10"/>
        <v>#N/A</v>
      </c>
      <c r="AB13" s="170">
        <v>-1048000</v>
      </c>
      <c r="AC13" s="172">
        <f>IF(C13 = B338,1,_xll.BDP(J13,$AC$7)*K13)</f>
        <v>1.5678099999999999</v>
      </c>
      <c r="AD13" s="195" t="e">
        <f>Z13*AB13*S13/AC13 / AE338</f>
        <v>#N/A</v>
      </c>
      <c r="AE13" s="206"/>
      <c r="AF13" s="197"/>
      <c r="AG13" s="179"/>
    </row>
    <row r="14" spans="1:33" s="44" customFormat="1" x14ac:dyDescent="0.2">
      <c r="B14" s="44" t="s">
        <v>247</v>
      </c>
      <c r="C14" s="44" t="str">
        <f>_xll.BDP(B14,$C$7)</f>
        <v>AUD</v>
      </c>
      <c r="D14" s="44" t="s">
        <v>557</v>
      </c>
      <c r="E14" s="67">
        <f>_xll.BDP(B14,$E$7)</f>
        <v>2.52</v>
      </c>
      <c r="F14" s="67">
        <f>_xll.BDP(B14,$F$7)</f>
        <v>2.52</v>
      </c>
      <c r="G14" s="68">
        <f t="shared" si="0"/>
        <v>0</v>
      </c>
      <c r="H14" s="76">
        <f t="shared" si="1"/>
        <v>0</v>
      </c>
      <c r="I14" s="25">
        <v>-977000</v>
      </c>
      <c r="J14" s="49" t="str">
        <f>CONCATENATE(B338,C14, " Curncy")</f>
        <v>EURAUD Curncy</v>
      </c>
      <c r="K14" s="49">
        <f>IF(C14 = B338,1,_xll.BDP(J14,$K$7))</f>
        <v>1</v>
      </c>
      <c r="L14" s="69">
        <f>IF(C14 = B338,1,_xll.BDP(J14,$L$7)*K14)</f>
        <v>1.56684</v>
      </c>
      <c r="M14" s="70">
        <f t="shared" si="2"/>
        <v>0</v>
      </c>
      <c r="N14" s="79">
        <f>M14 / X338</f>
        <v>0</v>
      </c>
      <c r="O14" s="70">
        <f t="shared" si="3"/>
        <v>-1571341.0431186336</v>
      </c>
      <c r="P14" s="10">
        <f>O14 / X338*100</f>
        <v>-0.90929945275276847</v>
      </c>
      <c r="Q14" s="82">
        <f t="shared" si="4"/>
        <v>-0.90929945275276847</v>
      </c>
      <c r="R14" s="161">
        <f t="shared" si="5"/>
        <v>0</v>
      </c>
      <c r="S14" s="33">
        <f t="shared" si="6"/>
        <v>1</v>
      </c>
      <c r="T14" s="44">
        <v>0</v>
      </c>
      <c r="U14" s="44">
        <v>1</v>
      </c>
      <c r="V14" s="152">
        <f t="shared" si="7"/>
        <v>0</v>
      </c>
      <c r="W14" s="152">
        <f t="shared" si="8"/>
        <v>0</v>
      </c>
      <c r="X14" s="203"/>
      <c r="Y14" s="185" t="e">
        <f>_xll.BDH(B14,$Y$7,$C$1,$C$1)</f>
        <v>#N/A</v>
      </c>
      <c r="Z14" s="183" t="e">
        <f t="shared" si="9"/>
        <v>#N/A</v>
      </c>
      <c r="AA14" s="171" t="e">
        <f t="shared" si="10"/>
        <v>#N/A</v>
      </c>
      <c r="AB14" s="170">
        <v>-977000</v>
      </c>
      <c r="AC14" s="172">
        <f>IF(C14 = B338,1,_xll.BDP(J14,$AC$7)*K14)</f>
        <v>1.5678099999999999</v>
      </c>
      <c r="AD14" s="195" t="e">
        <f>Z14*AB14*S14/AC14 / AE338</f>
        <v>#N/A</v>
      </c>
      <c r="AE14" s="206"/>
      <c r="AF14" s="197"/>
      <c r="AG14" s="179"/>
    </row>
    <row r="15" spans="1:33" s="44" customFormat="1" x14ac:dyDescent="0.2">
      <c r="B15" s="44" t="s">
        <v>246</v>
      </c>
      <c r="C15" s="44" t="str">
        <f>_xll.BDP(B15,$C$7)</f>
        <v>AUD</v>
      </c>
      <c r="D15" s="44" t="s">
        <v>556</v>
      </c>
      <c r="E15" s="67">
        <f>_xll.BDP(B15,$E$7)</f>
        <v>3.36</v>
      </c>
      <c r="F15" s="67">
        <f>_xll.BDP(B15,$F$7)</f>
        <v>3.24</v>
      </c>
      <c r="G15" s="68">
        <f t="shared" si="0"/>
        <v>-0.11999999999999966</v>
      </c>
      <c r="H15" s="76">
        <f t="shared" si="1"/>
        <v>-3.5714285714285614</v>
      </c>
      <c r="I15" s="25">
        <v>-916000</v>
      </c>
      <c r="J15" s="49" t="str">
        <f>CONCATENATE(B338,C15, " Curncy")</f>
        <v>EURAUD Curncy</v>
      </c>
      <c r="K15" s="49">
        <f>IF(C15 = B338,1,_xll.BDP(J15,$K$7))</f>
        <v>1</v>
      </c>
      <c r="L15" s="69">
        <f>IF(C15 = B338,1,_xll.BDP(J15,$L$7)*K15)</f>
        <v>1.56684</v>
      </c>
      <c r="M15" s="70">
        <f t="shared" si="2"/>
        <v>70153.940415102814</v>
      </c>
      <c r="N15" s="79">
        <f>M15 / X338</f>
        <v>4.0596495526711197E-4</v>
      </c>
      <c r="O15" s="70">
        <f t="shared" si="3"/>
        <v>-1894156.3912077812</v>
      </c>
      <c r="P15" s="10">
        <f>O15 / X338*100</f>
        <v>-1.0961053792212052</v>
      </c>
      <c r="Q15" s="82">
        <f t="shared" si="4"/>
        <v>-1.0961053792212052</v>
      </c>
      <c r="R15" s="161">
        <f t="shared" si="5"/>
        <v>0</v>
      </c>
      <c r="S15" s="33">
        <f t="shared" si="6"/>
        <v>1</v>
      </c>
      <c r="T15" s="44">
        <v>0</v>
      </c>
      <c r="U15" s="44">
        <v>1</v>
      </c>
      <c r="V15" s="152">
        <f t="shared" si="7"/>
        <v>4.0596495526711197E-4</v>
      </c>
      <c r="W15" s="152">
        <f t="shared" si="8"/>
        <v>0</v>
      </c>
      <c r="X15" s="203"/>
      <c r="Y15" s="185" t="e">
        <f>_xll.BDH(B15,$Y$7,$C$1,$C$1)</f>
        <v>#N/A</v>
      </c>
      <c r="Z15" s="183" t="e">
        <f t="shared" si="9"/>
        <v>#N/A</v>
      </c>
      <c r="AA15" s="171" t="e">
        <f t="shared" si="10"/>
        <v>#N/A</v>
      </c>
      <c r="AB15" s="170">
        <v>-916000</v>
      </c>
      <c r="AC15" s="172">
        <f>IF(C15 = B338,1,_xll.BDP(J15,$AC$7)*K15)</f>
        <v>1.5678099999999999</v>
      </c>
      <c r="AD15" s="195" t="e">
        <f>Z15*AB15*S15/AC15 / AE338</f>
        <v>#N/A</v>
      </c>
      <c r="AE15" s="206"/>
      <c r="AF15" s="197"/>
      <c r="AG15" s="179"/>
    </row>
    <row r="16" spans="1:33" s="44" customFormat="1" x14ac:dyDescent="0.2">
      <c r="B16" s="44" t="s">
        <v>245</v>
      </c>
      <c r="C16" s="44" t="str">
        <f>_xll.BDP(B16,$C$7)</f>
        <v>AUD</v>
      </c>
      <c r="D16" s="44" t="s">
        <v>555</v>
      </c>
      <c r="E16" s="67">
        <f>_xll.BDP(B16,$E$7)</f>
        <v>8.2000000000000003E-2</v>
      </c>
      <c r="F16" s="67">
        <f>_xll.BDP(B16,$F$7)</f>
        <v>8.5999999999999993E-2</v>
      </c>
      <c r="G16" s="68">
        <f t="shared" si="0"/>
        <v>3.9999999999999897E-3</v>
      </c>
      <c r="H16" s="76">
        <f t="shared" si="1"/>
        <v>4.8780487804877914</v>
      </c>
      <c r="I16" s="25">
        <v>5759800</v>
      </c>
      <c r="J16" s="49" t="str">
        <f>CONCATENATE(B338,C16, " Curncy")</f>
        <v>EURAUD Curncy</v>
      </c>
      <c r="K16" s="49">
        <f>IF(C16 = B338,1,_xll.BDP(J16,$K$7))</f>
        <v>1</v>
      </c>
      <c r="L16" s="69">
        <f>IF(C16 = B338,1,_xll.BDP(J16,$L$7)*K16)</f>
        <v>1.56684</v>
      </c>
      <c r="M16" s="70">
        <f t="shared" si="2"/>
        <v>14704.245487733233</v>
      </c>
      <c r="N16" s="79">
        <f>M16 / X338</f>
        <v>8.5090136439137983E-5</v>
      </c>
      <c r="O16" s="70">
        <f t="shared" si="3"/>
        <v>316141.27798626531</v>
      </c>
      <c r="P16" s="10">
        <f>O16 / X338*100</f>
        <v>0.18294379334414715</v>
      </c>
      <c r="Q16" s="82">
        <f t="shared" si="4"/>
        <v>0</v>
      </c>
      <c r="R16" s="161">
        <f t="shared" si="5"/>
        <v>0.18294379334414715</v>
      </c>
      <c r="S16" s="33">
        <f t="shared" si="6"/>
        <v>1</v>
      </c>
      <c r="T16" s="44">
        <v>0</v>
      </c>
      <c r="U16" s="44">
        <v>1</v>
      </c>
      <c r="V16" s="152">
        <f t="shared" si="7"/>
        <v>0</v>
      </c>
      <c r="W16" s="152">
        <f t="shared" si="8"/>
        <v>8.5090136439137983E-5</v>
      </c>
      <c r="X16" s="203"/>
      <c r="Y16" s="185" t="e">
        <f>_xll.BDH(B16,$Y$7,$C$1,$C$1)</f>
        <v>#N/A</v>
      </c>
      <c r="Z16" s="183" t="e">
        <f t="shared" si="9"/>
        <v>#N/A</v>
      </c>
      <c r="AA16" s="171" t="e">
        <f t="shared" si="10"/>
        <v>#N/A</v>
      </c>
      <c r="AB16" s="170">
        <v>5759800</v>
      </c>
      <c r="AC16" s="172">
        <f>IF(C16 = B338,1,_xll.BDP(J16,$AC$7)*K16)</f>
        <v>1.5678099999999999</v>
      </c>
      <c r="AD16" s="195" t="e">
        <f>Z16*AB16*S16/AC16 / AE338</f>
        <v>#N/A</v>
      </c>
      <c r="AE16" s="206"/>
      <c r="AF16" s="197"/>
      <c r="AG16" s="179"/>
    </row>
    <row r="17" spans="1:33" s="44" customFormat="1" x14ac:dyDescent="0.2">
      <c r="B17" s="44" t="s">
        <v>244</v>
      </c>
      <c r="C17" s="44" t="str">
        <f>_xll.BDP(B17,$C$7)</f>
        <v>AUD</v>
      </c>
      <c r="D17" s="44" t="s">
        <v>554</v>
      </c>
      <c r="E17" s="67">
        <f>_xll.BDP(B17,$E$7)</f>
        <v>1.62</v>
      </c>
      <c r="F17" s="67">
        <f>_xll.BDP(B17,$F$7)</f>
        <v>1.6</v>
      </c>
      <c r="G17" s="68">
        <f t="shared" si="0"/>
        <v>-2.0000000000000018E-2</v>
      </c>
      <c r="H17" s="76">
        <f t="shared" si="1"/>
        <v>-1.2345679012345689</v>
      </c>
      <c r="I17" s="25">
        <v>960000</v>
      </c>
      <c r="J17" s="49" t="str">
        <f>CONCATENATE(B338,C17, " Curncy")</f>
        <v>EURAUD Curncy</v>
      </c>
      <c r="K17" s="49">
        <f>IF(C17 = B338,1,_xll.BDP(J17,$K$7))</f>
        <v>1</v>
      </c>
      <c r="L17" s="69">
        <f>IF(C17 = B338,1,_xll.BDP(J17,$L$7)*K17)</f>
        <v>1.56684</v>
      </c>
      <c r="M17" s="70">
        <f t="shared" si="2"/>
        <v>-12253.96339128438</v>
      </c>
      <c r="N17" s="79">
        <f>M17 / X338</f>
        <v>-7.0910909216963055E-5</v>
      </c>
      <c r="O17" s="70">
        <f t="shared" si="3"/>
        <v>980317.07130274945</v>
      </c>
      <c r="P17" s="10">
        <f>O17 / X338*100</f>
        <v>0.56728727373570387</v>
      </c>
      <c r="Q17" s="82">
        <f t="shared" si="4"/>
        <v>0</v>
      </c>
      <c r="R17" s="161">
        <f t="shared" si="5"/>
        <v>0.56728727373570387</v>
      </c>
      <c r="S17" s="33">
        <f t="shared" si="6"/>
        <v>1</v>
      </c>
      <c r="T17" s="44">
        <v>0</v>
      </c>
      <c r="U17" s="44">
        <v>1</v>
      </c>
      <c r="V17" s="152">
        <f t="shared" si="7"/>
        <v>0</v>
      </c>
      <c r="W17" s="152">
        <f t="shared" si="8"/>
        <v>0</v>
      </c>
      <c r="X17" s="203"/>
      <c r="Y17" s="185" t="e">
        <f>_xll.BDH(B17,$Y$7,$C$1,$C$1)</f>
        <v>#N/A</v>
      </c>
      <c r="Z17" s="183" t="e">
        <f t="shared" si="9"/>
        <v>#N/A</v>
      </c>
      <c r="AA17" s="171" t="e">
        <f t="shared" si="10"/>
        <v>#N/A</v>
      </c>
      <c r="AB17" s="170">
        <v>960000</v>
      </c>
      <c r="AC17" s="172">
        <f>IF(C17 = B338,1,_xll.BDP(J17,$AC$7)*K17)</f>
        <v>1.5678099999999999</v>
      </c>
      <c r="AD17" s="195" t="e">
        <f>Z17*AB17*S17/AC17 / AE338</f>
        <v>#N/A</v>
      </c>
      <c r="AE17" s="206"/>
      <c r="AF17" s="197"/>
      <c r="AG17" s="179"/>
    </row>
    <row r="18" spans="1:33" s="44" customFormat="1" x14ac:dyDescent="0.2">
      <c r="B18" s="44" t="s">
        <v>243</v>
      </c>
      <c r="C18" s="44" t="str">
        <f>_xll.BDP(B18,$C$7)</f>
        <v>AUD</v>
      </c>
      <c r="D18" s="44" t="s">
        <v>553</v>
      </c>
      <c r="E18" s="67">
        <f>_xll.BDP(B18,$E$7)</f>
        <v>0.21</v>
      </c>
      <c r="F18" s="67">
        <f>_xll.BDP(B18,$F$7)</f>
        <v>0.22</v>
      </c>
      <c r="G18" s="68">
        <f t="shared" si="0"/>
        <v>1.0000000000000009E-2</v>
      </c>
      <c r="H18" s="76">
        <f t="shared" si="1"/>
        <v>4.7619047619047663</v>
      </c>
      <c r="I18" s="25">
        <v>383311</v>
      </c>
      <c r="J18" s="49" t="str">
        <f>CONCATENATE(B338,C18, " Curncy")</f>
        <v>EURAUD Curncy</v>
      </c>
      <c r="K18" s="49">
        <f>IF(C18 = B338,1,_xll.BDP(J18,$K$7))</f>
        <v>1</v>
      </c>
      <c r="L18" s="69">
        <f>IF(C18 = B338,1,_xll.BDP(J18,$L$7)*K18)</f>
        <v>1.56684</v>
      </c>
      <c r="M18" s="70">
        <f t="shared" si="2"/>
        <v>2446.3952924357327</v>
      </c>
      <c r="N18" s="79">
        <f>M18 / X338</f>
        <v>1.4156735168157982E-5</v>
      </c>
      <c r="O18" s="70">
        <f t="shared" si="3"/>
        <v>53820.696433586068</v>
      </c>
      <c r="P18" s="10">
        <f>O18 / X338*100</f>
        <v>3.1144817369947529E-2</v>
      </c>
      <c r="Q18" s="82">
        <f t="shared" si="4"/>
        <v>0</v>
      </c>
      <c r="R18" s="161">
        <f t="shared" si="5"/>
        <v>3.1144817369947529E-2</v>
      </c>
      <c r="S18" s="33">
        <f t="shared" si="6"/>
        <v>1</v>
      </c>
      <c r="T18" s="44">
        <v>0</v>
      </c>
      <c r="U18" s="44">
        <v>1</v>
      </c>
      <c r="V18" s="152">
        <f t="shared" si="7"/>
        <v>0</v>
      </c>
      <c r="W18" s="152">
        <f t="shared" si="8"/>
        <v>1.4156735168157982E-5</v>
      </c>
      <c r="X18" s="203"/>
      <c r="Y18" s="185" t="e">
        <f>_xll.BDH(B18,$Y$7,$C$1,$C$1)</f>
        <v>#N/A</v>
      </c>
      <c r="Z18" s="183" t="e">
        <f t="shared" si="9"/>
        <v>#N/A</v>
      </c>
      <c r="AA18" s="171" t="e">
        <f t="shared" si="10"/>
        <v>#N/A</v>
      </c>
      <c r="AB18" s="170">
        <v>383311</v>
      </c>
      <c r="AC18" s="172">
        <f>IF(C18 = B338,1,_xll.BDP(J18,$AC$7)*K18)</f>
        <v>1.5678099999999999</v>
      </c>
      <c r="AD18" s="195" t="e">
        <f>Z18*AB18*S18/AC18 / AE338</f>
        <v>#N/A</v>
      </c>
      <c r="AE18" s="206"/>
      <c r="AF18" s="197"/>
      <c r="AG18" s="179"/>
    </row>
    <row r="19" spans="1:33" s="44" customFormat="1" x14ac:dyDescent="0.2">
      <c r="B19" s="44" t="s">
        <v>242</v>
      </c>
      <c r="C19" s="44" t="str">
        <f>_xll.BDP(B19,$C$7)</f>
        <v>AUD</v>
      </c>
      <c r="D19" s="44" t="s">
        <v>552</v>
      </c>
      <c r="E19" s="67">
        <f>_xll.BDP(B19,$E$7)</f>
        <v>27.84</v>
      </c>
      <c r="F19" s="67">
        <f>_xll.BDP(B19,$F$7)</f>
        <v>27.61</v>
      </c>
      <c r="G19" s="68">
        <f t="shared" si="0"/>
        <v>-0.23000000000000043</v>
      </c>
      <c r="H19" s="76">
        <f t="shared" si="1"/>
        <v>-0.82614942528735791</v>
      </c>
      <c r="I19" s="25">
        <v>-61600</v>
      </c>
      <c r="J19" s="49" t="str">
        <f>CONCATENATE(B338,C19, " Curncy")</f>
        <v>EURAUD Curncy</v>
      </c>
      <c r="K19" s="49">
        <f>IF(C19 = B338,1,_xll.BDP(J19,$K$7))</f>
        <v>1</v>
      </c>
      <c r="L19" s="69">
        <f>IF(C19 = B338,1,_xll.BDP(J19,$L$7)*K19)</f>
        <v>1.56684</v>
      </c>
      <c r="M19" s="70">
        <f t="shared" si="2"/>
        <v>9042.4038191519394</v>
      </c>
      <c r="N19" s="79">
        <f>M19 / X338</f>
        <v>5.2326341759684029E-5</v>
      </c>
      <c r="O19" s="70">
        <f t="shared" si="3"/>
        <v>-1085481.6062903679</v>
      </c>
      <c r="P19" s="10">
        <f>O19 / X338*100</f>
        <v>-0.62814360694994498</v>
      </c>
      <c r="Q19" s="82">
        <f t="shared" si="4"/>
        <v>-0.62814360694994498</v>
      </c>
      <c r="R19" s="161">
        <f t="shared" si="5"/>
        <v>0</v>
      </c>
      <c r="S19" s="33">
        <f t="shared" si="6"/>
        <v>1</v>
      </c>
      <c r="T19" s="44">
        <v>0</v>
      </c>
      <c r="U19" s="44">
        <v>1</v>
      </c>
      <c r="V19" s="152">
        <f t="shared" si="7"/>
        <v>5.2326341759684029E-5</v>
      </c>
      <c r="W19" s="152">
        <f t="shared" si="8"/>
        <v>0</v>
      </c>
      <c r="X19" s="203"/>
      <c r="Y19" s="185" t="e">
        <f>_xll.BDH(B19,$Y$7,$C$1,$C$1)</f>
        <v>#N/A</v>
      </c>
      <c r="Z19" s="183" t="e">
        <f t="shared" si="9"/>
        <v>#N/A</v>
      </c>
      <c r="AA19" s="171" t="e">
        <f t="shared" si="10"/>
        <v>#N/A</v>
      </c>
      <c r="AB19" s="170">
        <v>-61600</v>
      </c>
      <c r="AC19" s="172">
        <f>IF(C19 = B338,1,_xll.BDP(J19,$AC$7)*K19)</f>
        <v>1.5678099999999999</v>
      </c>
      <c r="AD19" s="195" t="e">
        <f>Z19*AB19*S19/AC19 / AE338</f>
        <v>#N/A</v>
      </c>
      <c r="AE19" s="206"/>
      <c r="AF19" s="197"/>
      <c r="AG19" s="179"/>
    </row>
    <row r="20" spans="1:33" s="44" customFormat="1" x14ac:dyDescent="0.2">
      <c r="A20" s="46" t="s">
        <v>327</v>
      </c>
      <c r="B20" s="46" t="s">
        <v>252</v>
      </c>
      <c r="C20" s="46"/>
      <c r="D20" s="48" t="s">
        <v>241</v>
      </c>
      <c r="E20" s="71"/>
      <c r="F20" s="71"/>
      <c r="G20" s="72"/>
      <c r="H20" s="77"/>
      <c r="I20" s="41"/>
      <c r="J20" s="50"/>
      <c r="K20" s="50"/>
      <c r="L20" s="73"/>
      <c r="M20" s="74">
        <f t="shared" ref="M20:R20" si="11" xml:space="preserve"> SUM(M10:M19)</f>
        <v>199821.49421766103</v>
      </c>
      <c r="N20" s="80">
        <f t="shared" si="11"/>
        <v>1.1563217045469981E-3</v>
      </c>
      <c r="O20" s="74">
        <f t="shared" si="11"/>
        <v>-4676800.9369176161</v>
      </c>
      <c r="P20" s="42">
        <f t="shared" si="11"/>
        <v>-2.7063587190039176</v>
      </c>
      <c r="Q20" s="83">
        <f t="shared" si="11"/>
        <v>-5.7981745299093257</v>
      </c>
      <c r="R20" s="162">
        <f t="shared" si="11"/>
        <v>3.0918158109054081</v>
      </c>
      <c r="S20" s="39"/>
      <c r="T20" s="46"/>
      <c r="U20" s="71"/>
      <c r="V20" s="83">
        <f xml:space="preserve"> SUM(V10:V19)</f>
        <v>1.1279857421566653E-3</v>
      </c>
      <c r="W20" s="83">
        <f xml:space="preserve"> SUM(W10:W19)</f>
        <v>9.9246871607295959E-5</v>
      </c>
      <c r="X20" s="216"/>
      <c r="Y20" s="174"/>
      <c r="Z20" s="184"/>
      <c r="AA20" s="173"/>
      <c r="AB20" s="174"/>
      <c r="AC20" s="180"/>
      <c r="AD20" s="196" t="e">
        <f xml:space="preserve"> SUM(AD10:AD19)</f>
        <v>#N/A</v>
      </c>
      <c r="AE20" s="217"/>
      <c r="AF20" s="197"/>
      <c r="AG20" s="179"/>
    </row>
    <row r="21" spans="1:33" s="44" customFormat="1" x14ac:dyDescent="0.2">
      <c r="E21" s="67"/>
      <c r="F21" s="67"/>
      <c r="G21" s="68"/>
      <c r="H21" s="76"/>
      <c r="I21" s="25"/>
      <c r="J21" s="49"/>
      <c r="K21" s="49"/>
      <c r="L21" s="69"/>
      <c r="M21" s="70"/>
      <c r="N21" s="79"/>
      <c r="O21" s="70"/>
      <c r="P21" s="10"/>
      <c r="Q21" s="82"/>
      <c r="R21" s="161"/>
      <c r="S21" s="33"/>
      <c r="V21" s="152"/>
      <c r="W21" s="152"/>
      <c r="X21" s="203"/>
      <c r="Y21" s="185"/>
      <c r="Z21" s="183"/>
      <c r="AA21" s="171"/>
      <c r="AB21" s="170"/>
      <c r="AC21" s="172"/>
      <c r="AD21" s="195"/>
      <c r="AE21" s="206"/>
      <c r="AF21" s="197"/>
      <c r="AG21" s="179"/>
    </row>
    <row r="22" spans="1:33" s="44" customFormat="1" x14ac:dyDescent="0.2">
      <c r="B22" s="44" t="s">
        <v>240</v>
      </c>
      <c r="C22" s="44" t="str">
        <f>_xll.BDP(B22,$C$7)</f>
        <v>EUR</v>
      </c>
      <c r="D22" s="44" t="s">
        <v>402</v>
      </c>
      <c r="E22" s="67">
        <f>_xll.BDP(B22,$E$7)</f>
        <v>87.09</v>
      </c>
      <c r="F22" s="67">
        <f>_xll.BDP(B22,$F$7)</f>
        <v>87.41</v>
      </c>
      <c r="G22" s="68">
        <f>IF(OR(F22="#N/A N/A",E22="#N/A N/A"),0,  F22 - E22)</f>
        <v>0.31999999999999318</v>
      </c>
      <c r="H22" s="76">
        <f>IF(OR(E22=0,E22="#N/A N/A"),0,G22 / E22*100)</f>
        <v>0.36743598576184772</v>
      </c>
      <c r="I22" s="25">
        <v>-12600</v>
      </c>
      <c r="J22" s="49" t="str">
        <f>CONCATENATE(B338,C22, " Curncy")</f>
        <v>EUREUR Curncy</v>
      </c>
      <c r="K22" s="49">
        <f>IF(C22 = B338,1,_xll.BDP(J22,$K$7))</f>
        <v>1</v>
      </c>
      <c r="L22" s="69">
        <f>IF(C22 = B338,1,_xll.BDP(J22,$L$7)*K22)</f>
        <v>1</v>
      </c>
      <c r="M22" s="70">
        <f>G22*I22*S22/L22</f>
        <v>-4031.9999999999141</v>
      </c>
      <c r="N22" s="79">
        <f>M22 / X338</f>
        <v>-2.3332270289475822E-5</v>
      </c>
      <c r="O22" s="70">
        <f>F22*I22*S22/L22</f>
        <v>-1101366</v>
      </c>
      <c r="P22" s="10">
        <f>O22 / X338*100</f>
        <v>-0.63733554562597661</v>
      </c>
      <c r="Q22" s="82">
        <f>IF(P22&lt;0,P22,0)</f>
        <v>-0.63733554562597661</v>
      </c>
      <c r="R22" s="161">
        <f>IF(P22&gt;0,P22,0)</f>
        <v>0</v>
      </c>
      <c r="S22" s="33">
        <f>IF(EXACT(C22,UPPER(C22)),1,0.01)/U22</f>
        <v>1</v>
      </c>
      <c r="T22" s="44">
        <v>0</v>
      </c>
      <c r="U22" s="44">
        <v>1</v>
      </c>
      <c r="V22" s="152">
        <f>IF(AND(P22&lt;0,N22&gt;0),N22,0)</f>
        <v>0</v>
      </c>
      <c r="W22" s="152">
        <f>IF(AND(P22&gt;0,N22&gt;0),N22,0)</f>
        <v>0</v>
      </c>
      <c r="X22" s="203"/>
      <c r="Y22" s="185" t="e">
        <f>_xll.BDH(B22,$Y$7,$C$1,$C$1)</f>
        <v>#N/A</v>
      </c>
      <c r="Z22" s="183" t="e">
        <f>IF(OR(E22="#N/A N/A",Y22="#N/A N/A"),0,  E22 - Y22)</f>
        <v>#N/A</v>
      </c>
      <c r="AA22" s="171" t="e">
        <f>IF(OR(Y22=0,Y22="#N/A N/A"),0,Z22 / Y22*100)</f>
        <v>#N/A</v>
      </c>
      <c r="AB22" s="170">
        <v>-12600</v>
      </c>
      <c r="AC22" s="172">
        <f>IF(C22 = B338,1,_xll.BDP(J22,$AC$7)*K22)</f>
        <v>1</v>
      </c>
      <c r="AD22" s="195" t="e">
        <f>Z22*AB22*S22/AC22 / AE338</f>
        <v>#N/A</v>
      </c>
      <c r="AE22" s="206"/>
      <c r="AF22" s="197"/>
      <c r="AG22" s="179"/>
    </row>
    <row r="23" spans="1:33" s="44" customFormat="1" x14ac:dyDescent="0.2">
      <c r="B23" s="44" t="s">
        <v>550</v>
      </c>
      <c r="C23" s="44" t="str">
        <f>_xll.BDP(B23,$C$7)</f>
        <v>EUR</v>
      </c>
      <c r="D23" s="44" t="s">
        <v>551</v>
      </c>
      <c r="E23" s="67">
        <f>_xll.BDP(B23,$E$7)</f>
        <v>23.94</v>
      </c>
      <c r="F23" s="67">
        <f>_xll.BDP(B23,$F$7)</f>
        <v>23.8</v>
      </c>
      <c r="G23" s="68">
        <f>IF(OR(F23="#N/A N/A",E23="#N/A N/A"),0,  F23 - E23)</f>
        <v>-0.14000000000000057</v>
      </c>
      <c r="H23" s="76">
        <f>IF(OR(E23=0,E23="#N/A N/A"),0,G23 / E23*100)</f>
        <v>-0.5847953216374292</v>
      </c>
      <c r="I23" s="25">
        <v>-28243</v>
      </c>
      <c r="J23" s="49" t="str">
        <f>CONCATENATE(B338,C23, " Curncy")</f>
        <v>EUREUR Curncy</v>
      </c>
      <c r="K23" s="49">
        <f>IF(C23 = B338,1,_xll.BDP(J23,$K$7))</f>
        <v>1</v>
      </c>
      <c r="L23" s="69">
        <f>IF(C23 = B338,1,_xll.BDP(J23,$L$7)*K23)</f>
        <v>1</v>
      </c>
      <c r="M23" s="70">
        <f>G23*I23*S23/L23</f>
        <v>3954.0200000000159</v>
      </c>
      <c r="N23" s="79">
        <f>M23 / X338</f>
        <v>2.2881017700891751E-5</v>
      </c>
      <c r="O23" s="70">
        <f>F23*I23*S23/L23</f>
        <v>-672183.4</v>
      </c>
      <c r="P23" s="10">
        <f>O23 / X338*100</f>
        <v>-0.3889773009151582</v>
      </c>
      <c r="Q23" s="82">
        <f>IF(P23&lt;0,P23,0)</f>
        <v>-0.3889773009151582</v>
      </c>
      <c r="R23" s="161">
        <f>IF(P23&gt;0,P23,0)</f>
        <v>0</v>
      </c>
      <c r="S23" s="33">
        <f>IF(EXACT(C23,UPPER(C23)),1,0.01)/U23</f>
        <v>1</v>
      </c>
      <c r="T23" s="44">
        <v>0</v>
      </c>
      <c r="U23" s="44">
        <v>1</v>
      </c>
      <c r="V23" s="152">
        <f>IF(AND(P23&lt;0,N23&gt;0),N23,0)</f>
        <v>2.2881017700891751E-5</v>
      </c>
      <c r="W23" s="152">
        <f>IF(AND(P23&gt;0,N23&gt;0),N23,0)</f>
        <v>0</v>
      </c>
      <c r="X23" s="203"/>
      <c r="Y23" s="185" t="e">
        <f>_xll.BDH(B23,$Y$7,$C$1,$C$1)</f>
        <v>#N/A</v>
      </c>
      <c r="Z23" s="183" t="e">
        <f>IF(OR(E23="#N/A N/A",Y23="#N/A N/A"),0,  E23 - Y23)</f>
        <v>#N/A</v>
      </c>
      <c r="AA23" s="171" t="e">
        <f>IF(OR(Y23=0,Y23="#N/A N/A"),0,Z23 / Y23*100)</f>
        <v>#N/A</v>
      </c>
      <c r="AB23" s="170">
        <v>0</v>
      </c>
      <c r="AC23" s="172">
        <f>IF(C23 = B338,1,_xll.BDP(J23,$AC$7)*K23)</f>
        <v>1</v>
      </c>
      <c r="AD23" s="195" t="e">
        <f>Z23*AB23*S23/AC23 / AE338</f>
        <v>#N/A</v>
      </c>
      <c r="AE23" s="206"/>
      <c r="AF23" s="197"/>
      <c r="AG23" s="179"/>
    </row>
    <row r="24" spans="1:33" s="44" customFormat="1" x14ac:dyDescent="0.2">
      <c r="A24" s="46" t="s">
        <v>328</v>
      </c>
      <c r="B24" s="46" t="s">
        <v>253</v>
      </c>
      <c r="C24" s="46"/>
      <c r="D24" s="48" t="s">
        <v>239</v>
      </c>
      <c r="E24" s="71"/>
      <c r="F24" s="71"/>
      <c r="G24" s="72"/>
      <c r="H24" s="77"/>
      <c r="I24" s="41"/>
      <c r="J24" s="50"/>
      <c r="K24" s="50"/>
      <c r="L24" s="73"/>
      <c r="M24" s="74">
        <f t="shared" ref="M24:R24" si="12" xml:space="preserve"> SUM(M22:M23)</f>
        <v>-77.979999999898155</v>
      </c>
      <c r="N24" s="80">
        <f t="shared" si="12"/>
        <v>-4.5125258858407134E-7</v>
      </c>
      <c r="O24" s="74">
        <f t="shared" si="12"/>
        <v>-1773549.4</v>
      </c>
      <c r="P24" s="42">
        <f t="shared" si="12"/>
        <v>-1.0263128465411349</v>
      </c>
      <c r="Q24" s="83">
        <f t="shared" si="12"/>
        <v>-1.0263128465411349</v>
      </c>
      <c r="R24" s="162">
        <f t="shared" si="12"/>
        <v>0</v>
      </c>
      <c r="S24" s="39"/>
      <c r="T24" s="46"/>
      <c r="U24" s="46"/>
      <c r="V24" s="83">
        <f xml:space="preserve"> SUM(V22:V23)</f>
        <v>2.2881017700891751E-5</v>
      </c>
      <c r="W24" s="153">
        <f xml:space="preserve"> SUM(W22:W23)</f>
        <v>0</v>
      </c>
      <c r="X24" s="216"/>
      <c r="Y24" s="174"/>
      <c r="Z24" s="184"/>
      <c r="AA24" s="173"/>
      <c r="AB24" s="174"/>
      <c r="AC24" s="180"/>
      <c r="AD24" s="196" t="e">
        <f xml:space="preserve"> SUM(AD22:AD23)</f>
        <v>#N/A</v>
      </c>
      <c r="AE24" s="217"/>
      <c r="AF24" s="197"/>
      <c r="AG24" s="179"/>
    </row>
    <row r="25" spans="1:33" s="44" customFormat="1" x14ac:dyDescent="0.2">
      <c r="E25" s="67"/>
      <c r="F25" s="67"/>
      <c r="G25" s="68"/>
      <c r="H25" s="76"/>
      <c r="I25" s="25"/>
      <c r="J25" s="49"/>
      <c r="K25" s="49"/>
      <c r="L25" s="69"/>
      <c r="M25" s="70"/>
      <c r="N25" s="79"/>
      <c r="O25" s="70"/>
      <c r="P25" s="10"/>
      <c r="Q25" s="82"/>
      <c r="R25" s="161"/>
      <c r="S25" s="33"/>
      <c r="V25" s="152"/>
      <c r="W25" s="152"/>
      <c r="X25" s="203"/>
      <c r="Y25" s="185"/>
      <c r="Z25" s="183"/>
      <c r="AA25" s="171"/>
      <c r="AB25" s="170"/>
      <c r="AC25" s="172"/>
      <c r="AD25" s="195"/>
      <c r="AE25" s="206"/>
      <c r="AF25" s="197"/>
      <c r="AG25" s="179"/>
    </row>
    <row r="26" spans="1:33" s="44" customFormat="1" x14ac:dyDescent="0.2">
      <c r="B26" s="44" t="s">
        <v>238</v>
      </c>
      <c r="C26" s="44" t="str">
        <f>_xll.BDP(B26,$C$7)</f>
        <v>BRL</v>
      </c>
      <c r="D26" s="44" t="s">
        <v>370</v>
      </c>
      <c r="E26" s="67">
        <f>_xll.BDP(B26,$E$7)</f>
        <v>34.979999999999997</v>
      </c>
      <c r="F26" s="67">
        <f>_xll.BDP(B26,$F$7)</f>
        <v>34.97</v>
      </c>
      <c r="G26" s="68">
        <f>IF(OR(F26="#N/A N/A",E26="#N/A N/A"),0,  F26 - E26)</f>
        <v>-9.9999999999980105E-3</v>
      </c>
      <c r="H26" s="76">
        <f>IF(OR(E26=0,E26="#N/A N/A"),0,G26 / E26*100)</f>
        <v>-2.8587764436815353E-2</v>
      </c>
      <c r="I26" s="25">
        <v>1205000</v>
      </c>
      <c r="J26" s="49" t="str">
        <f>CONCATENATE(B338,C26, " Curncy")</f>
        <v>EURBRL Curncy</v>
      </c>
      <c r="K26" s="49">
        <f>IF(C26 = B338,1,_xll.BDP(J26,$K$7))</f>
        <v>1</v>
      </c>
      <c r="L26" s="69">
        <f>IF(C26 = B338,1,_xll.BDP(J26,$L$7)*K26)</f>
        <v>3.964</v>
      </c>
      <c r="M26" s="70">
        <f>G26*I26*S26/L26</f>
        <v>-3039.8587285564086</v>
      </c>
      <c r="N26" s="79">
        <f>M26 / X338</f>
        <v>-1.7590973585441954E-5</v>
      </c>
      <c r="O26" s="70">
        <f>F26*I26*S26/L26</f>
        <v>10630385.973763876</v>
      </c>
      <c r="P26" s="10">
        <f>O26 / X338*100</f>
        <v>6.1515634628302749</v>
      </c>
      <c r="Q26" s="82">
        <f>IF(P26&lt;0,P26,0)</f>
        <v>0</v>
      </c>
      <c r="R26" s="161">
        <f>IF(P26&gt;0,P26,0)</f>
        <v>6.1515634628302749</v>
      </c>
      <c r="S26" s="33">
        <f>IF(EXACT(C26,UPPER(C26)),1,0.01)/U26</f>
        <v>1</v>
      </c>
      <c r="T26" s="44">
        <v>0</v>
      </c>
      <c r="U26" s="44">
        <v>1</v>
      </c>
      <c r="V26" s="152">
        <f>IF(AND(P26&lt;0,N26&gt;0),N26,0)</f>
        <v>0</v>
      </c>
      <c r="W26" s="152">
        <f>IF(AND(P26&gt;0,N26&gt;0),N26,0)</f>
        <v>0</v>
      </c>
      <c r="X26" s="203"/>
      <c r="Y26" s="185" t="e">
        <f>_xll.BDH(B26,$Y$7,$C$1,$C$1)</f>
        <v>#N/A</v>
      </c>
      <c r="Z26" s="183" t="e">
        <f>IF(OR(E26="#N/A N/A",Y26="#N/A N/A"),0,  E26 - Y26)</f>
        <v>#N/A</v>
      </c>
      <c r="AA26" s="171" t="e">
        <f>IF(OR(Y26=0,Y26="#N/A N/A"),0,Z26 / Y26*100)</f>
        <v>#N/A</v>
      </c>
      <c r="AB26" s="170">
        <v>1205000</v>
      </c>
      <c r="AC26" s="172">
        <f>IF(C26 = B338,1,_xll.BDP(J26,$AC$7)*K26)</f>
        <v>3.9746000000000001</v>
      </c>
      <c r="AD26" s="195" t="e">
        <f>Z26*AB26*S26/AC26 / AE338</f>
        <v>#N/A</v>
      </c>
      <c r="AE26" s="206"/>
      <c r="AF26" s="197"/>
      <c r="AG26" s="179"/>
    </row>
    <row r="27" spans="1:33" s="44" customFormat="1" x14ac:dyDescent="0.2">
      <c r="A27" s="46" t="s">
        <v>329</v>
      </c>
      <c r="B27" s="46" t="s">
        <v>254</v>
      </c>
      <c r="C27" s="46"/>
      <c r="D27" s="48" t="s">
        <v>237</v>
      </c>
      <c r="E27" s="71"/>
      <c r="F27" s="71"/>
      <c r="G27" s="72"/>
      <c r="H27" s="77"/>
      <c r="I27" s="41"/>
      <c r="J27" s="50"/>
      <c r="K27" s="50"/>
      <c r="L27" s="73"/>
      <c r="M27" s="74">
        <f t="shared" ref="M27:R27" si="13" xml:space="preserve"> SUM(M26:M26)</f>
        <v>-3039.8587285564086</v>
      </c>
      <c r="N27" s="80">
        <f t="shared" si="13"/>
        <v>-1.7590973585441954E-5</v>
      </c>
      <c r="O27" s="74">
        <f t="shared" si="13"/>
        <v>10630385.973763876</v>
      </c>
      <c r="P27" s="42">
        <f t="shared" si="13"/>
        <v>6.1515634628302749</v>
      </c>
      <c r="Q27" s="83">
        <f t="shared" si="13"/>
        <v>0</v>
      </c>
      <c r="R27" s="162">
        <f t="shared" si="13"/>
        <v>6.1515634628302749</v>
      </c>
      <c r="S27" s="39"/>
      <c r="T27" s="46"/>
      <c r="U27" s="46"/>
      <c r="V27" s="153">
        <f xml:space="preserve"> SUM(V26:V26)</f>
        <v>0</v>
      </c>
      <c r="W27" s="153">
        <f xml:space="preserve"> SUM(W26:W26)</f>
        <v>0</v>
      </c>
      <c r="X27" s="216"/>
      <c r="Y27" s="174"/>
      <c r="Z27" s="184"/>
      <c r="AA27" s="173"/>
      <c r="AB27" s="174"/>
      <c r="AC27" s="180"/>
      <c r="AD27" s="196" t="e">
        <f xml:space="preserve"> SUM(AD26:AD26)</f>
        <v>#N/A</v>
      </c>
      <c r="AE27" s="217"/>
      <c r="AF27" s="197"/>
      <c r="AG27" s="179"/>
    </row>
    <row r="28" spans="1:33" s="44" customFormat="1" x14ac:dyDescent="0.2">
      <c r="E28" s="67"/>
      <c r="F28" s="67"/>
      <c r="G28" s="68"/>
      <c r="H28" s="76"/>
      <c r="I28" s="25"/>
      <c r="J28" s="49"/>
      <c r="K28" s="49"/>
      <c r="L28" s="69"/>
      <c r="M28" s="70"/>
      <c r="N28" s="79"/>
      <c r="O28" s="70"/>
      <c r="P28" s="10"/>
      <c r="Q28" s="82"/>
      <c r="R28" s="161"/>
      <c r="S28" s="33"/>
      <c r="V28" s="152"/>
      <c r="W28" s="152"/>
      <c r="X28" s="203"/>
      <c r="Y28" s="185"/>
      <c r="Z28" s="183"/>
      <c r="AA28" s="171"/>
      <c r="AB28" s="170"/>
      <c r="AC28" s="172"/>
      <c r="AD28" s="195"/>
      <c r="AE28" s="206"/>
      <c r="AF28" s="197"/>
      <c r="AG28" s="179"/>
    </row>
    <row r="29" spans="1:33" s="44" customFormat="1" x14ac:dyDescent="0.2">
      <c r="B29" s="44" t="s">
        <v>236</v>
      </c>
      <c r="C29" s="44" t="str">
        <f>_xll.BDP(B29,$C$7)</f>
        <v>CAD</v>
      </c>
      <c r="D29" s="44" t="s">
        <v>549</v>
      </c>
      <c r="E29" s="67">
        <f>_xll.BDP(B29,$E$7)</f>
        <v>0.13500000000000001</v>
      </c>
      <c r="F29" s="67">
        <f>_xll.BDP(B29,$F$7)</f>
        <v>0.13500000000000001</v>
      </c>
      <c r="G29" s="68">
        <f>IF(OR(F29="#N/A N/A",E29="#N/A N/A"),0,  F29 - E29)</f>
        <v>0</v>
      </c>
      <c r="H29" s="76">
        <f>IF(OR(E29=0,E29="#N/A N/A"),0,G29 / E29*100)</f>
        <v>0</v>
      </c>
      <c r="I29" s="25">
        <v>263347</v>
      </c>
      <c r="J29" s="49" t="str">
        <f>CONCATENATE(B338,C29, " Curncy")</f>
        <v>EURCAD Curncy</v>
      </c>
      <c r="K29" s="49">
        <f>IF(C29 = B338,1,_xll.BDP(J29,$K$7))</f>
        <v>1</v>
      </c>
      <c r="L29" s="69">
        <f>IF(C29 = B338,1,_xll.BDP(J29,$L$7)*K29)</f>
        <v>1.5649200000000001</v>
      </c>
      <c r="M29" s="70">
        <f>G29*I29*S29/L29</f>
        <v>0</v>
      </c>
      <c r="N29" s="79">
        <f>M29 / X338</f>
        <v>0</v>
      </c>
      <c r="O29" s="70">
        <f>F29*I29*S29/L29</f>
        <v>22717.995169082125</v>
      </c>
      <c r="P29" s="10">
        <f>O29 / X338*100</f>
        <v>1.3146388981151821E-2</v>
      </c>
      <c r="Q29" s="82">
        <f>IF(P29&lt;0,P29,0)</f>
        <v>0</v>
      </c>
      <c r="R29" s="161">
        <f>IF(P29&gt;0,P29,0)</f>
        <v>1.3146388981151821E-2</v>
      </c>
      <c r="S29" s="33">
        <f>IF(EXACT(C29,UPPER(C29)),1,0.01)/U29</f>
        <v>1</v>
      </c>
      <c r="T29" s="44">
        <v>0</v>
      </c>
      <c r="U29" s="44">
        <v>1</v>
      </c>
      <c r="V29" s="152">
        <f>IF(AND(P29&lt;0,N29&gt;0),N29,0)</f>
        <v>0</v>
      </c>
      <c r="W29" s="152">
        <f>IF(AND(P29&gt;0,N29&gt;0),N29,0)</f>
        <v>0</v>
      </c>
      <c r="X29" s="203"/>
      <c r="Y29" s="185" t="e">
        <f>_xll.BDH(B29,$Y$7,$C$1,$C$1)</f>
        <v>#N/A</v>
      </c>
      <c r="Z29" s="183" t="e">
        <f>IF(OR(E29="#N/A N/A",Y29="#N/A N/A"),0,  E29 - Y29)</f>
        <v>#N/A</v>
      </c>
      <c r="AA29" s="171" t="e">
        <f>IF(OR(Y29=0,Y29="#N/A N/A"),0,Z29 / Y29*100)</f>
        <v>#N/A</v>
      </c>
      <c r="AB29" s="170">
        <v>263347</v>
      </c>
      <c r="AC29" s="172">
        <f>IF(C29 = B338,1,_xll.BDP(J29,$AC$7)*K29)</f>
        <v>1.5600099999999999</v>
      </c>
      <c r="AD29" s="195" t="e">
        <f>Z29*AB29*S29/AC29 / AE338</f>
        <v>#N/A</v>
      </c>
      <c r="AE29" s="206"/>
      <c r="AF29" s="197"/>
      <c r="AG29" s="179"/>
    </row>
    <row r="30" spans="1:33" s="44" customFormat="1" x14ac:dyDescent="0.2">
      <c r="B30" s="44" t="s">
        <v>235</v>
      </c>
      <c r="C30" s="44" t="str">
        <f>_xll.BDP(B30,$C$7)</f>
        <v>CAD</v>
      </c>
      <c r="D30" s="44" t="s">
        <v>548</v>
      </c>
      <c r="E30" s="67">
        <f>_xll.BDP(B30,$E$7)</f>
        <v>3.74</v>
      </c>
      <c r="F30" s="67">
        <f>_xll.BDP(B30,$F$7)</f>
        <v>3.7549999999999999</v>
      </c>
      <c r="G30" s="68">
        <f>IF(OR(F30="#N/A N/A",E30="#N/A N/A"),0,  F30 - E30)</f>
        <v>1.499999999999968E-2</v>
      </c>
      <c r="H30" s="76">
        <f>IF(OR(E30=0,E30="#N/A N/A"),0,G30 / E30*100)</f>
        <v>0.40106951871656898</v>
      </c>
      <c r="I30" s="25">
        <v>-751000</v>
      </c>
      <c r="J30" s="49" t="str">
        <f>CONCATENATE(B338,C30, " Curncy")</f>
        <v>EURCAD Curncy</v>
      </c>
      <c r="K30" s="49">
        <f>IF(C30 = B338,1,_xll.BDP(J30,$K$7))</f>
        <v>1</v>
      </c>
      <c r="L30" s="69">
        <f>IF(C30 = B338,1,_xll.BDP(J30,$L$7)*K30)</f>
        <v>1.5649200000000001</v>
      </c>
      <c r="M30" s="70">
        <f>G30*I30*S30/L30</f>
        <v>-7198.451039030595</v>
      </c>
      <c r="N30" s="79">
        <f>M30 / X338</f>
        <v>-4.1655804887952255E-5</v>
      </c>
      <c r="O30" s="70">
        <f>F30*I30*S30/L30</f>
        <v>-1802012.243437364</v>
      </c>
      <c r="P30" s="10">
        <f>O30 / X338*100</f>
        <v>-1.042783649028427</v>
      </c>
      <c r="Q30" s="82">
        <f>IF(P30&lt;0,P30,0)</f>
        <v>-1.042783649028427</v>
      </c>
      <c r="R30" s="161">
        <f>IF(P30&gt;0,P30,0)</f>
        <v>0</v>
      </c>
      <c r="S30" s="33">
        <f>IF(EXACT(C30,UPPER(C30)),1,0.01)/U30</f>
        <v>1</v>
      </c>
      <c r="T30" s="44">
        <v>0</v>
      </c>
      <c r="U30" s="44">
        <v>1</v>
      </c>
      <c r="V30" s="152">
        <f>IF(AND(P30&lt;0,N30&gt;0),N30,0)</f>
        <v>0</v>
      </c>
      <c r="W30" s="152">
        <f>IF(AND(P30&gt;0,N30&gt;0),N30,0)</f>
        <v>0</v>
      </c>
      <c r="X30" s="203"/>
      <c r="Y30" s="185" t="e">
        <f>_xll.BDH(B30,$Y$7,$C$1,$C$1)</f>
        <v>#N/A</v>
      </c>
      <c r="Z30" s="183" t="e">
        <f>IF(OR(E30="#N/A N/A",Y30="#N/A N/A"),0,  E30 - Y30)</f>
        <v>#N/A</v>
      </c>
      <c r="AA30" s="171" t="e">
        <f>IF(OR(Y30=0,Y30="#N/A N/A"),0,Z30 / Y30*100)</f>
        <v>#N/A</v>
      </c>
      <c r="AB30" s="170">
        <v>-751000</v>
      </c>
      <c r="AC30" s="172">
        <f>IF(C30 = B338,1,_xll.BDP(J30,$AC$7)*K30)</f>
        <v>1.5600099999999999</v>
      </c>
      <c r="AD30" s="195" t="e">
        <f>Z30*AB30*S30/AC30 / AE338</f>
        <v>#N/A</v>
      </c>
      <c r="AE30" s="206"/>
      <c r="AF30" s="197"/>
      <c r="AG30" s="179"/>
    </row>
    <row r="31" spans="1:33" s="44" customFormat="1" x14ac:dyDescent="0.2">
      <c r="A31" s="46" t="s">
        <v>330</v>
      </c>
      <c r="B31" s="46" t="s">
        <v>255</v>
      </c>
      <c r="C31" s="46"/>
      <c r="D31" s="48" t="s">
        <v>234</v>
      </c>
      <c r="E31" s="71"/>
      <c r="F31" s="71"/>
      <c r="G31" s="72"/>
      <c r="H31" s="77"/>
      <c r="I31" s="41"/>
      <c r="J31" s="50"/>
      <c r="K31" s="50"/>
      <c r="L31" s="73"/>
      <c r="M31" s="74">
        <f t="shared" ref="M31:R31" si="14" xml:space="preserve"> SUM(M29:M30)</f>
        <v>-7198.451039030595</v>
      </c>
      <c r="N31" s="80">
        <f t="shared" si="14"/>
        <v>-4.1655804887952255E-5</v>
      </c>
      <c r="O31" s="74">
        <f t="shared" si="14"/>
        <v>-1779294.2482682818</v>
      </c>
      <c r="P31" s="42">
        <f t="shared" si="14"/>
        <v>-1.0296372600472752</v>
      </c>
      <c r="Q31" s="83">
        <f t="shared" si="14"/>
        <v>-1.042783649028427</v>
      </c>
      <c r="R31" s="162">
        <f t="shared" si="14"/>
        <v>1.3146388981151821E-2</v>
      </c>
      <c r="S31" s="39"/>
      <c r="T31" s="46"/>
      <c r="U31" s="46"/>
      <c r="V31" s="83">
        <f xml:space="preserve"> SUM(V29:V30)</f>
        <v>0</v>
      </c>
      <c r="W31" s="83">
        <f xml:space="preserve"> SUM(W29:W30)</f>
        <v>0</v>
      </c>
      <c r="X31" s="216"/>
      <c r="Y31" s="174"/>
      <c r="Z31" s="184"/>
      <c r="AA31" s="173"/>
      <c r="AB31" s="174"/>
      <c r="AC31" s="180"/>
      <c r="AD31" s="196" t="e">
        <f xml:space="preserve"> SUM(AD29:AD30)</f>
        <v>#N/A</v>
      </c>
      <c r="AE31" s="217"/>
      <c r="AF31" s="197"/>
      <c r="AG31" s="179"/>
    </row>
    <row r="32" spans="1:33" s="44" customFormat="1" x14ac:dyDescent="0.2">
      <c r="E32" s="67"/>
      <c r="F32" s="67"/>
      <c r="G32" s="68"/>
      <c r="H32" s="76"/>
      <c r="I32" s="25"/>
      <c r="J32" s="49"/>
      <c r="K32" s="49"/>
      <c r="L32" s="69"/>
      <c r="M32" s="70"/>
      <c r="N32" s="79"/>
      <c r="O32" s="70"/>
      <c r="P32" s="10"/>
      <c r="Q32" s="82"/>
      <c r="R32" s="161"/>
      <c r="S32" s="33"/>
      <c r="V32" s="152"/>
      <c r="W32" s="152"/>
      <c r="X32" s="203"/>
      <c r="Y32" s="185"/>
      <c r="Z32" s="183"/>
      <c r="AA32" s="171"/>
      <c r="AB32" s="170"/>
      <c r="AC32" s="172"/>
      <c r="AD32" s="195"/>
      <c r="AE32" s="206"/>
      <c r="AF32" s="197"/>
      <c r="AG32" s="179"/>
    </row>
    <row r="33" spans="1:33" s="44" customFormat="1" x14ac:dyDescent="0.2">
      <c r="B33" s="44">
        <v>1802</v>
      </c>
      <c r="C33" s="44" t="s">
        <v>87</v>
      </c>
      <c r="D33" s="44" t="s">
        <v>233</v>
      </c>
      <c r="E33" s="67">
        <v>9.9999999999999995E-7</v>
      </c>
      <c r="F33" s="67">
        <v>9.9999999999999995E-7</v>
      </c>
      <c r="G33" s="68">
        <f>IF(OR(F33="#N/A N/A",E33="#N/A N/A"),0,  F33 - E33)</f>
        <v>0</v>
      </c>
      <c r="H33" s="76">
        <f>IF(OR(E33=0,E33="#N/A N/A"),0,G33 / E33*100)</f>
        <v>0</v>
      </c>
      <c r="I33" s="25">
        <v>366200</v>
      </c>
      <c r="J33" s="49" t="str">
        <f>CONCATENATE(B338,C33, " Curncy")</f>
        <v>EURGBP Curncy</v>
      </c>
      <c r="K33" s="49">
        <f>IF(C33 = B338,1,_xll.BDP(J33,$K$7))</f>
        <v>1</v>
      </c>
      <c r="L33" s="69">
        <f>IF(C33 = B338,1,_xll.BDP(J33,$L$7)*K33)</f>
        <v>0.88500999999999996</v>
      </c>
      <c r="M33" s="70">
        <f>G33*I33*S33/L33</f>
        <v>0</v>
      </c>
      <c r="N33" s="79">
        <f>M33 / X338</f>
        <v>0</v>
      </c>
      <c r="O33" s="70">
        <f>F33*I33*S33/L33</f>
        <v>0.41378063524705933</v>
      </c>
      <c r="P33" s="10">
        <f>O33 / X338*100</f>
        <v>2.3944547673947421E-7</v>
      </c>
      <c r="Q33" s="82">
        <f>IF(P33&lt;0,P33,0)</f>
        <v>0</v>
      </c>
      <c r="R33" s="161">
        <f>IF(P33&gt;0,P33,0)</f>
        <v>2.3944547673947421E-7</v>
      </c>
      <c r="S33" s="33">
        <f>IF(EXACT(C33,UPPER(C33)),1,0.01)/U33</f>
        <v>1</v>
      </c>
      <c r="T33" s="44">
        <v>1</v>
      </c>
      <c r="U33" s="44">
        <v>1</v>
      </c>
      <c r="V33" s="152">
        <f>IF(AND(P33&lt;0,N33&gt;0),N33,0)</f>
        <v>0</v>
      </c>
      <c r="W33" s="152">
        <f>IF(AND(P33&gt;0,N33&gt;0),N33,0)</f>
        <v>0</v>
      </c>
      <c r="X33" s="203"/>
      <c r="Y33" s="185">
        <v>9.9999999999999995E-7</v>
      </c>
      <c r="Z33" s="183">
        <f>IF(OR(E33="#N/A N/A",Y33="#N/A N/A"),0,  E33 - Y33)</f>
        <v>0</v>
      </c>
      <c r="AA33" s="171">
        <f>IF(OR(Y33=0,Y33="#N/A N/A"),0,Z33 / Y33*100)</f>
        <v>0</v>
      </c>
      <c r="AB33" s="170">
        <v>366200</v>
      </c>
      <c r="AC33" s="172">
        <f>IF(C33 = B338,1,_xll.BDP(J33,$AC$7)*K33)</f>
        <v>0.87961999999999996</v>
      </c>
      <c r="AD33" s="195">
        <f>Z33*AB33*S33/AC33 / AE338</f>
        <v>0</v>
      </c>
      <c r="AE33" s="206"/>
      <c r="AF33" s="197"/>
      <c r="AG33" s="179"/>
    </row>
    <row r="34" spans="1:33" s="44" customFormat="1" x14ac:dyDescent="0.2">
      <c r="A34" s="46" t="s">
        <v>331</v>
      </c>
      <c r="B34" s="46" t="s">
        <v>256</v>
      </c>
      <c r="C34" s="46"/>
      <c r="D34" s="48" t="s">
        <v>232</v>
      </c>
      <c r="E34" s="71"/>
      <c r="F34" s="71"/>
      <c r="G34" s="72"/>
      <c r="H34" s="77"/>
      <c r="I34" s="41"/>
      <c r="J34" s="50"/>
      <c r="K34" s="50"/>
      <c r="L34" s="73"/>
      <c r="M34" s="74">
        <f t="shared" ref="M34:R34" si="15" xml:space="preserve"> SUM(M33:M33)</f>
        <v>0</v>
      </c>
      <c r="N34" s="80">
        <f t="shared" si="15"/>
        <v>0</v>
      </c>
      <c r="O34" s="74">
        <f t="shared" si="15"/>
        <v>0.41378063524705933</v>
      </c>
      <c r="P34" s="42">
        <f t="shared" si="15"/>
        <v>2.3944547673947421E-7</v>
      </c>
      <c r="Q34" s="83">
        <f t="shared" si="15"/>
        <v>0</v>
      </c>
      <c r="R34" s="162">
        <f t="shared" si="15"/>
        <v>2.3944547673947421E-7</v>
      </c>
      <c r="S34" s="39"/>
      <c r="T34" s="46"/>
      <c r="U34" s="46"/>
      <c r="V34" s="153">
        <f xml:space="preserve"> SUM(V33:V33)</f>
        <v>0</v>
      </c>
      <c r="W34" s="153">
        <f xml:space="preserve"> SUM(W33:W33)</f>
        <v>0</v>
      </c>
      <c r="X34" s="216"/>
      <c r="Y34" s="174"/>
      <c r="Z34" s="184"/>
      <c r="AA34" s="173"/>
      <c r="AB34" s="174"/>
      <c r="AC34" s="180"/>
      <c r="AD34" s="196">
        <f xml:space="preserve"> SUM(AD33:AD33)</f>
        <v>0</v>
      </c>
      <c r="AE34" s="217"/>
      <c r="AF34" s="197"/>
      <c r="AG34" s="179"/>
    </row>
    <row r="35" spans="1:33" s="44" customFormat="1" x14ac:dyDescent="0.2">
      <c r="E35" s="67"/>
      <c r="F35" s="67"/>
      <c r="G35" s="68"/>
      <c r="H35" s="76"/>
      <c r="I35" s="25"/>
      <c r="J35" s="49"/>
      <c r="K35" s="49"/>
      <c r="L35" s="69"/>
      <c r="M35" s="70"/>
      <c r="N35" s="79"/>
      <c r="O35" s="70"/>
      <c r="P35" s="10"/>
      <c r="Q35" s="82"/>
      <c r="R35" s="161"/>
      <c r="S35" s="33"/>
      <c r="V35" s="152"/>
      <c r="W35" s="152"/>
      <c r="X35" s="203"/>
      <c r="Y35" s="185"/>
      <c r="Z35" s="183"/>
      <c r="AA35" s="171"/>
      <c r="AB35" s="170"/>
      <c r="AC35" s="172"/>
      <c r="AD35" s="195"/>
      <c r="AE35" s="206"/>
      <c r="AF35" s="197"/>
      <c r="AG35" s="179"/>
    </row>
    <row r="36" spans="1:33" s="44" customFormat="1" x14ac:dyDescent="0.2">
      <c r="B36" s="44" t="s">
        <v>231</v>
      </c>
      <c r="C36" s="44" t="str">
        <f>_xll.BDP(B36,$C$7)</f>
        <v>DKK</v>
      </c>
      <c r="D36" s="44" t="s">
        <v>403</v>
      </c>
      <c r="E36" s="67">
        <f>_xll.BDP(B36,$E$7)</f>
        <v>119.2</v>
      </c>
      <c r="F36" s="67">
        <f>_xll.BDP(B36,$F$7)</f>
        <v>118.1</v>
      </c>
      <c r="G36" s="68">
        <f>IF(OR(F36="#N/A N/A",E36="#N/A N/A"),0,  F36 - E36)</f>
        <v>-1.1000000000000085</v>
      </c>
      <c r="H36" s="76">
        <f>IF(OR(E36=0,E36="#N/A N/A"),0,G36 / E36*100)</f>
        <v>-0.92281879194631589</v>
      </c>
      <c r="I36" s="25">
        <v>-26782</v>
      </c>
      <c r="J36" s="49" t="str">
        <f>CONCATENATE(B338,C36, " Curncy")</f>
        <v>EURDKK Curncy</v>
      </c>
      <c r="K36" s="49">
        <f>IF(C36 = B338,1,_xll.BDP(J36,$K$7))</f>
        <v>1</v>
      </c>
      <c r="L36" s="69">
        <f>IF(C36 = B338,1,_xll.BDP(J36,$L$7)*K36)</f>
        <v>7.4462000000000002</v>
      </c>
      <c r="M36" s="70">
        <f>G36*I36*S36/L36</f>
        <v>3956.407294996136</v>
      </c>
      <c r="N36" s="79">
        <f>M36 / X338</f>
        <v>2.2894832436038125E-5</v>
      </c>
      <c r="O36" s="70">
        <f>F36*I36*S36/L36</f>
        <v>-424774.27412640001</v>
      </c>
      <c r="P36" s="10">
        <f>O36 / X338*100</f>
        <v>-0.24580724642691648</v>
      </c>
      <c r="Q36" s="82">
        <f>IF(P36&lt;0,P36,0)</f>
        <v>-0.24580724642691648</v>
      </c>
      <c r="R36" s="161">
        <f>IF(P36&gt;0,P36,0)</f>
        <v>0</v>
      </c>
      <c r="S36" s="33">
        <f>IF(EXACT(C36,UPPER(C36)),1,0.01)/U36</f>
        <v>1</v>
      </c>
      <c r="T36" s="44">
        <v>0</v>
      </c>
      <c r="U36" s="44">
        <v>1</v>
      </c>
      <c r="V36" s="152">
        <f>IF(AND(P36&lt;0,N36&gt;0),N36,0)</f>
        <v>2.2894832436038125E-5</v>
      </c>
      <c r="W36" s="152">
        <f>IF(AND(P36&gt;0,N36&gt;0),N36,0)</f>
        <v>0</v>
      </c>
      <c r="X36" s="203"/>
      <c r="Y36" s="185" t="e">
        <f>_xll.BDH(B36,$Y$7,$C$1,$C$1)</f>
        <v>#N/A</v>
      </c>
      <c r="Z36" s="183" t="e">
        <f>IF(OR(E36="#N/A N/A",Y36="#N/A N/A"),0,  E36 - Y36)</f>
        <v>#N/A</v>
      </c>
      <c r="AA36" s="171" t="e">
        <f>IF(OR(Y36=0,Y36="#N/A N/A"),0,Z36 / Y36*100)</f>
        <v>#N/A</v>
      </c>
      <c r="AB36" s="170">
        <v>-26782</v>
      </c>
      <c r="AC36" s="172">
        <f>IF(C36 = B338,1,_xll.BDP(J36,$AC$7)*K36)</f>
        <v>7.4459999999999997</v>
      </c>
      <c r="AD36" s="195" t="e">
        <f>Z36*AB36*S36/AC36 / AE338</f>
        <v>#N/A</v>
      </c>
      <c r="AE36" s="206"/>
      <c r="AF36" s="197"/>
      <c r="AG36" s="179"/>
    </row>
    <row r="37" spans="1:33" s="44" customFormat="1" x14ac:dyDescent="0.2">
      <c r="B37" s="44" t="s">
        <v>230</v>
      </c>
      <c r="C37" s="44" t="str">
        <f>_xll.BDP(B37,$C$7)</f>
        <v>DKK</v>
      </c>
      <c r="D37" s="44" t="s">
        <v>547</v>
      </c>
      <c r="E37" s="67">
        <f>_xll.BDP(B37,$E$7)</f>
        <v>218</v>
      </c>
      <c r="F37" s="67">
        <f>_xll.BDP(B37,$F$7)</f>
        <v>219.2</v>
      </c>
      <c r="G37" s="68">
        <f>IF(OR(F37="#N/A N/A",E37="#N/A N/A"),0,  F37 - E37)</f>
        <v>1.1999999999999886</v>
      </c>
      <c r="H37" s="76">
        <f>IF(OR(E37=0,E37="#N/A N/A"),0,G37 / E37*100)</f>
        <v>0.55045871559632509</v>
      </c>
      <c r="I37" s="25">
        <v>0</v>
      </c>
      <c r="J37" s="49" t="str">
        <f>CONCATENATE(B338,C37, " Curncy")</f>
        <v>EURDKK Curncy</v>
      </c>
      <c r="K37" s="49">
        <f>IF(C37 = B338,1,_xll.BDP(J37,$K$7))</f>
        <v>1</v>
      </c>
      <c r="L37" s="69">
        <f>IF(C37 = B338,1,_xll.BDP(J37,$L$7)*K37)</f>
        <v>7.4462000000000002</v>
      </c>
      <c r="M37" s="70">
        <f>G37*I37*S37/L37</f>
        <v>0</v>
      </c>
      <c r="N37" s="79">
        <f>M37 / X338</f>
        <v>0</v>
      </c>
      <c r="O37" s="70">
        <f>F37*I37*S37/L37</f>
        <v>0</v>
      </c>
      <c r="P37" s="10">
        <f>O37 / X338*100</f>
        <v>0</v>
      </c>
      <c r="Q37" s="82">
        <f>IF(P37&lt;0,P37,0)</f>
        <v>0</v>
      </c>
      <c r="R37" s="161">
        <f>IF(P37&gt;0,P37,0)</f>
        <v>0</v>
      </c>
      <c r="S37" s="33">
        <f>IF(EXACT(C37,UPPER(C37)),1,0.01)/U37</f>
        <v>1</v>
      </c>
      <c r="T37" s="44">
        <v>0</v>
      </c>
      <c r="U37" s="44">
        <v>1</v>
      </c>
      <c r="V37" s="152">
        <f>IF(AND(P37&lt;0,N37&gt;0),N37,0)</f>
        <v>0</v>
      </c>
      <c r="W37" s="152">
        <f>IF(AND(P37&gt;0,N37&gt;0),N37,0)</f>
        <v>0</v>
      </c>
      <c r="X37" s="203"/>
      <c r="Y37" s="185" t="e">
        <f>_xll.BDH(B37,$Y$7,$C$1,$C$1)</f>
        <v>#N/A</v>
      </c>
      <c r="Z37" s="183" t="e">
        <f>IF(OR(E37="#N/A N/A",Y37="#N/A N/A"),0,  E37 - Y37)</f>
        <v>#N/A</v>
      </c>
      <c r="AA37" s="171" t="e">
        <f>IF(OR(Y37=0,Y37="#N/A N/A"),0,Z37 / Y37*100)</f>
        <v>#N/A</v>
      </c>
      <c r="AB37" s="170">
        <v>0</v>
      </c>
      <c r="AC37" s="172">
        <f>IF(C37 = B338,1,_xll.BDP(J37,$AC$7)*K37)</f>
        <v>7.4459999999999997</v>
      </c>
      <c r="AD37" s="195" t="e">
        <f>Z37*AB37*S37/AC37 / AE338</f>
        <v>#N/A</v>
      </c>
      <c r="AE37" s="206"/>
      <c r="AF37" s="197"/>
      <c r="AG37" s="179"/>
    </row>
    <row r="38" spans="1:33" s="44" customFormat="1" x14ac:dyDescent="0.2">
      <c r="A38" s="46" t="s">
        <v>332</v>
      </c>
      <c r="B38" s="46" t="s">
        <v>257</v>
      </c>
      <c r="C38" s="46"/>
      <c r="D38" s="48" t="s">
        <v>229</v>
      </c>
      <c r="E38" s="71"/>
      <c r="F38" s="71"/>
      <c r="G38" s="72"/>
      <c r="H38" s="77"/>
      <c r="I38" s="41"/>
      <c r="J38" s="50"/>
      <c r="K38" s="50"/>
      <c r="L38" s="73"/>
      <c r="M38" s="74">
        <f t="shared" ref="M38:R38" si="16" xml:space="preserve"> SUM(M36:M37)</f>
        <v>3956.407294996136</v>
      </c>
      <c r="N38" s="80">
        <f t="shared" si="16"/>
        <v>2.2894832436038125E-5</v>
      </c>
      <c r="O38" s="74">
        <f t="shared" si="16"/>
        <v>-424774.27412640001</v>
      </c>
      <c r="P38" s="42">
        <f t="shared" si="16"/>
        <v>-0.24580724642691648</v>
      </c>
      <c r="Q38" s="83">
        <f t="shared" si="16"/>
        <v>-0.24580724642691648</v>
      </c>
      <c r="R38" s="162">
        <f t="shared" si="16"/>
        <v>0</v>
      </c>
      <c r="S38" s="39"/>
      <c r="T38" s="46"/>
      <c r="U38" s="46"/>
      <c r="V38" s="153">
        <f xml:space="preserve"> SUM(V36:V37)</f>
        <v>2.2894832436038125E-5</v>
      </c>
      <c r="W38" s="153">
        <f xml:space="preserve"> SUM(W36:W37)</f>
        <v>0</v>
      </c>
      <c r="X38" s="216"/>
      <c r="Y38" s="174"/>
      <c r="Z38" s="184"/>
      <c r="AA38" s="173"/>
      <c r="AB38" s="174"/>
      <c r="AC38" s="180"/>
      <c r="AD38" s="196" t="e">
        <f xml:space="preserve"> SUM(AD36:AD37)</f>
        <v>#N/A</v>
      </c>
      <c r="AE38" s="217"/>
      <c r="AF38" s="197"/>
      <c r="AG38" s="179"/>
    </row>
    <row r="39" spans="1:33" s="44" customFormat="1" x14ac:dyDescent="0.2">
      <c r="E39" s="67"/>
      <c r="F39" s="67"/>
      <c r="G39" s="68"/>
      <c r="H39" s="76"/>
      <c r="I39" s="25"/>
      <c r="J39" s="49"/>
      <c r="K39" s="49"/>
      <c r="L39" s="69"/>
      <c r="M39" s="70"/>
      <c r="N39" s="79"/>
      <c r="O39" s="70"/>
      <c r="P39" s="10"/>
      <c r="Q39" s="82"/>
      <c r="R39" s="161"/>
      <c r="S39" s="33"/>
      <c r="V39" s="152"/>
      <c r="W39" s="152"/>
      <c r="X39" s="203"/>
      <c r="Y39" s="185"/>
      <c r="Z39" s="183"/>
      <c r="AA39" s="171"/>
      <c r="AB39" s="170"/>
      <c r="AC39" s="172"/>
      <c r="AD39" s="195"/>
      <c r="AE39" s="206"/>
      <c r="AF39" s="197"/>
      <c r="AG39" s="179"/>
    </row>
    <row r="40" spans="1:33" s="44" customFormat="1" x14ac:dyDescent="0.2">
      <c r="B40" s="44" t="s">
        <v>228</v>
      </c>
      <c r="C40" s="44" t="str">
        <f>_xll.BDP(B40,$C$7)</f>
        <v>EUR</v>
      </c>
      <c r="D40" s="44" t="s">
        <v>546</v>
      </c>
      <c r="E40" s="67">
        <f>_xll.BDP(B40,$E$7)</f>
        <v>26.49</v>
      </c>
      <c r="F40" s="67">
        <f>_xll.BDP(B40,$F$7)</f>
        <v>26.26</v>
      </c>
      <c r="G40" s="68">
        <f>IF(OR(F40="#N/A N/A",E40="#N/A N/A"),0,  F40 - E40)</f>
        <v>-0.22999999999999687</v>
      </c>
      <c r="H40" s="76">
        <f>IF(OR(E40=0,E40="#N/A N/A"),0,G40 / E40*100)</f>
        <v>-0.86825217063041471</v>
      </c>
      <c r="I40" s="25">
        <v>-79500</v>
      </c>
      <c r="J40" s="49" t="str">
        <f>CONCATENATE(B338,C40, " Curncy")</f>
        <v>EUREUR Curncy</v>
      </c>
      <c r="K40" s="49">
        <f>IF(C40 = B338,1,_xll.BDP(J40,$K$7))</f>
        <v>1</v>
      </c>
      <c r="L40" s="69">
        <f>IF(C40 = B338,1,_xll.BDP(J40,$L$7)*K40)</f>
        <v>1</v>
      </c>
      <c r="M40" s="70">
        <f>G40*I40*S40/L40</f>
        <v>18284.999999999753</v>
      </c>
      <c r="N40" s="79">
        <f>M40 / X338</f>
        <v>1.0581115134996745E-4</v>
      </c>
      <c r="O40" s="70">
        <f>F40*I40*S40/L40</f>
        <v>-2087670.0000000002</v>
      </c>
      <c r="P40" s="10">
        <f>O40 / X338*100</f>
        <v>-1.2080873193261665</v>
      </c>
      <c r="Q40" s="82">
        <f>IF(P40&lt;0,P40,0)</f>
        <v>-1.2080873193261665</v>
      </c>
      <c r="R40" s="161">
        <f>IF(P40&gt;0,P40,0)</f>
        <v>0</v>
      </c>
      <c r="S40" s="33">
        <f>IF(EXACT(C40,UPPER(C40)),1,0.01)/U40</f>
        <v>1</v>
      </c>
      <c r="T40" s="44">
        <v>0</v>
      </c>
      <c r="U40" s="44">
        <v>1</v>
      </c>
      <c r="V40" s="152">
        <f>IF(AND(P40&lt;0,N40&gt;0),N40,0)</f>
        <v>1.0581115134996745E-4</v>
      </c>
      <c r="W40" s="152">
        <f>IF(AND(P40&gt;0,N40&gt;0),N40,0)</f>
        <v>0</v>
      </c>
      <c r="X40" s="203"/>
      <c r="Y40" s="185" t="e">
        <f>_xll.BDH(B40,$Y$7,$C$1,$C$1)</f>
        <v>#N/A</v>
      </c>
      <c r="Z40" s="183" t="e">
        <f>IF(OR(E40="#N/A N/A",Y40="#N/A N/A"),0,  E40 - Y40)</f>
        <v>#N/A</v>
      </c>
      <c r="AA40" s="171" t="e">
        <f>IF(OR(Y40=0,Y40="#N/A N/A"),0,Z40 / Y40*100)</f>
        <v>#N/A</v>
      </c>
      <c r="AB40" s="170">
        <v>-79500</v>
      </c>
      <c r="AC40" s="172">
        <f>IF(C40 = B338,1,_xll.BDP(J40,$AC$7)*K40)</f>
        <v>1</v>
      </c>
      <c r="AD40" s="195" t="e">
        <f>Z40*AB40*S40/AC40 / AE338</f>
        <v>#N/A</v>
      </c>
      <c r="AE40" s="206"/>
      <c r="AF40" s="197"/>
      <c r="AG40" s="179"/>
    </row>
    <row r="41" spans="1:33" s="44" customFormat="1" x14ac:dyDescent="0.2">
      <c r="B41" s="44" t="s">
        <v>227</v>
      </c>
      <c r="C41" s="44" t="str">
        <f>_xll.BDP(B41,$C$7)</f>
        <v>EUR</v>
      </c>
      <c r="D41" s="44" t="s">
        <v>545</v>
      </c>
      <c r="E41" s="67">
        <f>_xll.BDP(B41,$E$7)</f>
        <v>38.21</v>
      </c>
      <c r="F41" s="67">
        <f>_xll.BDP(B41,$F$7)</f>
        <v>37.74</v>
      </c>
      <c r="G41" s="68">
        <f>IF(OR(F41="#N/A N/A",E41="#N/A N/A"),0,  F41 - E41)</f>
        <v>-0.46999999999999886</v>
      </c>
      <c r="H41" s="76">
        <f>IF(OR(E41=0,E41="#N/A N/A"),0,G41 / E41*100)</f>
        <v>-1.2300444909709469</v>
      </c>
      <c r="I41" s="25">
        <v>-39000</v>
      </c>
      <c r="J41" s="49" t="str">
        <f>CONCATENATE(B338,C41, " Curncy")</f>
        <v>EUREUR Curncy</v>
      </c>
      <c r="K41" s="49">
        <f>IF(C41 = B338,1,_xll.BDP(J41,$K$7))</f>
        <v>1</v>
      </c>
      <c r="L41" s="69">
        <f>IF(C41 = B338,1,_xll.BDP(J41,$L$7)*K41)</f>
        <v>1</v>
      </c>
      <c r="M41" s="70">
        <f>G41*I41*S41/L41</f>
        <v>18329.999999999956</v>
      </c>
      <c r="N41" s="79">
        <f>M41 / X338</f>
        <v>1.0607155615230653E-4</v>
      </c>
      <c r="O41" s="70">
        <f>F41*I41*S41/L41</f>
        <v>-1471860</v>
      </c>
      <c r="P41" s="10">
        <f>O41 / X338*100</f>
        <v>-0.85173202748682086</v>
      </c>
      <c r="Q41" s="82">
        <f>IF(P41&lt;0,P41,0)</f>
        <v>-0.85173202748682086</v>
      </c>
      <c r="R41" s="161">
        <f>IF(P41&gt;0,P41,0)</f>
        <v>0</v>
      </c>
      <c r="S41" s="33">
        <f>IF(EXACT(C41,UPPER(C41)),1,0.01)/U41</f>
        <v>1</v>
      </c>
      <c r="T41" s="44">
        <v>0</v>
      </c>
      <c r="U41" s="44">
        <v>1</v>
      </c>
      <c r="V41" s="152">
        <f>IF(AND(P41&lt;0,N41&gt;0),N41,0)</f>
        <v>1.0607155615230653E-4</v>
      </c>
      <c r="W41" s="152">
        <f>IF(AND(P41&gt;0,N41&gt;0),N41,0)</f>
        <v>0</v>
      </c>
      <c r="X41" s="203"/>
      <c r="Y41" s="185" t="e">
        <f>_xll.BDH(B41,$Y$7,$C$1,$C$1)</f>
        <v>#N/A</v>
      </c>
      <c r="Z41" s="183" t="e">
        <f>IF(OR(E41="#N/A N/A",Y41="#N/A N/A"),0,  E41 - Y41)</f>
        <v>#N/A</v>
      </c>
      <c r="AA41" s="171" t="e">
        <f>IF(OR(Y41=0,Y41="#N/A N/A"),0,Z41 / Y41*100)</f>
        <v>#N/A</v>
      </c>
      <c r="AB41" s="170">
        <v>-39000</v>
      </c>
      <c r="AC41" s="172">
        <f>IF(C41 = B338,1,_xll.BDP(J41,$AC$7)*K41)</f>
        <v>1</v>
      </c>
      <c r="AD41" s="195" t="e">
        <f>Z41*AB41*S41/AC41 / AE338</f>
        <v>#N/A</v>
      </c>
      <c r="AE41" s="206"/>
      <c r="AF41" s="197"/>
      <c r="AG41" s="179"/>
    </row>
    <row r="42" spans="1:33" s="44" customFormat="1" x14ac:dyDescent="0.2">
      <c r="A42" s="46" t="s">
        <v>333</v>
      </c>
      <c r="B42" s="46" t="s">
        <v>258</v>
      </c>
      <c r="C42" s="46"/>
      <c r="D42" s="48" t="s">
        <v>226</v>
      </c>
      <c r="E42" s="71"/>
      <c r="F42" s="71"/>
      <c r="G42" s="72"/>
      <c r="H42" s="77"/>
      <c r="I42" s="41"/>
      <c r="J42" s="50"/>
      <c r="K42" s="50"/>
      <c r="L42" s="73"/>
      <c r="M42" s="74">
        <f t="shared" ref="M42:R42" si="17" xml:space="preserve"> SUM(M40:M41)</f>
        <v>36614.999999999709</v>
      </c>
      <c r="N42" s="80">
        <f t="shared" si="17"/>
        <v>2.1188270750227399E-4</v>
      </c>
      <c r="O42" s="74">
        <f t="shared" si="17"/>
        <v>-3559530</v>
      </c>
      <c r="P42" s="42">
        <f t="shared" si="17"/>
        <v>-2.0598193468129873</v>
      </c>
      <c r="Q42" s="83">
        <f t="shared" si="17"/>
        <v>-2.0598193468129873</v>
      </c>
      <c r="R42" s="162">
        <f t="shared" si="17"/>
        <v>0</v>
      </c>
      <c r="S42" s="39"/>
      <c r="T42" s="46"/>
      <c r="U42" s="46"/>
      <c r="V42" s="153">
        <f xml:space="preserve"> SUM(V40:V41)</f>
        <v>2.1188270750227399E-4</v>
      </c>
      <c r="W42" s="153">
        <f xml:space="preserve"> SUM(W40:W41)</f>
        <v>0</v>
      </c>
      <c r="X42" s="216"/>
      <c r="Y42" s="174"/>
      <c r="Z42" s="184"/>
      <c r="AA42" s="173"/>
      <c r="AB42" s="174"/>
      <c r="AC42" s="180"/>
      <c r="AD42" s="196" t="e">
        <f xml:space="preserve"> SUM(AD40:AD41)</f>
        <v>#N/A</v>
      </c>
      <c r="AE42" s="217"/>
      <c r="AF42" s="197"/>
      <c r="AG42" s="179"/>
    </row>
    <row r="43" spans="1:33" s="44" customFormat="1" x14ac:dyDescent="0.2">
      <c r="E43" s="67"/>
      <c r="F43" s="67"/>
      <c r="G43" s="68"/>
      <c r="H43" s="76"/>
      <c r="I43" s="25"/>
      <c r="J43" s="49"/>
      <c r="K43" s="49"/>
      <c r="L43" s="69"/>
      <c r="M43" s="70"/>
      <c r="N43" s="79"/>
      <c r="O43" s="70"/>
      <c r="P43" s="10"/>
      <c r="Q43" s="82"/>
      <c r="R43" s="161"/>
      <c r="S43" s="33"/>
      <c r="V43" s="152"/>
      <c r="W43" s="152"/>
      <c r="X43" s="203"/>
      <c r="Y43" s="185"/>
      <c r="Z43" s="183"/>
      <c r="AA43" s="171"/>
      <c r="AB43" s="170"/>
      <c r="AC43" s="172"/>
      <c r="AD43" s="195"/>
      <c r="AE43" s="206"/>
      <c r="AF43" s="197"/>
      <c r="AG43" s="179"/>
    </row>
    <row r="44" spans="1:33" s="44" customFormat="1" x14ac:dyDescent="0.2">
      <c r="B44" s="44" t="s">
        <v>225</v>
      </c>
      <c r="C44" s="44" t="str">
        <f>_xll.BDP(B44,$C$7)</f>
        <v>EUR</v>
      </c>
      <c r="D44" s="44" t="s">
        <v>544</v>
      </c>
      <c r="E44" s="67">
        <f>_xll.BDP(B44,$E$7)</f>
        <v>65.52</v>
      </c>
      <c r="F44" s="67">
        <f>_xll.BDP(B44,$F$7)</f>
        <v>65.38</v>
      </c>
      <c r="G44" s="68">
        <f t="shared" ref="G44:G60" si="18">IF(OR(F44="#N/A N/A",E44="#N/A N/A"),0,  F44 - E44)</f>
        <v>-0.14000000000000057</v>
      </c>
      <c r="H44" s="76">
        <f t="shared" ref="H44:H60" si="19">IF(OR(E44=0,E44="#N/A N/A"),0,G44 / E44*100)</f>
        <v>-0.21367521367521455</v>
      </c>
      <c r="I44" s="25">
        <v>-24000</v>
      </c>
      <c r="J44" s="49" t="str">
        <f>CONCATENATE(B338,C44, " Curncy")</f>
        <v>EUREUR Curncy</v>
      </c>
      <c r="K44" s="49">
        <f>IF(C44 = B338,1,_xll.BDP(J44,$K$7))</f>
        <v>1</v>
      </c>
      <c r="L44" s="69">
        <f>IF(C44 = B338,1,_xll.BDP(J44,$L$7)*K44)</f>
        <v>1</v>
      </c>
      <c r="M44" s="70">
        <f t="shared" ref="M44:M60" si="20">G44*I44*S44/L44</f>
        <v>3360.0000000000136</v>
      </c>
      <c r="N44" s="79">
        <f>M44 / X338</f>
        <v>1.9443558574563678E-5</v>
      </c>
      <c r="O44" s="70">
        <f t="shared" ref="O44:O60" si="21">F44*I44*S44/L44</f>
        <v>-1569120</v>
      </c>
      <c r="P44" s="10">
        <f>O44 / X338*100</f>
        <v>-0.9080141854321202</v>
      </c>
      <c r="Q44" s="82">
        <f t="shared" ref="Q44:Q60" si="22">IF(P44&lt;0,P44,0)</f>
        <v>-0.9080141854321202</v>
      </c>
      <c r="R44" s="161">
        <f t="shared" ref="R44:R60" si="23">IF(P44&gt;0,P44,0)</f>
        <v>0</v>
      </c>
      <c r="S44" s="33">
        <f t="shared" ref="S44:S60" si="24">IF(EXACT(C44,UPPER(C44)),1,0.01)/U44</f>
        <v>1</v>
      </c>
      <c r="T44" s="44">
        <v>0</v>
      </c>
      <c r="U44" s="44">
        <v>1</v>
      </c>
      <c r="V44" s="152">
        <f t="shared" ref="V44:V60" si="25">IF(AND(P44&lt;0,N44&gt;0),N44,0)</f>
        <v>1.9443558574563678E-5</v>
      </c>
      <c r="W44" s="152">
        <f t="shared" ref="W44:W60" si="26">IF(AND(P44&gt;0,N44&gt;0),N44,0)</f>
        <v>0</v>
      </c>
      <c r="X44" s="203"/>
      <c r="Y44" s="185" t="e">
        <f>_xll.BDH(B44,$Y$7,$C$1,$C$1)</f>
        <v>#N/A</v>
      </c>
      <c r="Z44" s="183" t="e">
        <f t="shared" ref="Z44:Z60" si="27">IF(OR(E44="#N/A N/A",Y44="#N/A N/A"),0,  E44 - Y44)</f>
        <v>#N/A</v>
      </c>
      <c r="AA44" s="171" t="e">
        <f t="shared" ref="AA44:AA60" si="28">IF(OR(Y44=0,Y44="#N/A N/A"),0,Z44 / Y44*100)</f>
        <v>#N/A</v>
      </c>
      <c r="AB44" s="170">
        <v>-24000</v>
      </c>
      <c r="AC44" s="172">
        <f>IF(C44 = B338,1,_xll.BDP(J44,$AC$7)*K44)</f>
        <v>1</v>
      </c>
      <c r="AD44" s="195" t="e">
        <f>Z44*AB44*S44/AC44 / AE338</f>
        <v>#N/A</v>
      </c>
      <c r="AE44" s="206"/>
      <c r="AF44" s="197"/>
      <c r="AG44" s="179"/>
    </row>
    <row r="45" spans="1:33" s="44" customFormat="1" x14ac:dyDescent="0.2">
      <c r="B45" s="44" t="s">
        <v>224</v>
      </c>
      <c r="C45" s="44" t="str">
        <f>_xll.BDP(B45,$C$7)</f>
        <v>EUR</v>
      </c>
      <c r="D45" s="44" t="s">
        <v>543</v>
      </c>
      <c r="E45" s="67">
        <f>_xll.BDP(B45,$E$7)</f>
        <v>28.56</v>
      </c>
      <c r="F45" s="67">
        <f>_xll.BDP(B45,$F$7)</f>
        <v>28.89</v>
      </c>
      <c r="G45" s="68">
        <f t="shared" si="18"/>
        <v>0.33000000000000185</v>
      </c>
      <c r="H45" s="76">
        <f t="shared" si="19"/>
        <v>1.1554621848739561</v>
      </c>
      <c r="I45" s="25">
        <v>-67200</v>
      </c>
      <c r="J45" s="49" t="str">
        <f>CONCATENATE(B338,C45, " Curncy")</f>
        <v>EUREUR Curncy</v>
      </c>
      <c r="K45" s="49">
        <f>IF(C45 = B338,1,_xll.BDP(J45,$K$7))</f>
        <v>1</v>
      </c>
      <c r="L45" s="69">
        <f>IF(C45 = B338,1,_xll.BDP(J45,$L$7)*K45)</f>
        <v>1</v>
      </c>
      <c r="M45" s="70">
        <f t="shared" si="20"/>
        <v>-22176.000000000124</v>
      </c>
      <c r="N45" s="79">
        <f>M45 / X338</f>
        <v>-1.2832748659212048E-4</v>
      </c>
      <c r="O45" s="70">
        <f t="shared" si="21"/>
        <v>-1941408</v>
      </c>
      <c r="P45" s="10">
        <f>O45 / X338*100</f>
        <v>-1.1234488144382848</v>
      </c>
      <c r="Q45" s="82">
        <f t="shared" si="22"/>
        <v>-1.1234488144382848</v>
      </c>
      <c r="R45" s="161">
        <f t="shared" si="23"/>
        <v>0</v>
      </c>
      <c r="S45" s="33">
        <f t="shared" si="24"/>
        <v>1</v>
      </c>
      <c r="T45" s="44">
        <v>0</v>
      </c>
      <c r="U45" s="44">
        <v>1</v>
      </c>
      <c r="V45" s="152">
        <f t="shared" si="25"/>
        <v>0</v>
      </c>
      <c r="W45" s="152">
        <f t="shared" si="26"/>
        <v>0</v>
      </c>
      <c r="X45" s="203"/>
      <c r="Y45" s="185" t="e">
        <f>_xll.BDH(B45,$Y$7,$C$1,$C$1)</f>
        <v>#N/A</v>
      </c>
      <c r="Z45" s="183" t="e">
        <f t="shared" si="27"/>
        <v>#N/A</v>
      </c>
      <c r="AA45" s="171" t="e">
        <f t="shared" si="28"/>
        <v>#N/A</v>
      </c>
      <c r="AB45" s="170">
        <v>-67200</v>
      </c>
      <c r="AC45" s="172">
        <f>IF(C45 = B338,1,_xll.BDP(J45,$AC$7)*K45)</f>
        <v>1</v>
      </c>
      <c r="AD45" s="195" t="e">
        <f>Z45*AB45*S45/AC45 / AE338</f>
        <v>#N/A</v>
      </c>
      <c r="AE45" s="206"/>
      <c r="AF45" s="197"/>
      <c r="AG45" s="179"/>
    </row>
    <row r="46" spans="1:33" s="44" customFormat="1" x14ac:dyDescent="0.2">
      <c r="B46" s="44" t="s">
        <v>223</v>
      </c>
      <c r="C46" s="44" t="str">
        <f>_xll.BDP(B46,$C$7)</f>
        <v>EUR</v>
      </c>
      <c r="D46" s="44" t="s">
        <v>542</v>
      </c>
      <c r="E46" s="67">
        <f>_xll.BDP(B46,$E$7)</f>
        <v>10.84</v>
      </c>
      <c r="F46" s="67">
        <f>_xll.BDP(B46,$F$7)</f>
        <v>10.705</v>
      </c>
      <c r="G46" s="68">
        <f t="shared" si="18"/>
        <v>-0.13499999999999979</v>
      </c>
      <c r="H46" s="76">
        <f t="shared" si="19"/>
        <v>-1.2453874538745369</v>
      </c>
      <c r="I46" s="25">
        <v>0</v>
      </c>
      <c r="J46" s="49" t="str">
        <f>CONCATENATE(B338,C46, " Curncy")</f>
        <v>EUREUR Curncy</v>
      </c>
      <c r="K46" s="49">
        <f>IF(C46 = B338,1,_xll.BDP(J46,$K$7))</f>
        <v>1</v>
      </c>
      <c r="L46" s="69">
        <f>IF(C46 = B338,1,_xll.BDP(J46,$L$7)*K46)</f>
        <v>1</v>
      </c>
      <c r="M46" s="70">
        <f t="shared" si="20"/>
        <v>0</v>
      </c>
      <c r="N46" s="79">
        <f>M46 / X338</f>
        <v>0</v>
      </c>
      <c r="O46" s="70">
        <f t="shared" si="21"/>
        <v>0</v>
      </c>
      <c r="P46" s="10">
        <f>O46 / X338*100</f>
        <v>0</v>
      </c>
      <c r="Q46" s="82">
        <f t="shared" si="22"/>
        <v>0</v>
      </c>
      <c r="R46" s="161">
        <f t="shared" si="23"/>
        <v>0</v>
      </c>
      <c r="S46" s="33">
        <f t="shared" si="24"/>
        <v>1</v>
      </c>
      <c r="T46" s="44">
        <v>0</v>
      </c>
      <c r="U46" s="44">
        <v>1</v>
      </c>
      <c r="V46" s="152">
        <f t="shared" si="25"/>
        <v>0</v>
      </c>
      <c r="W46" s="152">
        <f t="shared" si="26"/>
        <v>0</v>
      </c>
      <c r="X46" s="203"/>
      <c r="Y46" s="185" t="e">
        <f>_xll.BDH(B46,$Y$7,$C$1,$C$1)</f>
        <v>#N/A</v>
      </c>
      <c r="Z46" s="183" t="e">
        <f t="shared" si="27"/>
        <v>#N/A</v>
      </c>
      <c r="AA46" s="171" t="e">
        <f t="shared" si="28"/>
        <v>#N/A</v>
      </c>
      <c r="AB46" s="170">
        <v>0</v>
      </c>
      <c r="AC46" s="172">
        <f>IF(C46 = B338,1,_xll.BDP(J46,$AC$7)*K46)</f>
        <v>1</v>
      </c>
      <c r="AD46" s="195" t="e">
        <f>Z46*AB46*S46/AC46 / AE338</f>
        <v>#N/A</v>
      </c>
      <c r="AE46" s="206"/>
      <c r="AF46" s="197"/>
      <c r="AG46" s="179"/>
    </row>
    <row r="47" spans="1:33" s="44" customFormat="1" x14ac:dyDescent="0.2">
      <c r="B47" s="44" t="s">
        <v>222</v>
      </c>
      <c r="C47" s="44" t="str">
        <f>_xll.BDP(B47,$C$7)</f>
        <v>EUR</v>
      </c>
      <c r="D47" s="44" t="s">
        <v>541</v>
      </c>
      <c r="E47" s="67">
        <f>_xll.BDP(B47,$E$7)</f>
        <v>107.55</v>
      </c>
      <c r="F47" s="67">
        <f>_xll.BDP(B47,$F$7)</f>
        <v>108</v>
      </c>
      <c r="G47" s="68">
        <f t="shared" si="18"/>
        <v>0.45000000000000284</v>
      </c>
      <c r="H47" s="76">
        <f t="shared" si="19"/>
        <v>0.41841004184100683</v>
      </c>
      <c r="I47" s="25">
        <v>-3300</v>
      </c>
      <c r="J47" s="49" t="str">
        <f>CONCATENATE(B338,C47, " Curncy")</f>
        <v>EUREUR Curncy</v>
      </c>
      <c r="K47" s="49">
        <f>IF(C47 = B338,1,_xll.BDP(J47,$K$7))</f>
        <v>1</v>
      </c>
      <c r="L47" s="69">
        <f>IF(C47 = B338,1,_xll.BDP(J47,$L$7)*K47)</f>
        <v>1</v>
      </c>
      <c r="M47" s="70">
        <f t="shared" si="20"/>
        <v>-1485.0000000000093</v>
      </c>
      <c r="N47" s="79">
        <f>M47 / X338</f>
        <v>-8.5933584771509317E-6</v>
      </c>
      <c r="O47" s="70">
        <f t="shared" si="21"/>
        <v>-356400</v>
      </c>
      <c r="P47" s="10">
        <f>O47 / X338*100</f>
        <v>-0.20624060345162104</v>
      </c>
      <c r="Q47" s="82">
        <f t="shared" si="22"/>
        <v>-0.20624060345162104</v>
      </c>
      <c r="R47" s="161">
        <f t="shared" si="23"/>
        <v>0</v>
      </c>
      <c r="S47" s="33">
        <f t="shared" si="24"/>
        <v>1</v>
      </c>
      <c r="T47" s="44">
        <v>0</v>
      </c>
      <c r="U47" s="44">
        <v>1</v>
      </c>
      <c r="V47" s="152">
        <f t="shared" si="25"/>
        <v>0</v>
      </c>
      <c r="W47" s="152">
        <f t="shared" si="26"/>
        <v>0</v>
      </c>
      <c r="X47" s="203"/>
      <c r="Y47" s="185" t="e">
        <f>_xll.BDH(B47,$Y$7,$C$1,$C$1)</f>
        <v>#N/A</v>
      </c>
      <c r="Z47" s="183" t="e">
        <f t="shared" si="27"/>
        <v>#N/A</v>
      </c>
      <c r="AA47" s="171" t="e">
        <f t="shared" si="28"/>
        <v>#N/A</v>
      </c>
      <c r="AB47" s="170">
        <v>-3300</v>
      </c>
      <c r="AC47" s="172">
        <f>IF(C47 = B338,1,_xll.BDP(J47,$AC$7)*K47)</f>
        <v>1</v>
      </c>
      <c r="AD47" s="195" t="e">
        <f>Z47*AB47*S47/AC47 / AE338</f>
        <v>#N/A</v>
      </c>
      <c r="AE47" s="206"/>
      <c r="AF47" s="197"/>
      <c r="AG47" s="179"/>
    </row>
    <row r="48" spans="1:33" s="44" customFormat="1" x14ac:dyDescent="0.2">
      <c r="B48" s="44" t="s">
        <v>221</v>
      </c>
      <c r="C48" s="44" t="str">
        <f>_xll.BDP(B48,$C$7)</f>
        <v>EUR</v>
      </c>
      <c r="D48" s="44" t="s">
        <v>540</v>
      </c>
      <c r="E48" s="67">
        <f>_xll.BDP(B48,$E$7)</f>
        <v>470.4</v>
      </c>
      <c r="F48" s="67">
        <f>_xll.BDP(B48,$F$7)</f>
        <v>466.2</v>
      </c>
      <c r="G48" s="68">
        <f t="shared" si="18"/>
        <v>-4.1999999999999886</v>
      </c>
      <c r="H48" s="76">
        <f t="shared" si="19"/>
        <v>-0.89285714285714057</v>
      </c>
      <c r="I48" s="25">
        <v>-1133</v>
      </c>
      <c r="J48" s="49" t="str">
        <f>CONCATENATE(B338,C48, " Curncy")</f>
        <v>EUREUR Curncy</v>
      </c>
      <c r="K48" s="49">
        <f>IF(C48 = B338,1,_xll.BDP(J48,$K$7))</f>
        <v>1</v>
      </c>
      <c r="L48" s="69">
        <f>IF(C48 = B338,1,_xll.BDP(J48,$L$7)*K48)</f>
        <v>1</v>
      </c>
      <c r="M48" s="70">
        <f t="shared" si="20"/>
        <v>4758.5999999999867</v>
      </c>
      <c r="N48" s="79">
        <f>M48 / X338</f>
        <v>2.7536939831225622E-5</v>
      </c>
      <c r="O48" s="70">
        <f t="shared" si="21"/>
        <v>-528204.6</v>
      </c>
      <c r="P48" s="10">
        <f>O48 / X338*100</f>
        <v>-0.30566003212660525</v>
      </c>
      <c r="Q48" s="82">
        <f t="shared" si="22"/>
        <v>-0.30566003212660525</v>
      </c>
      <c r="R48" s="161">
        <f t="shared" si="23"/>
        <v>0</v>
      </c>
      <c r="S48" s="33">
        <f t="shared" si="24"/>
        <v>1</v>
      </c>
      <c r="T48" s="44">
        <v>0</v>
      </c>
      <c r="U48" s="44">
        <v>1</v>
      </c>
      <c r="V48" s="152">
        <f t="shared" si="25"/>
        <v>2.7536939831225622E-5</v>
      </c>
      <c r="W48" s="152">
        <f t="shared" si="26"/>
        <v>0</v>
      </c>
      <c r="X48" s="203"/>
      <c r="Y48" s="185" t="e">
        <f>_xll.BDH(B48,$Y$7,$C$1,$C$1)</f>
        <v>#N/A</v>
      </c>
      <c r="Z48" s="183" t="e">
        <f t="shared" si="27"/>
        <v>#N/A</v>
      </c>
      <c r="AA48" s="171" t="e">
        <f t="shared" si="28"/>
        <v>#N/A</v>
      </c>
      <c r="AB48" s="170">
        <v>-1133</v>
      </c>
      <c r="AC48" s="172">
        <f>IF(C48 = B338,1,_xll.BDP(J48,$AC$7)*K48)</f>
        <v>1</v>
      </c>
      <c r="AD48" s="195" t="e">
        <f>Z48*AB48*S48/AC48 / AE338</f>
        <v>#N/A</v>
      </c>
      <c r="AE48" s="206"/>
      <c r="AF48" s="197"/>
      <c r="AG48" s="179"/>
    </row>
    <row r="49" spans="1:33" s="44" customFormat="1" x14ac:dyDescent="0.2">
      <c r="B49" s="44" t="s">
        <v>220</v>
      </c>
      <c r="C49" s="44" t="str">
        <f>_xll.BDP(B49,$C$7)</f>
        <v>EUR</v>
      </c>
      <c r="D49" s="44" t="s">
        <v>539</v>
      </c>
      <c r="E49" s="67">
        <f>_xll.BDP(B49,$E$7)</f>
        <v>441.4</v>
      </c>
      <c r="F49" s="67">
        <f>_xll.BDP(B49,$F$7)</f>
        <v>441.6</v>
      </c>
      <c r="G49" s="68">
        <f t="shared" si="18"/>
        <v>0.20000000000004547</v>
      </c>
      <c r="H49" s="76">
        <f t="shared" si="19"/>
        <v>4.5310376076131739E-2</v>
      </c>
      <c r="I49" s="25">
        <v>-1850</v>
      </c>
      <c r="J49" s="49" t="str">
        <f>CONCATENATE(B338,C49, " Curncy")</f>
        <v>EUREUR Curncy</v>
      </c>
      <c r="K49" s="49">
        <f>IF(C49 = B338,1,_xll.BDP(J49,$K$7))</f>
        <v>1</v>
      </c>
      <c r="L49" s="69">
        <f>IF(C49 = B338,1,_xll.BDP(J49,$L$7)*K49)</f>
        <v>1</v>
      </c>
      <c r="M49" s="70">
        <f t="shared" si="20"/>
        <v>-370.00000000008413</v>
      </c>
      <c r="N49" s="79">
        <f>M49 / X338</f>
        <v>-2.1411061525565976E-6</v>
      </c>
      <c r="O49" s="70">
        <f t="shared" si="21"/>
        <v>-816960</v>
      </c>
      <c r="P49" s="10">
        <f>O49 / X338*100</f>
        <v>-0.47275623848438925</v>
      </c>
      <c r="Q49" s="82">
        <f t="shared" si="22"/>
        <v>-0.47275623848438925</v>
      </c>
      <c r="R49" s="161">
        <f t="shared" si="23"/>
        <v>0</v>
      </c>
      <c r="S49" s="33">
        <f t="shared" si="24"/>
        <v>1</v>
      </c>
      <c r="T49" s="44">
        <v>0</v>
      </c>
      <c r="U49" s="44">
        <v>1</v>
      </c>
      <c r="V49" s="152">
        <f t="shared" si="25"/>
        <v>0</v>
      </c>
      <c r="W49" s="152">
        <f t="shared" si="26"/>
        <v>0</v>
      </c>
      <c r="X49" s="203"/>
      <c r="Y49" s="185" t="e">
        <f>_xll.BDH(B49,$Y$7,$C$1,$C$1)</f>
        <v>#N/A</v>
      </c>
      <c r="Z49" s="183" t="e">
        <f t="shared" si="27"/>
        <v>#N/A</v>
      </c>
      <c r="AA49" s="171" t="e">
        <f t="shared" si="28"/>
        <v>#N/A</v>
      </c>
      <c r="AB49" s="170">
        <v>-1850</v>
      </c>
      <c r="AC49" s="172">
        <f>IF(C49 = B338,1,_xll.BDP(J49,$AC$7)*K49)</f>
        <v>1</v>
      </c>
      <c r="AD49" s="195" t="e">
        <f>Z49*AB49*S49/AC49 / AE338</f>
        <v>#N/A</v>
      </c>
      <c r="AE49" s="206"/>
      <c r="AF49" s="197"/>
      <c r="AG49" s="179"/>
    </row>
    <row r="50" spans="1:33" s="44" customFormat="1" x14ac:dyDescent="0.2">
      <c r="B50" s="44" t="s">
        <v>219</v>
      </c>
      <c r="C50" s="44" t="str">
        <f>_xll.BDP(B50,$C$7)</f>
        <v>EUR</v>
      </c>
      <c r="D50" s="44" t="s">
        <v>538</v>
      </c>
      <c r="E50" s="67">
        <f>_xll.BDP(B50,$E$7)</f>
        <v>31.88</v>
      </c>
      <c r="F50" s="67">
        <f>_xll.BDP(B50,$F$7)</f>
        <v>31.88</v>
      </c>
      <c r="G50" s="68">
        <f t="shared" si="18"/>
        <v>0</v>
      </c>
      <c r="H50" s="76">
        <f t="shared" si="19"/>
        <v>0</v>
      </c>
      <c r="I50" s="25">
        <v>-43000</v>
      </c>
      <c r="J50" s="49" t="str">
        <f>CONCATENATE(B338,C50, " Curncy")</f>
        <v>EUREUR Curncy</v>
      </c>
      <c r="K50" s="49">
        <f>IF(C50 = B338,1,_xll.BDP(J50,$K$7))</f>
        <v>1</v>
      </c>
      <c r="L50" s="69">
        <f>IF(C50 = B338,1,_xll.BDP(J50,$L$7)*K50)</f>
        <v>1</v>
      </c>
      <c r="M50" s="70">
        <f t="shared" si="20"/>
        <v>0</v>
      </c>
      <c r="N50" s="79">
        <f>M50 / X338</f>
        <v>0</v>
      </c>
      <c r="O50" s="70">
        <f t="shared" si="21"/>
        <v>-1370840</v>
      </c>
      <c r="P50" s="10">
        <f>O50 / X338*100</f>
        <v>-0.79327404274865376</v>
      </c>
      <c r="Q50" s="82">
        <f t="shared" si="22"/>
        <v>-0.79327404274865376</v>
      </c>
      <c r="R50" s="161">
        <f t="shared" si="23"/>
        <v>0</v>
      </c>
      <c r="S50" s="33">
        <f t="shared" si="24"/>
        <v>1</v>
      </c>
      <c r="T50" s="44">
        <v>0</v>
      </c>
      <c r="U50" s="44">
        <v>1</v>
      </c>
      <c r="V50" s="152">
        <f t="shared" si="25"/>
        <v>0</v>
      </c>
      <c r="W50" s="152">
        <f t="shared" si="26"/>
        <v>0</v>
      </c>
      <c r="X50" s="203"/>
      <c r="Y50" s="185" t="e">
        <f>_xll.BDH(B50,$Y$7,$C$1,$C$1)</f>
        <v>#N/A</v>
      </c>
      <c r="Z50" s="183" t="e">
        <f t="shared" si="27"/>
        <v>#N/A</v>
      </c>
      <c r="AA50" s="171" t="e">
        <f t="shared" si="28"/>
        <v>#N/A</v>
      </c>
      <c r="AB50" s="170">
        <v>-43000</v>
      </c>
      <c r="AC50" s="172">
        <f>IF(C50 = B338,1,_xll.BDP(J50,$AC$7)*K50)</f>
        <v>1</v>
      </c>
      <c r="AD50" s="195" t="e">
        <f>Z50*AB50*S50/AC50 / AE338</f>
        <v>#N/A</v>
      </c>
      <c r="AE50" s="206"/>
      <c r="AF50" s="197"/>
      <c r="AG50" s="179"/>
    </row>
    <row r="51" spans="1:33" s="44" customFormat="1" x14ac:dyDescent="0.2">
      <c r="B51" s="44" t="s">
        <v>218</v>
      </c>
      <c r="C51" s="44" t="str">
        <f>_xll.BDP(B51,$C$7)</f>
        <v>EUR</v>
      </c>
      <c r="D51" s="44" t="s">
        <v>537</v>
      </c>
      <c r="E51" s="67">
        <f>_xll.BDP(B51,$E$7)</f>
        <v>13.97</v>
      </c>
      <c r="F51" s="67">
        <f>_xll.BDP(B51,$F$7)</f>
        <v>13.91</v>
      </c>
      <c r="G51" s="68">
        <f t="shared" si="18"/>
        <v>-6.0000000000000497E-2</v>
      </c>
      <c r="H51" s="76">
        <f t="shared" si="19"/>
        <v>-0.42949176807444883</v>
      </c>
      <c r="I51" s="25">
        <v>87000</v>
      </c>
      <c r="J51" s="49" t="str">
        <f>CONCATENATE(B338,C51, " Curncy")</f>
        <v>EUREUR Curncy</v>
      </c>
      <c r="K51" s="49">
        <f>IF(C51 = B338,1,_xll.BDP(J51,$K$7))</f>
        <v>1</v>
      </c>
      <c r="L51" s="69">
        <f>IF(C51 = B338,1,_xll.BDP(J51,$L$7)*K51)</f>
        <v>1</v>
      </c>
      <c r="M51" s="70">
        <f t="shared" si="20"/>
        <v>-5220.0000000000437</v>
      </c>
      <c r="N51" s="79">
        <f>M51 / X338</f>
        <v>-3.0206957071197276E-5</v>
      </c>
      <c r="O51" s="70">
        <f t="shared" si="21"/>
        <v>1210170</v>
      </c>
      <c r="P51" s="10">
        <f>O51 / X338*100</f>
        <v>0.70029795476725087</v>
      </c>
      <c r="Q51" s="82">
        <f t="shared" si="22"/>
        <v>0</v>
      </c>
      <c r="R51" s="161">
        <f t="shared" si="23"/>
        <v>0.70029795476725087</v>
      </c>
      <c r="S51" s="33">
        <f t="shared" si="24"/>
        <v>1</v>
      </c>
      <c r="T51" s="44">
        <v>0</v>
      </c>
      <c r="U51" s="44">
        <v>1</v>
      </c>
      <c r="V51" s="152">
        <f t="shared" si="25"/>
        <v>0</v>
      </c>
      <c r="W51" s="152">
        <f t="shared" si="26"/>
        <v>0</v>
      </c>
      <c r="X51" s="203"/>
      <c r="Y51" s="185" t="e">
        <f>_xll.BDH(B51,$Y$7,$C$1,$C$1)</f>
        <v>#N/A</v>
      </c>
      <c r="Z51" s="183" t="e">
        <f t="shared" si="27"/>
        <v>#N/A</v>
      </c>
      <c r="AA51" s="171" t="e">
        <f t="shared" si="28"/>
        <v>#N/A</v>
      </c>
      <c r="AB51" s="170">
        <v>87000</v>
      </c>
      <c r="AC51" s="172">
        <f>IF(C51 = B338,1,_xll.BDP(J51,$AC$7)*K51)</f>
        <v>1</v>
      </c>
      <c r="AD51" s="195" t="e">
        <f>Z51*AB51*S51/AC51 / AE338</f>
        <v>#N/A</v>
      </c>
      <c r="AE51" s="206"/>
      <c r="AF51" s="197"/>
      <c r="AG51" s="179"/>
    </row>
    <row r="52" spans="1:33" s="44" customFormat="1" x14ac:dyDescent="0.2">
      <c r="B52" s="44" t="s">
        <v>217</v>
      </c>
      <c r="C52" s="44" t="str">
        <f>_xll.BDP(B52,$C$7)</f>
        <v>EUR</v>
      </c>
      <c r="D52" s="44" t="s">
        <v>536</v>
      </c>
      <c r="E52" s="67">
        <f>_xll.BDP(B52,$E$7)</f>
        <v>112.2</v>
      </c>
      <c r="F52" s="67">
        <f>_xll.BDP(B52,$F$7)</f>
        <v>111.7</v>
      </c>
      <c r="G52" s="68">
        <f t="shared" si="18"/>
        <v>-0.5</v>
      </c>
      <c r="H52" s="76">
        <f t="shared" si="19"/>
        <v>-0.44563279857397509</v>
      </c>
      <c r="I52" s="25">
        <v>-1950</v>
      </c>
      <c r="J52" s="49" t="str">
        <f>CONCATENATE(B338,C52, " Curncy")</f>
        <v>EUREUR Curncy</v>
      </c>
      <c r="K52" s="49">
        <f>IF(C52 = B338,1,_xll.BDP(J52,$K$7))</f>
        <v>1</v>
      </c>
      <c r="L52" s="69">
        <f>IF(C52 = B338,1,_xll.BDP(J52,$L$7)*K52)</f>
        <v>1</v>
      </c>
      <c r="M52" s="70">
        <f t="shared" si="20"/>
        <v>975</v>
      </c>
      <c r="N52" s="79">
        <f>M52 / X338</f>
        <v>5.6421040506546165E-6</v>
      </c>
      <c r="O52" s="70">
        <f t="shared" si="21"/>
        <v>-217815</v>
      </c>
      <c r="P52" s="10">
        <f>O52 / X338*100</f>
        <v>-0.12604460449162413</v>
      </c>
      <c r="Q52" s="82">
        <f t="shared" si="22"/>
        <v>-0.12604460449162413</v>
      </c>
      <c r="R52" s="161">
        <f t="shared" si="23"/>
        <v>0</v>
      </c>
      <c r="S52" s="33">
        <f t="shared" si="24"/>
        <v>1</v>
      </c>
      <c r="T52" s="44">
        <v>0</v>
      </c>
      <c r="U52" s="44">
        <v>1</v>
      </c>
      <c r="V52" s="152">
        <f t="shared" si="25"/>
        <v>5.6421040506546165E-6</v>
      </c>
      <c r="W52" s="152">
        <f t="shared" si="26"/>
        <v>0</v>
      </c>
      <c r="X52" s="203"/>
      <c r="Y52" s="185" t="e">
        <f>_xll.BDH(B52,$Y$7,$C$1,$C$1)</f>
        <v>#N/A</v>
      </c>
      <c r="Z52" s="183" t="e">
        <f t="shared" si="27"/>
        <v>#N/A</v>
      </c>
      <c r="AA52" s="171" t="e">
        <f t="shared" si="28"/>
        <v>#N/A</v>
      </c>
      <c r="AB52" s="170">
        <v>-1950</v>
      </c>
      <c r="AC52" s="172">
        <f>IF(C52 = B338,1,_xll.BDP(J52,$AC$7)*K52)</f>
        <v>1</v>
      </c>
      <c r="AD52" s="195" t="e">
        <f>Z52*AB52*S52/AC52 / AE338</f>
        <v>#N/A</v>
      </c>
      <c r="AE52" s="206"/>
      <c r="AF52" s="197"/>
      <c r="AG52" s="179"/>
    </row>
    <row r="53" spans="1:33" s="44" customFormat="1" x14ac:dyDescent="0.2">
      <c r="B53" s="44" t="s">
        <v>216</v>
      </c>
      <c r="C53" s="44" t="str">
        <f>_xll.BDP(B53,$C$7)</f>
        <v>EUR</v>
      </c>
      <c r="D53" s="44" t="s">
        <v>535</v>
      </c>
      <c r="E53" s="67">
        <f>_xll.BDP(B53,$E$7)</f>
        <v>83.8</v>
      </c>
      <c r="F53" s="67">
        <f>_xll.BDP(B53,$F$7)</f>
        <v>84.4</v>
      </c>
      <c r="G53" s="68">
        <f t="shared" si="18"/>
        <v>0.60000000000000853</v>
      </c>
      <c r="H53" s="76">
        <f t="shared" si="19"/>
        <v>0.71599045346063073</v>
      </c>
      <c r="I53" s="25">
        <v>22191</v>
      </c>
      <c r="J53" s="49" t="str">
        <f>CONCATENATE(B338,C53, " Curncy")</f>
        <v>EUREUR Curncy</v>
      </c>
      <c r="K53" s="49">
        <f>IF(C53 = B338,1,_xll.BDP(J53,$K$7))</f>
        <v>1</v>
      </c>
      <c r="L53" s="69">
        <f>IF(C53 = B338,1,_xll.BDP(J53,$L$7)*K53)</f>
        <v>1</v>
      </c>
      <c r="M53" s="70">
        <f t="shared" si="20"/>
        <v>13314.60000000019</v>
      </c>
      <c r="N53" s="79">
        <f>M53 / X338</f>
        <v>7.7048572915740536E-5</v>
      </c>
      <c r="O53" s="70">
        <f t="shared" si="21"/>
        <v>1872920.4000000001</v>
      </c>
      <c r="P53" s="10">
        <f>O53 / X338*100</f>
        <v>1.083816592348068</v>
      </c>
      <c r="Q53" s="82">
        <f t="shared" si="22"/>
        <v>0</v>
      </c>
      <c r="R53" s="161">
        <f t="shared" si="23"/>
        <v>1.083816592348068</v>
      </c>
      <c r="S53" s="33">
        <f t="shared" si="24"/>
        <v>1</v>
      </c>
      <c r="T53" s="44">
        <v>0</v>
      </c>
      <c r="U53" s="44">
        <v>1</v>
      </c>
      <c r="V53" s="152">
        <f t="shared" si="25"/>
        <v>0</v>
      </c>
      <c r="W53" s="152">
        <f t="shared" si="26"/>
        <v>7.7048572915740536E-5</v>
      </c>
      <c r="X53" s="203"/>
      <c r="Y53" s="185" t="e">
        <f>_xll.BDH(B53,$Y$7,$C$1,$C$1)</f>
        <v>#N/A</v>
      </c>
      <c r="Z53" s="183" t="e">
        <f t="shared" si="27"/>
        <v>#N/A</v>
      </c>
      <c r="AA53" s="171" t="e">
        <f t="shared" si="28"/>
        <v>#N/A</v>
      </c>
      <c r="AB53" s="170">
        <v>22191</v>
      </c>
      <c r="AC53" s="172">
        <f>IF(C53 = B338,1,_xll.BDP(J53,$AC$7)*K53)</f>
        <v>1</v>
      </c>
      <c r="AD53" s="195" t="e">
        <f>Z53*AB53*S53/AC53 / AE338</f>
        <v>#N/A</v>
      </c>
      <c r="AE53" s="206"/>
      <c r="AF53" s="197"/>
      <c r="AG53" s="179"/>
    </row>
    <row r="54" spans="1:33" s="44" customFormat="1" x14ac:dyDescent="0.2">
      <c r="B54" s="44" t="s">
        <v>215</v>
      </c>
      <c r="C54" s="44" t="str">
        <f>_xll.BDP(B54,$C$7)</f>
        <v>EUR</v>
      </c>
      <c r="D54" s="44" t="s">
        <v>371</v>
      </c>
      <c r="E54" s="67">
        <f>_xll.BDP(B54,$E$7)</f>
        <v>12.515000000000001</v>
      </c>
      <c r="F54" s="67">
        <f>_xll.BDP(B54,$F$7)</f>
        <v>13.13</v>
      </c>
      <c r="G54" s="68">
        <f t="shared" si="18"/>
        <v>0.61500000000000021</v>
      </c>
      <c r="H54" s="76">
        <f t="shared" si="19"/>
        <v>4.9141030763084315</v>
      </c>
      <c r="I54" s="25">
        <v>-120000</v>
      </c>
      <c r="J54" s="49" t="str">
        <f>CONCATENATE(B338,C54, " Curncy")</f>
        <v>EUREUR Curncy</v>
      </c>
      <c r="K54" s="49">
        <f>IF(C54 = B338,1,_xll.BDP(J54,$K$7))</f>
        <v>1</v>
      </c>
      <c r="L54" s="69">
        <f>IF(C54 = B338,1,_xll.BDP(J54,$L$7)*K54)</f>
        <v>1</v>
      </c>
      <c r="M54" s="70">
        <f t="shared" si="20"/>
        <v>-73800.000000000029</v>
      </c>
      <c r="N54" s="79">
        <f>M54 / X338</f>
        <v>-4.2706387583416495E-4</v>
      </c>
      <c r="O54" s="70">
        <f t="shared" si="21"/>
        <v>-1575600</v>
      </c>
      <c r="P54" s="10">
        <f>O54 / X338*100</f>
        <v>-0.91176401458578604</v>
      </c>
      <c r="Q54" s="82">
        <f t="shared" si="22"/>
        <v>-0.91176401458578604</v>
      </c>
      <c r="R54" s="161">
        <f t="shared" si="23"/>
        <v>0</v>
      </c>
      <c r="S54" s="33">
        <f t="shared" si="24"/>
        <v>1</v>
      </c>
      <c r="T54" s="44">
        <v>0</v>
      </c>
      <c r="U54" s="44">
        <v>1</v>
      </c>
      <c r="V54" s="152">
        <f t="shared" si="25"/>
        <v>0</v>
      </c>
      <c r="W54" s="152">
        <f t="shared" si="26"/>
        <v>0</v>
      </c>
      <c r="X54" s="203"/>
      <c r="Y54" s="185" t="e">
        <f>_xll.BDH(B54,$Y$7,$C$1,$C$1)</f>
        <v>#N/A</v>
      </c>
      <c r="Z54" s="183" t="e">
        <f t="shared" si="27"/>
        <v>#N/A</v>
      </c>
      <c r="AA54" s="171" t="e">
        <f t="shared" si="28"/>
        <v>#N/A</v>
      </c>
      <c r="AB54" s="170">
        <v>-120000</v>
      </c>
      <c r="AC54" s="172">
        <f>IF(C54 = B338,1,_xll.BDP(J54,$AC$7)*K54)</f>
        <v>1</v>
      </c>
      <c r="AD54" s="195" t="e">
        <f>Z54*AB54*S54/AC54 / AE338</f>
        <v>#N/A</v>
      </c>
      <c r="AE54" s="206"/>
      <c r="AF54" s="197"/>
      <c r="AG54" s="179"/>
    </row>
    <row r="55" spans="1:33" s="44" customFormat="1" x14ac:dyDescent="0.2">
      <c r="B55" s="44" t="s">
        <v>214</v>
      </c>
      <c r="C55" s="44" t="str">
        <f>_xll.BDP(B55,$C$7)</f>
        <v>EUR</v>
      </c>
      <c r="D55" s="44" t="s">
        <v>534</v>
      </c>
      <c r="E55" s="67">
        <f>_xll.BDP(B55,$E$7)</f>
        <v>86.3</v>
      </c>
      <c r="F55" s="67">
        <f>_xll.BDP(B55,$F$7)</f>
        <v>86</v>
      </c>
      <c r="G55" s="68">
        <f t="shared" si="18"/>
        <v>-0.29999999999999716</v>
      </c>
      <c r="H55" s="76">
        <f t="shared" si="19"/>
        <v>-0.34762456546928988</v>
      </c>
      <c r="I55" s="25">
        <v>-2080</v>
      </c>
      <c r="J55" s="49" t="str">
        <f>CONCATENATE(B338,C55, " Curncy")</f>
        <v>EUREUR Curncy</v>
      </c>
      <c r="K55" s="49">
        <f>IF(C55 = B338,1,_xll.BDP(J55,$K$7))</f>
        <v>1</v>
      </c>
      <c r="L55" s="69">
        <f>IF(C55 = B338,1,_xll.BDP(J55,$L$7)*K55)</f>
        <v>1</v>
      </c>
      <c r="M55" s="70">
        <f t="shared" si="20"/>
        <v>623.99999999999409</v>
      </c>
      <c r="N55" s="79">
        <f>M55 / X338</f>
        <v>3.6109465924189201E-6</v>
      </c>
      <c r="O55" s="70">
        <f t="shared" si="21"/>
        <v>-178880</v>
      </c>
      <c r="P55" s="10">
        <f>O55 / X338*100</f>
        <v>-0.10351380231601003</v>
      </c>
      <c r="Q55" s="82">
        <f t="shared" si="22"/>
        <v>-0.10351380231601003</v>
      </c>
      <c r="R55" s="161">
        <f t="shared" si="23"/>
        <v>0</v>
      </c>
      <c r="S55" s="33">
        <f t="shared" si="24"/>
        <v>1</v>
      </c>
      <c r="T55" s="44">
        <v>0</v>
      </c>
      <c r="U55" s="44">
        <v>1</v>
      </c>
      <c r="V55" s="152">
        <f t="shared" si="25"/>
        <v>3.6109465924189201E-6</v>
      </c>
      <c r="W55" s="152">
        <f t="shared" si="26"/>
        <v>0</v>
      </c>
      <c r="X55" s="203"/>
      <c r="Y55" s="185" t="e">
        <f>_xll.BDH(B55,$Y$7,$C$1,$C$1)</f>
        <v>#N/A</v>
      </c>
      <c r="Z55" s="183" t="e">
        <f t="shared" si="27"/>
        <v>#N/A</v>
      </c>
      <c r="AA55" s="171" t="e">
        <f t="shared" si="28"/>
        <v>#N/A</v>
      </c>
      <c r="AB55" s="170">
        <v>-2080</v>
      </c>
      <c r="AC55" s="172">
        <f>IF(C55 = B338,1,_xll.BDP(J55,$AC$7)*K55)</f>
        <v>1</v>
      </c>
      <c r="AD55" s="195" t="e">
        <f>Z55*AB55*S55/AC55 / AE338</f>
        <v>#N/A</v>
      </c>
      <c r="AE55" s="206"/>
      <c r="AF55" s="197"/>
      <c r="AG55" s="179"/>
    </row>
    <row r="56" spans="1:33" s="44" customFormat="1" x14ac:dyDescent="0.2">
      <c r="B56" s="44" t="s">
        <v>213</v>
      </c>
      <c r="C56" s="44" t="str">
        <f>_xll.BDP(B56,$C$7)</f>
        <v>EUR</v>
      </c>
      <c r="D56" s="44" t="s">
        <v>533</v>
      </c>
      <c r="E56" s="67">
        <f>_xll.BDP(B56,$E$7)</f>
        <v>24.5</v>
      </c>
      <c r="F56" s="67">
        <f>_xll.BDP(B56,$F$7)</f>
        <v>24.01</v>
      </c>
      <c r="G56" s="68">
        <f t="shared" si="18"/>
        <v>-0.48999999999999844</v>
      </c>
      <c r="H56" s="76">
        <f t="shared" si="19"/>
        <v>-1.9999999999999933</v>
      </c>
      <c r="I56" s="25">
        <v>0</v>
      </c>
      <c r="J56" s="49" t="str">
        <f>CONCATENATE(B338,C56, " Curncy")</f>
        <v>EUREUR Curncy</v>
      </c>
      <c r="K56" s="49">
        <f>IF(C56 = B338,1,_xll.BDP(J56,$K$7))</f>
        <v>1</v>
      </c>
      <c r="L56" s="69">
        <f>IF(C56 = B338,1,_xll.BDP(J56,$L$7)*K56)</f>
        <v>1</v>
      </c>
      <c r="M56" s="70">
        <f t="shared" si="20"/>
        <v>0</v>
      </c>
      <c r="N56" s="79">
        <f>M56 / X338</f>
        <v>0</v>
      </c>
      <c r="O56" s="70">
        <f t="shared" si="21"/>
        <v>0</v>
      </c>
      <c r="P56" s="10">
        <f>O56 / X338*100</f>
        <v>0</v>
      </c>
      <c r="Q56" s="82">
        <f t="shared" si="22"/>
        <v>0</v>
      </c>
      <c r="R56" s="161">
        <f t="shared" si="23"/>
        <v>0</v>
      </c>
      <c r="S56" s="33">
        <f t="shared" si="24"/>
        <v>1</v>
      </c>
      <c r="T56" s="44">
        <v>0</v>
      </c>
      <c r="U56" s="44">
        <v>1</v>
      </c>
      <c r="V56" s="152">
        <f t="shared" si="25"/>
        <v>0</v>
      </c>
      <c r="W56" s="152">
        <f t="shared" si="26"/>
        <v>0</v>
      </c>
      <c r="X56" s="203"/>
      <c r="Y56" s="185" t="e">
        <f>_xll.BDH(B56,$Y$7,$C$1,$C$1)</f>
        <v>#N/A</v>
      </c>
      <c r="Z56" s="183" t="e">
        <f t="shared" si="27"/>
        <v>#N/A</v>
      </c>
      <c r="AA56" s="171" t="e">
        <f t="shared" si="28"/>
        <v>#N/A</v>
      </c>
      <c r="AB56" s="170">
        <v>0</v>
      </c>
      <c r="AC56" s="172">
        <f>IF(C56 = B338,1,_xll.BDP(J56,$AC$7)*K56)</f>
        <v>1</v>
      </c>
      <c r="AD56" s="195" t="e">
        <f>Z56*AB56*S56/AC56 / AE338</f>
        <v>#N/A</v>
      </c>
      <c r="AE56" s="206"/>
      <c r="AF56" s="197"/>
      <c r="AG56" s="179"/>
    </row>
    <row r="57" spans="1:33" s="44" customFormat="1" x14ac:dyDescent="0.2">
      <c r="B57" s="44" t="s">
        <v>212</v>
      </c>
      <c r="C57" s="44" t="str">
        <f>_xll.BDP(B57,$C$7)</f>
        <v>EUR</v>
      </c>
      <c r="D57" s="44" t="s">
        <v>532</v>
      </c>
      <c r="E57" s="67">
        <f>_xll.BDP(B57,$E$7)</f>
        <v>54.52</v>
      </c>
      <c r="F57" s="67">
        <f>_xll.BDP(B57,$F$7)</f>
        <v>53.58</v>
      </c>
      <c r="G57" s="68">
        <f t="shared" si="18"/>
        <v>-0.94000000000000483</v>
      </c>
      <c r="H57" s="76">
        <f t="shared" si="19"/>
        <v>-1.7241379310344913</v>
      </c>
      <c r="I57" s="25">
        <v>-92000</v>
      </c>
      <c r="J57" s="49" t="str">
        <f>CONCATENATE(B338,C57, " Curncy")</f>
        <v>EUREUR Curncy</v>
      </c>
      <c r="K57" s="49">
        <f>IF(C57 = B338,1,_xll.BDP(J57,$K$7))</f>
        <v>1</v>
      </c>
      <c r="L57" s="69">
        <f>IF(C57 = B338,1,_xll.BDP(J57,$L$7)*K57)</f>
        <v>1</v>
      </c>
      <c r="M57" s="70">
        <f t="shared" si="20"/>
        <v>86480.000000000451</v>
      </c>
      <c r="N57" s="79">
        <f>M57 / X338</f>
        <v>5.0044016235960384E-4</v>
      </c>
      <c r="O57" s="70">
        <f t="shared" si="21"/>
        <v>-4929360</v>
      </c>
      <c r="P57" s="10">
        <f>O57 / X338*100</f>
        <v>-2.8525089254497269</v>
      </c>
      <c r="Q57" s="82">
        <f t="shared" si="22"/>
        <v>-2.8525089254497269</v>
      </c>
      <c r="R57" s="161">
        <f t="shared" si="23"/>
        <v>0</v>
      </c>
      <c r="S57" s="33">
        <f t="shared" si="24"/>
        <v>1</v>
      </c>
      <c r="T57" s="44">
        <v>0</v>
      </c>
      <c r="U57" s="44">
        <v>1</v>
      </c>
      <c r="V57" s="152">
        <f t="shared" si="25"/>
        <v>5.0044016235960384E-4</v>
      </c>
      <c r="W57" s="152">
        <f t="shared" si="26"/>
        <v>0</v>
      </c>
      <c r="X57" s="203"/>
      <c r="Y57" s="185" t="e">
        <f>_xll.BDH(B57,$Y$7,$C$1,$C$1)</f>
        <v>#N/A</v>
      </c>
      <c r="Z57" s="183" t="e">
        <f t="shared" si="27"/>
        <v>#N/A</v>
      </c>
      <c r="AA57" s="171" t="e">
        <f t="shared" si="28"/>
        <v>#N/A</v>
      </c>
      <c r="AB57" s="170">
        <v>-92000</v>
      </c>
      <c r="AC57" s="172">
        <f>IF(C57 = B338,1,_xll.BDP(J57,$AC$7)*K57)</f>
        <v>1</v>
      </c>
      <c r="AD57" s="195" t="e">
        <f>Z57*AB57*S57/AC57 / AE338</f>
        <v>#N/A</v>
      </c>
      <c r="AE57" s="206"/>
      <c r="AF57" s="197"/>
      <c r="AG57" s="179"/>
    </row>
    <row r="58" spans="1:33" s="44" customFormat="1" x14ac:dyDescent="0.2">
      <c r="B58" s="44" t="s">
        <v>211</v>
      </c>
      <c r="C58" s="44" t="str">
        <f>_xll.BDP(B58,$C$7)</f>
        <v>EUR</v>
      </c>
      <c r="D58" s="44" t="s">
        <v>531</v>
      </c>
      <c r="E58" s="67">
        <f>_xll.BDP(B58,$E$7)</f>
        <v>4.4939999999999998</v>
      </c>
      <c r="F58" s="67">
        <f>_xll.BDP(B58,$F$7)</f>
        <v>4.4800000000000004</v>
      </c>
      <c r="G58" s="68">
        <f t="shared" si="18"/>
        <v>-1.3999999999999346E-2</v>
      </c>
      <c r="H58" s="76">
        <f t="shared" si="19"/>
        <v>-0.31152647975076431</v>
      </c>
      <c r="I58" s="25">
        <v>-140000</v>
      </c>
      <c r="J58" s="49" t="str">
        <f>CONCATENATE(B338,C58, " Curncy")</f>
        <v>EUREUR Curncy</v>
      </c>
      <c r="K58" s="49">
        <f>IF(C58 = B338,1,_xll.BDP(J58,$K$7))</f>
        <v>1</v>
      </c>
      <c r="L58" s="69">
        <f>IF(C58 = B338,1,_xll.BDP(J58,$L$7)*K58)</f>
        <v>1</v>
      </c>
      <c r="M58" s="70">
        <f t="shared" si="20"/>
        <v>1959.9999999999086</v>
      </c>
      <c r="N58" s="79">
        <f>M58 / X338</f>
        <v>1.1342075835161571E-5</v>
      </c>
      <c r="O58" s="70">
        <f t="shared" si="21"/>
        <v>-627200.00000000012</v>
      </c>
      <c r="P58" s="10">
        <f>O58 / X338*100</f>
        <v>-0.36294642672518729</v>
      </c>
      <c r="Q58" s="82">
        <f t="shared" si="22"/>
        <v>-0.36294642672518729</v>
      </c>
      <c r="R58" s="161">
        <f t="shared" si="23"/>
        <v>0</v>
      </c>
      <c r="S58" s="33">
        <f t="shared" si="24"/>
        <v>1</v>
      </c>
      <c r="T58" s="44">
        <v>0</v>
      </c>
      <c r="U58" s="44">
        <v>1</v>
      </c>
      <c r="V58" s="152">
        <f t="shared" si="25"/>
        <v>1.1342075835161571E-5</v>
      </c>
      <c r="W58" s="152">
        <f t="shared" si="26"/>
        <v>0</v>
      </c>
      <c r="X58" s="203"/>
      <c r="Y58" s="185" t="e">
        <f>_xll.BDH(B58,$Y$7,$C$1,$C$1)</f>
        <v>#N/A</v>
      </c>
      <c r="Z58" s="183" t="e">
        <f t="shared" si="27"/>
        <v>#N/A</v>
      </c>
      <c r="AA58" s="171" t="e">
        <f t="shared" si="28"/>
        <v>#N/A</v>
      </c>
      <c r="AB58" s="170">
        <v>-140000</v>
      </c>
      <c r="AC58" s="172">
        <f>IF(C58 = B338,1,_xll.BDP(J58,$AC$7)*K58)</f>
        <v>1</v>
      </c>
      <c r="AD58" s="195" t="e">
        <f>Z58*AB58*S58/AC58 / AE338</f>
        <v>#N/A</v>
      </c>
      <c r="AE58" s="206"/>
      <c r="AF58" s="197"/>
      <c r="AG58" s="179"/>
    </row>
    <row r="59" spans="1:33" s="44" customFormat="1" x14ac:dyDescent="0.2">
      <c r="B59" s="44" t="s">
        <v>210</v>
      </c>
      <c r="C59" s="44" t="str">
        <f>_xll.BDP(B59,$C$7)</f>
        <v>EUR</v>
      </c>
      <c r="D59" s="44" t="s">
        <v>530</v>
      </c>
      <c r="E59" s="67">
        <f>_xll.BDP(B59,$E$7)</f>
        <v>82.68</v>
      </c>
      <c r="F59" s="67">
        <f>_xll.BDP(B59,$F$7)</f>
        <v>81.36</v>
      </c>
      <c r="G59" s="68">
        <f t="shared" si="18"/>
        <v>-1.3200000000000074</v>
      </c>
      <c r="H59" s="76">
        <f t="shared" si="19"/>
        <v>-1.5965166908563224</v>
      </c>
      <c r="I59" s="25">
        <v>-9000</v>
      </c>
      <c r="J59" s="49" t="str">
        <f>CONCATENATE(B338,C59, " Curncy")</f>
        <v>EUREUR Curncy</v>
      </c>
      <c r="K59" s="49">
        <f>IF(C59 = B338,1,_xll.BDP(J59,$K$7))</f>
        <v>1</v>
      </c>
      <c r="L59" s="69">
        <f>IF(C59 = B338,1,_xll.BDP(J59,$L$7)*K59)</f>
        <v>1</v>
      </c>
      <c r="M59" s="70">
        <f t="shared" si="20"/>
        <v>11880.000000000067</v>
      </c>
      <c r="N59" s="79">
        <f>M59 / X338</f>
        <v>6.87468678172074E-5</v>
      </c>
      <c r="O59" s="70">
        <f t="shared" si="21"/>
        <v>-732240</v>
      </c>
      <c r="P59" s="10">
        <f>O59 / X338*100</f>
        <v>-0.42373069436423955</v>
      </c>
      <c r="Q59" s="82">
        <f t="shared" si="22"/>
        <v>-0.42373069436423955</v>
      </c>
      <c r="R59" s="161">
        <f t="shared" si="23"/>
        <v>0</v>
      </c>
      <c r="S59" s="33">
        <f t="shared" si="24"/>
        <v>1</v>
      </c>
      <c r="T59" s="44">
        <v>0</v>
      </c>
      <c r="U59" s="44">
        <v>1</v>
      </c>
      <c r="V59" s="152">
        <f t="shared" si="25"/>
        <v>6.87468678172074E-5</v>
      </c>
      <c r="W59" s="152">
        <f t="shared" si="26"/>
        <v>0</v>
      </c>
      <c r="X59" s="203"/>
      <c r="Y59" s="185" t="e">
        <f>_xll.BDH(B59,$Y$7,$C$1,$C$1)</f>
        <v>#N/A</v>
      </c>
      <c r="Z59" s="183" t="e">
        <f t="shared" si="27"/>
        <v>#N/A</v>
      </c>
      <c r="AA59" s="171" t="e">
        <f t="shared" si="28"/>
        <v>#N/A</v>
      </c>
      <c r="AB59" s="170">
        <v>-9000</v>
      </c>
      <c r="AC59" s="172">
        <f>IF(C59 = B338,1,_xll.BDP(J59,$AC$7)*K59)</f>
        <v>1</v>
      </c>
      <c r="AD59" s="195" t="e">
        <f>Z59*AB59*S59/AC59 / AE338</f>
        <v>#N/A</v>
      </c>
      <c r="AE59" s="206"/>
      <c r="AF59" s="197"/>
      <c r="AG59" s="179"/>
    </row>
    <row r="60" spans="1:33" s="44" customFormat="1" x14ac:dyDescent="0.2">
      <c r="B60" s="44" t="s">
        <v>209</v>
      </c>
      <c r="C60" s="44" t="str">
        <f>_xll.BDP(B60,$C$7)</f>
        <v>EUR</v>
      </c>
      <c r="D60" s="44" t="s">
        <v>529</v>
      </c>
      <c r="E60" s="67">
        <f>_xll.BDP(B60,$E$7)</f>
        <v>21.11</v>
      </c>
      <c r="F60" s="67">
        <f>_xll.BDP(B60,$F$7)</f>
        <v>21.27</v>
      </c>
      <c r="G60" s="68">
        <f t="shared" si="18"/>
        <v>0.16000000000000014</v>
      </c>
      <c r="H60" s="76">
        <f t="shared" si="19"/>
        <v>0.7579346281383238</v>
      </c>
      <c r="I60" s="25">
        <v>112000</v>
      </c>
      <c r="J60" s="49" t="str">
        <f>CONCATENATE(B338,C60, " Curncy")</f>
        <v>EUREUR Curncy</v>
      </c>
      <c r="K60" s="49">
        <f>IF(C60 = B338,1,_xll.BDP(J60,$K$7))</f>
        <v>1</v>
      </c>
      <c r="L60" s="69">
        <f>IF(C60 = B338,1,_xll.BDP(J60,$L$7)*K60)</f>
        <v>1</v>
      </c>
      <c r="M60" s="70">
        <f t="shared" si="20"/>
        <v>17920.000000000015</v>
      </c>
      <c r="N60" s="79">
        <f>M60 / X338</f>
        <v>1.0369897906433928E-4</v>
      </c>
      <c r="O60" s="70">
        <f t="shared" si="21"/>
        <v>2382240</v>
      </c>
      <c r="P60" s="10">
        <f>O60 / X338*100</f>
        <v>1.3785483029365593</v>
      </c>
      <c r="Q60" s="82">
        <f t="shared" si="22"/>
        <v>0</v>
      </c>
      <c r="R60" s="161">
        <f t="shared" si="23"/>
        <v>1.3785483029365593</v>
      </c>
      <c r="S60" s="33">
        <f t="shared" si="24"/>
        <v>1</v>
      </c>
      <c r="T60" s="44">
        <v>0</v>
      </c>
      <c r="U60" s="44">
        <v>1</v>
      </c>
      <c r="V60" s="152">
        <f t="shared" si="25"/>
        <v>0</v>
      </c>
      <c r="W60" s="152">
        <f t="shared" si="26"/>
        <v>1.0369897906433928E-4</v>
      </c>
      <c r="X60" s="203"/>
      <c r="Y60" s="185" t="e">
        <f>_xll.BDH(B60,$Y$7,$C$1,$C$1)</f>
        <v>#N/A</v>
      </c>
      <c r="Z60" s="183" t="e">
        <f t="shared" si="27"/>
        <v>#N/A</v>
      </c>
      <c r="AA60" s="171" t="e">
        <f t="shared" si="28"/>
        <v>#N/A</v>
      </c>
      <c r="AB60" s="170">
        <v>112000</v>
      </c>
      <c r="AC60" s="172">
        <f>IF(C60 = B338,1,_xll.BDP(J60,$AC$7)*K60)</f>
        <v>1</v>
      </c>
      <c r="AD60" s="195" t="e">
        <f>Z60*AB60*S60/AC60 / AE338</f>
        <v>#N/A</v>
      </c>
      <c r="AE60" s="206"/>
      <c r="AF60" s="197"/>
      <c r="AG60" s="179"/>
    </row>
    <row r="61" spans="1:33" s="44" customFormat="1" x14ac:dyDescent="0.2">
      <c r="A61" s="46" t="s">
        <v>334</v>
      </c>
      <c r="B61" s="46" t="s">
        <v>259</v>
      </c>
      <c r="C61" s="46"/>
      <c r="D61" s="48" t="s">
        <v>208</v>
      </c>
      <c r="E61" s="71"/>
      <c r="F61" s="71"/>
      <c r="G61" s="72"/>
      <c r="H61" s="77"/>
      <c r="I61" s="41"/>
      <c r="J61" s="50"/>
      <c r="K61" s="50"/>
      <c r="L61" s="73"/>
      <c r="M61" s="74">
        <f t="shared" ref="M61:R61" si="29" xml:space="preserve"> SUM(M44:M60)</f>
        <v>38221.200000000339</v>
      </c>
      <c r="N61" s="80">
        <f t="shared" si="29"/>
        <v>2.2117742291372523E-4</v>
      </c>
      <c r="O61" s="74">
        <f t="shared" si="29"/>
        <v>-9378697.1999999993</v>
      </c>
      <c r="P61" s="42">
        <f t="shared" si="29"/>
        <v>-5.4272395345623696</v>
      </c>
      <c r="Q61" s="83">
        <f t="shared" si="29"/>
        <v>-8.5899023846142484</v>
      </c>
      <c r="R61" s="162">
        <f t="shared" si="29"/>
        <v>3.1626628500518783</v>
      </c>
      <c r="S61" s="39"/>
      <c r="T61" s="46"/>
      <c r="U61" s="46"/>
      <c r="V61" s="153">
        <f xml:space="preserve"> SUM(V44:V60)</f>
        <v>6.3676265506083568E-4</v>
      </c>
      <c r="W61" s="153">
        <f xml:space="preserve"> SUM(W44:W60)</f>
        <v>1.8074755198007982E-4</v>
      </c>
      <c r="X61" s="216"/>
      <c r="Y61" s="174"/>
      <c r="Z61" s="184"/>
      <c r="AA61" s="173"/>
      <c r="AB61" s="174"/>
      <c r="AC61" s="180"/>
      <c r="AD61" s="196" t="e">
        <f xml:space="preserve"> SUM(AD44:AD60)</f>
        <v>#N/A</v>
      </c>
      <c r="AE61" s="217"/>
      <c r="AF61" s="197"/>
      <c r="AG61" s="179"/>
    </row>
    <row r="62" spans="1:33" s="44" customFormat="1" x14ac:dyDescent="0.2">
      <c r="E62" s="67"/>
      <c r="F62" s="67"/>
      <c r="G62" s="68"/>
      <c r="H62" s="76"/>
      <c r="I62" s="25"/>
      <c r="J62" s="49"/>
      <c r="K62" s="49"/>
      <c r="L62" s="69"/>
      <c r="M62" s="70"/>
      <c r="N62" s="79"/>
      <c r="O62" s="70"/>
      <c r="P62" s="10"/>
      <c r="Q62" s="82"/>
      <c r="R62" s="161"/>
      <c r="S62" s="33"/>
      <c r="V62" s="152"/>
      <c r="W62" s="152"/>
      <c r="X62" s="203"/>
      <c r="Y62" s="185"/>
      <c r="Z62" s="183"/>
      <c r="AA62" s="171"/>
      <c r="AB62" s="170"/>
      <c r="AC62" s="172"/>
      <c r="AD62" s="195"/>
      <c r="AE62" s="206"/>
      <c r="AF62" s="197"/>
      <c r="AG62" s="179"/>
    </row>
    <row r="63" spans="1:33" s="44" customFormat="1" x14ac:dyDescent="0.2">
      <c r="B63" s="44" t="s">
        <v>207</v>
      </c>
      <c r="C63" s="44" t="str">
        <f>_xll.BDP(B63,$C$7)</f>
        <v>EUR</v>
      </c>
      <c r="D63" s="44" t="s">
        <v>528</v>
      </c>
      <c r="E63" s="67">
        <f>_xll.BDP(B63,$E$7)</f>
        <v>3.7</v>
      </c>
      <c r="F63" s="67">
        <f>_xll.BDP(B63,$F$7)</f>
        <v>3.72</v>
      </c>
      <c r="G63" s="68">
        <f t="shared" ref="G63:G73" si="30">IF(OR(F63="#N/A N/A",E63="#N/A N/A"),0,  F63 - E63)</f>
        <v>2.0000000000000018E-2</v>
      </c>
      <c r="H63" s="76">
        <f t="shared" ref="H63:H73" si="31">IF(OR(E63=0,E63="#N/A N/A"),0,G63 / E63*100)</f>
        <v>0.54054054054054101</v>
      </c>
      <c r="I63" s="25">
        <v>39365</v>
      </c>
      <c r="J63" s="49" t="str">
        <f>CONCATENATE(B338,C63, " Curncy")</f>
        <v>EUREUR Curncy</v>
      </c>
      <c r="K63" s="49">
        <f>IF(C63 = B338,1,_xll.BDP(J63,$K$7))</f>
        <v>1</v>
      </c>
      <c r="L63" s="69">
        <f>IF(C63 = B338,1,_xll.BDP(J63,$L$7)*K63)</f>
        <v>1</v>
      </c>
      <c r="M63" s="70">
        <f t="shared" ref="M63:M73" si="32">G63*I63*S63/L63</f>
        <v>787.30000000000075</v>
      </c>
      <c r="N63" s="79">
        <f>M63 / X338</f>
        <v>4.5559266862362912E-6</v>
      </c>
      <c r="O63" s="70">
        <f t="shared" ref="O63:O73" si="33">F63*I63*S63/L63</f>
        <v>146437.80000000002</v>
      </c>
      <c r="P63" s="10">
        <f>O63 / X338*100</f>
        <v>8.4740236363994928E-2</v>
      </c>
      <c r="Q63" s="82">
        <f t="shared" ref="Q63:Q73" si="34">IF(P63&lt;0,P63,0)</f>
        <v>0</v>
      </c>
      <c r="R63" s="161">
        <f t="shared" ref="R63:R73" si="35">IF(P63&gt;0,P63,0)</f>
        <v>8.4740236363994928E-2</v>
      </c>
      <c r="S63" s="33">
        <f t="shared" ref="S63:S73" si="36">IF(EXACT(C63,UPPER(C63)),1,0.01)/U63</f>
        <v>1</v>
      </c>
      <c r="T63" s="44">
        <v>0</v>
      </c>
      <c r="U63" s="44">
        <v>1</v>
      </c>
      <c r="V63" s="152">
        <f t="shared" ref="V63:V73" si="37">IF(AND(P63&lt;0,N63&gt;0),N63,0)</f>
        <v>0</v>
      </c>
      <c r="W63" s="152">
        <f t="shared" ref="W63:W73" si="38">IF(AND(P63&gt;0,N63&gt;0),N63,0)</f>
        <v>4.5559266862362912E-6</v>
      </c>
      <c r="X63" s="203"/>
      <c r="Y63" s="185" t="e">
        <f>_xll.BDH(B63,$Y$7,$C$1,$C$1)</f>
        <v>#N/A</v>
      </c>
      <c r="Z63" s="183" t="e">
        <f t="shared" ref="Z63:Z73" si="39">IF(OR(E63="#N/A N/A",Y63="#N/A N/A"),0,  E63 - Y63)</f>
        <v>#N/A</v>
      </c>
      <c r="AA63" s="171" t="e">
        <f t="shared" ref="AA63:AA73" si="40">IF(OR(Y63=0,Y63="#N/A N/A"),0,Z63 / Y63*100)</f>
        <v>#N/A</v>
      </c>
      <c r="AB63" s="170">
        <v>39365</v>
      </c>
      <c r="AC63" s="172">
        <f>IF(C63 = B338,1,_xll.BDP(J63,$AC$7)*K63)</f>
        <v>1</v>
      </c>
      <c r="AD63" s="195" t="e">
        <f>Z63*AB63*S63/AC63 / AE338</f>
        <v>#N/A</v>
      </c>
      <c r="AE63" s="206"/>
      <c r="AF63" s="197"/>
      <c r="AG63" s="179"/>
    </row>
    <row r="64" spans="1:33" s="44" customFormat="1" x14ac:dyDescent="0.2">
      <c r="B64" s="44" t="s">
        <v>206</v>
      </c>
      <c r="C64" s="44" t="str">
        <f>_xll.BDP(B64,$C$7)</f>
        <v>EUR</v>
      </c>
      <c r="D64" s="44" t="s">
        <v>393</v>
      </c>
      <c r="E64" s="67">
        <f>_xll.BDP(B64,$E$7)</f>
        <v>16.61</v>
      </c>
      <c r="F64" s="67">
        <f>_xll.BDP(B64,$F$7)</f>
        <v>17</v>
      </c>
      <c r="G64" s="68">
        <f t="shared" si="30"/>
        <v>0.39000000000000057</v>
      </c>
      <c r="H64" s="76">
        <f t="shared" si="31"/>
        <v>2.3479831426851328</v>
      </c>
      <c r="I64" s="25">
        <v>-334000</v>
      </c>
      <c r="J64" s="49" t="str">
        <f>CONCATENATE(B338,C64, " Curncy")</f>
        <v>EUREUR Curncy</v>
      </c>
      <c r="K64" s="49">
        <f>IF(C64 = B338,1,_xll.BDP(J64,$K$7))</f>
        <v>1</v>
      </c>
      <c r="L64" s="69">
        <f>IF(C64 = B338,1,_xll.BDP(J64,$L$7)*K64)</f>
        <v>1</v>
      </c>
      <c r="M64" s="70">
        <f t="shared" si="32"/>
        <v>-130260.00000000019</v>
      </c>
      <c r="N64" s="79">
        <f>M64 / X338</f>
        <v>-7.5378510116745785E-4</v>
      </c>
      <c r="O64" s="70">
        <f t="shared" si="33"/>
        <v>-5678000</v>
      </c>
      <c r="P64" s="10">
        <f>O64 / X338*100</f>
        <v>-3.285729928165837</v>
      </c>
      <c r="Q64" s="82">
        <f t="shared" si="34"/>
        <v>-3.285729928165837</v>
      </c>
      <c r="R64" s="161">
        <f t="shared" si="35"/>
        <v>0</v>
      </c>
      <c r="S64" s="33">
        <f t="shared" si="36"/>
        <v>1</v>
      </c>
      <c r="T64" s="44">
        <v>0</v>
      </c>
      <c r="U64" s="44">
        <v>1</v>
      </c>
      <c r="V64" s="152">
        <f t="shared" si="37"/>
        <v>0</v>
      </c>
      <c r="W64" s="152">
        <f t="shared" si="38"/>
        <v>0</v>
      </c>
      <c r="X64" s="203"/>
      <c r="Y64" s="185" t="e">
        <f>_xll.BDH(B64,$Y$7,$C$1,$C$1)</f>
        <v>#N/A</v>
      </c>
      <c r="Z64" s="183" t="e">
        <f t="shared" si="39"/>
        <v>#N/A</v>
      </c>
      <c r="AA64" s="171" t="e">
        <f t="shared" si="40"/>
        <v>#N/A</v>
      </c>
      <c r="AB64" s="170">
        <v>-334000</v>
      </c>
      <c r="AC64" s="172">
        <f>IF(C64 = B338,1,_xll.BDP(J64,$AC$7)*K64)</f>
        <v>1</v>
      </c>
      <c r="AD64" s="195" t="e">
        <f>Z64*AB64*S64/AC64 / AE338</f>
        <v>#N/A</v>
      </c>
      <c r="AE64" s="206"/>
      <c r="AF64" s="197"/>
      <c r="AG64" s="179"/>
    </row>
    <row r="65" spans="1:33" s="44" customFormat="1" x14ac:dyDescent="0.2">
      <c r="B65" s="44" t="s">
        <v>205</v>
      </c>
      <c r="C65" s="44" t="str">
        <f>_xll.BDP(B65,$C$7)</f>
        <v>EUR</v>
      </c>
      <c r="D65" s="44" t="s">
        <v>527</v>
      </c>
      <c r="E65" s="67">
        <f>_xll.BDP(B65,$E$7)</f>
        <v>22.25</v>
      </c>
      <c r="F65" s="67">
        <f>_xll.BDP(B65,$F$7)</f>
        <v>22.37</v>
      </c>
      <c r="G65" s="68">
        <f t="shared" si="30"/>
        <v>0.12000000000000099</v>
      </c>
      <c r="H65" s="76">
        <f t="shared" si="31"/>
        <v>0.53932584269663375</v>
      </c>
      <c r="I65" s="25">
        <v>-97000</v>
      </c>
      <c r="J65" s="49" t="str">
        <f>CONCATENATE(B338,C65, " Curncy")</f>
        <v>EUREUR Curncy</v>
      </c>
      <c r="K65" s="49">
        <f>IF(C65 = B338,1,_xll.BDP(J65,$K$7))</f>
        <v>1</v>
      </c>
      <c r="L65" s="69">
        <f>IF(C65 = B338,1,_xll.BDP(J65,$L$7)*K65)</f>
        <v>1</v>
      </c>
      <c r="M65" s="70">
        <f t="shared" si="32"/>
        <v>-11640.000000000096</v>
      </c>
      <c r="N65" s="79">
        <f>M65 / X338</f>
        <v>-6.7358042204738742E-5</v>
      </c>
      <c r="O65" s="70">
        <f t="shared" si="33"/>
        <v>-2169890</v>
      </c>
      <c r="P65" s="10">
        <f>O65 / X338*100</f>
        <v>-1.2556661700999945</v>
      </c>
      <c r="Q65" s="82">
        <f t="shared" si="34"/>
        <v>-1.2556661700999945</v>
      </c>
      <c r="R65" s="161">
        <f t="shared" si="35"/>
        <v>0</v>
      </c>
      <c r="S65" s="33">
        <f t="shared" si="36"/>
        <v>1</v>
      </c>
      <c r="T65" s="44">
        <v>0</v>
      </c>
      <c r="U65" s="44">
        <v>1</v>
      </c>
      <c r="V65" s="152">
        <f t="shared" si="37"/>
        <v>0</v>
      </c>
      <c r="W65" s="152">
        <f t="shared" si="38"/>
        <v>0</v>
      </c>
      <c r="X65" s="203"/>
      <c r="Y65" s="185" t="e">
        <f>_xll.BDH(B65,$Y$7,$C$1,$C$1)</f>
        <v>#N/A</v>
      </c>
      <c r="Z65" s="183" t="e">
        <f t="shared" si="39"/>
        <v>#N/A</v>
      </c>
      <c r="AA65" s="171" t="e">
        <f t="shared" si="40"/>
        <v>#N/A</v>
      </c>
      <c r="AB65" s="170">
        <v>-97000</v>
      </c>
      <c r="AC65" s="172">
        <f>IF(C65 = B338,1,_xll.BDP(J65,$AC$7)*K65)</f>
        <v>1</v>
      </c>
      <c r="AD65" s="195" t="e">
        <f>Z65*AB65*S65/AC65 / AE338</f>
        <v>#N/A</v>
      </c>
      <c r="AE65" s="206"/>
      <c r="AF65" s="197"/>
      <c r="AG65" s="179"/>
    </row>
    <row r="66" spans="1:33" s="44" customFormat="1" x14ac:dyDescent="0.2">
      <c r="B66" s="44" t="s">
        <v>204</v>
      </c>
      <c r="C66" s="44" t="str">
        <f>_xll.BDP(B66,$C$7)</f>
        <v>EUR</v>
      </c>
      <c r="D66" s="44" t="s">
        <v>385</v>
      </c>
      <c r="E66" s="67">
        <f>_xll.BDP(B66,$E$7)</f>
        <v>22.81</v>
      </c>
      <c r="F66" s="67">
        <f>_xll.BDP(B66,$F$7)</f>
        <v>23.01</v>
      </c>
      <c r="G66" s="68">
        <f t="shared" si="30"/>
        <v>0.20000000000000284</v>
      </c>
      <c r="H66" s="76">
        <f t="shared" si="31"/>
        <v>0.87680841736081905</v>
      </c>
      <c r="I66" s="25">
        <v>-43000</v>
      </c>
      <c r="J66" s="49" t="str">
        <f>CONCATENATE(B338,C66, " Curncy")</f>
        <v>EUREUR Curncy</v>
      </c>
      <c r="K66" s="49">
        <f>IF(C66 = B338,1,_xll.BDP(J66,$K$7))</f>
        <v>1</v>
      </c>
      <c r="L66" s="69">
        <f>IF(C66 = B338,1,_xll.BDP(J66,$L$7)*K66)</f>
        <v>1</v>
      </c>
      <c r="M66" s="70">
        <f t="shared" si="32"/>
        <v>-8600.0000000001219</v>
      </c>
      <c r="N66" s="79">
        <f>M66 / X338</f>
        <v>-4.9766251113467061E-5</v>
      </c>
      <c r="O66" s="70">
        <f t="shared" si="33"/>
        <v>-989430.00000000012</v>
      </c>
      <c r="P66" s="10">
        <f>O66 / X338*100</f>
        <v>-0.5725607190604306</v>
      </c>
      <c r="Q66" s="82">
        <f t="shared" si="34"/>
        <v>-0.5725607190604306</v>
      </c>
      <c r="R66" s="161">
        <f t="shared" si="35"/>
        <v>0</v>
      </c>
      <c r="S66" s="33">
        <f t="shared" si="36"/>
        <v>1</v>
      </c>
      <c r="T66" s="44">
        <v>0</v>
      </c>
      <c r="U66" s="44">
        <v>1</v>
      </c>
      <c r="V66" s="152">
        <f t="shared" si="37"/>
        <v>0</v>
      </c>
      <c r="W66" s="152">
        <f t="shared" si="38"/>
        <v>0</v>
      </c>
      <c r="X66" s="203"/>
      <c r="Y66" s="185" t="e">
        <f>_xll.BDH(B66,$Y$7,$C$1,$C$1)</f>
        <v>#N/A</v>
      </c>
      <c r="Z66" s="183" t="e">
        <f t="shared" si="39"/>
        <v>#N/A</v>
      </c>
      <c r="AA66" s="171" t="e">
        <f t="shared" si="40"/>
        <v>#N/A</v>
      </c>
      <c r="AB66" s="170">
        <v>-43000</v>
      </c>
      <c r="AC66" s="172">
        <f>IF(C66 = B338,1,_xll.BDP(J66,$AC$7)*K66)</f>
        <v>1</v>
      </c>
      <c r="AD66" s="195" t="e">
        <f>Z66*AB66*S66/AC66 / AE338</f>
        <v>#N/A</v>
      </c>
      <c r="AE66" s="206"/>
      <c r="AF66" s="197"/>
      <c r="AG66" s="179"/>
    </row>
    <row r="67" spans="1:33" s="44" customFormat="1" x14ac:dyDescent="0.2">
      <c r="B67" s="44">
        <v>2760</v>
      </c>
      <c r="C67" s="44" t="s">
        <v>7</v>
      </c>
      <c r="D67" s="44" t="s">
        <v>203</v>
      </c>
      <c r="E67" s="67">
        <v>0</v>
      </c>
      <c r="F67" s="67">
        <v>0</v>
      </c>
      <c r="G67" s="68">
        <f t="shared" si="30"/>
        <v>0</v>
      </c>
      <c r="H67" s="76">
        <f t="shared" si="31"/>
        <v>0</v>
      </c>
      <c r="I67" s="25">
        <v>3500000</v>
      </c>
      <c r="J67" s="49" t="str">
        <f>CONCATENATE(B338,C67, " Curncy")</f>
        <v>EUREUR Curncy</v>
      </c>
      <c r="K67" s="49">
        <f>IF(C67 = B338,1,_xll.BDP(J67,$K$7))</f>
        <v>1</v>
      </c>
      <c r="L67" s="69">
        <f>IF(C67 = B338,1,_xll.BDP(J67,$L$7)*K67)</f>
        <v>1</v>
      </c>
      <c r="M67" s="70">
        <f t="shared" si="32"/>
        <v>0</v>
      </c>
      <c r="N67" s="79">
        <f>M67 / X338</f>
        <v>0</v>
      </c>
      <c r="O67" s="70">
        <f t="shared" si="33"/>
        <v>0</v>
      </c>
      <c r="P67" s="10">
        <f>O67 / X338*100</f>
        <v>0</v>
      </c>
      <c r="Q67" s="82">
        <f t="shared" si="34"/>
        <v>0</v>
      </c>
      <c r="R67" s="161">
        <f t="shared" si="35"/>
        <v>0</v>
      </c>
      <c r="S67" s="33">
        <f t="shared" si="36"/>
        <v>1</v>
      </c>
      <c r="T67" s="44">
        <v>1</v>
      </c>
      <c r="U67" s="44">
        <v>1</v>
      </c>
      <c r="V67" s="152">
        <f t="shared" si="37"/>
        <v>0</v>
      </c>
      <c r="W67" s="152">
        <f t="shared" si="38"/>
        <v>0</v>
      </c>
      <c r="X67" s="203"/>
      <c r="Y67" s="185">
        <v>0</v>
      </c>
      <c r="Z67" s="183">
        <f t="shared" si="39"/>
        <v>0</v>
      </c>
      <c r="AA67" s="171">
        <f t="shared" si="40"/>
        <v>0</v>
      </c>
      <c r="AB67" s="170">
        <v>3500000</v>
      </c>
      <c r="AC67" s="172">
        <f>IF(C67 = B338,1,_xll.BDP(J67,$AC$7)*K67)</f>
        <v>1</v>
      </c>
      <c r="AD67" s="195">
        <f>Z67*AB67*S67/AC67 / AE338</f>
        <v>0</v>
      </c>
      <c r="AE67" s="206"/>
      <c r="AF67" s="197"/>
      <c r="AG67" s="179"/>
    </row>
    <row r="68" spans="1:33" s="44" customFormat="1" x14ac:dyDescent="0.2">
      <c r="B68" s="44" t="s">
        <v>202</v>
      </c>
      <c r="C68" s="44" t="str">
        <f>_xll.BDP(B68,$C$7)</f>
        <v>EUR</v>
      </c>
      <c r="D68" s="44" t="s">
        <v>526</v>
      </c>
      <c r="E68" s="67">
        <f>_xll.BDP(B68,$E$7)</f>
        <v>85.45</v>
      </c>
      <c r="F68" s="67">
        <f>_xll.BDP(B68,$F$7)</f>
        <v>86.15</v>
      </c>
      <c r="G68" s="68">
        <f t="shared" si="30"/>
        <v>0.70000000000000284</v>
      </c>
      <c r="H68" s="76">
        <f t="shared" si="31"/>
        <v>0.81919251023990969</v>
      </c>
      <c r="I68" s="25">
        <v>6438</v>
      </c>
      <c r="J68" s="49" t="str">
        <f>CONCATENATE(B338,C68, " Curncy")</f>
        <v>EUREUR Curncy</v>
      </c>
      <c r="K68" s="49">
        <f>IF(C68 = B338,1,_xll.BDP(J68,$K$7))</f>
        <v>1</v>
      </c>
      <c r="L68" s="69">
        <f>IF(C68 = B338,1,_xll.BDP(J68,$L$7)*K68)</f>
        <v>1</v>
      </c>
      <c r="M68" s="70">
        <f t="shared" si="32"/>
        <v>4506.6000000000186</v>
      </c>
      <c r="N68" s="79">
        <f>M68 / X338</f>
        <v>2.6078672938133538E-5</v>
      </c>
      <c r="O68" s="70">
        <f t="shared" si="33"/>
        <v>554633.70000000007</v>
      </c>
      <c r="P68" s="10">
        <f>O68 / X338*100</f>
        <v>0.32095395337431359</v>
      </c>
      <c r="Q68" s="82">
        <f t="shared" si="34"/>
        <v>0</v>
      </c>
      <c r="R68" s="161">
        <f t="shared" si="35"/>
        <v>0.32095395337431359</v>
      </c>
      <c r="S68" s="33">
        <f t="shared" si="36"/>
        <v>1</v>
      </c>
      <c r="T68" s="44">
        <v>0</v>
      </c>
      <c r="U68" s="44">
        <v>1</v>
      </c>
      <c r="V68" s="152">
        <f t="shared" si="37"/>
        <v>0</v>
      </c>
      <c r="W68" s="152">
        <f t="shared" si="38"/>
        <v>2.6078672938133538E-5</v>
      </c>
      <c r="X68" s="203"/>
      <c r="Y68" s="185" t="e">
        <f>_xll.BDH(B68,$Y$7,$C$1,$C$1)</f>
        <v>#N/A</v>
      </c>
      <c r="Z68" s="183" t="e">
        <f t="shared" si="39"/>
        <v>#N/A</v>
      </c>
      <c r="AA68" s="171" t="e">
        <f t="shared" si="40"/>
        <v>#N/A</v>
      </c>
      <c r="AB68" s="170">
        <v>6438</v>
      </c>
      <c r="AC68" s="172">
        <f>IF(C68 = B338,1,_xll.BDP(J68,$AC$7)*K68)</f>
        <v>1</v>
      </c>
      <c r="AD68" s="195" t="e">
        <f>Z68*AB68*S68/AC68 / AE338</f>
        <v>#N/A</v>
      </c>
      <c r="AE68" s="206"/>
      <c r="AF68" s="197"/>
      <c r="AG68" s="179"/>
    </row>
    <row r="69" spans="1:33" s="44" customFormat="1" x14ac:dyDescent="0.2">
      <c r="B69" s="44" t="s">
        <v>201</v>
      </c>
      <c r="C69" s="44" t="str">
        <f>_xll.BDP(B69,$C$7)</f>
        <v>EUR</v>
      </c>
      <c r="D69" s="44" t="s">
        <v>525</v>
      </c>
      <c r="E69" s="67">
        <f>_xll.BDP(B69,$E$7)</f>
        <v>14.975</v>
      </c>
      <c r="F69" s="67">
        <f>_xll.BDP(B69,$F$7)</f>
        <v>14.805</v>
      </c>
      <c r="G69" s="68">
        <f t="shared" si="30"/>
        <v>-0.16999999999999993</v>
      </c>
      <c r="H69" s="76">
        <f t="shared" si="31"/>
        <v>-1.1352253756260429</v>
      </c>
      <c r="I69" s="25">
        <v>-114000</v>
      </c>
      <c r="J69" s="49" t="str">
        <f>CONCATENATE(B338,C69, " Curncy")</f>
        <v>EUREUR Curncy</v>
      </c>
      <c r="K69" s="49">
        <f>IF(C69 = B338,1,_xll.BDP(J69,$K$7))</f>
        <v>1</v>
      </c>
      <c r="L69" s="69">
        <f>IF(C69 = B338,1,_xll.BDP(J69,$L$7)*K69)</f>
        <v>1</v>
      </c>
      <c r="M69" s="70">
        <f t="shared" si="32"/>
        <v>19379.999999999993</v>
      </c>
      <c r="N69" s="79">
        <f>M69 / X338</f>
        <v>1.1214766820685787E-4</v>
      </c>
      <c r="O69" s="70">
        <f t="shared" si="33"/>
        <v>-1687770</v>
      </c>
      <c r="P69" s="10">
        <f>O69 / X338*100</f>
        <v>-0.97667425164854782</v>
      </c>
      <c r="Q69" s="82">
        <f t="shared" si="34"/>
        <v>-0.97667425164854782</v>
      </c>
      <c r="R69" s="161">
        <f t="shared" si="35"/>
        <v>0</v>
      </c>
      <c r="S69" s="33">
        <f t="shared" si="36"/>
        <v>1</v>
      </c>
      <c r="T69" s="44">
        <v>0</v>
      </c>
      <c r="U69" s="44">
        <v>1</v>
      </c>
      <c r="V69" s="152">
        <f t="shared" si="37"/>
        <v>1.1214766820685787E-4</v>
      </c>
      <c r="W69" s="152">
        <f t="shared" si="38"/>
        <v>0</v>
      </c>
      <c r="X69" s="203"/>
      <c r="Y69" s="185" t="e">
        <f>_xll.BDH(B69,$Y$7,$C$1,$C$1)</f>
        <v>#N/A</v>
      </c>
      <c r="Z69" s="183" t="e">
        <f t="shared" si="39"/>
        <v>#N/A</v>
      </c>
      <c r="AA69" s="171" t="e">
        <f t="shared" si="40"/>
        <v>#N/A</v>
      </c>
      <c r="AB69" s="170">
        <v>-114000</v>
      </c>
      <c r="AC69" s="172">
        <f>IF(C69 = B338,1,_xll.BDP(J69,$AC$7)*K69)</f>
        <v>1</v>
      </c>
      <c r="AD69" s="195" t="e">
        <f>Z69*AB69*S69/AC69 / AE338</f>
        <v>#N/A</v>
      </c>
      <c r="AE69" s="206"/>
      <c r="AF69" s="197"/>
      <c r="AG69" s="179"/>
    </row>
    <row r="70" spans="1:33" s="44" customFormat="1" x14ac:dyDescent="0.2">
      <c r="B70" s="44" t="s">
        <v>200</v>
      </c>
      <c r="C70" s="44" t="str">
        <f>_xll.BDP(B70,$C$7)</f>
        <v>EUR</v>
      </c>
      <c r="D70" s="44" t="s">
        <v>524</v>
      </c>
      <c r="E70" s="67">
        <f>_xll.BDP(B70,$E$7)</f>
        <v>22.3</v>
      </c>
      <c r="F70" s="67">
        <f>_xll.BDP(B70,$F$7)</f>
        <v>22.31</v>
      </c>
      <c r="G70" s="68">
        <f t="shared" si="30"/>
        <v>9.9999999999980105E-3</v>
      </c>
      <c r="H70" s="76">
        <f t="shared" si="31"/>
        <v>4.4843049327345334E-2</v>
      </c>
      <c r="I70" s="25">
        <v>-16000</v>
      </c>
      <c r="J70" s="49" t="str">
        <f>CONCATENATE(B338,C70, " Curncy")</f>
        <v>EUREUR Curncy</v>
      </c>
      <c r="K70" s="49">
        <f>IF(C70 = B338,1,_xll.BDP(J70,$K$7))</f>
        <v>1</v>
      </c>
      <c r="L70" s="69">
        <f>IF(C70 = B338,1,_xll.BDP(J70,$L$7)*K70)</f>
        <v>1</v>
      </c>
      <c r="M70" s="70">
        <f t="shared" si="32"/>
        <v>-159.99999999996817</v>
      </c>
      <c r="N70" s="79">
        <f>M70 / X338</f>
        <v>-9.2588374164570157E-7</v>
      </c>
      <c r="O70" s="70">
        <f t="shared" si="33"/>
        <v>-356960</v>
      </c>
      <c r="P70" s="10">
        <f>O70 / X338*100</f>
        <v>-0.20656466276119712</v>
      </c>
      <c r="Q70" s="82">
        <f t="shared" si="34"/>
        <v>-0.20656466276119712</v>
      </c>
      <c r="R70" s="161">
        <f t="shared" si="35"/>
        <v>0</v>
      </c>
      <c r="S70" s="33">
        <f t="shared" si="36"/>
        <v>1</v>
      </c>
      <c r="T70" s="44">
        <v>0</v>
      </c>
      <c r="U70" s="44">
        <v>1</v>
      </c>
      <c r="V70" s="152">
        <f t="shared" si="37"/>
        <v>0</v>
      </c>
      <c r="W70" s="152">
        <f t="shared" si="38"/>
        <v>0</v>
      </c>
      <c r="X70" s="203"/>
      <c r="Y70" s="185" t="e">
        <f>_xll.BDH(B70,$Y$7,$C$1,$C$1)</f>
        <v>#N/A</v>
      </c>
      <c r="Z70" s="183" t="e">
        <f t="shared" si="39"/>
        <v>#N/A</v>
      </c>
      <c r="AA70" s="171" t="e">
        <f t="shared" si="40"/>
        <v>#N/A</v>
      </c>
      <c r="AB70" s="170">
        <v>-16000</v>
      </c>
      <c r="AC70" s="172">
        <f>IF(C70 = B338,1,_xll.BDP(J70,$AC$7)*K70)</f>
        <v>1</v>
      </c>
      <c r="AD70" s="195" t="e">
        <f>Z70*AB70*S70/AC70 / AE338</f>
        <v>#N/A</v>
      </c>
      <c r="AE70" s="206"/>
      <c r="AF70" s="197"/>
      <c r="AG70" s="179"/>
    </row>
    <row r="71" spans="1:33" s="44" customFormat="1" x14ac:dyDescent="0.2">
      <c r="B71" s="44" t="s">
        <v>199</v>
      </c>
      <c r="C71" s="44" t="str">
        <f>_xll.BDP(B71,$C$7)</f>
        <v>EUR</v>
      </c>
      <c r="D71" s="44" t="s">
        <v>523</v>
      </c>
      <c r="E71" s="67">
        <f>_xll.BDP(B71,$E$7)</f>
        <v>25.28</v>
      </c>
      <c r="F71" s="67">
        <f>_xll.BDP(B71,$F$7)</f>
        <v>24.98</v>
      </c>
      <c r="G71" s="68">
        <f t="shared" si="30"/>
        <v>-0.30000000000000071</v>
      </c>
      <c r="H71" s="76">
        <f t="shared" si="31"/>
        <v>-1.1867088607594964</v>
      </c>
      <c r="I71" s="25">
        <v>148000</v>
      </c>
      <c r="J71" s="49" t="str">
        <f>CONCATENATE(B338,C71, " Curncy")</f>
        <v>EUREUR Curncy</v>
      </c>
      <c r="K71" s="49">
        <f>IF(C71 = B338,1,_xll.BDP(J71,$K$7))</f>
        <v>1</v>
      </c>
      <c r="L71" s="69">
        <f>IF(C71 = B338,1,_xll.BDP(J71,$L$7)*K71)</f>
        <v>1</v>
      </c>
      <c r="M71" s="70">
        <f t="shared" si="32"/>
        <v>-44400.000000000102</v>
      </c>
      <c r="N71" s="79">
        <f>M71 / X338</f>
        <v>-2.5693273830673386E-4</v>
      </c>
      <c r="O71" s="70">
        <f t="shared" si="33"/>
        <v>3697040</v>
      </c>
      <c r="P71" s="10">
        <f>O71 / X338*100</f>
        <v>2.1393932676340657</v>
      </c>
      <c r="Q71" s="82">
        <f t="shared" si="34"/>
        <v>0</v>
      </c>
      <c r="R71" s="161">
        <f t="shared" si="35"/>
        <v>2.1393932676340657</v>
      </c>
      <c r="S71" s="33">
        <f t="shared" si="36"/>
        <v>1</v>
      </c>
      <c r="T71" s="44">
        <v>0</v>
      </c>
      <c r="U71" s="44">
        <v>1</v>
      </c>
      <c r="V71" s="152">
        <f t="shared" si="37"/>
        <v>0</v>
      </c>
      <c r="W71" s="152">
        <f t="shared" si="38"/>
        <v>0</v>
      </c>
      <c r="X71" s="203"/>
      <c r="Y71" s="185" t="e">
        <f>_xll.BDH(B71,$Y$7,$C$1,$C$1)</f>
        <v>#N/A</v>
      </c>
      <c r="Z71" s="183" t="e">
        <f t="shared" si="39"/>
        <v>#N/A</v>
      </c>
      <c r="AA71" s="171" t="e">
        <f t="shared" si="40"/>
        <v>#N/A</v>
      </c>
      <c r="AB71" s="170">
        <v>148000</v>
      </c>
      <c r="AC71" s="172">
        <f>IF(C71 = B338,1,_xll.BDP(J71,$AC$7)*K71)</f>
        <v>1</v>
      </c>
      <c r="AD71" s="195" t="e">
        <f>Z71*AB71*S71/AC71 / AE338</f>
        <v>#N/A</v>
      </c>
      <c r="AE71" s="206"/>
      <c r="AF71" s="197"/>
      <c r="AG71" s="179"/>
    </row>
    <row r="72" spans="1:33" s="44" customFormat="1" x14ac:dyDescent="0.2">
      <c r="B72" s="44" t="s">
        <v>198</v>
      </c>
      <c r="C72" s="44" t="str">
        <f>_xll.BDP(B72,$C$7)</f>
        <v>EUR</v>
      </c>
      <c r="D72" s="44" t="s">
        <v>522</v>
      </c>
      <c r="E72" s="67">
        <f>_xll.BDP(B72,$E$7)</f>
        <v>139.4</v>
      </c>
      <c r="F72" s="67">
        <f>_xll.BDP(B72,$F$7)</f>
        <v>139.75</v>
      </c>
      <c r="G72" s="68">
        <f t="shared" si="30"/>
        <v>0.34999999999999432</v>
      </c>
      <c r="H72" s="76">
        <f t="shared" si="31"/>
        <v>0.25107604017216234</v>
      </c>
      <c r="I72" s="25">
        <v>11000</v>
      </c>
      <c r="J72" s="49" t="str">
        <f>CONCATENATE(B338,C72, " Curncy")</f>
        <v>EUREUR Curncy</v>
      </c>
      <c r="K72" s="49">
        <f>IF(C72 = B338,1,_xll.BDP(J72,$K$7))</f>
        <v>1</v>
      </c>
      <c r="L72" s="69">
        <f>IF(C72 = B338,1,_xll.BDP(J72,$L$7)*K72)</f>
        <v>1</v>
      </c>
      <c r="M72" s="70">
        <f t="shared" si="32"/>
        <v>3849.9999999999372</v>
      </c>
      <c r="N72" s="79">
        <f>M72 / X338</f>
        <v>2.2279077533353762E-5</v>
      </c>
      <c r="O72" s="70">
        <f t="shared" si="33"/>
        <v>1537250</v>
      </c>
      <c r="P72" s="10">
        <f>O72 / X338*100</f>
        <v>0.88957173865321115</v>
      </c>
      <c r="Q72" s="82">
        <f t="shared" si="34"/>
        <v>0</v>
      </c>
      <c r="R72" s="161">
        <f t="shared" si="35"/>
        <v>0.88957173865321115</v>
      </c>
      <c r="S72" s="33">
        <f t="shared" si="36"/>
        <v>1</v>
      </c>
      <c r="T72" s="44">
        <v>0</v>
      </c>
      <c r="U72" s="44">
        <v>1</v>
      </c>
      <c r="V72" s="152">
        <f t="shared" si="37"/>
        <v>0</v>
      </c>
      <c r="W72" s="152">
        <f t="shared" si="38"/>
        <v>2.2279077533353762E-5</v>
      </c>
      <c r="X72" s="203"/>
      <c r="Y72" s="185" t="e">
        <f>_xll.BDH(B72,$Y$7,$C$1,$C$1)</f>
        <v>#N/A</v>
      </c>
      <c r="Z72" s="183" t="e">
        <f t="shared" si="39"/>
        <v>#N/A</v>
      </c>
      <c r="AA72" s="171" t="e">
        <f t="shared" si="40"/>
        <v>#N/A</v>
      </c>
      <c r="AB72" s="170">
        <v>11000</v>
      </c>
      <c r="AC72" s="172">
        <f>IF(C72 = B338,1,_xll.BDP(J72,$AC$7)*K72)</f>
        <v>1</v>
      </c>
      <c r="AD72" s="195" t="e">
        <f>Z72*AB72*S72/AC72 / AE338</f>
        <v>#N/A</v>
      </c>
      <c r="AE72" s="206"/>
      <c r="AF72" s="197"/>
      <c r="AG72" s="179"/>
    </row>
    <row r="73" spans="1:33" s="44" customFormat="1" x14ac:dyDescent="0.2">
      <c r="B73" s="44" t="s">
        <v>197</v>
      </c>
      <c r="C73" s="44" t="str">
        <f>_xll.BDP(B73,$C$7)</f>
        <v>EUR</v>
      </c>
      <c r="D73" s="44" t="s">
        <v>521</v>
      </c>
      <c r="E73" s="67">
        <f>_xll.BDP(B73,$E$7)</f>
        <v>98.38</v>
      </c>
      <c r="F73" s="67">
        <f>_xll.BDP(B73,$F$7)</f>
        <v>98.78</v>
      </c>
      <c r="G73" s="68">
        <f t="shared" si="30"/>
        <v>0.40000000000000568</v>
      </c>
      <c r="H73" s="76">
        <f t="shared" si="31"/>
        <v>0.40658670461476487</v>
      </c>
      <c r="I73" s="25">
        <v>0</v>
      </c>
      <c r="J73" s="49" t="str">
        <f>CONCATENATE(B338,C73, " Curncy")</f>
        <v>EUREUR Curncy</v>
      </c>
      <c r="K73" s="49">
        <f>IF(C73 = B338,1,_xll.BDP(J73,$K$7))</f>
        <v>1</v>
      </c>
      <c r="L73" s="69">
        <f>IF(C73 = B338,1,_xll.BDP(J73,$L$7)*K73)</f>
        <v>1</v>
      </c>
      <c r="M73" s="70">
        <f t="shared" si="32"/>
        <v>0</v>
      </c>
      <c r="N73" s="79">
        <f>M73 / X338</f>
        <v>0</v>
      </c>
      <c r="O73" s="70">
        <f t="shared" si="33"/>
        <v>0</v>
      </c>
      <c r="P73" s="10">
        <f>O73 / X338*100</f>
        <v>0</v>
      </c>
      <c r="Q73" s="82">
        <f t="shared" si="34"/>
        <v>0</v>
      </c>
      <c r="R73" s="161">
        <f t="shared" si="35"/>
        <v>0</v>
      </c>
      <c r="S73" s="33">
        <f t="shared" si="36"/>
        <v>1</v>
      </c>
      <c r="T73" s="44">
        <v>0</v>
      </c>
      <c r="U73" s="44">
        <v>1</v>
      </c>
      <c r="V73" s="152">
        <f t="shared" si="37"/>
        <v>0</v>
      </c>
      <c r="W73" s="152">
        <f t="shared" si="38"/>
        <v>0</v>
      </c>
      <c r="X73" s="203"/>
      <c r="Y73" s="185" t="e">
        <f>_xll.BDH(B73,$Y$7,$C$1,$C$1)</f>
        <v>#N/A</v>
      </c>
      <c r="Z73" s="183" t="e">
        <f t="shared" si="39"/>
        <v>#N/A</v>
      </c>
      <c r="AA73" s="171" t="e">
        <f t="shared" si="40"/>
        <v>#N/A</v>
      </c>
      <c r="AB73" s="170">
        <v>0</v>
      </c>
      <c r="AC73" s="172">
        <f>IF(C73 = B338,1,_xll.BDP(J73,$AC$7)*K73)</f>
        <v>1</v>
      </c>
      <c r="AD73" s="195" t="e">
        <f>Z73*AB73*S73/AC73 / AE338</f>
        <v>#N/A</v>
      </c>
      <c r="AE73" s="206"/>
      <c r="AF73" s="197"/>
      <c r="AG73" s="179"/>
    </row>
    <row r="74" spans="1:33" s="44" customFormat="1" x14ac:dyDescent="0.2">
      <c r="A74" s="46" t="s">
        <v>346</v>
      </c>
      <c r="B74" s="46" t="s">
        <v>260</v>
      </c>
      <c r="C74" s="46"/>
      <c r="D74" s="48" t="s">
        <v>196</v>
      </c>
      <c r="E74" s="71"/>
      <c r="F74" s="71"/>
      <c r="G74" s="72"/>
      <c r="H74" s="77"/>
      <c r="I74" s="41"/>
      <c r="J74" s="50"/>
      <c r="K74" s="50"/>
      <c r="L74" s="73"/>
      <c r="M74" s="74">
        <f t="shared" ref="M74:R74" si="41" xml:space="preserve"> SUM(M63:M73)</f>
        <v>-166536.1000000005</v>
      </c>
      <c r="N74" s="80">
        <f t="shared" si="41"/>
        <v>-9.6370667116946163E-4</v>
      </c>
      <c r="O74" s="74">
        <f t="shared" si="41"/>
        <v>-4946688.5</v>
      </c>
      <c r="P74" s="42">
        <f t="shared" si="41"/>
        <v>-2.8625365357104213</v>
      </c>
      <c r="Q74" s="83">
        <f t="shared" si="41"/>
        <v>-6.2971957317360072</v>
      </c>
      <c r="R74" s="162">
        <f t="shared" si="41"/>
        <v>3.4346591960255854</v>
      </c>
      <c r="S74" s="39"/>
      <c r="T74" s="46"/>
      <c r="U74" s="46"/>
      <c r="V74" s="153">
        <f xml:space="preserve"> SUM(V63:V73)</f>
        <v>1.1214766820685787E-4</v>
      </c>
      <c r="W74" s="153">
        <f xml:space="preserve"> SUM(W63:W73)</f>
        <v>5.2913677157723591E-5</v>
      </c>
      <c r="X74" s="216"/>
      <c r="Y74" s="174"/>
      <c r="Z74" s="184"/>
      <c r="AA74" s="173"/>
      <c r="AB74" s="174"/>
      <c r="AC74" s="180"/>
      <c r="AD74" s="196" t="e">
        <f xml:space="preserve"> SUM(AD63:AD73)</f>
        <v>#N/A</v>
      </c>
      <c r="AE74" s="217"/>
      <c r="AF74" s="197"/>
      <c r="AG74" s="179"/>
    </row>
    <row r="75" spans="1:33" s="44" customFormat="1" x14ac:dyDescent="0.2">
      <c r="E75" s="67"/>
      <c r="F75" s="67"/>
      <c r="G75" s="68"/>
      <c r="H75" s="76"/>
      <c r="I75" s="25"/>
      <c r="J75" s="49"/>
      <c r="K75" s="49"/>
      <c r="L75" s="69"/>
      <c r="M75" s="70"/>
      <c r="N75" s="79"/>
      <c r="O75" s="70"/>
      <c r="P75" s="10"/>
      <c r="Q75" s="82"/>
      <c r="R75" s="161"/>
      <c r="S75" s="33"/>
      <c r="V75" s="152"/>
      <c r="W75" s="152"/>
      <c r="X75" s="203"/>
      <c r="Y75" s="185"/>
      <c r="Z75" s="183"/>
      <c r="AA75" s="171"/>
      <c r="AB75" s="170"/>
      <c r="AC75" s="172"/>
      <c r="AD75" s="195"/>
      <c r="AE75" s="206"/>
      <c r="AF75" s="197"/>
      <c r="AG75" s="179"/>
    </row>
    <row r="76" spans="1:33" s="44" customFormat="1" x14ac:dyDescent="0.2">
      <c r="B76" s="44" t="s">
        <v>195</v>
      </c>
      <c r="C76" s="44" t="str">
        <f>_xll.BDP(B76,$C$7)</f>
        <v>EUR</v>
      </c>
      <c r="D76" s="44" t="s">
        <v>520</v>
      </c>
      <c r="E76" s="67">
        <f>_xll.BDP(B76,$E$7)</f>
        <v>1.9750000000000001</v>
      </c>
      <c r="F76" s="67">
        <f>_xll.BDP(B76,$F$7)</f>
        <v>1.9610000000000001</v>
      </c>
      <c r="G76" s="68">
        <f>IF(OR(F76="#N/A N/A",E76="#N/A N/A"),0,  F76 - E76)</f>
        <v>-1.4000000000000012E-2</v>
      </c>
      <c r="H76" s="76">
        <f>IF(OR(E76=0,E76="#N/A N/A"),0,G76 / E76*100)</f>
        <v>-0.70886075949367144</v>
      </c>
      <c r="I76" s="25">
        <v>120000</v>
      </c>
      <c r="J76" s="49" t="str">
        <f>CONCATENATE(B338,C76, " Curncy")</f>
        <v>EUREUR Curncy</v>
      </c>
      <c r="K76" s="49">
        <f>IF(C76 = B338,1,_xll.BDP(J76,$K$7))</f>
        <v>1</v>
      </c>
      <c r="L76" s="69">
        <f>IF(C76 = B338,1,_xll.BDP(J76,$L$7)*K76)</f>
        <v>1</v>
      </c>
      <c r="M76" s="70">
        <f>G76*I76*S76/L76</f>
        <v>-1680.0000000000016</v>
      </c>
      <c r="N76" s="79">
        <f>M76 / X338</f>
        <v>-9.7217792872818102E-6</v>
      </c>
      <c r="O76" s="70">
        <f>F76*I76*S76/L76</f>
        <v>235320</v>
      </c>
      <c r="P76" s="10">
        <f>O76 / X338*100</f>
        <v>0.13617435130256866</v>
      </c>
      <c r="Q76" s="82">
        <f>IF(P76&lt;0,P76,0)</f>
        <v>0</v>
      </c>
      <c r="R76" s="161">
        <f>IF(P76&gt;0,P76,0)</f>
        <v>0.13617435130256866</v>
      </c>
      <c r="S76" s="33">
        <f>IF(EXACT(C76,UPPER(C76)),1,0.01)/U76</f>
        <v>1</v>
      </c>
      <c r="T76" s="44">
        <v>0</v>
      </c>
      <c r="U76" s="44">
        <v>1</v>
      </c>
      <c r="V76" s="152">
        <f>IF(AND(P76&lt;0,N76&gt;0),N76,0)</f>
        <v>0</v>
      </c>
      <c r="W76" s="152">
        <f>IF(AND(P76&gt;0,N76&gt;0),N76,0)</f>
        <v>0</v>
      </c>
      <c r="X76" s="203"/>
      <c r="Y76" s="185" t="e">
        <f>_xll.BDH(B76,$Y$7,$C$1,$C$1)</f>
        <v>#N/A</v>
      </c>
      <c r="Z76" s="183" t="e">
        <f>IF(OR(E76="#N/A N/A",Y76="#N/A N/A"),0,  E76 - Y76)</f>
        <v>#N/A</v>
      </c>
      <c r="AA76" s="171" t="e">
        <f>IF(OR(Y76=0,Y76="#N/A N/A"),0,Z76 / Y76*100)</f>
        <v>#N/A</v>
      </c>
      <c r="AB76" s="170">
        <v>120000</v>
      </c>
      <c r="AC76" s="172">
        <f>IF(C76 = B338,1,_xll.BDP(J76,$AC$7)*K76)</f>
        <v>1</v>
      </c>
      <c r="AD76" s="195" t="e">
        <f>Z76*AB76*S76/AC76 / AE338</f>
        <v>#N/A</v>
      </c>
      <c r="AE76" s="206"/>
      <c r="AF76" s="197"/>
      <c r="AG76" s="179"/>
    </row>
    <row r="77" spans="1:33" s="44" customFormat="1" x14ac:dyDescent="0.2">
      <c r="A77" s="46" t="s">
        <v>335</v>
      </c>
      <c r="B77" s="46" t="s">
        <v>261</v>
      </c>
      <c r="C77" s="46"/>
      <c r="D77" s="48" t="s">
        <v>194</v>
      </c>
      <c r="E77" s="71"/>
      <c r="F77" s="71"/>
      <c r="G77" s="72"/>
      <c r="H77" s="77"/>
      <c r="I77" s="41"/>
      <c r="J77" s="50"/>
      <c r="K77" s="50"/>
      <c r="L77" s="73"/>
      <c r="M77" s="74">
        <f t="shared" ref="M77:R77" si="42" xml:space="preserve"> SUM(M76:M76)</f>
        <v>-1680.0000000000016</v>
      </c>
      <c r="N77" s="80">
        <f t="shared" si="42"/>
        <v>-9.7217792872818102E-6</v>
      </c>
      <c r="O77" s="74">
        <f t="shared" si="42"/>
        <v>235320</v>
      </c>
      <c r="P77" s="42">
        <f t="shared" si="42"/>
        <v>0.13617435130256866</v>
      </c>
      <c r="Q77" s="83">
        <f t="shared" si="42"/>
        <v>0</v>
      </c>
      <c r="R77" s="162">
        <f t="shared" si="42"/>
        <v>0.13617435130256866</v>
      </c>
      <c r="S77" s="39"/>
      <c r="T77" s="46"/>
      <c r="U77" s="46"/>
      <c r="V77" s="153">
        <f xml:space="preserve"> SUM(V76:V76)</f>
        <v>0</v>
      </c>
      <c r="W77" s="153">
        <f xml:space="preserve"> SUM(W76:W76)</f>
        <v>0</v>
      </c>
      <c r="X77" s="216"/>
      <c r="Y77" s="174"/>
      <c r="Z77" s="184"/>
      <c r="AA77" s="173"/>
      <c r="AB77" s="174"/>
      <c r="AC77" s="180"/>
      <c r="AD77" s="196" t="e">
        <f xml:space="preserve"> SUM(AD76:AD76)</f>
        <v>#N/A</v>
      </c>
      <c r="AE77" s="217"/>
      <c r="AF77" s="197"/>
      <c r="AG77" s="179"/>
    </row>
    <row r="78" spans="1:33" s="44" customFormat="1" x14ac:dyDescent="0.2">
      <c r="E78" s="67"/>
      <c r="F78" s="67"/>
      <c r="G78" s="68"/>
      <c r="H78" s="76"/>
      <c r="I78" s="25"/>
      <c r="J78" s="49"/>
      <c r="K78" s="49"/>
      <c r="L78" s="69"/>
      <c r="M78" s="70"/>
      <c r="N78" s="79"/>
      <c r="O78" s="70"/>
      <c r="P78" s="10"/>
      <c r="Q78" s="82"/>
      <c r="R78" s="161"/>
      <c r="S78" s="33"/>
      <c r="V78" s="152"/>
      <c r="W78" s="152"/>
      <c r="X78" s="203"/>
      <c r="Y78" s="185"/>
      <c r="Z78" s="183"/>
      <c r="AA78" s="171"/>
      <c r="AB78" s="170"/>
      <c r="AC78" s="172"/>
      <c r="AD78" s="195"/>
      <c r="AE78" s="206"/>
      <c r="AF78" s="197"/>
      <c r="AG78" s="179"/>
    </row>
    <row r="79" spans="1:33" s="44" customFormat="1" x14ac:dyDescent="0.2">
      <c r="B79" s="44" t="s">
        <v>193</v>
      </c>
      <c r="C79" s="44" t="str">
        <f>_xll.BDP(B79,$C$7)</f>
        <v>USD</v>
      </c>
      <c r="D79" s="44" t="s">
        <v>519</v>
      </c>
      <c r="E79" s="67">
        <f>_xll.BDP(B79,$E$7)</f>
        <v>63.76</v>
      </c>
      <c r="F79" s="67">
        <f>_xll.BDP(B79,$F$7)</f>
        <v>63.76</v>
      </c>
      <c r="G79" s="68">
        <f>IF(OR(F79="#N/A N/A",E79="#N/A N/A"),0,  F79 - E79)</f>
        <v>0</v>
      </c>
      <c r="H79" s="76">
        <f>IF(OR(E79=0,E79="#N/A N/A"),0,G79 / E79*100)</f>
        <v>0</v>
      </c>
      <c r="I79" s="25">
        <v>53988.737800000003</v>
      </c>
      <c r="J79" s="49" t="str">
        <f>CONCATENATE(B338,C79, " Curncy")</f>
        <v>EURUSD Curncy</v>
      </c>
      <c r="K79" s="49">
        <f>IF(C79 = B338,1,_xll.BDP(J79,$K$7))</f>
        <v>1</v>
      </c>
      <c r="L79" s="69">
        <f>IF(C79 = B338,1,_xll.BDP(J79,$L$7)*K79)</f>
        <v>1.2218</v>
      </c>
      <c r="M79" s="70">
        <f>G79*I79*S79/L79</f>
        <v>0</v>
      </c>
      <c r="N79" s="79">
        <f>M79 / X338</f>
        <v>0</v>
      </c>
      <c r="O79" s="70">
        <f>F79*I79*S79/L79</f>
        <v>2817418.4990407596</v>
      </c>
      <c r="P79" s="10">
        <f>O79 / X338*100</f>
        <v>1.6303762385463711</v>
      </c>
      <c r="Q79" s="82">
        <f>IF(P79&lt;0,P79,0)</f>
        <v>0</v>
      </c>
      <c r="R79" s="161">
        <f>IF(P79&gt;0,P79,0)</f>
        <v>1.6303762385463711</v>
      </c>
      <c r="S79" s="33">
        <f>IF(EXACT(C79,UPPER(C79)),1,0.01)/U79</f>
        <v>1</v>
      </c>
      <c r="T79" s="44">
        <v>0</v>
      </c>
      <c r="U79" s="44">
        <v>1</v>
      </c>
      <c r="V79" s="152">
        <f>IF(AND(P79&lt;0,N79&gt;0),N79,0)</f>
        <v>0</v>
      </c>
      <c r="W79" s="152">
        <f>IF(AND(P79&gt;0,N79&gt;0),N79,0)</f>
        <v>0</v>
      </c>
      <c r="X79" s="203"/>
      <c r="Y79" s="185" t="e">
        <f>_xll.BDH(B79,$Y$7,$C$1,$C$1)</f>
        <v>#N/A</v>
      </c>
      <c r="Z79" s="183" t="e">
        <f>IF(OR(E79="#N/A N/A",Y79="#N/A N/A"),0,  E79 - Y79)</f>
        <v>#N/A</v>
      </c>
      <c r="AA79" s="171" t="e">
        <f>IF(OR(Y79=0,Y79="#N/A N/A"),0,Z79 / Y79*100)</f>
        <v>#N/A</v>
      </c>
      <c r="AB79" s="170">
        <v>53988.737800000003</v>
      </c>
      <c r="AC79" s="172">
        <f>IF(C79 = B338,1,_xll.BDP(J79,$AC$7)*K79)</f>
        <v>1.2248000000000001</v>
      </c>
      <c r="AD79" s="195" t="e">
        <f>Z79*AB79*S79/AC79 / AE338</f>
        <v>#N/A</v>
      </c>
      <c r="AE79" s="206"/>
      <c r="AF79" s="197"/>
      <c r="AG79" s="179"/>
    </row>
    <row r="80" spans="1:33" s="44" customFormat="1" x14ac:dyDescent="0.2">
      <c r="A80" s="46" t="s">
        <v>336</v>
      </c>
      <c r="B80" s="46" t="s">
        <v>262</v>
      </c>
      <c r="C80" s="46"/>
      <c r="D80" s="48" t="s">
        <v>192</v>
      </c>
      <c r="E80" s="71"/>
      <c r="F80" s="71"/>
      <c r="G80" s="72"/>
      <c r="H80" s="77"/>
      <c r="I80" s="41"/>
      <c r="J80" s="50"/>
      <c r="K80" s="50"/>
      <c r="L80" s="73"/>
      <c r="M80" s="74">
        <f t="shared" ref="M80:R80" si="43" xml:space="preserve"> SUM(M79:M79)</f>
        <v>0</v>
      </c>
      <c r="N80" s="80">
        <f t="shared" si="43"/>
        <v>0</v>
      </c>
      <c r="O80" s="74">
        <f t="shared" si="43"/>
        <v>2817418.4990407596</v>
      </c>
      <c r="P80" s="42">
        <f t="shared" si="43"/>
        <v>1.6303762385463711</v>
      </c>
      <c r="Q80" s="83">
        <f t="shared" si="43"/>
        <v>0</v>
      </c>
      <c r="R80" s="162">
        <f t="shared" si="43"/>
        <v>1.6303762385463711</v>
      </c>
      <c r="S80" s="39"/>
      <c r="T80" s="46"/>
      <c r="U80" s="46"/>
      <c r="V80" s="153">
        <f xml:space="preserve"> SUM(V79:V79)</f>
        <v>0</v>
      </c>
      <c r="W80" s="153">
        <f xml:space="preserve"> SUM(W79:W79)</f>
        <v>0</v>
      </c>
      <c r="X80" s="216"/>
      <c r="Y80" s="174"/>
      <c r="Z80" s="184"/>
      <c r="AA80" s="173"/>
      <c r="AB80" s="174"/>
      <c r="AC80" s="180"/>
      <c r="AD80" s="196" t="e">
        <f xml:space="preserve"> SUM(AD79:AD79)</f>
        <v>#N/A</v>
      </c>
      <c r="AE80" s="217"/>
      <c r="AF80" s="197"/>
      <c r="AG80" s="179"/>
    </row>
    <row r="81" spans="1:33" s="44" customFormat="1" x14ac:dyDescent="0.2">
      <c r="E81" s="67"/>
      <c r="F81" s="67"/>
      <c r="G81" s="68"/>
      <c r="H81" s="76"/>
      <c r="I81" s="25"/>
      <c r="J81" s="49"/>
      <c r="K81" s="49"/>
      <c r="L81" s="69"/>
      <c r="M81" s="70"/>
      <c r="N81" s="79"/>
      <c r="O81" s="70"/>
      <c r="P81" s="10"/>
      <c r="Q81" s="82"/>
      <c r="R81" s="161"/>
      <c r="S81" s="33"/>
      <c r="V81" s="152"/>
      <c r="W81" s="152"/>
      <c r="X81" s="203"/>
      <c r="Y81" s="185"/>
      <c r="Z81" s="183"/>
      <c r="AA81" s="171"/>
      <c r="AB81" s="170"/>
      <c r="AC81" s="172"/>
      <c r="AD81" s="195"/>
      <c r="AE81" s="206"/>
      <c r="AF81" s="197"/>
      <c r="AG81" s="179"/>
    </row>
    <row r="82" spans="1:33" s="44" customFormat="1" x14ac:dyDescent="0.2">
      <c r="B82" s="44" t="s">
        <v>191</v>
      </c>
      <c r="C82" s="44" t="str">
        <f>_xll.BDP(B82,$C$7)</f>
        <v>HKD</v>
      </c>
      <c r="D82" s="44" t="s">
        <v>518</v>
      </c>
      <c r="E82" s="67">
        <f>_xll.BDP(B82,$E$7)</f>
        <v>17.34</v>
      </c>
      <c r="F82" s="67">
        <f>_xll.BDP(B82,$F$7)</f>
        <v>17.260000000000002</v>
      </c>
      <c r="G82" s="68">
        <f>IF(OR(F82="#N/A N/A",E82="#N/A N/A"),0,  F82 - E82)</f>
        <v>-7.9999999999998295E-2</v>
      </c>
      <c r="H82" s="76">
        <f>IF(OR(E82=0,E82="#N/A N/A"),0,G82 / E82*100)</f>
        <v>-0.46136101499422311</v>
      </c>
      <c r="I82" s="25">
        <v>-1602100</v>
      </c>
      <c r="J82" s="49" t="str">
        <f>CONCATENATE(B338,C82, " Curncy")</f>
        <v>EURHKD Curncy</v>
      </c>
      <c r="K82" s="49">
        <f>IF(C82 = B338,1,_xll.BDP(J82,$K$7))</f>
        <v>1</v>
      </c>
      <c r="L82" s="69">
        <f>IF(C82 = B338,1,_xll.BDP(J82,$L$7)*K82)</f>
        <v>9.5618999999999996</v>
      </c>
      <c r="M82" s="70">
        <f>G82*I82*S82/L82</f>
        <v>13404.030579696218</v>
      </c>
      <c r="N82" s="79">
        <f>M82 / X338</f>
        <v>7.7566087414156286E-5</v>
      </c>
      <c r="O82" s="70">
        <f>F82*I82*S82/L82</f>
        <v>-2891919.5975695211</v>
      </c>
      <c r="P82" s="10">
        <f>O82 / X338*100</f>
        <v>-1.6734883359604578</v>
      </c>
      <c r="Q82" s="82">
        <f>IF(P82&lt;0,P82,0)</f>
        <v>-1.6734883359604578</v>
      </c>
      <c r="R82" s="161">
        <f>IF(P82&gt;0,P82,0)</f>
        <v>0</v>
      </c>
      <c r="S82" s="33">
        <f>IF(EXACT(C82,UPPER(C82)),1,0.01)/U82</f>
        <v>1</v>
      </c>
      <c r="T82" s="44">
        <v>0</v>
      </c>
      <c r="U82" s="44">
        <v>1</v>
      </c>
      <c r="V82" s="152">
        <f>IF(AND(P82&lt;0,N82&gt;0),N82,0)</f>
        <v>7.7566087414156286E-5</v>
      </c>
      <c r="W82" s="152">
        <f>IF(AND(P82&gt;0,N82&gt;0),N82,0)</f>
        <v>0</v>
      </c>
      <c r="X82" s="203"/>
      <c r="Y82" s="185" t="e">
        <f>_xll.BDH(B82,$Y$7,$C$1,$C$1)</f>
        <v>#N/A</v>
      </c>
      <c r="Z82" s="183" t="e">
        <f>IF(OR(E82="#N/A N/A",Y82="#N/A N/A"),0,  E82 - Y82)</f>
        <v>#N/A</v>
      </c>
      <c r="AA82" s="171" t="e">
        <f>IF(OR(Y82=0,Y82="#N/A N/A"),0,Z82 / Y82*100)</f>
        <v>#N/A</v>
      </c>
      <c r="AB82" s="170">
        <v>-1602100</v>
      </c>
      <c r="AC82" s="172">
        <f>IF(C82 = B338,1,_xll.BDP(J82,$AC$7)*K82)</f>
        <v>9.5860000000000003</v>
      </c>
      <c r="AD82" s="195" t="e">
        <f>Z82*AB82*S82/AC82 / AE338</f>
        <v>#N/A</v>
      </c>
      <c r="AE82" s="206"/>
      <c r="AF82" s="197"/>
      <c r="AG82" s="179"/>
    </row>
    <row r="83" spans="1:33" s="44" customFormat="1" x14ac:dyDescent="0.2">
      <c r="B83" s="44" t="s">
        <v>190</v>
      </c>
      <c r="C83" s="44" t="str">
        <f>_xll.BDP(B83,$C$7)</f>
        <v>HKD</v>
      </c>
      <c r="D83" s="44" t="s">
        <v>517</v>
      </c>
      <c r="E83" s="67">
        <f>_xll.BDP(B83,$E$7)</f>
        <v>44.5</v>
      </c>
      <c r="F83" s="67">
        <f>_xll.BDP(B83,$F$7)</f>
        <v>44.15</v>
      </c>
      <c r="G83" s="68">
        <f>IF(OR(F83="#N/A N/A",E83="#N/A N/A"),0,  F83 - E83)</f>
        <v>-0.35000000000000142</v>
      </c>
      <c r="H83" s="76">
        <f>IF(OR(E83=0,E83="#N/A N/A"),0,G83 / E83*100)</f>
        <v>-0.78651685393258741</v>
      </c>
      <c r="I83" s="25">
        <v>-832000</v>
      </c>
      <c r="J83" s="49" t="str">
        <f>CONCATENATE(B338,C83, " Curncy")</f>
        <v>EURHKD Curncy</v>
      </c>
      <c r="K83" s="49">
        <f>IF(C83 = B338,1,_xll.BDP(J83,$K$7))</f>
        <v>1</v>
      </c>
      <c r="L83" s="69">
        <f>IF(C83 = B338,1,_xll.BDP(J83,$L$7)*K83)</f>
        <v>9.5618999999999996</v>
      </c>
      <c r="M83" s="70">
        <f>G83*I83*S83/L83</f>
        <v>30454.198433365877</v>
      </c>
      <c r="N83" s="79">
        <f>M83 / X338</f>
        <v>1.7623154496444418E-4</v>
      </c>
      <c r="O83" s="70">
        <f>F83*I83*S83/L83</f>
        <v>-3841579.6023802804</v>
      </c>
      <c r="P83" s="10">
        <f>O83 / X338*100</f>
        <v>-2.2230350600514801</v>
      </c>
      <c r="Q83" s="82">
        <f>IF(P83&lt;0,P83,0)</f>
        <v>-2.2230350600514801</v>
      </c>
      <c r="R83" s="161">
        <f>IF(P83&gt;0,P83,0)</f>
        <v>0</v>
      </c>
      <c r="S83" s="33">
        <f>IF(EXACT(C83,UPPER(C83)),1,0.01)/U83</f>
        <v>1</v>
      </c>
      <c r="T83" s="44">
        <v>0</v>
      </c>
      <c r="U83" s="44">
        <v>1</v>
      </c>
      <c r="V83" s="152">
        <f>IF(AND(P83&lt;0,N83&gt;0),N83,0)</f>
        <v>1.7623154496444418E-4</v>
      </c>
      <c r="W83" s="152">
        <f>IF(AND(P83&gt;0,N83&gt;0),N83,0)</f>
        <v>0</v>
      </c>
      <c r="X83" s="203"/>
      <c r="Y83" s="185" t="e">
        <f>_xll.BDH(B83,$Y$7,$C$1,$C$1)</f>
        <v>#N/A</v>
      </c>
      <c r="Z83" s="183" t="e">
        <f>IF(OR(E83="#N/A N/A",Y83="#N/A N/A"),0,  E83 - Y83)</f>
        <v>#N/A</v>
      </c>
      <c r="AA83" s="171" t="e">
        <f>IF(OR(Y83=0,Y83="#N/A N/A"),0,Z83 / Y83*100)</f>
        <v>#N/A</v>
      </c>
      <c r="AB83" s="170">
        <v>-832000</v>
      </c>
      <c r="AC83" s="172">
        <f>IF(C83 = B338,1,_xll.BDP(J83,$AC$7)*K83)</f>
        <v>9.5860000000000003</v>
      </c>
      <c r="AD83" s="195" t="e">
        <f>Z83*AB83*S83/AC83 / AE338</f>
        <v>#N/A</v>
      </c>
      <c r="AE83" s="206"/>
      <c r="AF83" s="197"/>
      <c r="AG83" s="179"/>
    </row>
    <row r="84" spans="1:33" s="44" customFormat="1" x14ac:dyDescent="0.2">
      <c r="B84" s="44" t="s">
        <v>189</v>
      </c>
      <c r="C84" s="44" t="str">
        <f>_xll.BDP(B84,$C$7)</f>
        <v>HKD</v>
      </c>
      <c r="D84" s="44" t="s">
        <v>516</v>
      </c>
      <c r="E84" s="67">
        <f>_xll.BDP(B84,$E$7)</f>
        <v>27.2</v>
      </c>
      <c r="F84" s="67">
        <f>_xll.BDP(B84,$F$7)</f>
        <v>27.5</v>
      </c>
      <c r="G84" s="68">
        <f>IF(OR(F84="#N/A N/A",E84="#N/A N/A"),0,  F84 - E84)</f>
        <v>0.30000000000000071</v>
      </c>
      <c r="H84" s="76">
        <f>IF(OR(E84=0,E84="#N/A N/A"),0,G84 / E84*100)</f>
        <v>1.102941176470591</v>
      </c>
      <c r="I84" s="25">
        <v>-780000</v>
      </c>
      <c r="J84" s="49" t="str">
        <f>CONCATENATE(B338,C84, " Curncy")</f>
        <v>EURHKD Curncy</v>
      </c>
      <c r="K84" s="49">
        <f>IF(C84 = B338,1,_xll.BDP(J84,$K$7))</f>
        <v>1</v>
      </c>
      <c r="L84" s="69">
        <f>IF(C84 = B338,1,_xll.BDP(J84,$L$7)*K84)</f>
        <v>9.5618999999999996</v>
      </c>
      <c r="M84" s="70">
        <f>G84*I84*S84/L84</f>
        <v>-24472.123741097541</v>
      </c>
      <c r="N84" s="79">
        <f>M84 / X338</f>
        <v>-1.4161463434642814E-4</v>
      </c>
      <c r="O84" s="70">
        <f>F84*I84*S84/L84</f>
        <v>-2243278.0096006026</v>
      </c>
      <c r="P84" s="10">
        <f>O84 / X338*100</f>
        <v>-1.2981341481755881</v>
      </c>
      <c r="Q84" s="82">
        <f>IF(P84&lt;0,P84,0)</f>
        <v>-1.2981341481755881</v>
      </c>
      <c r="R84" s="161">
        <f>IF(P84&gt;0,P84,0)</f>
        <v>0</v>
      </c>
      <c r="S84" s="33">
        <f>IF(EXACT(C84,UPPER(C84)),1,0.01)/U84</f>
        <v>1</v>
      </c>
      <c r="T84" s="44">
        <v>0</v>
      </c>
      <c r="U84" s="44">
        <v>1</v>
      </c>
      <c r="V84" s="152">
        <f>IF(AND(P84&lt;0,N84&gt;0),N84,0)</f>
        <v>0</v>
      </c>
      <c r="W84" s="152">
        <f>IF(AND(P84&gt;0,N84&gt;0),N84,0)</f>
        <v>0</v>
      </c>
      <c r="X84" s="203"/>
      <c r="Y84" s="185" t="e">
        <f>_xll.BDH(B84,$Y$7,$C$1,$C$1)</f>
        <v>#N/A</v>
      </c>
      <c r="Z84" s="183" t="e">
        <f>IF(OR(E84="#N/A N/A",Y84="#N/A N/A"),0,  E84 - Y84)</f>
        <v>#N/A</v>
      </c>
      <c r="AA84" s="171" t="e">
        <f>IF(OR(Y84=0,Y84="#N/A N/A"),0,Z84 / Y84*100)</f>
        <v>#N/A</v>
      </c>
      <c r="AB84" s="170">
        <v>-780000</v>
      </c>
      <c r="AC84" s="172">
        <f>IF(C84 = B338,1,_xll.BDP(J84,$AC$7)*K84)</f>
        <v>9.5860000000000003</v>
      </c>
      <c r="AD84" s="195" t="e">
        <f>Z84*AB84*S84/AC84 / AE338</f>
        <v>#N/A</v>
      </c>
      <c r="AE84" s="206"/>
      <c r="AF84" s="197"/>
      <c r="AG84" s="179"/>
    </row>
    <row r="85" spans="1:33" s="44" customFormat="1" x14ac:dyDescent="0.2">
      <c r="A85" s="46" t="s">
        <v>337</v>
      </c>
      <c r="B85" s="46" t="s">
        <v>263</v>
      </c>
      <c r="C85" s="46"/>
      <c r="D85" s="48" t="s">
        <v>188</v>
      </c>
      <c r="E85" s="71"/>
      <c r="F85" s="71"/>
      <c r="G85" s="72"/>
      <c r="H85" s="77"/>
      <c r="I85" s="41"/>
      <c r="J85" s="50"/>
      <c r="K85" s="50"/>
      <c r="L85" s="73"/>
      <c r="M85" s="74">
        <f t="shared" ref="M85:R85" si="44" xml:space="preserve"> SUM(M82:M84)</f>
        <v>19386.105271964556</v>
      </c>
      <c r="N85" s="80">
        <f t="shared" si="44"/>
        <v>1.1218299803217235E-4</v>
      </c>
      <c r="O85" s="74">
        <f t="shared" si="44"/>
        <v>-8976777.2095504031</v>
      </c>
      <c r="P85" s="158">
        <f t="shared" si="44"/>
        <v>-5.1946575441875265</v>
      </c>
      <c r="Q85" s="83">
        <f t="shared" si="44"/>
        <v>-5.1946575441875265</v>
      </c>
      <c r="R85" s="162">
        <f t="shared" si="44"/>
        <v>0</v>
      </c>
      <c r="S85" s="39"/>
      <c r="T85" s="46"/>
      <c r="U85" s="46"/>
      <c r="V85" s="153">
        <f xml:space="preserve"> SUM(V82:V84)</f>
        <v>2.5379763237860049E-4</v>
      </c>
      <c r="W85" s="153">
        <f xml:space="preserve"> SUM(W82:W84)</f>
        <v>0</v>
      </c>
      <c r="X85" s="216"/>
      <c r="Y85" s="174"/>
      <c r="Z85" s="184"/>
      <c r="AA85" s="173"/>
      <c r="AB85" s="174"/>
      <c r="AC85" s="180"/>
      <c r="AD85" s="196" t="e">
        <f xml:space="preserve"> SUM(AD82:AD84)</f>
        <v>#N/A</v>
      </c>
      <c r="AE85" s="217"/>
      <c r="AF85" s="197"/>
      <c r="AG85" s="179"/>
    </row>
    <row r="86" spans="1:33" s="44" customFormat="1" x14ac:dyDescent="0.2">
      <c r="E86" s="67"/>
      <c r="F86" s="67"/>
      <c r="G86" s="68"/>
      <c r="H86" s="76"/>
      <c r="I86" s="25"/>
      <c r="J86" s="49"/>
      <c r="K86" s="49"/>
      <c r="L86" s="69"/>
      <c r="M86" s="70"/>
      <c r="N86" s="79"/>
      <c r="O86" s="70"/>
      <c r="P86" s="10"/>
      <c r="Q86" s="82"/>
      <c r="R86" s="161"/>
      <c r="S86" s="33"/>
      <c r="V86" s="152"/>
      <c r="W86" s="152"/>
      <c r="X86" s="203"/>
      <c r="Y86" s="185"/>
      <c r="Z86" s="183"/>
      <c r="AA86" s="171"/>
      <c r="AB86" s="170"/>
      <c r="AC86" s="172"/>
      <c r="AD86" s="195"/>
      <c r="AE86" s="206"/>
      <c r="AF86" s="197"/>
      <c r="AG86" s="179"/>
    </row>
    <row r="87" spans="1:33" s="44" customFormat="1" x14ac:dyDescent="0.2">
      <c r="B87" s="44">
        <v>399</v>
      </c>
      <c r="C87" s="44" t="s">
        <v>7</v>
      </c>
      <c r="D87" s="44" t="s">
        <v>187</v>
      </c>
      <c r="E87" s="67">
        <v>0.20749999999999999</v>
      </c>
      <c r="F87" s="67">
        <v>0.20749999999999999</v>
      </c>
      <c r="G87" s="68">
        <f>IF(OR(F87="#N/A N/A",E87="#N/A N/A"),0,  F87 - E87)</f>
        <v>0</v>
      </c>
      <c r="H87" s="76">
        <f>IF(OR(E87=0,E87="#N/A N/A"),0,G87 / E87*100)</f>
        <v>0</v>
      </c>
      <c r="I87" s="25">
        <v>-50000</v>
      </c>
      <c r="J87" s="49" t="str">
        <f>CONCATENATE(B338,C87, " Curncy")</f>
        <v>EUREUR Curncy</v>
      </c>
      <c r="K87" s="49">
        <f>IF(C87 = B338,1,_xll.BDP(J87,$K$7))</f>
        <v>1</v>
      </c>
      <c r="L87" s="69">
        <f>IF(C87 = B338,1,_xll.BDP(J87,$L$7)*K87)</f>
        <v>1</v>
      </c>
      <c r="M87" s="70">
        <f>G87*I87*S87/L87</f>
        <v>0</v>
      </c>
      <c r="N87" s="79">
        <f>M87 / X338</f>
        <v>0</v>
      </c>
      <c r="O87" s="70">
        <f>F87*I87*S87/L87</f>
        <v>-10375</v>
      </c>
      <c r="P87" s="10">
        <f>O87 / X338*100</f>
        <v>-6.003777387235041E-3</v>
      </c>
      <c r="Q87" s="82">
        <f>IF(P87&lt;0,P87,0)</f>
        <v>-6.003777387235041E-3</v>
      </c>
      <c r="R87" s="161">
        <f>IF(P87&gt;0,P87,0)</f>
        <v>0</v>
      </c>
      <c r="S87" s="33">
        <f>IF(EXACT(C87,UPPER(C87)),1,0.01)/U87</f>
        <v>1</v>
      </c>
      <c r="T87" s="44">
        <v>1</v>
      </c>
      <c r="U87" s="44">
        <v>1</v>
      </c>
      <c r="V87" s="152">
        <f>IF(AND(P87&lt;0,N87&gt;0),N87,0)</f>
        <v>0</v>
      </c>
      <c r="W87" s="152">
        <f>IF(AND(P87&gt;0,N87&gt;0),N87,0)</f>
        <v>0</v>
      </c>
      <c r="X87" s="203"/>
      <c r="Y87" s="185">
        <v>0.20749999999999999</v>
      </c>
      <c r="Z87" s="183">
        <f>IF(OR(E87="#N/A N/A",Y87="#N/A N/A"),0,  E87 - Y87)</f>
        <v>0</v>
      </c>
      <c r="AA87" s="171">
        <f>IF(OR(Y87=0,Y87="#N/A N/A"),0,Z87 / Y87*100)</f>
        <v>0</v>
      </c>
      <c r="AB87" s="170">
        <v>-50000</v>
      </c>
      <c r="AC87" s="172">
        <f>IF(C87 = B338,1,_xll.BDP(J87,$AC$7)*K87)</f>
        <v>1</v>
      </c>
      <c r="AD87" s="195">
        <f>Z87*AB87*S87/AC87 / AE338</f>
        <v>0</v>
      </c>
      <c r="AE87" s="206"/>
      <c r="AF87" s="197"/>
      <c r="AG87" s="179"/>
    </row>
    <row r="88" spans="1:33" s="44" customFormat="1" x14ac:dyDescent="0.2">
      <c r="B88" s="44" t="s">
        <v>186</v>
      </c>
      <c r="C88" s="44" t="str">
        <f>_xll.BDP(B88,$C$7)</f>
        <v>EUR</v>
      </c>
      <c r="D88" s="44" t="s">
        <v>515</v>
      </c>
      <c r="E88" s="67">
        <f>_xll.BDP(B88,$E$7)</f>
        <v>34.94</v>
      </c>
      <c r="F88" s="67">
        <f>_xll.BDP(B88,$F$7)</f>
        <v>34.979999999999997</v>
      </c>
      <c r="G88" s="68">
        <f>IF(OR(F88="#N/A N/A",E88="#N/A N/A"),0,  F88 - E88)</f>
        <v>3.9999999999999147E-2</v>
      </c>
      <c r="H88" s="76">
        <f>IF(OR(E88=0,E88="#N/A N/A"),0,G88 / E88*100)</f>
        <v>0.11448196908986591</v>
      </c>
      <c r="I88" s="25">
        <v>24000</v>
      </c>
      <c r="J88" s="49" t="str">
        <f>CONCATENATE(B338,C88, " Curncy")</f>
        <v>EUREUR Curncy</v>
      </c>
      <c r="K88" s="49">
        <f>IF(C88 = B338,1,_xll.BDP(J88,$K$7))</f>
        <v>1</v>
      </c>
      <c r="L88" s="69">
        <f>IF(C88 = B338,1,_xll.BDP(J88,$L$7)*K88)</f>
        <v>1</v>
      </c>
      <c r="M88" s="70">
        <f>G88*I88*S88/L88</f>
        <v>959.99999999997954</v>
      </c>
      <c r="N88" s="79">
        <f>M88 / X338</f>
        <v>5.5553024498751958E-6</v>
      </c>
      <c r="O88" s="70">
        <f>F88*I88*S88/L88</f>
        <v>839519.99999999988</v>
      </c>
      <c r="P88" s="10">
        <f>O88 / X338*100</f>
        <v>0.48581119924159621</v>
      </c>
      <c r="Q88" s="82">
        <f>IF(P88&lt;0,P88,0)</f>
        <v>0</v>
      </c>
      <c r="R88" s="161">
        <f>IF(P88&gt;0,P88,0)</f>
        <v>0.48581119924159621</v>
      </c>
      <c r="S88" s="33">
        <f>IF(EXACT(C88,UPPER(C88)),1,0.01)/U88</f>
        <v>1</v>
      </c>
      <c r="T88" s="44">
        <v>0</v>
      </c>
      <c r="U88" s="44">
        <v>1</v>
      </c>
      <c r="V88" s="152">
        <f>IF(AND(P88&lt;0,N88&gt;0),N88,0)</f>
        <v>0</v>
      </c>
      <c r="W88" s="152">
        <f>IF(AND(P88&gt;0,N88&gt;0),N88,0)</f>
        <v>5.5553024498751958E-6</v>
      </c>
      <c r="X88" s="203"/>
      <c r="Y88" s="185" t="e">
        <f>_xll.BDH(B88,$Y$7,$C$1,$C$1)</f>
        <v>#N/A</v>
      </c>
      <c r="Z88" s="183" t="e">
        <f>IF(OR(E88="#N/A N/A",Y88="#N/A N/A"),0,  E88 - Y88)</f>
        <v>#N/A</v>
      </c>
      <c r="AA88" s="171" t="e">
        <f>IF(OR(Y88=0,Y88="#N/A N/A"),0,Z88 / Y88*100)</f>
        <v>#N/A</v>
      </c>
      <c r="AB88" s="170">
        <v>24000</v>
      </c>
      <c r="AC88" s="172">
        <f>IF(C88 = B338,1,_xll.BDP(J88,$AC$7)*K88)</f>
        <v>1</v>
      </c>
      <c r="AD88" s="195" t="e">
        <f>Z88*AB88*S88/AC88 / AE338</f>
        <v>#N/A</v>
      </c>
      <c r="AE88" s="206"/>
      <c r="AF88" s="197"/>
      <c r="AG88" s="179"/>
    </row>
    <row r="89" spans="1:33" s="44" customFormat="1" x14ac:dyDescent="0.2">
      <c r="B89" s="44">
        <v>26275</v>
      </c>
      <c r="C89" s="44" t="s">
        <v>36</v>
      </c>
      <c r="D89" s="44" t="s">
        <v>185</v>
      </c>
      <c r="E89" s="67">
        <v>102.08</v>
      </c>
      <c r="F89" s="67">
        <v>102.08</v>
      </c>
      <c r="G89" s="68">
        <f>IF(OR(F89="#N/A N/A",E89="#N/A N/A"),0,  F89 - E89)</f>
        <v>0</v>
      </c>
      <c r="H89" s="76">
        <f>IF(OR(E89=0,E89="#N/A N/A"),0,G89 / E89*100)</f>
        <v>0</v>
      </c>
      <c r="I89" s="25">
        <v>16257.200500000001</v>
      </c>
      <c r="J89" s="49" t="str">
        <f>CONCATENATE(B338,C89, " Curncy")</f>
        <v>EURUSD Curncy</v>
      </c>
      <c r="K89" s="49">
        <f>IF(C89 = B338,1,_xll.BDP(J89,$K$7))</f>
        <v>1</v>
      </c>
      <c r="L89" s="69">
        <f>IF(C89 = B338,1,_xll.BDP(J89,$L$7)*K89)</f>
        <v>1.2218</v>
      </c>
      <c r="M89" s="70">
        <f>G89*I89*S89/L89</f>
        <v>0</v>
      </c>
      <c r="N89" s="79">
        <f>M89 / X338</f>
        <v>0</v>
      </c>
      <c r="O89" s="70">
        <f>F89*I89*S89/L89</f>
        <v>1358270.606514978</v>
      </c>
      <c r="P89" s="10">
        <f>O89 / X338*100</f>
        <v>0.78600041957982147</v>
      </c>
      <c r="Q89" s="82">
        <f>IF(P89&lt;0,P89,0)</f>
        <v>0</v>
      </c>
      <c r="R89" s="161">
        <f>IF(P89&gt;0,P89,0)</f>
        <v>0.78600041957982147</v>
      </c>
      <c r="S89" s="33">
        <f>IF(EXACT(C89,UPPER(C89)),1,0.01)/U89</f>
        <v>1</v>
      </c>
      <c r="T89" s="44">
        <v>1</v>
      </c>
      <c r="U89" s="44">
        <v>1</v>
      </c>
      <c r="V89" s="152">
        <f>IF(AND(P89&lt;0,N89&gt;0),N89,0)</f>
        <v>0</v>
      </c>
      <c r="W89" s="152">
        <f>IF(AND(P89&gt;0,N89&gt;0),N89,0)</f>
        <v>0</v>
      </c>
      <c r="X89" s="203"/>
      <c r="Y89" s="185">
        <v>102.33</v>
      </c>
      <c r="Z89" s="183">
        <f>IF(OR(E89="#N/A N/A",Y89="#N/A N/A"),0,  E89 - Y89)</f>
        <v>-0.25</v>
      </c>
      <c r="AA89" s="171">
        <f>IF(OR(Y89=0,Y89="#N/A N/A"),0,Z89 / Y89*100)</f>
        <v>-0.244307632170429</v>
      </c>
      <c r="AB89" s="170">
        <v>16257.200500000001</v>
      </c>
      <c r="AC89" s="172">
        <f>IF(C89 = B338,1,_xll.BDP(J89,$AC$7)*K89)</f>
        <v>1.2248000000000001</v>
      </c>
      <c r="AD89" s="195">
        <f>Z89*AB89*S89/AC89 / AE338</f>
        <v>-1.99855254391341E-5</v>
      </c>
      <c r="AE89" s="206"/>
      <c r="AF89" s="197"/>
      <c r="AG89" s="179"/>
    </row>
    <row r="90" spans="1:33" s="44" customFormat="1" x14ac:dyDescent="0.2">
      <c r="A90" s="46" t="s">
        <v>338</v>
      </c>
      <c r="B90" s="46" t="s">
        <v>264</v>
      </c>
      <c r="C90" s="46"/>
      <c r="D90" s="48" t="s">
        <v>184</v>
      </c>
      <c r="E90" s="71"/>
      <c r="F90" s="71"/>
      <c r="G90" s="72"/>
      <c r="H90" s="77"/>
      <c r="I90" s="41"/>
      <c r="J90" s="50"/>
      <c r="K90" s="50"/>
      <c r="L90" s="73"/>
      <c r="M90" s="74">
        <f t="shared" ref="M90:R90" si="45" xml:space="preserve"> SUM(M87:M89)</f>
        <v>959.99999999997954</v>
      </c>
      <c r="N90" s="80">
        <f t="shared" si="45"/>
        <v>5.5553024498751958E-6</v>
      </c>
      <c r="O90" s="74">
        <f t="shared" si="45"/>
        <v>2187415.6065149778</v>
      </c>
      <c r="P90" s="42">
        <f t="shared" si="45"/>
        <v>1.2658078414341827</v>
      </c>
      <c r="Q90" s="83">
        <f t="shared" si="45"/>
        <v>-6.003777387235041E-3</v>
      </c>
      <c r="R90" s="162">
        <f t="shared" si="45"/>
        <v>1.2718116188214177</v>
      </c>
      <c r="S90" s="39"/>
      <c r="T90" s="46"/>
      <c r="U90" s="46"/>
      <c r="V90" s="153">
        <f xml:space="preserve"> SUM(V87:V89)</f>
        <v>0</v>
      </c>
      <c r="W90" s="153">
        <f xml:space="preserve"> SUM(W87:W89)</f>
        <v>5.5553024498751958E-6</v>
      </c>
      <c r="X90" s="216"/>
      <c r="Y90" s="174"/>
      <c r="Z90" s="184"/>
      <c r="AA90" s="173"/>
      <c r="AB90" s="174"/>
      <c r="AC90" s="180"/>
      <c r="AD90" s="196" t="e">
        <f xml:space="preserve"> SUM(AD87:AD89)</f>
        <v>#N/A</v>
      </c>
      <c r="AE90" s="217"/>
      <c r="AF90" s="197"/>
      <c r="AG90" s="179"/>
    </row>
    <row r="91" spans="1:33" s="44" customFormat="1" x14ac:dyDescent="0.2">
      <c r="E91" s="67"/>
      <c r="F91" s="67"/>
      <c r="G91" s="68"/>
      <c r="H91" s="76"/>
      <c r="I91" s="25"/>
      <c r="J91" s="49"/>
      <c r="K91" s="49"/>
      <c r="L91" s="69"/>
      <c r="M91" s="70"/>
      <c r="N91" s="79"/>
      <c r="O91" s="70"/>
      <c r="P91" s="10"/>
      <c r="Q91" s="82"/>
      <c r="R91" s="161"/>
      <c r="S91" s="33"/>
      <c r="V91" s="152"/>
      <c r="W91" s="152"/>
      <c r="X91" s="203"/>
      <c r="Y91" s="185"/>
      <c r="Z91" s="183"/>
      <c r="AA91" s="171"/>
      <c r="AB91" s="170"/>
      <c r="AC91" s="172"/>
      <c r="AD91" s="195"/>
      <c r="AE91" s="206"/>
      <c r="AF91" s="197"/>
      <c r="AG91" s="179"/>
    </row>
    <row r="92" spans="1:33" s="44" customFormat="1" x14ac:dyDescent="0.2">
      <c r="B92" s="44" t="s">
        <v>183</v>
      </c>
      <c r="C92" s="44" t="str">
        <f>_xll.BDP(B92,$C$7)</f>
        <v>EUR</v>
      </c>
      <c r="D92" s="44" t="s">
        <v>514</v>
      </c>
      <c r="E92" s="67">
        <f>_xll.BDP(B92,$E$7)</f>
        <v>35.46</v>
      </c>
      <c r="F92" s="67">
        <f>_xll.BDP(B92,$F$7)</f>
        <v>35.28</v>
      </c>
      <c r="G92" s="68">
        <f>IF(OR(F92="#N/A N/A",E92="#N/A N/A"),0,  F92 - E92)</f>
        <v>-0.17999999999999972</v>
      </c>
      <c r="H92" s="76">
        <f>IF(OR(E92=0,E92="#N/A N/A"),0,G92 / E92*100)</f>
        <v>-0.50761421319796873</v>
      </c>
      <c r="I92" s="25">
        <v>45719</v>
      </c>
      <c r="J92" s="49" t="str">
        <f>CONCATENATE(B338,C92, " Curncy")</f>
        <v>EUREUR Curncy</v>
      </c>
      <c r="K92" s="49">
        <f>IF(C92 = B338,1,_xll.BDP(J92,$K$7))</f>
        <v>1</v>
      </c>
      <c r="L92" s="69">
        <f>IF(C92 = B338,1,_xll.BDP(J92,$L$7)*K92)</f>
        <v>1</v>
      </c>
      <c r="M92" s="70">
        <f>G92*I92*S92/L92</f>
        <v>-8229.4199999999873</v>
      </c>
      <c r="N92" s="79">
        <f>M92 / X338</f>
        <v>-4.7621788632346706E-5</v>
      </c>
      <c r="O92" s="70">
        <f>F92*I92*S92/L92</f>
        <v>1612966.32</v>
      </c>
      <c r="P92" s="10">
        <f>O92 / X338*100</f>
        <v>0.93338705719399684</v>
      </c>
      <c r="Q92" s="82">
        <f>IF(P92&lt;0,P92,0)</f>
        <v>0</v>
      </c>
      <c r="R92" s="161">
        <f>IF(P92&gt;0,P92,0)</f>
        <v>0.93338705719399684</v>
      </c>
      <c r="S92" s="33">
        <f>IF(EXACT(C92,UPPER(C92)),1,0.01)/U92</f>
        <v>1</v>
      </c>
      <c r="T92" s="44">
        <v>0</v>
      </c>
      <c r="U92" s="44">
        <v>1</v>
      </c>
      <c r="V92" s="152">
        <f>IF(AND(P92&lt;0,N92&gt;0),N92,0)</f>
        <v>0</v>
      </c>
      <c r="W92" s="152">
        <f>IF(AND(P92&gt;0,N92&gt;0),N92,0)</f>
        <v>0</v>
      </c>
      <c r="X92" s="203"/>
      <c r="Y92" s="185" t="e">
        <f>_xll.BDH(B92,$Y$7,$C$1,$C$1)</f>
        <v>#N/A</v>
      </c>
      <c r="Z92" s="183" t="e">
        <f>IF(OR(E92="#N/A N/A",Y92="#N/A N/A"),0,  E92 - Y92)</f>
        <v>#N/A</v>
      </c>
      <c r="AA92" s="171" t="e">
        <f>IF(OR(Y92=0,Y92="#N/A N/A"),0,Z92 / Y92*100)</f>
        <v>#N/A</v>
      </c>
      <c r="AB92" s="170">
        <v>45719</v>
      </c>
      <c r="AC92" s="172">
        <f>IF(C92 = B338,1,_xll.BDP(J92,$AC$7)*K92)</f>
        <v>1</v>
      </c>
      <c r="AD92" s="195" t="e">
        <f>Z92*AB92*S92/AC92 / AE338</f>
        <v>#N/A</v>
      </c>
      <c r="AE92" s="206"/>
      <c r="AF92" s="197"/>
      <c r="AG92" s="179"/>
    </row>
    <row r="93" spans="1:33" s="44" customFormat="1" x14ac:dyDescent="0.2">
      <c r="B93" s="44" t="s">
        <v>182</v>
      </c>
      <c r="C93" s="44" t="str">
        <f>_xll.BDP(B93,$C$7)</f>
        <v>EUR</v>
      </c>
      <c r="D93" s="44" t="s">
        <v>513</v>
      </c>
      <c r="E93" s="67">
        <f>_xll.BDP(B93,$E$7)</f>
        <v>17.756</v>
      </c>
      <c r="F93" s="67">
        <f>_xll.BDP(B93,$F$7)</f>
        <v>17.606000000000002</v>
      </c>
      <c r="G93" s="68">
        <f>IF(OR(F93="#N/A N/A",E93="#N/A N/A"),0,  F93 - E93)</f>
        <v>-0.14999999999999858</v>
      </c>
      <c r="H93" s="76">
        <f>IF(OR(E93=0,E93="#N/A N/A"),0,G93 / E93*100)</f>
        <v>-0.84478486145527465</v>
      </c>
      <c r="I93" s="25">
        <v>-131000</v>
      </c>
      <c r="J93" s="49" t="str">
        <f>CONCATENATE(B338,C93, " Curncy")</f>
        <v>EUREUR Curncy</v>
      </c>
      <c r="K93" s="49">
        <f>IF(C93 = B338,1,_xll.BDP(J93,$K$7))</f>
        <v>1</v>
      </c>
      <c r="L93" s="69">
        <f>IF(C93 = B338,1,_xll.BDP(J93,$L$7)*K93)</f>
        <v>1</v>
      </c>
      <c r="M93" s="70">
        <f>G93*I93*S93/L93</f>
        <v>19649.999999999814</v>
      </c>
      <c r="N93" s="79">
        <f>M93 / X338</f>
        <v>1.1371009702088427E-4</v>
      </c>
      <c r="O93" s="70">
        <f>F93*I93*S93/L93</f>
        <v>-2306386</v>
      </c>
      <c r="P93" s="10">
        <f>O93 / X338*100</f>
        <v>-1.334653312099805</v>
      </c>
      <c r="Q93" s="82">
        <f>IF(P93&lt;0,P93,0)</f>
        <v>-1.334653312099805</v>
      </c>
      <c r="R93" s="161">
        <f>IF(P93&gt;0,P93,0)</f>
        <v>0</v>
      </c>
      <c r="S93" s="33">
        <f>IF(EXACT(C93,UPPER(C93)),1,0.01)/U93</f>
        <v>1</v>
      </c>
      <c r="T93" s="44">
        <v>0</v>
      </c>
      <c r="U93" s="44">
        <v>1</v>
      </c>
      <c r="V93" s="152">
        <f>IF(AND(P93&lt;0,N93&gt;0),N93,0)</f>
        <v>1.1371009702088427E-4</v>
      </c>
      <c r="W93" s="152">
        <f>IF(AND(P93&gt;0,N93&gt;0),N93,0)</f>
        <v>0</v>
      </c>
      <c r="X93" s="203"/>
      <c r="Y93" s="185" t="e">
        <f>_xll.BDH(B93,$Y$7,$C$1,$C$1)</f>
        <v>#N/A</v>
      </c>
      <c r="Z93" s="183" t="e">
        <f>IF(OR(E93="#N/A N/A",Y93="#N/A N/A"),0,  E93 - Y93)</f>
        <v>#N/A</v>
      </c>
      <c r="AA93" s="171" t="e">
        <f>IF(OR(Y93=0,Y93="#N/A N/A"),0,Z93 / Y93*100)</f>
        <v>#N/A</v>
      </c>
      <c r="AB93" s="170">
        <v>-131000</v>
      </c>
      <c r="AC93" s="172">
        <f>IF(C93 = B338,1,_xll.BDP(J93,$AC$7)*K93)</f>
        <v>1</v>
      </c>
      <c r="AD93" s="195" t="e">
        <f>Z93*AB93*S93/AC93 / AE338</f>
        <v>#N/A</v>
      </c>
      <c r="AE93" s="206"/>
      <c r="AF93" s="197"/>
      <c r="AG93" s="179"/>
    </row>
    <row r="94" spans="1:33" s="44" customFormat="1" x14ac:dyDescent="0.2">
      <c r="B94" s="44" t="s">
        <v>181</v>
      </c>
      <c r="C94" s="44" t="str">
        <f>_xll.BDP(B94,$C$7)</f>
        <v>EUR</v>
      </c>
      <c r="D94" s="44" t="s">
        <v>512</v>
      </c>
      <c r="E94" s="67">
        <f>_xll.BDP(B94,$E$7)</f>
        <v>0.58099999999999996</v>
      </c>
      <c r="F94" s="67">
        <f>_xll.BDP(B94,$F$7)</f>
        <v>0.58899999999999997</v>
      </c>
      <c r="G94" s="68">
        <f>IF(OR(F94="#N/A N/A",E94="#N/A N/A"),0,  F94 - E94)</f>
        <v>8.0000000000000071E-3</v>
      </c>
      <c r="H94" s="76">
        <f>IF(OR(E94=0,E94="#N/A N/A"),0,G94 / E94*100)</f>
        <v>1.3769363166953541</v>
      </c>
      <c r="I94" s="25">
        <v>-23198</v>
      </c>
      <c r="J94" s="49" t="str">
        <f>CONCATENATE(B338,C94, " Curncy")</f>
        <v>EUREUR Curncy</v>
      </c>
      <c r="K94" s="49">
        <f>IF(C94 = B338,1,_xll.BDP(J94,$K$7))</f>
        <v>1</v>
      </c>
      <c r="L94" s="69">
        <f>IF(C94 = B338,1,_xll.BDP(J94,$L$7)*K94)</f>
        <v>1</v>
      </c>
      <c r="M94" s="70">
        <f>G94*I94*S94/L94</f>
        <v>-185.58400000000017</v>
      </c>
      <c r="N94" s="79">
        <f>M94 / X338</f>
        <v>-1.0739325519350638E-6</v>
      </c>
      <c r="O94" s="70">
        <f>F94*I94*S94/L94</f>
        <v>-13663.621999999999</v>
      </c>
      <c r="P94" s="10">
        <f>O94 / X338*100</f>
        <v>-7.9068284136219E-3</v>
      </c>
      <c r="Q94" s="82">
        <f>IF(P94&lt;0,P94,0)</f>
        <v>-7.9068284136219E-3</v>
      </c>
      <c r="R94" s="161">
        <f>IF(P94&gt;0,P94,0)</f>
        <v>0</v>
      </c>
      <c r="S94" s="33">
        <f>IF(EXACT(C94,UPPER(C94)),1,0.01)/U94</f>
        <v>1</v>
      </c>
      <c r="T94" s="44">
        <v>0</v>
      </c>
      <c r="U94" s="44">
        <v>1</v>
      </c>
      <c r="V94" s="152">
        <f>IF(AND(P94&lt;0,N94&gt;0),N94,0)</f>
        <v>0</v>
      </c>
      <c r="W94" s="152">
        <f>IF(AND(P94&gt;0,N94&gt;0),N94,0)</f>
        <v>0</v>
      </c>
      <c r="X94" s="203"/>
      <c r="Y94" s="185" t="e">
        <f>_xll.BDH(B94,$Y$7,$C$1,$C$1)</f>
        <v>#N/A</v>
      </c>
      <c r="Z94" s="183" t="e">
        <f>IF(OR(E94="#N/A N/A",Y94="#N/A N/A"),0,  E94 - Y94)</f>
        <v>#N/A</v>
      </c>
      <c r="AA94" s="171" t="e">
        <f>IF(OR(Y94=0,Y94="#N/A N/A"),0,Z94 / Y94*100)</f>
        <v>#N/A</v>
      </c>
      <c r="AB94" s="170">
        <v>-23198</v>
      </c>
      <c r="AC94" s="172">
        <f>IF(C94 = B338,1,_xll.BDP(J94,$AC$7)*K94)</f>
        <v>1</v>
      </c>
      <c r="AD94" s="195" t="e">
        <f>Z94*AB94*S94/AC94 / AE338</f>
        <v>#N/A</v>
      </c>
      <c r="AE94" s="206"/>
      <c r="AF94" s="197"/>
      <c r="AG94" s="179"/>
    </row>
    <row r="95" spans="1:33" s="44" customFormat="1" x14ac:dyDescent="0.2">
      <c r="A95" s="46" t="s">
        <v>339</v>
      </c>
      <c r="B95" s="46" t="s">
        <v>265</v>
      </c>
      <c r="C95" s="46"/>
      <c r="D95" s="48" t="s">
        <v>180</v>
      </c>
      <c r="E95" s="71"/>
      <c r="F95" s="71"/>
      <c r="G95" s="72"/>
      <c r="H95" s="77"/>
      <c r="I95" s="41"/>
      <c r="J95" s="50"/>
      <c r="K95" s="50"/>
      <c r="L95" s="73"/>
      <c r="M95" s="74">
        <f t="shared" ref="M95:R95" si="46" xml:space="preserve"> SUM(M92:M94)</f>
        <v>11234.995999999826</v>
      </c>
      <c r="N95" s="80">
        <f t="shared" si="46"/>
        <v>6.5014375836602492E-5</v>
      </c>
      <c r="O95" s="74">
        <f t="shared" si="46"/>
        <v>-707083.30199999991</v>
      </c>
      <c r="P95" s="42">
        <f t="shared" si="46"/>
        <v>-0.40917308331943003</v>
      </c>
      <c r="Q95" s="83">
        <f t="shared" si="46"/>
        <v>-1.3425601405134269</v>
      </c>
      <c r="R95" s="162">
        <f t="shared" si="46"/>
        <v>0.93338705719399684</v>
      </c>
      <c r="S95" s="39"/>
      <c r="T95" s="46"/>
      <c r="U95" s="46"/>
      <c r="V95" s="153">
        <f xml:space="preserve"> SUM(V92:V94)</f>
        <v>1.1371009702088427E-4</v>
      </c>
      <c r="W95" s="153">
        <f xml:space="preserve"> SUM(W92:W94)</f>
        <v>0</v>
      </c>
      <c r="X95" s="216"/>
      <c r="Y95" s="174"/>
      <c r="Z95" s="184"/>
      <c r="AA95" s="173"/>
      <c r="AB95" s="174"/>
      <c r="AC95" s="180"/>
      <c r="AD95" s="196" t="e">
        <f xml:space="preserve"> SUM(AD92:AD94)</f>
        <v>#N/A</v>
      </c>
      <c r="AE95" s="217"/>
      <c r="AF95" s="197"/>
      <c r="AG95" s="179"/>
    </row>
    <row r="96" spans="1:33" s="44" customFormat="1" x14ac:dyDescent="0.2">
      <c r="E96" s="67"/>
      <c r="F96" s="67"/>
      <c r="G96" s="68"/>
      <c r="H96" s="76"/>
      <c r="I96" s="25"/>
      <c r="J96" s="49"/>
      <c r="K96" s="49"/>
      <c r="L96" s="69"/>
      <c r="M96" s="70"/>
      <c r="N96" s="79"/>
      <c r="O96" s="70"/>
      <c r="P96" s="10"/>
      <c r="Q96" s="82"/>
      <c r="R96" s="161"/>
      <c r="S96" s="33"/>
      <c r="V96" s="152"/>
      <c r="W96" s="152"/>
      <c r="X96" s="203"/>
      <c r="Y96" s="185"/>
      <c r="Z96" s="183"/>
      <c r="AA96" s="171"/>
      <c r="AB96" s="170"/>
      <c r="AC96" s="172"/>
      <c r="AD96" s="195"/>
      <c r="AE96" s="206"/>
      <c r="AF96" s="197"/>
      <c r="AG96" s="179"/>
    </row>
    <row r="97" spans="1:33" s="44" customFormat="1" x14ac:dyDescent="0.2">
      <c r="B97" s="44" t="s">
        <v>179</v>
      </c>
      <c r="C97" s="44" t="str">
        <f>_xll.BDP(B97,$C$7)</f>
        <v>JPY</v>
      </c>
      <c r="D97" s="44" t="s">
        <v>511</v>
      </c>
      <c r="E97" s="67">
        <f>_xll.BDP(B97,$E$7)</f>
        <v>1697</v>
      </c>
      <c r="F97" s="67">
        <f>_xll.BDP(B97,$F$7)</f>
        <v>1730</v>
      </c>
      <c r="G97" s="68">
        <f t="shared" ref="G97:G110" si="47">IF(OR(F97="#N/A N/A",E97="#N/A N/A"),0,  F97 - E97)</f>
        <v>33</v>
      </c>
      <c r="H97" s="76">
        <f t="shared" ref="H97:H110" si="48">IF(OR(E97=0,E97="#N/A N/A"),0,G97 / E97*100)</f>
        <v>1.9446081319976427</v>
      </c>
      <c r="I97" s="25">
        <v>29600</v>
      </c>
      <c r="J97" s="49" t="str">
        <f>CONCATENATE(B338,C97, " Curncy")</f>
        <v>EURJPY Curncy</v>
      </c>
      <c r="K97" s="49">
        <f>IF(C97 = B338,1,_xll.BDP(J97,$K$7))</f>
        <v>1</v>
      </c>
      <c r="L97" s="69">
        <f>IF(C97 = B338,1,_xll.BDP(J97,$L$7)*K97)</f>
        <v>130.30000000000001</v>
      </c>
      <c r="M97" s="70">
        <f t="shared" ref="M97:M110" si="49">G97*I97*S97/L97</f>
        <v>7496.5464313123557</v>
      </c>
      <c r="N97" s="79">
        <f>M97 / X338</f>
        <v>4.3380815370284977E-5</v>
      </c>
      <c r="O97" s="70">
        <f t="shared" ref="O97:O110" si="50">F97*I97*S97/L97</f>
        <v>393000.76745970832</v>
      </c>
      <c r="P97" s="10">
        <f>O97 / X338*100</f>
        <v>0.22742063815331209</v>
      </c>
      <c r="Q97" s="82">
        <f t="shared" ref="Q97:Q110" si="51">IF(P97&lt;0,P97,0)</f>
        <v>0</v>
      </c>
      <c r="R97" s="161">
        <f t="shared" ref="R97:R110" si="52">IF(P97&gt;0,P97,0)</f>
        <v>0.22742063815331209</v>
      </c>
      <c r="S97" s="33">
        <f t="shared" ref="S97:S110" si="53">IF(EXACT(C97,UPPER(C97)),1,0.01)/U97</f>
        <v>1</v>
      </c>
      <c r="T97" s="44">
        <v>0</v>
      </c>
      <c r="U97" s="44">
        <v>1</v>
      </c>
      <c r="V97" s="152">
        <f t="shared" ref="V97:V110" si="54">IF(AND(P97&lt;0,N97&gt;0),N97,0)</f>
        <v>0</v>
      </c>
      <c r="W97" s="152">
        <f t="shared" ref="W97:W110" si="55">IF(AND(P97&gt;0,N97&gt;0),N97,0)</f>
        <v>4.3380815370284977E-5</v>
      </c>
      <c r="X97" s="203"/>
      <c r="Y97" s="185" t="e">
        <f>_xll.BDH(B97,$Y$7,$C$1,$C$1)</f>
        <v>#N/A</v>
      </c>
      <c r="Z97" s="183" t="e">
        <f t="shared" ref="Z97:Z110" si="56">IF(OR(E97="#N/A N/A",Y97="#N/A N/A"),0,  E97 - Y97)</f>
        <v>#N/A</v>
      </c>
      <c r="AA97" s="171" t="e">
        <f t="shared" ref="AA97:AA110" si="57">IF(OR(Y97=0,Y97="#N/A N/A"),0,Z97 / Y97*100)</f>
        <v>#N/A</v>
      </c>
      <c r="AB97" s="170">
        <v>29600</v>
      </c>
      <c r="AC97" s="172">
        <f>IF(C97 = B338,1,_xll.BDP(J97,$AC$7)*K97)</f>
        <v>131.52000000000001</v>
      </c>
      <c r="AD97" s="195" t="e">
        <f>Z97*AB97*S97/AC97 / AE338</f>
        <v>#N/A</v>
      </c>
      <c r="AE97" s="206"/>
      <c r="AF97" s="197"/>
      <c r="AG97" s="179"/>
    </row>
    <row r="98" spans="1:33" s="44" customFormat="1" x14ac:dyDescent="0.2">
      <c r="B98" s="44">
        <v>24106</v>
      </c>
      <c r="C98" s="44" t="s">
        <v>36</v>
      </c>
      <c r="D98" s="44" t="s">
        <v>316</v>
      </c>
      <c r="E98" s="67">
        <v>99.283757100000003</v>
      </c>
      <c r="F98" s="67">
        <v>99.283757100000003</v>
      </c>
      <c r="G98" s="68">
        <f t="shared" si="47"/>
        <v>0</v>
      </c>
      <c r="H98" s="76">
        <f t="shared" si="48"/>
        <v>0</v>
      </c>
      <c r="I98" s="25">
        <v>105000</v>
      </c>
      <c r="J98" s="49" t="str">
        <f>CONCATENATE(B338,C98, " Curncy")</f>
        <v>EURUSD Curncy</v>
      </c>
      <c r="K98" s="49">
        <f>IF(C98 = B338,1,_xll.BDP(J98,$K$7))</f>
        <v>1</v>
      </c>
      <c r="L98" s="69">
        <f>IF(C98 = B338,1,_xll.BDP(J98,$L$7)*K98)</f>
        <v>1.2218</v>
      </c>
      <c r="M98" s="70">
        <f t="shared" si="49"/>
        <v>0</v>
      </c>
      <c r="N98" s="79">
        <f>M98 / X338</f>
        <v>0</v>
      </c>
      <c r="O98" s="70">
        <f t="shared" si="50"/>
        <v>85323.248449009654</v>
      </c>
      <c r="P98" s="10">
        <f>O98 / X338*100</f>
        <v>4.9374630327094111E-2</v>
      </c>
      <c r="Q98" s="82">
        <f t="shared" si="51"/>
        <v>0</v>
      </c>
      <c r="R98" s="161">
        <f t="shared" si="52"/>
        <v>4.9374630327094111E-2</v>
      </c>
      <c r="S98" s="33">
        <f t="shared" si="53"/>
        <v>0.01</v>
      </c>
      <c r="T98" s="44">
        <v>1</v>
      </c>
      <c r="U98" s="44">
        <v>100</v>
      </c>
      <c r="V98" s="152">
        <f t="shared" si="54"/>
        <v>0</v>
      </c>
      <c r="W98" s="152">
        <f t="shared" si="55"/>
        <v>0</v>
      </c>
      <c r="X98" s="203"/>
      <c r="Y98" s="185">
        <v>99.283757100000003</v>
      </c>
      <c r="Z98" s="183">
        <f t="shared" si="56"/>
        <v>0</v>
      </c>
      <c r="AA98" s="171">
        <f t="shared" si="57"/>
        <v>0</v>
      </c>
      <c r="AB98" s="170">
        <v>105000</v>
      </c>
      <c r="AC98" s="172">
        <f>IF(C98 = B338,1,_xll.BDP(J98,$AC$7)*K98)</f>
        <v>1.2248000000000001</v>
      </c>
      <c r="AD98" s="195">
        <f>Z98*AB98*S98/AC98 / AE338</f>
        <v>0</v>
      </c>
      <c r="AE98" s="206"/>
      <c r="AF98" s="197"/>
      <c r="AG98" s="179"/>
    </row>
    <row r="99" spans="1:33" s="44" customFormat="1" x14ac:dyDescent="0.2">
      <c r="B99" s="44" t="s">
        <v>178</v>
      </c>
      <c r="C99" s="44" t="str">
        <f>_xll.BDP(B99,$C$7)</f>
        <v>USD</v>
      </c>
      <c r="D99" s="44" t="s">
        <v>510</v>
      </c>
      <c r="E99" s="67">
        <f>_xll.BDP(B99,$E$7)</f>
        <v>113.765</v>
      </c>
      <c r="F99" s="67">
        <f>_xll.BDP(B99,$F$7)</f>
        <v>112.82299999999999</v>
      </c>
      <c r="G99" s="68">
        <f t="shared" si="47"/>
        <v>-0.94200000000000728</v>
      </c>
      <c r="H99" s="76">
        <f t="shared" si="48"/>
        <v>-0.82802267832813892</v>
      </c>
      <c r="I99" s="25">
        <v>260000</v>
      </c>
      <c r="J99" s="49" t="str">
        <f>CONCATENATE(B338,C99, " Curncy")</f>
        <v>EURUSD Curncy</v>
      </c>
      <c r="K99" s="49">
        <f>IF(C99 = B338,1,_xll.BDP(J99,$K$7))</f>
        <v>1</v>
      </c>
      <c r="L99" s="69">
        <f>IF(C99 = B338,1,_xll.BDP(J99,$L$7)*K99)</f>
        <v>1.2218</v>
      </c>
      <c r="M99" s="70">
        <f t="shared" si="49"/>
        <v>-2004.5834015387288</v>
      </c>
      <c r="N99" s="79">
        <f>M99 / X338</f>
        <v>-1.1600069876611971E-5</v>
      </c>
      <c r="O99" s="70">
        <f t="shared" si="50"/>
        <v>240088.23047962022</v>
      </c>
      <c r="P99" s="10">
        <f>O99 / X338*100</f>
        <v>0.13893361822600658</v>
      </c>
      <c r="Q99" s="82">
        <f t="shared" si="51"/>
        <v>0</v>
      </c>
      <c r="R99" s="161">
        <f t="shared" si="52"/>
        <v>0.13893361822600658</v>
      </c>
      <c r="S99" s="33">
        <f t="shared" si="53"/>
        <v>0.01</v>
      </c>
      <c r="T99" s="44">
        <v>0</v>
      </c>
      <c r="U99" s="44">
        <v>100</v>
      </c>
      <c r="V99" s="152">
        <f t="shared" si="54"/>
        <v>0</v>
      </c>
      <c r="W99" s="152">
        <f t="shared" si="55"/>
        <v>0</v>
      </c>
      <c r="X99" s="203"/>
      <c r="Y99" s="185" t="e">
        <f>_xll.BDH(B99,$Y$7,$C$1,$C$1)</f>
        <v>#N/A</v>
      </c>
      <c r="Z99" s="183" t="e">
        <f t="shared" si="56"/>
        <v>#N/A</v>
      </c>
      <c r="AA99" s="171" t="e">
        <f t="shared" si="57"/>
        <v>#N/A</v>
      </c>
      <c r="AB99" s="170">
        <v>260000</v>
      </c>
      <c r="AC99" s="172">
        <f>IF(C99 = B338,1,_xll.BDP(J99,$AC$7)*K99)</f>
        <v>1.2248000000000001</v>
      </c>
      <c r="AD99" s="195" t="e">
        <f>Z99*AB99*S99/AC99 / AE338</f>
        <v>#N/A</v>
      </c>
      <c r="AE99" s="206"/>
      <c r="AF99" s="197"/>
      <c r="AG99" s="179"/>
    </row>
    <row r="100" spans="1:33" s="44" customFormat="1" x14ac:dyDescent="0.2">
      <c r="B100" s="44" t="s">
        <v>177</v>
      </c>
      <c r="C100" s="44" t="str">
        <f>_xll.BDP(B100,$C$7)</f>
        <v>JPY</v>
      </c>
      <c r="D100" s="44" t="s">
        <v>509</v>
      </c>
      <c r="E100" s="67">
        <f>_xll.BDP(B100,$E$7)</f>
        <v>232</v>
      </c>
      <c r="F100" s="67">
        <f>_xll.BDP(B100,$F$7)</f>
        <v>233</v>
      </c>
      <c r="G100" s="68">
        <f t="shared" si="47"/>
        <v>1</v>
      </c>
      <c r="H100" s="76">
        <f t="shared" si="48"/>
        <v>0.43103448275862066</v>
      </c>
      <c r="I100" s="25">
        <v>-1568000</v>
      </c>
      <c r="J100" s="49" t="str">
        <f>CONCATENATE(B338,C100, " Curncy")</f>
        <v>EURJPY Curncy</v>
      </c>
      <c r="K100" s="49">
        <f>IF(C100 = B338,1,_xll.BDP(J100,$K$7))</f>
        <v>1</v>
      </c>
      <c r="L100" s="69">
        <f>IF(C100 = B338,1,_xll.BDP(J100,$L$7)*K100)</f>
        <v>130.30000000000001</v>
      </c>
      <c r="M100" s="70">
        <f t="shared" si="49"/>
        <v>-12033.768227168073</v>
      </c>
      <c r="N100" s="79">
        <f>M100 / X338</f>
        <v>-6.9636689701685949E-5</v>
      </c>
      <c r="O100" s="70">
        <f t="shared" si="50"/>
        <v>-2803867.996930161</v>
      </c>
      <c r="P100" s="10">
        <f>O100 / X338*100</f>
        <v>-1.6225348700492828</v>
      </c>
      <c r="Q100" s="82">
        <f t="shared" si="51"/>
        <v>-1.6225348700492828</v>
      </c>
      <c r="R100" s="161">
        <f t="shared" si="52"/>
        <v>0</v>
      </c>
      <c r="S100" s="33">
        <f t="shared" si="53"/>
        <v>1</v>
      </c>
      <c r="T100" s="44">
        <v>0</v>
      </c>
      <c r="U100" s="44">
        <v>1</v>
      </c>
      <c r="V100" s="152">
        <f t="shared" si="54"/>
        <v>0</v>
      </c>
      <c r="W100" s="152">
        <f t="shared" si="55"/>
        <v>0</v>
      </c>
      <c r="X100" s="203"/>
      <c r="Y100" s="185" t="e">
        <f>_xll.BDH(B100,$Y$7,$C$1,$C$1)</f>
        <v>#N/A</v>
      </c>
      <c r="Z100" s="183" t="e">
        <f t="shared" si="56"/>
        <v>#N/A</v>
      </c>
      <c r="AA100" s="171" t="e">
        <f t="shared" si="57"/>
        <v>#N/A</v>
      </c>
      <c r="AB100" s="170">
        <v>-1568000</v>
      </c>
      <c r="AC100" s="172">
        <f>IF(C100 = B338,1,_xll.BDP(J100,$AC$7)*K100)</f>
        <v>131.52000000000001</v>
      </c>
      <c r="AD100" s="195" t="e">
        <f>Z100*AB100*S100/AC100 / AE338</f>
        <v>#N/A</v>
      </c>
      <c r="AE100" s="206"/>
      <c r="AF100" s="197"/>
      <c r="AG100" s="179"/>
    </row>
    <row r="101" spans="1:33" s="44" customFormat="1" x14ac:dyDescent="0.2">
      <c r="B101" s="44" t="s">
        <v>176</v>
      </c>
      <c r="C101" s="44" t="str">
        <f>_xll.BDP(B101,$C$7)</f>
        <v>JPY</v>
      </c>
      <c r="D101" s="44" t="s">
        <v>508</v>
      </c>
      <c r="E101" s="67">
        <f>_xll.BDP(B101,$E$7)</f>
        <v>150.93</v>
      </c>
      <c r="F101" s="67">
        <f>_xll.BDP(B101,$F$7)</f>
        <v>150.88999999999999</v>
      </c>
      <c r="G101" s="68">
        <f t="shared" si="47"/>
        <v>-4.0000000000020464E-2</v>
      </c>
      <c r="H101" s="76">
        <f t="shared" si="48"/>
        <v>-2.6502352083760988E-2</v>
      </c>
      <c r="I101" s="25">
        <v>0</v>
      </c>
      <c r="J101" s="49" t="str">
        <f>CONCATENATE(B338,C101, " Curncy")</f>
        <v>EURJPY Curncy</v>
      </c>
      <c r="K101" s="49">
        <f>IF(C101 = B338,1,_xll.BDP(J101,$K$7))</f>
        <v>1</v>
      </c>
      <c r="L101" s="69">
        <f>IF(C101 = B338,1,_xll.BDP(J101,$L$7)*K101)</f>
        <v>130.30000000000001</v>
      </c>
      <c r="M101" s="70">
        <f t="shared" si="49"/>
        <v>0</v>
      </c>
      <c r="N101" s="79">
        <f>M101 / X338</f>
        <v>0</v>
      </c>
      <c r="O101" s="70">
        <f t="shared" si="50"/>
        <v>0</v>
      </c>
      <c r="P101" s="10">
        <f>O101 / X338*100</f>
        <v>0</v>
      </c>
      <c r="Q101" s="82">
        <f t="shared" si="51"/>
        <v>0</v>
      </c>
      <c r="R101" s="161">
        <f t="shared" si="52"/>
        <v>0</v>
      </c>
      <c r="S101" s="33">
        <f t="shared" si="53"/>
        <v>1000000</v>
      </c>
      <c r="T101" s="44">
        <v>0</v>
      </c>
      <c r="U101" s="44">
        <v>9.9999999999999995E-7</v>
      </c>
      <c r="V101" s="152">
        <f t="shared" si="54"/>
        <v>0</v>
      </c>
      <c r="W101" s="152">
        <f t="shared" si="55"/>
        <v>0</v>
      </c>
      <c r="X101" s="203"/>
      <c r="Y101" s="185" t="e">
        <f>_xll.BDH(B101,$Y$7,$C$1,$C$1)</f>
        <v>#N/A</v>
      </c>
      <c r="Z101" s="183" t="e">
        <f t="shared" si="56"/>
        <v>#N/A</v>
      </c>
      <c r="AA101" s="171" t="e">
        <f t="shared" si="57"/>
        <v>#N/A</v>
      </c>
      <c r="AB101" s="170">
        <v>0</v>
      </c>
      <c r="AC101" s="172">
        <f>IF(C101 = B338,1,_xll.BDP(J101,$AC$7)*K101)</f>
        <v>131.52000000000001</v>
      </c>
      <c r="AD101" s="195" t="e">
        <f>Z101*AB101*S101/AC101 / AE338</f>
        <v>#N/A</v>
      </c>
      <c r="AE101" s="206"/>
      <c r="AF101" s="197"/>
      <c r="AG101" s="179"/>
    </row>
    <row r="102" spans="1:33" s="44" customFormat="1" x14ac:dyDescent="0.2">
      <c r="B102" s="44" t="s">
        <v>175</v>
      </c>
      <c r="C102" s="44" t="str">
        <f>_xll.BDP(B102,$C$7)</f>
        <v>JPY</v>
      </c>
      <c r="D102" s="44" t="s">
        <v>507</v>
      </c>
      <c r="E102" s="67">
        <f>_xll.BDP(B102,$E$7)</f>
        <v>779.2</v>
      </c>
      <c r="F102" s="67">
        <f>_xll.BDP(B102,$F$7)</f>
        <v>762.3</v>
      </c>
      <c r="G102" s="68">
        <f t="shared" si="47"/>
        <v>-16.900000000000091</v>
      </c>
      <c r="H102" s="76">
        <f t="shared" si="48"/>
        <v>-2.1688911704312233</v>
      </c>
      <c r="I102" s="25">
        <v>120040</v>
      </c>
      <c r="J102" s="49" t="str">
        <f>CONCATENATE(B338,C102, " Curncy")</f>
        <v>EURJPY Curncy</v>
      </c>
      <c r="K102" s="49">
        <f>IF(C102 = B338,1,_xll.BDP(J102,$K$7))</f>
        <v>1</v>
      </c>
      <c r="L102" s="69">
        <f>IF(C102 = B338,1,_xll.BDP(J102,$L$7)*K102)</f>
        <v>130.30000000000001</v>
      </c>
      <c r="M102" s="70">
        <f t="shared" si="49"/>
        <v>-15569.270913277136</v>
      </c>
      <c r="N102" s="79">
        <f>M102 / X338</f>
        <v>-9.0095842549271817E-5</v>
      </c>
      <c r="O102" s="70">
        <f t="shared" si="50"/>
        <v>702275.4566385264</v>
      </c>
      <c r="P102" s="10">
        <f>O102 / X338*100</f>
        <v>0.40639089216159491</v>
      </c>
      <c r="Q102" s="82">
        <f t="shared" si="51"/>
        <v>0</v>
      </c>
      <c r="R102" s="161">
        <f t="shared" si="52"/>
        <v>0.40639089216159491</v>
      </c>
      <c r="S102" s="33">
        <f t="shared" si="53"/>
        <v>1</v>
      </c>
      <c r="T102" s="44">
        <v>0</v>
      </c>
      <c r="U102" s="44">
        <v>1</v>
      </c>
      <c r="V102" s="152">
        <f t="shared" si="54"/>
        <v>0</v>
      </c>
      <c r="W102" s="152">
        <f t="shared" si="55"/>
        <v>0</v>
      </c>
      <c r="X102" s="203"/>
      <c r="Y102" s="185" t="e">
        <f>_xll.BDH(B102,$Y$7,$C$1,$C$1)</f>
        <v>#N/A</v>
      </c>
      <c r="Z102" s="183" t="e">
        <f t="shared" si="56"/>
        <v>#N/A</v>
      </c>
      <c r="AA102" s="171" t="e">
        <f t="shared" si="57"/>
        <v>#N/A</v>
      </c>
      <c r="AB102" s="170">
        <v>120040</v>
      </c>
      <c r="AC102" s="172">
        <f>IF(C102 = B338,1,_xll.BDP(J102,$AC$7)*K102)</f>
        <v>131.52000000000001</v>
      </c>
      <c r="AD102" s="195" t="e">
        <f>Z102*AB102*S102/AC102 / AE338</f>
        <v>#N/A</v>
      </c>
      <c r="AE102" s="206"/>
      <c r="AF102" s="197"/>
      <c r="AG102" s="179"/>
    </row>
    <row r="103" spans="1:33" x14ac:dyDescent="0.2">
      <c r="B103" s="38" t="s">
        <v>23</v>
      </c>
      <c r="C103" s="1" t="str">
        <f>_xll.BDP(B103,$C$7)</f>
        <v>JPY</v>
      </c>
      <c r="D103" s="1" t="s">
        <v>374</v>
      </c>
      <c r="E103" s="2">
        <f>_xll.BDP(B103,$E$7)</f>
        <v>1964</v>
      </c>
      <c r="F103" s="2">
        <f>_xll.BDP(B103,$F$7)</f>
        <v>1910</v>
      </c>
      <c r="G103" s="33">
        <f t="shared" si="47"/>
        <v>-54</v>
      </c>
      <c r="H103" s="22">
        <f t="shared" si="48"/>
        <v>-2.7494908350305498</v>
      </c>
      <c r="I103" s="25">
        <v>90000</v>
      </c>
      <c r="J103" s="49" t="str">
        <f>CONCATENATE(B338,C103, " Curncy")</f>
        <v>EURJPY Curncy</v>
      </c>
      <c r="K103" s="1">
        <f>IF(C103 = B338,1,_xll.BDP(J103,$K$7))</f>
        <v>1</v>
      </c>
      <c r="L103" s="4">
        <f>IF(C103 = B338,1,_xll.BDP(J103,$L$7)*K103)</f>
        <v>130.30000000000001</v>
      </c>
      <c r="M103" s="7">
        <f t="shared" si="49"/>
        <v>-37298.541826554101</v>
      </c>
      <c r="N103" s="8">
        <f>M103 / X338</f>
        <v>-2.1583820915190924E-4</v>
      </c>
      <c r="O103" s="7">
        <f t="shared" si="50"/>
        <v>1319263.2386799692</v>
      </c>
      <c r="P103" s="10">
        <f>O103 / X338*100</f>
        <v>0.76342773977804945</v>
      </c>
      <c r="Q103" s="10">
        <f t="shared" si="51"/>
        <v>0</v>
      </c>
      <c r="R103" s="159">
        <f t="shared" si="52"/>
        <v>0.76342773977804945</v>
      </c>
      <c r="S103" s="33">
        <f t="shared" si="53"/>
        <v>1</v>
      </c>
      <c r="T103" s="44">
        <v>0</v>
      </c>
      <c r="U103" s="44">
        <v>1</v>
      </c>
      <c r="V103" s="152">
        <f t="shared" si="54"/>
        <v>0</v>
      </c>
      <c r="W103" s="152">
        <f t="shared" si="55"/>
        <v>0</v>
      </c>
      <c r="X103" s="203"/>
      <c r="Y103" s="186" t="e">
        <f>_xll.BDH(B103,$Y$7,$C$1,$C$1)</f>
        <v>#N/A</v>
      </c>
      <c r="Z103" s="183" t="e">
        <f t="shared" si="56"/>
        <v>#N/A</v>
      </c>
      <c r="AA103" s="175" t="e">
        <f t="shared" si="57"/>
        <v>#N/A</v>
      </c>
      <c r="AB103" s="170">
        <v>90000</v>
      </c>
      <c r="AC103" s="172">
        <f>IF(C103 = B338,1,_xll.BDP(J103,$AC$7)*K103)</f>
        <v>131.52000000000001</v>
      </c>
      <c r="AD103" s="195" t="e">
        <f>Z103*AB103*S103/AC103 / AE338</f>
        <v>#N/A</v>
      </c>
      <c r="AE103" s="206"/>
      <c r="AG103" s="179"/>
    </row>
    <row r="104" spans="1:33" s="44" customFormat="1" x14ac:dyDescent="0.2">
      <c r="B104" s="38" t="s">
        <v>174</v>
      </c>
      <c r="C104" s="44" t="str">
        <f>_xll.BDP(B104,$C$7)</f>
        <v>JPY</v>
      </c>
      <c r="D104" s="44" t="s">
        <v>506</v>
      </c>
      <c r="E104" s="2">
        <f>_xll.BDP(B104,$E$7)</f>
        <v>3770</v>
      </c>
      <c r="F104" s="2">
        <f>_xll.BDP(B104,$F$7)</f>
        <v>3750</v>
      </c>
      <c r="G104" s="33">
        <f t="shared" si="47"/>
        <v>-20</v>
      </c>
      <c r="H104" s="22">
        <f t="shared" si="48"/>
        <v>-0.53050397877984079</v>
      </c>
      <c r="I104" s="25">
        <v>-61170</v>
      </c>
      <c r="J104" s="49" t="str">
        <f>CONCATENATE(B338,C104, " Curncy")</f>
        <v>EURJPY Curncy</v>
      </c>
      <c r="K104" s="44">
        <f>IF(C104 = B338,1,_xll.BDP(J104,$K$7))</f>
        <v>1</v>
      </c>
      <c r="L104" s="4">
        <f>IF(C104 = B338,1,_xll.BDP(J104,$L$7)*K104)</f>
        <v>130.30000000000001</v>
      </c>
      <c r="M104" s="7">
        <f t="shared" si="49"/>
        <v>9389.1020721412115</v>
      </c>
      <c r="N104" s="8">
        <f>M104 / X338</f>
        <v>5.4332605982807771E-5</v>
      </c>
      <c r="O104" s="7">
        <f t="shared" si="50"/>
        <v>-1760456.6385264772</v>
      </c>
      <c r="P104" s="10">
        <f>O104 / X338*100</f>
        <v>-1.0187363621776457</v>
      </c>
      <c r="Q104" s="10">
        <f t="shared" si="51"/>
        <v>-1.0187363621776457</v>
      </c>
      <c r="R104" s="159">
        <f t="shared" si="52"/>
        <v>0</v>
      </c>
      <c r="S104" s="33">
        <f t="shared" si="53"/>
        <v>1</v>
      </c>
      <c r="T104" s="44">
        <v>0</v>
      </c>
      <c r="U104" s="44">
        <v>1</v>
      </c>
      <c r="V104" s="152">
        <f t="shared" si="54"/>
        <v>5.4332605982807771E-5</v>
      </c>
      <c r="W104" s="152">
        <f t="shared" si="55"/>
        <v>0</v>
      </c>
      <c r="X104" s="203"/>
      <c r="Y104" s="186" t="e">
        <f>_xll.BDH(B104,$Y$7,$C$1,$C$1)</f>
        <v>#N/A</v>
      </c>
      <c r="Z104" s="183" t="e">
        <f t="shared" si="56"/>
        <v>#N/A</v>
      </c>
      <c r="AA104" s="175" t="e">
        <f t="shared" si="57"/>
        <v>#N/A</v>
      </c>
      <c r="AB104" s="170">
        <v>-61170</v>
      </c>
      <c r="AC104" s="172">
        <f>IF(C104 = B338,1,_xll.BDP(J104,$AC$7)*K104)</f>
        <v>131.52000000000001</v>
      </c>
      <c r="AD104" s="195" t="e">
        <f>Z104*AB104*S104/AC104 / AE338</f>
        <v>#N/A</v>
      </c>
      <c r="AE104" s="206"/>
      <c r="AF104" s="197"/>
      <c r="AG104" s="179"/>
    </row>
    <row r="105" spans="1:33" s="44" customFormat="1" x14ac:dyDescent="0.2">
      <c r="B105" s="38" t="s">
        <v>173</v>
      </c>
      <c r="C105" s="44" t="str">
        <f>_xll.BDP(B105,$C$7)</f>
        <v>JPY</v>
      </c>
      <c r="D105" s="44" t="s">
        <v>505</v>
      </c>
      <c r="E105" s="2">
        <f>_xll.BDP(B105,$E$7)</f>
        <v>946</v>
      </c>
      <c r="F105" s="2">
        <f>_xll.BDP(B105,$F$7)</f>
        <v>933</v>
      </c>
      <c r="G105" s="33">
        <f t="shared" si="47"/>
        <v>-13</v>
      </c>
      <c r="H105" s="22">
        <f t="shared" si="48"/>
        <v>-1.3742071881606766</v>
      </c>
      <c r="I105" s="25">
        <v>144000</v>
      </c>
      <c r="J105" s="49" t="str">
        <f>CONCATENATE(B338,C105, " Curncy")</f>
        <v>EURJPY Curncy</v>
      </c>
      <c r="K105" s="44">
        <f>IF(C105 = B338,1,_xll.BDP(J105,$K$7))</f>
        <v>1</v>
      </c>
      <c r="L105" s="4">
        <f>IF(C105 = B338,1,_xll.BDP(J105,$L$7)*K105)</f>
        <v>130.30000000000001</v>
      </c>
      <c r="M105" s="7">
        <f t="shared" si="49"/>
        <v>-14366.845740598617</v>
      </c>
      <c r="N105" s="8">
        <f>M105 / X338</f>
        <v>-8.3137680562216906E-5</v>
      </c>
      <c r="O105" s="7">
        <f t="shared" si="50"/>
        <v>1031097.4673829623</v>
      </c>
      <c r="P105" s="10">
        <f>O105 / X338*100</f>
        <v>0.59667273818883371</v>
      </c>
      <c r="Q105" s="10">
        <f t="shared" si="51"/>
        <v>0</v>
      </c>
      <c r="R105" s="159">
        <f t="shared" si="52"/>
        <v>0.59667273818883371</v>
      </c>
      <c r="S105" s="33">
        <f t="shared" si="53"/>
        <v>1</v>
      </c>
      <c r="T105" s="44">
        <v>0</v>
      </c>
      <c r="U105" s="44">
        <v>1</v>
      </c>
      <c r="V105" s="152">
        <f t="shared" si="54"/>
        <v>0</v>
      </c>
      <c r="W105" s="152">
        <f t="shared" si="55"/>
        <v>0</v>
      </c>
      <c r="X105" s="203"/>
      <c r="Y105" s="186" t="e">
        <f>_xll.BDH(B105,$Y$7,$C$1,$C$1)</f>
        <v>#N/A</v>
      </c>
      <c r="Z105" s="183" t="e">
        <f t="shared" si="56"/>
        <v>#N/A</v>
      </c>
      <c r="AA105" s="175" t="e">
        <f t="shared" si="57"/>
        <v>#N/A</v>
      </c>
      <c r="AB105" s="170">
        <v>144000</v>
      </c>
      <c r="AC105" s="172">
        <f>IF(C105 = B338,1,_xll.BDP(J105,$AC$7)*K105)</f>
        <v>131.52000000000001</v>
      </c>
      <c r="AD105" s="195" t="e">
        <f>Z105*AB105*S105/AC105 / AE338</f>
        <v>#N/A</v>
      </c>
      <c r="AE105" s="206"/>
      <c r="AF105" s="197"/>
      <c r="AG105" s="179"/>
    </row>
    <row r="106" spans="1:33" s="44" customFormat="1" x14ac:dyDescent="0.2">
      <c r="B106" s="38" t="s">
        <v>172</v>
      </c>
      <c r="C106" s="44" t="str">
        <f>_xll.BDP(B106,$C$7)</f>
        <v>JPY</v>
      </c>
      <c r="D106" s="44" t="s">
        <v>504</v>
      </c>
      <c r="E106" s="2">
        <f>_xll.BDP(B106,$E$7)</f>
        <v>6580</v>
      </c>
      <c r="F106" s="2">
        <f>_xll.BDP(B106,$F$7)</f>
        <v>6461</v>
      </c>
      <c r="G106" s="33">
        <f t="shared" si="47"/>
        <v>-119</v>
      </c>
      <c r="H106" s="22">
        <f t="shared" si="48"/>
        <v>-1.8085106382978722</v>
      </c>
      <c r="I106" s="25">
        <v>191000</v>
      </c>
      <c r="J106" s="49" t="str">
        <f>CONCATENATE(B338,C106, " Curncy")</f>
        <v>EURJPY Curncy</v>
      </c>
      <c r="K106" s="44">
        <f>IF(C106 = B338,1,_xll.BDP(J106,$K$7))</f>
        <v>1</v>
      </c>
      <c r="L106" s="4">
        <f>IF(C106 = B338,1,_xll.BDP(J106,$L$7)*K106)</f>
        <v>130.30000000000001</v>
      </c>
      <c r="M106" s="7">
        <f t="shared" si="49"/>
        <v>-174435.91711435147</v>
      </c>
      <c r="N106" s="8">
        <f>M106 / X338</f>
        <v>-1.0094211225954209E-3</v>
      </c>
      <c r="O106" s="7">
        <f t="shared" si="50"/>
        <v>9470844.2056792006</v>
      </c>
      <c r="P106" s="10">
        <f>O106 / X338*100</f>
        <v>5.4805629185621969</v>
      </c>
      <c r="Q106" s="10">
        <f t="shared" si="51"/>
        <v>0</v>
      </c>
      <c r="R106" s="159">
        <f t="shared" si="52"/>
        <v>5.4805629185621969</v>
      </c>
      <c r="S106" s="33">
        <f t="shared" si="53"/>
        <v>1</v>
      </c>
      <c r="T106" s="44">
        <v>0</v>
      </c>
      <c r="U106" s="44">
        <v>1</v>
      </c>
      <c r="V106" s="152">
        <f t="shared" si="54"/>
        <v>0</v>
      </c>
      <c r="W106" s="152">
        <f t="shared" si="55"/>
        <v>0</v>
      </c>
      <c r="X106" s="203"/>
      <c r="Y106" s="186" t="e">
        <f>_xll.BDH(B106,$Y$7,$C$1,$C$1)</f>
        <v>#N/A</v>
      </c>
      <c r="Z106" s="183" t="e">
        <f t="shared" si="56"/>
        <v>#N/A</v>
      </c>
      <c r="AA106" s="175" t="e">
        <f t="shared" si="57"/>
        <v>#N/A</v>
      </c>
      <c r="AB106" s="170">
        <v>191000</v>
      </c>
      <c r="AC106" s="172">
        <f>IF(C106 = B338,1,_xll.BDP(J106,$AC$7)*K106)</f>
        <v>131.52000000000001</v>
      </c>
      <c r="AD106" s="195" t="e">
        <f>Z106*AB106*S106/AC106 / AE338</f>
        <v>#N/A</v>
      </c>
      <c r="AE106" s="206"/>
      <c r="AF106" s="197"/>
      <c r="AG106" s="179"/>
    </row>
    <row r="107" spans="1:33" s="44" customFormat="1" x14ac:dyDescent="0.2">
      <c r="B107" s="38" t="s">
        <v>171</v>
      </c>
      <c r="C107" s="44" t="str">
        <f>_xll.BDP(B107,$C$7)</f>
        <v>JPY</v>
      </c>
      <c r="D107" s="44" t="s">
        <v>503</v>
      </c>
      <c r="E107" s="2">
        <f>_xll.BDP(B107,$E$7)</f>
        <v>9113</v>
      </c>
      <c r="F107" s="2">
        <f>_xll.BDP(B107,$F$7)</f>
        <v>8895</v>
      </c>
      <c r="G107" s="33">
        <f t="shared" si="47"/>
        <v>-218</v>
      </c>
      <c r="H107" s="22">
        <f t="shared" si="48"/>
        <v>-2.3921869856249312</v>
      </c>
      <c r="I107" s="25">
        <v>0</v>
      </c>
      <c r="J107" s="49" t="str">
        <f>CONCATENATE(B338,C107, " Curncy")</f>
        <v>EURJPY Curncy</v>
      </c>
      <c r="K107" s="44">
        <f>IF(C107 = B338,1,_xll.BDP(J107,$K$7))</f>
        <v>1</v>
      </c>
      <c r="L107" s="4">
        <f>IF(C107 = B338,1,_xll.BDP(J107,$L$7)*K107)</f>
        <v>130.30000000000001</v>
      </c>
      <c r="M107" s="7">
        <f t="shared" si="49"/>
        <v>0</v>
      </c>
      <c r="N107" s="8">
        <f>M107 / X338</f>
        <v>0</v>
      </c>
      <c r="O107" s="7">
        <f t="shared" si="50"/>
        <v>0</v>
      </c>
      <c r="P107" s="10">
        <f>O107 / X338*100</f>
        <v>0</v>
      </c>
      <c r="Q107" s="10">
        <f t="shared" si="51"/>
        <v>0</v>
      </c>
      <c r="R107" s="159">
        <f t="shared" si="52"/>
        <v>0</v>
      </c>
      <c r="S107" s="33">
        <f t="shared" si="53"/>
        <v>1</v>
      </c>
      <c r="T107" s="44">
        <v>0</v>
      </c>
      <c r="U107" s="44">
        <v>1</v>
      </c>
      <c r="V107" s="152">
        <f t="shared" si="54"/>
        <v>0</v>
      </c>
      <c r="W107" s="152">
        <f t="shared" si="55"/>
        <v>0</v>
      </c>
      <c r="X107" s="203"/>
      <c r="Y107" s="186" t="e">
        <f>_xll.BDH(B107,$Y$7,$C$1,$C$1)</f>
        <v>#N/A</v>
      </c>
      <c r="Z107" s="183" t="e">
        <f t="shared" si="56"/>
        <v>#N/A</v>
      </c>
      <c r="AA107" s="175" t="e">
        <f t="shared" si="57"/>
        <v>#N/A</v>
      </c>
      <c r="AB107" s="170">
        <v>0</v>
      </c>
      <c r="AC107" s="172">
        <f>IF(C107 = B338,1,_xll.BDP(J107,$AC$7)*K107)</f>
        <v>131.52000000000001</v>
      </c>
      <c r="AD107" s="195" t="e">
        <f>Z107*AB107*S107/AC107 / AE338</f>
        <v>#N/A</v>
      </c>
      <c r="AE107" s="206"/>
      <c r="AF107" s="197"/>
      <c r="AG107" s="179"/>
    </row>
    <row r="108" spans="1:33" s="44" customFormat="1" x14ac:dyDescent="0.2">
      <c r="B108" s="38" t="s">
        <v>170</v>
      </c>
      <c r="C108" s="44" t="str">
        <f>_xll.BDP(B108,$C$7)</f>
        <v>JPY</v>
      </c>
      <c r="D108" s="44" t="s">
        <v>367</v>
      </c>
      <c r="E108" s="2">
        <f>_xll.BDP(B108,$E$7)</f>
        <v>4630</v>
      </c>
      <c r="F108" s="2">
        <f>_xll.BDP(B108,$F$7)</f>
        <v>4580</v>
      </c>
      <c r="G108" s="33">
        <f t="shared" si="47"/>
        <v>-50</v>
      </c>
      <c r="H108" s="22">
        <f t="shared" si="48"/>
        <v>-1.079913606911447</v>
      </c>
      <c r="I108" s="25">
        <v>84400</v>
      </c>
      <c r="J108" s="49" t="str">
        <f>CONCATENATE(B338,C108, " Curncy")</f>
        <v>EURJPY Curncy</v>
      </c>
      <c r="K108" s="44">
        <f>IF(C108 = B338,1,_xll.BDP(J108,$K$7))</f>
        <v>1</v>
      </c>
      <c r="L108" s="4">
        <f>IF(C108 = B338,1,_xll.BDP(J108,$L$7)*K108)</f>
        <v>130.30000000000001</v>
      </c>
      <c r="M108" s="7">
        <f t="shared" si="49"/>
        <v>-32386.799693016113</v>
      </c>
      <c r="N108" s="8">
        <f>M108 / X338</f>
        <v>-1.874150704981599E-4</v>
      </c>
      <c r="O108" s="7">
        <f t="shared" si="50"/>
        <v>2966630.8518802761</v>
      </c>
      <c r="P108" s="10">
        <f>O108 / X338*100</f>
        <v>1.7167220457631447</v>
      </c>
      <c r="Q108" s="10">
        <f t="shared" si="51"/>
        <v>0</v>
      </c>
      <c r="R108" s="159">
        <f t="shared" si="52"/>
        <v>1.7167220457631447</v>
      </c>
      <c r="S108" s="33">
        <f t="shared" si="53"/>
        <v>1</v>
      </c>
      <c r="T108" s="44">
        <v>0</v>
      </c>
      <c r="U108" s="44">
        <v>1</v>
      </c>
      <c r="V108" s="152">
        <f t="shared" si="54"/>
        <v>0</v>
      </c>
      <c r="W108" s="152">
        <f t="shared" si="55"/>
        <v>0</v>
      </c>
      <c r="X108" s="203"/>
      <c r="Y108" s="186" t="e">
        <f>_xll.BDH(B108,$Y$7,$C$1,$C$1)</f>
        <v>#N/A</v>
      </c>
      <c r="Z108" s="183" t="e">
        <f t="shared" si="56"/>
        <v>#N/A</v>
      </c>
      <c r="AA108" s="175" t="e">
        <f t="shared" si="57"/>
        <v>#N/A</v>
      </c>
      <c r="AB108" s="170">
        <v>84400</v>
      </c>
      <c r="AC108" s="172">
        <f>IF(C108 = B338,1,_xll.BDP(J108,$AC$7)*K108)</f>
        <v>131.52000000000001</v>
      </c>
      <c r="AD108" s="195" t="e">
        <f>Z108*AB108*S108/AC108 / AE338</f>
        <v>#N/A</v>
      </c>
      <c r="AE108" s="206"/>
      <c r="AF108" s="197"/>
      <c r="AG108" s="179"/>
    </row>
    <row r="109" spans="1:33" s="44" customFormat="1" x14ac:dyDescent="0.2">
      <c r="B109" s="38" t="s">
        <v>169</v>
      </c>
      <c r="C109" s="44" t="str">
        <f>_xll.BDP(B109,$C$7)</f>
        <v>JPY</v>
      </c>
      <c r="D109" s="44" t="s">
        <v>502</v>
      </c>
      <c r="E109" s="2">
        <f>_xll.BDP(B109,$E$7)</f>
        <v>4775</v>
      </c>
      <c r="F109" s="2">
        <f>_xll.BDP(B109,$F$7)</f>
        <v>4686</v>
      </c>
      <c r="G109" s="33">
        <f t="shared" si="47"/>
        <v>-89</v>
      </c>
      <c r="H109" s="22">
        <f t="shared" si="48"/>
        <v>-1.8638743455497382</v>
      </c>
      <c r="I109" s="25">
        <v>18520</v>
      </c>
      <c r="J109" s="49" t="str">
        <f>CONCATENATE(B338,C109, " Curncy")</f>
        <v>EURJPY Curncy</v>
      </c>
      <c r="K109" s="44">
        <f>IF(C109 = B338,1,_xll.BDP(J109,$K$7))</f>
        <v>1</v>
      </c>
      <c r="L109" s="4">
        <f>IF(C109 = B338,1,_xll.BDP(J109,$L$7)*K109)</f>
        <v>130.30000000000001</v>
      </c>
      <c r="M109" s="7">
        <f t="shared" si="49"/>
        <v>-12649.884881043745</v>
      </c>
      <c r="N109" s="8">
        <f>M109 / X338</f>
        <v>-7.3202017156565646E-5</v>
      </c>
      <c r="O109" s="7">
        <f t="shared" si="50"/>
        <v>666037.75901765155</v>
      </c>
      <c r="P109" s="10">
        <f>O109 / X338*100</f>
        <v>0.38542095774794</v>
      </c>
      <c r="Q109" s="10">
        <f t="shared" si="51"/>
        <v>0</v>
      </c>
      <c r="R109" s="159">
        <f t="shared" si="52"/>
        <v>0.38542095774794</v>
      </c>
      <c r="S109" s="33">
        <f t="shared" si="53"/>
        <v>1</v>
      </c>
      <c r="T109" s="44">
        <v>0</v>
      </c>
      <c r="U109" s="44">
        <v>1</v>
      </c>
      <c r="V109" s="152">
        <f t="shared" si="54"/>
        <v>0</v>
      </c>
      <c r="W109" s="152">
        <f t="shared" si="55"/>
        <v>0</v>
      </c>
      <c r="X109" s="203"/>
      <c r="Y109" s="186" t="e">
        <f>_xll.BDH(B109,$Y$7,$C$1,$C$1)</f>
        <v>#N/A</v>
      </c>
      <c r="Z109" s="183" t="e">
        <f t="shared" si="56"/>
        <v>#N/A</v>
      </c>
      <c r="AA109" s="175" t="e">
        <f t="shared" si="57"/>
        <v>#N/A</v>
      </c>
      <c r="AB109" s="170">
        <v>18520</v>
      </c>
      <c r="AC109" s="172">
        <f>IF(C109 = B338,1,_xll.BDP(J109,$AC$7)*K109)</f>
        <v>131.52000000000001</v>
      </c>
      <c r="AD109" s="195" t="e">
        <f>Z109*AB109*S109/AC109 / AE338</f>
        <v>#N/A</v>
      </c>
      <c r="AE109" s="206"/>
      <c r="AF109" s="197"/>
      <c r="AG109" s="179"/>
    </row>
    <row r="110" spans="1:33" s="44" customFormat="1" x14ac:dyDescent="0.2">
      <c r="B110" s="38" t="s">
        <v>168</v>
      </c>
      <c r="C110" s="44" t="str">
        <f>_xll.BDP(B110,$C$7)</f>
        <v>JPY</v>
      </c>
      <c r="D110" s="44" t="s">
        <v>501</v>
      </c>
      <c r="E110" s="2">
        <f>_xll.BDP(B110,$E$7)</f>
        <v>1728</v>
      </c>
      <c r="F110" s="2">
        <f>_xll.BDP(B110,$F$7)</f>
        <v>1692</v>
      </c>
      <c r="G110" s="33">
        <f t="shared" si="47"/>
        <v>-36</v>
      </c>
      <c r="H110" s="22">
        <f t="shared" si="48"/>
        <v>-2.083333333333333</v>
      </c>
      <c r="I110" s="25">
        <v>30435</v>
      </c>
      <c r="J110" s="49" t="str">
        <f>CONCATENATE(B338,C110, " Curncy")</f>
        <v>EURJPY Curncy</v>
      </c>
      <c r="K110" s="44">
        <f>IF(C110 = B338,1,_xll.BDP(J110,$K$7))</f>
        <v>1</v>
      </c>
      <c r="L110" s="4">
        <f>IF(C110 = B338,1,_xll.BDP(J110,$L$7)*K110)</f>
        <v>130.30000000000001</v>
      </c>
      <c r="M110" s="7">
        <f t="shared" si="49"/>
        <v>-8408.7490406753641</v>
      </c>
      <c r="N110" s="8">
        <f>M110 / X338</f>
        <v>-4.8659525152135986E-5</v>
      </c>
      <c r="O110" s="7">
        <f t="shared" si="50"/>
        <v>395211.20491174213</v>
      </c>
      <c r="P110" s="10">
        <f>O110 / X338*100</f>
        <v>0.22869976821503915</v>
      </c>
      <c r="Q110" s="10">
        <f t="shared" si="51"/>
        <v>0</v>
      </c>
      <c r="R110" s="159">
        <f t="shared" si="52"/>
        <v>0.22869976821503915</v>
      </c>
      <c r="S110" s="33">
        <f t="shared" si="53"/>
        <v>1</v>
      </c>
      <c r="T110" s="44">
        <v>0</v>
      </c>
      <c r="U110" s="44">
        <v>1</v>
      </c>
      <c r="V110" s="152">
        <f t="shared" si="54"/>
        <v>0</v>
      </c>
      <c r="W110" s="152">
        <f t="shared" si="55"/>
        <v>0</v>
      </c>
      <c r="X110" s="203"/>
      <c r="Y110" s="186" t="e">
        <f>_xll.BDH(B110,$Y$7,$C$1,$C$1)</f>
        <v>#N/A</v>
      </c>
      <c r="Z110" s="183" t="e">
        <f t="shared" si="56"/>
        <v>#N/A</v>
      </c>
      <c r="AA110" s="175" t="e">
        <f t="shared" si="57"/>
        <v>#N/A</v>
      </c>
      <c r="AB110" s="170">
        <v>30435</v>
      </c>
      <c r="AC110" s="172">
        <f>IF(C110 = B338,1,_xll.BDP(J110,$AC$7)*K110)</f>
        <v>131.52000000000001</v>
      </c>
      <c r="AD110" s="195" t="e">
        <f>Z110*AB110*S110/AC110 / AE338</f>
        <v>#N/A</v>
      </c>
      <c r="AE110" s="206"/>
      <c r="AF110" s="197"/>
      <c r="AG110" s="179"/>
    </row>
    <row r="111" spans="1:33" x14ac:dyDescent="0.2">
      <c r="A111" s="56" t="s">
        <v>340</v>
      </c>
      <c r="B111" s="46" t="s">
        <v>266</v>
      </c>
      <c r="C111" s="14"/>
      <c r="D111" s="48" t="s">
        <v>24</v>
      </c>
      <c r="E111" s="15"/>
      <c r="F111" s="15"/>
      <c r="G111" s="39"/>
      <c r="H111" s="40"/>
      <c r="I111" s="41"/>
      <c r="J111" s="50"/>
      <c r="K111" s="14"/>
      <c r="L111" s="16"/>
      <c r="M111" s="32">
        <f t="shared" ref="M111:R111" si="58" xml:space="preserve"> SUM(M97:M110)</f>
        <v>-292268.71233476978</v>
      </c>
      <c r="N111" s="17">
        <f t="shared" si="58"/>
        <v>-1.6912928058908858E-3</v>
      </c>
      <c r="O111" s="32">
        <f t="shared" si="58"/>
        <v>12705447.795122029</v>
      </c>
      <c r="P111" s="42">
        <f t="shared" si="58"/>
        <v>7.3523547148962836</v>
      </c>
      <c r="Q111" s="42">
        <f t="shared" si="58"/>
        <v>-2.6412712322269285</v>
      </c>
      <c r="R111" s="163">
        <f t="shared" si="58"/>
        <v>9.9936259471232116</v>
      </c>
      <c r="S111" s="39"/>
      <c r="T111" s="46"/>
      <c r="U111" s="46"/>
      <c r="V111" s="153">
        <f xml:space="preserve"> SUM(V97:V110)</f>
        <v>5.4332605982807771E-5</v>
      </c>
      <c r="W111" s="153">
        <f xml:space="preserve"> SUM(W97:W110)</f>
        <v>4.3380815370284977E-5</v>
      </c>
      <c r="X111" s="216"/>
      <c r="Y111" s="174"/>
      <c r="Z111" s="184"/>
      <c r="AA111" s="173"/>
      <c r="AB111" s="174"/>
      <c r="AC111" s="180"/>
      <c r="AD111" s="196" t="e">
        <f xml:space="preserve"> SUM(AD97:AD110)</f>
        <v>#N/A</v>
      </c>
      <c r="AE111" s="217"/>
      <c r="AG111" s="179"/>
    </row>
    <row r="112" spans="1:33" x14ac:dyDescent="0.2">
      <c r="B112" s="5"/>
      <c r="C112" s="5"/>
      <c r="D112" s="5"/>
      <c r="E112" s="29"/>
      <c r="F112" s="29"/>
      <c r="G112" s="34"/>
      <c r="H112" s="75"/>
      <c r="I112" s="26"/>
      <c r="J112" s="47"/>
      <c r="K112" s="30"/>
      <c r="L112" s="31"/>
      <c r="M112" s="37"/>
      <c r="N112" s="78"/>
      <c r="O112" s="37"/>
      <c r="P112" s="84"/>
      <c r="Q112" s="81"/>
      <c r="R112" s="160"/>
      <c r="V112" s="152"/>
      <c r="W112" s="152"/>
      <c r="X112" s="203"/>
      <c r="Y112" s="187"/>
      <c r="Z112" s="183"/>
      <c r="AA112" s="169"/>
      <c r="AB112" s="170"/>
      <c r="AC112" s="172"/>
      <c r="AD112" s="195"/>
      <c r="AE112" s="206"/>
      <c r="AG112" s="179"/>
    </row>
    <row r="113" spans="1:33" s="44" customFormat="1" x14ac:dyDescent="0.2">
      <c r="B113" s="44" t="s">
        <v>167</v>
      </c>
      <c r="C113" s="44" t="str">
        <f>_xll.BDP(B113,$C$7)</f>
        <v>EUR</v>
      </c>
      <c r="D113" s="44" t="s">
        <v>500</v>
      </c>
      <c r="E113" s="67">
        <f>_xll.BDP(B113,$E$7)</f>
        <v>5.7060000000000004</v>
      </c>
      <c r="F113" s="67">
        <f>_xll.BDP(B113,$F$7)</f>
        <v>5.7220000000000004</v>
      </c>
      <c r="G113" s="68">
        <f>IF(OR(F113="#N/A N/A",E113="#N/A N/A"),0,  F113 - E113)</f>
        <v>1.6000000000000014E-2</v>
      </c>
      <c r="H113" s="76">
        <f>IF(OR(E113=0,E113="#N/A N/A"),0,G113 / E113*100)</f>
        <v>0.28040658955485476</v>
      </c>
      <c r="I113" s="25">
        <v>-830000</v>
      </c>
      <c r="J113" s="49" t="str">
        <f>CONCATENATE(B338,C113, " Curncy")</f>
        <v>EUREUR Curncy</v>
      </c>
      <c r="K113" s="49">
        <f>IF(C113 = B338,1,_xll.BDP(J113,$K$7))</f>
        <v>1</v>
      </c>
      <c r="L113" s="69">
        <f>IF(C113 = B338,1,_xll.BDP(J113,$L$7)*K113)</f>
        <v>1</v>
      </c>
      <c r="M113" s="70">
        <f>G113*I113*S113/L113</f>
        <v>-13280.000000000011</v>
      </c>
      <c r="N113" s="79">
        <f>M113 / X338</f>
        <v>-7.6848350556608583E-5</v>
      </c>
      <c r="O113" s="70">
        <f>F113*I113*S113/L113</f>
        <v>-4749260</v>
      </c>
      <c r="P113" s="85">
        <f>O113 / X338*100</f>
        <v>-2.7482891367807118</v>
      </c>
      <c r="Q113" s="82">
        <f>IF(P113&lt;0,P113,0)</f>
        <v>-2.7482891367807118</v>
      </c>
      <c r="R113" s="161">
        <f>IF(P113&gt;0,P113,0)</f>
        <v>0</v>
      </c>
      <c r="S113" s="33">
        <f>IF(EXACT(C113,UPPER(C113)),1,0.01)/U113</f>
        <v>1</v>
      </c>
      <c r="T113" s="44">
        <v>0</v>
      </c>
      <c r="U113" s="44">
        <v>1</v>
      </c>
      <c r="V113" s="152">
        <f>IF(AND(P113&lt;0,N113&gt;0),N113,0)</f>
        <v>0</v>
      </c>
      <c r="W113" s="152">
        <f>IF(AND(P113&gt;0,N113&gt;0),N113,0)</f>
        <v>0</v>
      </c>
      <c r="X113" s="203"/>
      <c r="Y113" s="185" t="e">
        <f>_xll.BDH(B113,$Y$7,$C$1,$C$1)</f>
        <v>#N/A</v>
      </c>
      <c r="Z113" s="183" t="e">
        <f>IF(OR(E113="#N/A N/A",Y113="#N/A N/A"),0,  E113 - Y113)</f>
        <v>#N/A</v>
      </c>
      <c r="AA113" s="171" t="e">
        <f>IF(OR(Y113=0,Y113="#N/A N/A"),0,Z113 / Y113*100)</f>
        <v>#N/A</v>
      </c>
      <c r="AB113" s="170">
        <v>-830000</v>
      </c>
      <c r="AC113" s="172">
        <f>IF(C113 = B338,1,_xll.BDP(J113,$AC$7)*K113)</f>
        <v>1</v>
      </c>
      <c r="AD113" s="195" t="e">
        <f>Z113*AB113*S113/AC113 / AE338</f>
        <v>#N/A</v>
      </c>
      <c r="AE113" s="206"/>
      <c r="AF113" s="197"/>
      <c r="AG113" s="179"/>
    </row>
    <row r="114" spans="1:33" s="44" customFormat="1" x14ac:dyDescent="0.2">
      <c r="B114" s="44" t="s">
        <v>166</v>
      </c>
      <c r="C114" s="44" t="str">
        <f>_xll.BDP(B114,$C$7)</f>
        <v>EUR</v>
      </c>
      <c r="D114" s="44" t="s">
        <v>499</v>
      </c>
      <c r="E114" s="67">
        <f>_xll.BDP(B114,$E$7)</f>
        <v>28.72</v>
      </c>
      <c r="F114" s="67">
        <f>_xll.BDP(B114,$F$7)</f>
        <v>28.234999999999999</v>
      </c>
      <c r="G114" s="68">
        <f>IF(OR(F114="#N/A N/A",E114="#N/A N/A"),0,  F114 - E114)</f>
        <v>-0.48499999999999943</v>
      </c>
      <c r="H114" s="76">
        <f>IF(OR(E114=0,E114="#N/A N/A"),0,G114 / E114*100)</f>
        <v>-1.6887186629526443</v>
      </c>
      <c r="I114" s="25">
        <v>-65000</v>
      </c>
      <c r="J114" s="49" t="str">
        <f>CONCATENATE(B338,C114, " Curncy")</f>
        <v>EUREUR Curncy</v>
      </c>
      <c r="K114" s="49">
        <f>IF(C114 = B338,1,_xll.BDP(J114,$K$7))</f>
        <v>1</v>
      </c>
      <c r="L114" s="69">
        <f>IF(C114 = B338,1,_xll.BDP(J114,$L$7)*K114)</f>
        <v>1</v>
      </c>
      <c r="M114" s="70">
        <f>G114*I114*S114/L114</f>
        <v>31524.999999999964</v>
      </c>
      <c r="N114" s="79">
        <f>M114 / X338</f>
        <v>1.824280309711657E-4</v>
      </c>
      <c r="O114" s="70">
        <f>F114*I114*S114/L114</f>
        <v>-1835275</v>
      </c>
      <c r="P114" s="85">
        <f>O114 / X338*100</f>
        <v>-1.0620320524682207</v>
      </c>
      <c r="Q114" s="82">
        <f>IF(P114&lt;0,P114,0)</f>
        <v>-1.0620320524682207</v>
      </c>
      <c r="R114" s="161">
        <f>IF(P114&gt;0,P114,0)</f>
        <v>0</v>
      </c>
      <c r="S114" s="33">
        <f>IF(EXACT(C114,UPPER(C114)),1,0.01)/U114</f>
        <v>1</v>
      </c>
      <c r="T114" s="44">
        <v>0</v>
      </c>
      <c r="U114" s="44">
        <v>1</v>
      </c>
      <c r="V114" s="152">
        <f>IF(AND(P114&lt;0,N114&gt;0),N114,0)</f>
        <v>1.824280309711657E-4</v>
      </c>
      <c r="W114" s="152">
        <f>IF(AND(P114&gt;0,N114&gt;0),N114,0)</f>
        <v>0</v>
      </c>
      <c r="X114" s="203"/>
      <c r="Y114" s="185" t="e">
        <f>_xll.BDH(B114,$Y$7,$C$1,$C$1)</f>
        <v>#N/A</v>
      </c>
      <c r="Z114" s="183" t="e">
        <f>IF(OR(E114="#N/A N/A",Y114="#N/A N/A"),0,  E114 - Y114)</f>
        <v>#N/A</v>
      </c>
      <c r="AA114" s="171" t="e">
        <f>IF(OR(Y114=0,Y114="#N/A N/A"),0,Z114 / Y114*100)</f>
        <v>#N/A</v>
      </c>
      <c r="AB114" s="170">
        <v>-65000</v>
      </c>
      <c r="AC114" s="172">
        <f>IF(C114 = B338,1,_xll.BDP(J114,$AC$7)*K114)</f>
        <v>1</v>
      </c>
      <c r="AD114" s="195" t="e">
        <f>Z114*AB114*S114/AC114 / AE338</f>
        <v>#N/A</v>
      </c>
      <c r="AE114" s="206"/>
      <c r="AF114" s="197"/>
      <c r="AG114" s="179"/>
    </row>
    <row r="115" spans="1:33" s="44" customFormat="1" x14ac:dyDescent="0.2">
      <c r="B115" s="44" t="s">
        <v>165</v>
      </c>
      <c r="C115" s="44" t="str">
        <f>_xll.BDP(B115,$C$7)</f>
        <v>EUR</v>
      </c>
      <c r="D115" s="44" t="s">
        <v>498</v>
      </c>
      <c r="E115" s="67">
        <f>_xll.BDP(B115,$E$7)</f>
        <v>68.8</v>
      </c>
      <c r="F115" s="67">
        <f>_xll.BDP(B115,$F$7)</f>
        <v>69</v>
      </c>
      <c r="G115" s="68">
        <f>IF(OR(F115="#N/A N/A",E115="#N/A N/A"),0,  F115 - E115)</f>
        <v>0.20000000000000284</v>
      </c>
      <c r="H115" s="76">
        <f>IF(OR(E115=0,E115="#N/A N/A"),0,G115 / E115*100)</f>
        <v>0.29069767441860883</v>
      </c>
      <c r="I115" s="25">
        <v>128819</v>
      </c>
      <c r="J115" s="49" t="str">
        <f>CONCATENATE(B338,C115, " Curncy")</f>
        <v>EUREUR Curncy</v>
      </c>
      <c r="K115" s="49">
        <f>IF(C115 = B338,1,_xll.BDP(J115,$K$7))</f>
        <v>1</v>
      </c>
      <c r="L115" s="69">
        <f>IF(C115 = B338,1,_xll.BDP(J115,$L$7)*K115)</f>
        <v>1</v>
      </c>
      <c r="M115" s="70">
        <f>G115*I115*S115/L115</f>
        <v>25763.800000000367</v>
      </c>
      <c r="N115" s="79">
        <f>M115 / X338</f>
        <v>1.4908927214385382E-4</v>
      </c>
      <c r="O115" s="70">
        <f>F115*I115*S115/L115</f>
        <v>8888511</v>
      </c>
      <c r="P115" s="85">
        <f>O115 / X338*100</f>
        <v>5.1435798889628837</v>
      </c>
      <c r="Q115" s="82">
        <f>IF(P115&lt;0,P115,0)</f>
        <v>0</v>
      </c>
      <c r="R115" s="161">
        <f>IF(P115&gt;0,P115,0)</f>
        <v>5.1435798889628837</v>
      </c>
      <c r="S115" s="33">
        <f>IF(EXACT(C115,UPPER(C115)),1,0.01)/U115</f>
        <v>1</v>
      </c>
      <c r="T115" s="44">
        <v>0</v>
      </c>
      <c r="U115" s="44">
        <v>1</v>
      </c>
      <c r="V115" s="152">
        <f>IF(AND(P115&lt;0,N115&gt;0),N115,0)</f>
        <v>0</v>
      </c>
      <c r="W115" s="152">
        <f>IF(AND(P115&gt;0,N115&gt;0),N115,0)</f>
        <v>1.4908927214385382E-4</v>
      </c>
      <c r="X115" s="203"/>
      <c r="Y115" s="185" t="e">
        <f>_xll.BDH(B115,$Y$7,$C$1,$C$1)</f>
        <v>#N/A</v>
      </c>
      <c r="Z115" s="183" t="e">
        <f>IF(OR(E115="#N/A N/A",Y115="#N/A N/A"),0,  E115 - Y115)</f>
        <v>#N/A</v>
      </c>
      <c r="AA115" s="171" t="e">
        <f>IF(OR(Y115=0,Y115="#N/A N/A"),0,Z115 / Y115*100)</f>
        <v>#N/A</v>
      </c>
      <c r="AB115" s="170">
        <v>128819</v>
      </c>
      <c r="AC115" s="172">
        <f>IF(C115 = B338,1,_xll.BDP(J115,$AC$7)*K115)</f>
        <v>1</v>
      </c>
      <c r="AD115" s="195" t="e">
        <f>Z115*AB115*S115/AC115 / AE338</f>
        <v>#N/A</v>
      </c>
      <c r="AE115" s="206"/>
      <c r="AF115" s="197"/>
      <c r="AG115" s="179"/>
    </row>
    <row r="116" spans="1:33" s="44" customFormat="1" x14ac:dyDescent="0.2">
      <c r="B116" s="44" t="s">
        <v>164</v>
      </c>
      <c r="C116" s="44" t="str">
        <f>_xll.BDP(B116,$C$7)</f>
        <v>EUR</v>
      </c>
      <c r="D116" s="44" t="s">
        <v>497</v>
      </c>
      <c r="E116" s="67">
        <f>_xll.BDP(B116,$E$7)</f>
        <v>31.734999999999999</v>
      </c>
      <c r="F116" s="67">
        <f>_xll.BDP(B116,$F$7)</f>
        <v>31.57</v>
      </c>
      <c r="G116" s="68">
        <f>IF(OR(F116="#N/A N/A",E116="#N/A N/A"),0,  F116 - E116)</f>
        <v>-0.16499999999999915</v>
      </c>
      <c r="H116" s="76">
        <f>IF(OR(E116=0,E116="#N/A N/A"),0,G116 / E116*100)</f>
        <v>-0.51993067590987607</v>
      </c>
      <c r="I116" s="25">
        <v>0</v>
      </c>
      <c r="J116" s="49" t="str">
        <f>CONCATENATE(B338,C116, " Curncy")</f>
        <v>EUREUR Curncy</v>
      </c>
      <c r="K116" s="49">
        <f>IF(C116 = B338,1,_xll.BDP(J116,$K$7))</f>
        <v>1</v>
      </c>
      <c r="L116" s="69">
        <f>IF(C116 = B338,1,_xll.BDP(J116,$L$7)*K116)</f>
        <v>1</v>
      </c>
      <c r="M116" s="70">
        <f>G116*I116*S116/L116</f>
        <v>0</v>
      </c>
      <c r="N116" s="79">
        <f>M116 / X338</f>
        <v>0</v>
      </c>
      <c r="O116" s="70">
        <f>F116*I116*S116/L116</f>
        <v>0</v>
      </c>
      <c r="P116" s="85">
        <f>O116 / X338*100</f>
        <v>0</v>
      </c>
      <c r="Q116" s="82">
        <f>IF(P116&lt;0,P116,0)</f>
        <v>0</v>
      </c>
      <c r="R116" s="161">
        <f>IF(P116&gt;0,P116,0)</f>
        <v>0</v>
      </c>
      <c r="S116" s="33">
        <f>IF(EXACT(C116,UPPER(C116)),1,0.01)/U116</f>
        <v>1</v>
      </c>
      <c r="T116" s="44">
        <v>0</v>
      </c>
      <c r="U116" s="44">
        <v>1</v>
      </c>
      <c r="V116" s="152">
        <f>IF(AND(P116&lt;0,N116&gt;0),N116,0)</f>
        <v>0</v>
      </c>
      <c r="W116" s="152">
        <f>IF(AND(P116&gt;0,N116&gt;0),N116,0)</f>
        <v>0</v>
      </c>
      <c r="X116" s="203"/>
      <c r="Y116" s="185" t="e">
        <f>_xll.BDH(B116,$Y$7,$C$1,$C$1)</f>
        <v>#N/A</v>
      </c>
      <c r="Z116" s="183" t="e">
        <f>IF(OR(E116="#N/A N/A",Y116="#N/A N/A"),0,  E116 - Y116)</f>
        <v>#N/A</v>
      </c>
      <c r="AA116" s="171" t="e">
        <f>IF(OR(Y116=0,Y116="#N/A N/A"),0,Z116 / Y116*100)</f>
        <v>#N/A</v>
      </c>
      <c r="AB116" s="170">
        <v>0</v>
      </c>
      <c r="AC116" s="172">
        <f>IF(C116 = B338,1,_xll.BDP(J116,$AC$7)*K116)</f>
        <v>1</v>
      </c>
      <c r="AD116" s="195" t="e">
        <f>Z116*AB116*S116/AC116 / AE338</f>
        <v>#N/A</v>
      </c>
      <c r="AE116" s="206"/>
      <c r="AF116" s="197"/>
      <c r="AG116" s="179"/>
    </row>
    <row r="117" spans="1:33" s="44" customFormat="1" x14ac:dyDescent="0.2">
      <c r="A117" s="46" t="s">
        <v>341</v>
      </c>
      <c r="B117" s="46" t="s">
        <v>267</v>
      </c>
      <c r="C117" s="46"/>
      <c r="D117" s="48" t="s">
        <v>163</v>
      </c>
      <c r="E117" s="71"/>
      <c r="F117" s="71"/>
      <c r="G117" s="72"/>
      <c r="H117" s="77"/>
      <c r="I117" s="41"/>
      <c r="J117" s="50"/>
      <c r="K117" s="50"/>
      <c r="L117" s="73"/>
      <c r="M117" s="74">
        <f t="shared" ref="M117:R117" si="59" xml:space="preserve"> SUM(M113:M116)</f>
        <v>44008.800000000323</v>
      </c>
      <c r="N117" s="80">
        <f t="shared" si="59"/>
        <v>2.5466895255841094E-4</v>
      </c>
      <c r="O117" s="74">
        <f t="shared" si="59"/>
        <v>2303976</v>
      </c>
      <c r="P117" s="86">
        <f t="shared" si="59"/>
        <v>1.3332586997139511</v>
      </c>
      <c r="Q117" s="83">
        <f t="shared" si="59"/>
        <v>-3.8103211892489326</v>
      </c>
      <c r="R117" s="162">
        <f t="shared" si="59"/>
        <v>5.1435798889628837</v>
      </c>
      <c r="S117" s="39"/>
      <c r="T117" s="46"/>
      <c r="U117" s="46"/>
      <c r="V117" s="153">
        <f xml:space="preserve"> SUM(V113:V116)</f>
        <v>1.824280309711657E-4</v>
      </c>
      <c r="W117" s="153">
        <f xml:space="preserve"> SUM(W113:W116)</f>
        <v>1.4908927214385382E-4</v>
      </c>
      <c r="X117" s="216"/>
      <c r="Y117" s="174"/>
      <c r="Z117" s="184"/>
      <c r="AA117" s="173"/>
      <c r="AB117" s="174"/>
      <c r="AC117" s="180"/>
      <c r="AD117" s="196" t="e">
        <f xml:space="preserve"> SUM(AD113:AD116)</f>
        <v>#N/A</v>
      </c>
      <c r="AE117" s="217"/>
      <c r="AF117" s="197"/>
      <c r="AG117" s="179"/>
    </row>
    <row r="118" spans="1:33" s="44" customFormat="1" x14ac:dyDescent="0.2">
      <c r="E118" s="67"/>
      <c r="F118" s="67"/>
      <c r="G118" s="68"/>
      <c r="H118" s="76"/>
      <c r="I118" s="25"/>
      <c r="J118" s="49"/>
      <c r="K118" s="49"/>
      <c r="L118" s="69"/>
      <c r="M118" s="70"/>
      <c r="N118" s="79"/>
      <c r="O118" s="70"/>
      <c r="P118" s="85"/>
      <c r="Q118" s="82"/>
      <c r="R118" s="161"/>
      <c r="S118" s="33"/>
      <c r="V118" s="152"/>
      <c r="W118" s="152"/>
      <c r="X118" s="203"/>
      <c r="Y118" s="185"/>
      <c r="Z118" s="183"/>
      <c r="AA118" s="171"/>
      <c r="AB118" s="170"/>
      <c r="AC118" s="172"/>
      <c r="AD118" s="195"/>
      <c r="AE118" s="206"/>
      <c r="AF118" s="197"/>
      <c r="AG118" s="179"/>
    </row>
    <row r="119" spans="1:33" s="44" customFormat="1" x14ac:dyDescent="0.2">
      <c r="B119" s="44" t="s">
        <v>162</v>
      </c>
      <c r="C119" s="44" t="str">
        <f>_xll.BDP(B119,$C$7)</f>
        <v>NOK</v>
      </c>
      <c r="D119" s="44" t="s">
        <v>404</v>
      </c>
      <c r="E119" s="67">
        <f>_xll.BDP(B119,$E$7)</f>
        <v>198.5</v>
      </c>
      <c r="F119" s="67">
        <f>_xll.BDP(B119,$F$7)</f>
        <v>197.6</v>
      </c>
      <c r="G119" s="68">
        <f t="shared" ref="G119:G125" si="60">IF(OR(F119="#N/A N/A",E119="#N/A N/A"),0,  F119 - E119)</f>
        <v>-0.90000000000000568</v>
      </c>
      <c r="H119" s="76">
        <f t="shared" ref="H119:H125" si="61">IF(OR(E119=0,E119="#N/A N/A"),0,G119 / E119*100)</f>
        <v>-0.4534005037783404</v>
      </c>
      <c r="I119" s="25">
        <v>398000</v>
      </c>
      <c r="J119" s="49" t="str">
        <f>CONCATENATE(B338,C119, " Curncy")</f>
        <v>EURNOK Curncy</v>
      </c>
      <c r="K119" s="49">
        <f>IF(C119 = B338,1,_xll.BDP(J119,$K$7))</f>
        <v>1</v>
      </c>
      <c r="L119" s="69">
        <f>IF(C119 = B338,1,_xll.BDP(J119,$L$7)*K119)</f>
        <v>9.6234999999999999</v>
      </c>
      <c r="M119" s="70">
        <f t="shared" ref="M119:M125" si="62">G119*I119*S119/L119</f>
        <v>-37221.385150932852</v>
      </c>
      <c r="N119" s="79">
        <f>M119 / X338</f>
        <v>-2.15391720954927E-4</v>
      </c>
      <c r="O119" s="70">
        <f t="shared" ref="O119:O125" si="63">F119*I119*S119/L119</f>
        <v>8172161.8953603161</v>
      </c>
      <c r="P119" s="85">
        <f>O119 / X338*100</f>
        <v>4.7290448956325895</v>
      </c>
      <c r="Q119" s="82">
        <f t="shared" ref="Q119:Q125" si="64">IF(P119&lt;0,P119,0)</f>
        <v>0</v>
      </c>
      <c r="R119" s="161">
        <f t="shared" ref="R119:R125" si="65">IF(P119&gt;0,P119,0)</f>
        <v>4.7290448956325895</v>
      </c>
      <c r="S119" s="33">
        <f t="shared" ref="S119:S125" si="66">IF(EXACT(C119,UPPER(C119)),1,0.01)/U119</f>
        <v>1</v>
      </c>
      <c r="T119" s="44">
        <v>0</v>
      </c>
      <c r="U119" s="44">
        <v>1</v>
      </c>
      <c r="V119" s="152">
        <f t="shared" ref="V119:V125" si="67">IF(AND(P119&lt;0,N119&gt;0),N119,0)</f>
        <v>0</v>
      </c>
      <c r="W119" s="152">
        <f t="shared" ref="W119:W125" si="68">IF(AND(P119&gt;0,N119&gt;0),N119,0)</f>
        <v>0</v>
      </c>
      <c r="X119" s="203"/>
      <c r="Y119" s="185" t="e">
        <f>_xll.BDH(B119,$Y$7,$C$1,$C$1)</f>
        <v>#N/A</v>
      </c>
      <c r="Z119" s="183" t="e">
        <f t="shared" ref="Z119:Z125" si="69">IF(OR(E119="#N/A N/A",Y119="#N/A N/A"),0,  E119 - Y119)</f>
        <v>#N/A</v>
      </c>
      <c r="AA119" s="171" t="e">
        <f t="shared" ref="AA119:AA125" si="70">IF(OR(Y119=0,Y119="#N/A N/A"),0,Z119 / Y119*100)</f>
        <v>#N/A</v>
      </c>
      <c r="AB119" s="170">
        <v>398000</v>
      </c>
      <c r="AC119" s="172">
        <f>IF(C119 = B338,1,_xll.BDP(J119,$AC$7)*K119)</f>
        <v>9.6254000000000008</v>
      </c>
      <c r="AD119" s="195" t="e">
        <f>Z119*AB119*S119/AC119 / AE338</f>
        <v>#N/A</v>
      </c>
      <c r="AE119" s="206"/>
      <c r="AF119" s="197"/>
      <c r="AG119" s="179"/>
    </row>
    <row r="120" spans="1:33" s="44" customFormat="1" x14ac:dyDescent="0.2">
      <c r="B120" s="44" t="s">
        <v>161</v>
      </c>
      <c r="C120" s="44" t="str">
        <f>_xll.BDP(B120,$C$7)</f>
        <v>NOK</v>
      </c>
      <c r="D120" s="44" t="s">
        <v>398</v>
      </c>
      <c r="E120" s="67">
        <f>_xll.BDP(B120,$E$7)</f>
        <v>32.799999999999997</v>
      </c>
      <c r="F120" s="67">
        <f>_xll.BDP(B120,$F$7)</f>
        <v>34</v>
      </c>
      <c r="G120" s="68">
        <f t="shared" si="60"/>
        <v>1.2000000000000028</v>
      </c>
      <c r="H120" s="76">
        <f t="shared" si="61"/>
        <v>3.6585365853658622</v>
      </c>
      <c r="I120" s="25">
        <v>488000</v>
      </c>
      <c r="J120" s="49" t="str">
        <f>CONCATENATE(B338,C120, " Curncy")</f>
        <v>EURNOK Curncy</v>
      </c>
      <c r="K120" s="49">
        <f>IF(C120 = B338,1,_xll.BDP(J120,$K$7))</f>
        <v>1</v>
      </c>
      <c r="L120" s="69">
        <f>IF(C120 = B338,1,_xll.BDP(J120,$L$7)*K120)</f>
        <v>9.6234999999999999</v>
      </c>
      <c r="M120" s="70">
        <f t="shared" si="62"/>
        <v>60851.041720787798</v>
      </c>
      <c r="N120" s="79">
        <f>M120 / X338</f>
        <v>3.5213118869683067E-4</v>
      </c>
      <c r="O120" s="70">
        <f t="shared" si="63"/>
        <v>1724112.8487556502</v>
      </c>
      <c r="P120" s="85">
        <f>O120 / X338*100</f>
        <v>0.99770503464101779</v>
      </c>
      <c r="Q120" s="82">
        <f t="shared" si="64"/>
        <v>0</v>
      </c>
      <c r="R120" s="161">
        <f t="shared" si="65"/>
        <v>0.99770503464101779</v>
      </c>
      <c r="S120" s="33">
        <f t="shared" si="66"/>
        <v>1</v>
      </c>
      <c r="T120" s="44">
        <v>0</v>
      </c>
      <c r="U120" s="44">
        <v>1</v>
      </c>
      <c r="V120" s="152">
        <f t="shared" si="67"/>
        <v>0</v>
      </c>
      <c r="W120" s="152">
        <f t="shared" si="68"/>
        <v>3.5213118869683067E-4</v>
      </c>
      <c r="X120" s="203"/>
      <c r="Y120" s="185" t="e">
        <f>_xll.BDH(B120,$Y$7,$C$1,$C$1)</f>
        <v>#N/A</v>
      </c>
      <c r="Z120" s="183" t="e">
        <f t="shared" si="69"/>
        <v>#N/A</v>
      </c>
      <c r="AA120" s="171" t="e">
        <f t="shared" si="70"/>
        <v>#N/A</v>
      </c>
      <c r="AB120" s="170">
        <v>488000</v>
      </c>
      <c r="AC120" s="172">
        <f>IF(C120 = B338,1,_xll.BDP(J120,$AC$7)*K120)</f>
        <v>9.6254000000000008</v>
      </c>
      <c r="AD120" s="195" t="e">
        <f>Z120*AB120*S120/AC120 / AE338</f>
        <v>#N/A</v>
      </c>
      <c r="AE120" s="206"/>
      <c r="AF120" s="197"/>
      <c r="AG120" s="179"/>
    </row>
    <row r="121" spans="1:33" s="44" customFormat="1" x14ac:dyDescent="0.2">
      <c r="B121" s="44" t="s">
        <v>160</v>
      </c>
      <c r="C121" s="44" t="str">
        <f>_xll.BDP(B121,$C$7)</f>
        <v>NOK</v>
      </c>
      <c r="D121" s="44" t="s">
        <v>496</v>
      </c>
      <c r="E121" s="67">
        <f>_xll.BDP(B121,$E$7)</f>
        <v>32.6</v>
      </c>
      <c r="F121" s="67">
        <f>_xll.BDP(B121,$F$7)</f>
        <v>31.34</v>
      </c>
      <c r="G121" s="68">
        <f t="shared" si="60"/>
        <v>-1.2600000000000016</v>
      </c>
      <c r="H121" s="76">
        <f t="shared" si="61"/>
        <v>-3.8650306748466305</v>
      </c>
      <c r="I121" s="25">
        <v>0</v>
      </c>
      <c r="J121" s="49" t="str">
        <f>CONCATENATE(B338,C121, " Curncy")</f>
        <v>EURNOK Curncy</v>
      </c>
      <c r="K121" s="49">
        <f>IF(C121 = B338,1,_xll.BDP(J121,$K$7))</f>
        <v>1</v>
      </c>
      <c r="L121" s="69">
        <f>IF(C121 = B338,1,_xll.BDP(J121,$L$7)*K121)</f>
        <v>9.6234999999999999</v>
      </c>
      <c r="M121" s="70">
        <f t="shared" si="62"/>
        <v>0</v>
      </c>
      <c r="N121" s="79">
        <f>M121 / X338</f>
        <v>0</v>
      </c>
      <c r="O121" s="70">
        <f t="shared" si="63"/>
        <v>0</v>
      </c>
      <c r="P121" s="85">
        <f>O121 / X338*100</f>
        <v>0</v>
      </c>
      <c r="Q121" s="82">
        <f t="shared" si="64"/>
        <v>0</v>
      </c>
      <c r="R121" s="161">
        <f t="shared" si="65"/>
        <v>0</v>
      </c>
      <c r="S121" s="33">
        <f t="shared" si="66"/>
        <v>1</v>
      </c>
      <c r="T121" s="44">
        <v>0</v>
      </c>
      <c r="U121" s="44">
        <v>1</v>
      </c>
      <c r="V121" s="152">
        <f t="shared" si="67"/>
        <v>0</v>
      </c>
      <c r="W121" s="152">
        <f t="shared" si="68"/>
        <v>0</v>
      </c>
      <c r="X121" s="203"/>
      <c r="Y121" s="185" t="e">
        <f>_xll.BDH(B121,$Y$7,$C$1,$C$1)</f>
        <v>#N/A</v>
      </c>
      <c r="Z121" s="183" t="e">
        <f t="shared" si="69"/>
        <v>#N/A</v>
      </c>
      <c r="AA121" s="171" t="e">
        <f t="shared" si="70"/>
        <v>#N/A</v>
      </c>
      <c r="AB121" s="170">
        <v>0</v>
      </c>
      <c r="AC121" s="172">
        <f>IF(C121 = B338,1,_xll.BDP(J121,$AC$7)*K121)</f>
        <v>9.6254000000000008</v>
      </c>
      <c r="AD121" s="195" t="e">
        <f>Z121*AB121*S121/AC121 / AE338</f>
        <v>#N/A</v>
      </c>
      <c r="AE121" s="206"/>
      <c r="AF121" s="197"/>
      <c r="AG121" s="179"/>
    </row>
    <row r="122" spans="1:33" s="44" customFormat="1" x14ac:dyDescent="0.2">
      <c r="B122" s="44" t="s">
        <v>159</v>
      </c>
      <c r="C122" s="44" t="str">
        <f>_xll.BDP(B122,$C$7)</f>
        <v>NOK</v>
      </c>
      <c r="D122" s="44" t="s">
        <v>495</v>
      </c>
      <c r="E122" s="67">
        <f>_xll.BDP(B122,$E$7)</f>
        <v>153.1</v>
      </c>
      <c r="F122" s="67">
        <f>_xll.BDP(B122,$F$7)</f>
        <v>153.65</v>
      </c>
      <c r="G122" s="68">
        <f t="shared" si="60"/>
        <v>0.55000000000001137</v>
      </c>
      <c r="H122" s="76">
        <f t="shared" si="61"/>
        <v>0.3592423252776038</v>
      </c>
      <c r="I122" s="25">
        <v>0</v>
      </c>
      <c r="J122" s="49" t="str">
        <f>CONCATENATE(B338,C122, " Curncy")</f>
        <v>EURNOK Curncy</v>
      </c>
      <c r="K122" s="49">
        <f>IF(C122 = B338,1,_xll.BDP(J122,$K$7))</f>
        <v>1</v>
      </c>
      <c r="L122" s="69">
        <f>IF(C122 = B338,1,_xll.BDP(J122,$L$7)*K122)</f>
        <v>9.6234999999999999</v>
      </c>
      <c r="M122" s="70">
        <f t="shared" si="62"/>
        <v>0</v>
      </c>
      <c r="N122" s="79">
        <f>M122 / X338</f>
        <v>0</v>
      </c>
      <c r="O122" s="70">
        <f t="shared" si="63"/>
        <v>0</v>
      </c>
      <c r="P122" s="85">
        <f>O122 / X338*100</f>
        <v>0</v>
      </c>
      <c r="Q122" s="82">
        <f t="shared" si="64"/>
        <v>0</v>
      </c>
      <c r="R122" s="161">
        <f t="shared" si="65"/>
        <v>0</v>
      </c>
      <c r="S122" s="33">
        <f t="shared" si="66"/>
        <v>1</v>
      </c>
      <c r="T122" s="44">
        <v>0</v>
      </c>
      <c r="U122" s="44">
        <v>1</v>
      </c>
      <c r="V122" s="152">
        <f t="shared" si="67"/>
        <v>0</v>
      </c>
      <c r="W122" s="152">
        <f t="shared" si="68"/>
        <v>0</v>
      </c>
      <c r="X122" s="203"/>
      <c r="Y122" s="185" t="e">
        <f>_xll.BDH(B122,$Y$7,$C$1,$C$1)</f>
        <v>#N/A</v>
      </c>
      <c r="Z122" s="183" t="e">
        <f t="shared" si="69"/>
        <v>#N/A</v>
      </c>
      <c r="AA122" s="171" t="e">
        <f t="shared" si="70"/>
        <v>#N/A</v>
      </c>
      <c r="AB122" s="170">
        <v>0</v>
      </c>
      <c r="AC122" s="172">
        <f>IF(C122 = B338,1,_xll.BDP(J122,$AC$7)*K122)</f>
        <v>9.6254000000000008</v>
      </c>
      <c r="AD122" s="195" t="e">
        <f>Z122*AB122*S122/AC122 / AE338</f>
        <v>#N/A</v>
      </c>
      <c r="AE122" s="206"/>
      <c r="AF122" s="197"/>
      <c r="AG122" s="179"/>
    </row>
    <row r="123" spans="1:33" s="44" customFormat="1" x14ac:dyDescent="0.2">
      <c r="B123" s="44" t="s">
        <v>158</v>
      </c>
      <c r="C123" s="44" t="str">
        <f>_xll.BDP(B123,$C$7)</f>
        <v>NOK</v>
      </c>
      <c r="D123" s="44" t="s">
        <v>375</v>
      </c>
      <c r="E123" s="67">
        <f>_xll.BDP(B123,$E$7)</f>
        <v>62</v>
      </c>
      <c r="F123" s="67">
        <f>_xll.BDP(B123,$F$7)</f>
        <v>61.4</v>
      </c>
      <c r="G123" s="68">
        <f t="shared" si="60"/>
        <v>-0.60000000000000142</v>
      </c>
      <c r="H123" s="76">
        <f t="shared" si="61"/>
        <v>-0.96774193548387322</v>
      </c>
      <c r="I123" s="25">
        <v>51000</v>
      </c>
      <c r="J123" s="49" t="str">
        <f>CONCATENATE(B338,C123, " Curncy")</f>
        <v>EURNOK Curncy</v>
      </c>
      <c r="K123" s="49">
        <f>IF(C123 = B338,1,_xll.BDP(J123,$K$7))</f>
        <v>1</v>
      </c>
      <c r="L123" s="69">
        <f>IF(C123 = B338,1,_xll.BDP(J123,$L$7)*K123)</f>
        <v>9.6234999999999999</v>
      </c>
      <c r="M123" s="70">
        <f t="shared" si="62"/>
        <v>-3179.7163194264117</v>
      </c>
      <c r="N123" s="79">
        <f>M123 / X338</f>
        <v>-1.8400297770018817E-5</v>
      </c>
      <c r="O123" s="70">
        <f t="shared" si="63"/>
        <v>325390.970021302</v>
      </c>
      <c r="P123" s="85">
        <f>O123 / X338*100</f>
        <v>0.18829638051319209</v>
      </c>
      <c r="Q123" s="82">
        <f t="shared" si="64"/>
        <v>0</v>
      </c>
      <c r="R123" s="161">
        <f t="shared" si="65"/>
        <v>0.18829638051319209</v>
      </c>
      <c r="S123" s="33">
        <f t="shared" si="66"/>
        <v>1</v>
      </c>
      <c r="T123" s="44">
        <v>0</v>
      </c>
      <c r="U123" s="44">
        <v>1</v>
      </c>
      <c r="V123" s="152">
        <f t="shared" si="67"/>
        <v>0</v>
      </c>
      <c r="W123" s="152">
        <f t="shared" si="68"/>
        <v>0</v>
      </c>
      <c r="X123" s="203"/>
      <c r="Y123" s="185" t="e">
        <f>_xll.BDH(B123,$Y$7,$C$1,$C$1)</f>
        <v>#N/A</v>
      </c>
      <c r="Z123" s="183" t="e">
        <f t="shared" si="69"/>
        <v>#N/A</v>
      </c>
      <c r="AA123" s="171" t="e">
        <f t="shared" si="70"/>
        <v>#N/A</v>
      </c>
      <c r="AB123" s="170">
        <v>51000</v>
      </c>
      <c r="AC123" s="172">
        <f>IF(C123 = B338,1,_xll.BDP(J123,$AC$7)*K123)</f>
        <v>9.6254000000000008</v>
      </c>
      <c r="AD123" s="195" t="e">
        <f>Z123*AB123*S123/AC123 / AE338</f>
        <v>#N/A</v>
      </c>
      <c r="AE123" s="206"/>
      <c r="AF123" s="197"/>
      <c r="AG123" s="179"/>
    </row>
    <row r="124" spans="1:33" s="44" customFormat="1" x14ac:dyDescent="0.2">
      <c r="B124" s="44" t="s">
        <v>157</v>
      </c>
      <c r="C124" s="44" t="str">
        <f>_xll.BDP(B124,$C$7)</f>
        <v>NOK</v>
      </c>
      <c r="D124" s="44" t="s">
        <v>494</v>
      </c>
      <c r="E124" s="67">
        <f>_xll.BDP(B124,$E$7)</f>
        <v>24.75</v>
      </c>
      <c r="F124" s="67">
        <f>_xll.BDP(B124,$F$7)</f>
        <v>25.45</v>
      </c>
      <c r="G124" s="68">
        <f t="shared" si="60"/>
        <v>0.69999999999999929</v>
      </c>
      <c r="H124" s="76">
        <f t="shared" si="61"/>
        <v>2.8282828282828252</v>
      </c>
      <c r="I124" s="25">
        <v>-153000</v>
      </c>
      <c r="J124" s="49" t="str">
        <f>CONCATENATE(B338,C124, " Curncy")</f>
        <v>EURNOK Curncy</v>
      </c>
      <c r="K124" s="49">
        <f>IF(C124 = B338,1,_xll.BDP(J124,$K$7))</f>
        <v>1</v>
      </c>
      <c r="L124" s="69">
        <f>IF(C124 = B338,1,_xll.BDP(J124,$L$7)*K124)</f>
        <v>9.6234999999999999</v>
      </c>
      <c r="M124" s="70">
        <f t="shared" si="62"/>
        <v>-11129.007117992403</v>
      </c>
      <c r="N124" s="79">
        <f>M124 / X338</f>
        <v>-6.4401042195065634E-5</v>
      </c>
      <c r="O124" s="70">
        <f t="shared" si="63"/>
        <v>-404618.90164700995</v>
      </c>
      <c r="P124" s="85">
        <f>O124 / X338*100</f>
        <v>-0.23414378912348888</v>
      </c>
      <c r="Q124" s="82">
        <f t="shared" si="64"/>
        <v>-0.23414378912348888</v>
      </c>
      <c r="R124" s="161">
        <f t="shared" si="65"/>
        <v>0</v>
      </c>
      <c r="S124" s="33">
        <f t="shared" si="66"/>
        <v>1</v>
      </c>
      <c r="T124" s="44">
        <v>0</v>
      </c>
      <c r="U124" s="44">
        <v>1</v>
      </c>
      <c r="V124" s="152">
        <f t="shared" si="67"/>
        <v>0</v>
      </c>
      <c r="W124" s="152">
        <f t="shared" si="68"/>
        <v>0</v>
      </c>
      <c r="X124" s="203"/>
      <c r="Y124" s="185" t="e">
        <f>_xll.BDH(B124,$Y$7,$C$1,$C$1)</f>
        <v>#N/A</v>
      </c>
      <c r="Z124" s="183" t="e">
        <f t="shared" si="69"/>
        <v>#N/A</v>
      </c>
      <c r="AA124" s="171" t="e">
        <f t="shared" si="70"/>
        <v>#N/A</v>
      </c>
      <c r="AB124" s="170">
        <v>-153000</v>
      </c>
      <c r="AC124" s="172">
        <f>IF(C124 = B338,1,_xll.BDP(J124,$AC$7)*K124)</f>
        <v>9.6254000000000008</v>
      </c>
      <c r="AD124" s="195" t="e">
        <f>Z124*AB124*S124/AC124 / AE338</f>
        <v>#N/A</v>
      </c>
      <c r="AE124" s="206"/>
      <c r="AF124" s="197"/>
      <c r="AG124" s="179"/>
    </row>
    <row r="125" spans="1:33" s="44" customFormat="1" x14ac:dyDescent="0.2">
      <c r="B125" s="44" t="s">
        <v>156</v>
      </c>
      <c r="C125" s="44" t="str">
        <f>_xll.BDP(B125,$C$7)</f>
        <v>NOK</v>
      </c>
      <c r="D125" s="44" t="s">
        <v>493</v>
      </c>
      <c r="E125" s="67">
        <f>_xll.BDP(B125,$E$7)</f>
        <v>2.11</v>
      </c>
      <c r="F125" s="67">
        <f>_xll.BDP(B125,$F$7)</f>
        <v>2.1</v>
      </c>
      <c r="G125" s="68">
        <f t="shared" si="60"/>
        <v>-9.9999999999997868E-3</v>
      </c>
      <c r="H125" s="76">
        <f t="shared" si="61"/>
        <v>-0.47393364928908943</v>
      </c>
      <c r="I125" s="25">
        <v>-2162000</v>
      </c>
      <c r="J125" s="49" t="str">
        <f>CONCATENATE(B338,C125, " Curncy")</f>
        <v>EURNOK Curncy</v>
      </c>
      <c r="K125" s="49">
        <f>IF(C125 = B338,1,_xll.BDP(J125,$K$7))</f>
        <v>1</v>
      </c>
      <c r="L125" s="69">
        <f>IF(C125 = B338,1,_xll.BDP(J125,$L$7)*K125)</f>
        <v>9.6234999999999999</v>
      </c>
      <c r="M125" s="70">
        <f t="shared" si="62"/>
        <v>2246.5838832025293</v>
      </c>
      <c r="N125" s="79">
        <f>M125 / X338</f>
        <v>1.3000471823130634E-5</v>
      </c>
      <c r="O125" s="70">
        <f t="shared" si="63"/>
        <v>-471782.61547254119</v>
      </c>
      <c r="P125" s="85">
        <f>O125 / X338*100</f>
        <v>-0.27300990828574911</v>
      </c>
      <c r="Q125" s="82">
        <f t="shared" si="64"/>
        <v>-0.27300990828574911</v>
      </c>
      <c r="R125" s="161">
        <f t="shared" si="65"/>
        <v>0</v>
      </c>
      <c r="S125" s="33">
        <f t="shared" si="66"/>
        <v>1</v>
      </c>
      <c r="T125" s="44">
        <v>0</v>
      </c>
      <c r="U125" s="44">
        <v>1</v>
      </c>
      <c r="V125" s="152">
        <f t="shared" si="67"/>
        <v>1.3000471823130634E-5</v>
      </c>
      <c r="W125" s="152">
        <f t="shared" si="68"/>
        <v>0</v>
      </c>
      <c r="X125" s="203"/>
      <c r="Y125" s="185" t="e">
        <f>_xll.BDH(B125,$Y$7,$C$1,$C$1)</f>
        <v>#N/A</v>
      </c>
      <c r="Z125" s="183" t="e">
        <f t="shared" si="69"/>
        <v>#N/A</v>
      </c>
      <c r="AA125" s="171" t="e">
        <f t="shared" si="70"/>
        <v>#N/A</v>
      </c>
      <c r="AB125" s="170">
        <v>-2162000</v>
      </c>
      <c r="AC125" s="172">
        <f>IF(C125 = B338,1,_xll.BDP(J125,$AC$7)*K125)</f>
        <v>9.6254000000000008</v>
      </c>
      <c r="AD125" s="195" t="e">
        <f>Z125*AB125*S125/AC125 / AE338</f>
        <v>#N/A</v>
      </c>
      <c r="AE125" s="206"/>
      <c r="AF125" s="197"/>
      <c r="AG125" s="179"/>
    </row>
    <row r="126" spans="1:33" s="44" customFormat="1" x14ac:dyDescent="0.2">
      <c r="A126" s="46" t="s">
        <v>342</v>
      </c>
      <c r="B126" s="46" t="s">
        <v>268</v>
      </c>
      <c r="C126" s="46"/>
      <c r="D126" s="48" t="s">
        <v>155</v>
      </c>
      <c r="E126" s="71"/>
      <c r="F126" s="71"/>
      <c r="G126" s="72"/>
      <c r="H126" s="77"/>
      <c r="I126" s="41"/>
      <c r="J126" s="50"/>
      <c r="K126" s="50"/>
      <c r="L126" s="73"/>
      <c r="M126" s="74">
        <f t="shared" ref="M126:R126" si="71" xml:space="preserve"> SUM(M119:M125)</f>
        <v>11567.517015638661</v>
      </c>
      <c r="N126" s="80">
        <f t="shared" si="71"/>
        <v>6.6938599599949852E-5</v>
      </c>
      <c r="O126" s="74">
        <f t="shared" si="71"/>
        <v>9345264.1970177181</v>
      </c>
      <c r="P126" s="86">
        <f t="shared" si="71"/>
        <v>5.4078926133775616</v>
      </c>
      <c r="Q126" s="83">
        <f t="shared" si="71"/>
        <v>-0.50715369740923799</v>
      </c>
      <c r="R126" s="162">
        <f t="shared" si="71"/>
        <v>5.9150463107867992</v>
      </c>
      <c r="S126" s="39"/>
      <c r="T126" s="46"/>
      <c r="U126" s="46"/>
      <c r="V126" s="153">
        <f xml:space="preserve"> SUM(V119:V125)</f>
        <v>1.3000471823130634E-5</v>
      </c>
      <c r="W126" s="153">
        <f xml:space="preserve"> SUM(W119:W125)</f>
        <v>3.5213118869683067E-4</v>
      </c>
      <c r="X126" s="216"/>
      <c r="Y126" s="174"/>
      <c r="Z126" s="184"/>
      <c r="AA126" s="173"/>
      <c r="AB126" s="174"/>
      <c r="AC126" s="180"/>
      <c r="AD126" s="196" t="e">
        <f xml:space="preserve"> SUM(AD119:AD125)</f>
        <v>#N/A</v>
      </c>
      <c r="AE126" s="206"/>
      <c r="AF126" s="197"/>
      <c r="AG126" s="179"/>
    </row>
    <row r="127" spans="1:33" s="44" customFormat="1" x14ac:dyDescent="0.2">
      <c r="E127" s="67"/>
      <c r="F127" s="67"/>
      <c r="G127" s="68"/>
      <c r="H127" s="76"/>
      <c r="I127" s="25"/>
      <c r="J127" s="49"/>
      <c r="K127" s="49"/>
      <c r="L127" s="69"/>
      <c r="M127" s="70"/>
      <c r="N127" s="79"/>
      <c r="O127" s="70"/>
      <c r="P127" s="85"/>
      <c r="Q127" s="82"/>
      <c r="R127" s="161"/>
      <c r="S127" s="33"/>
      <c r="V127" s="152"/>
      <c r="W127" s="152"/>
      <c r="X127" s="203"/>
      <c r="Y127" s="185"/>
      <c r="Z127" s="183"/>
      <c r="AA127" s="171"/>
      <c r="AB127" s="170"/>
      <c r="AC127" s="172"/>
      <c r="AD127" s="195"/>
      <c r="AE127" s="206"/>
      <c r="AF127" s="197"/>
      <c r="AG127" s="179"/>
    </row>
    <row r="128" spans="1:33" s="44" customFormat="1" x14ac:dyDescent="0.2">
      <c r="B128" s="44" t="s">
        <v>154</v>
      </c>
      <c r="C128" s="44" t="str">
        <f>_xll.BDP(B128,$C$7)</f>
        <v>ZAr</v>
      </c>
      <c r="D128" s="44" t="s">
        <v>492</v>
      </c>
      <c r="E128" s="67">
        <f>_xll.BDP(B128,$E$7)</f>
        <v>64</v>
      </c>
      <c r="F128" s="67">
        <f>_xll.BDP(B128,$F$7)</f>
        <v>64</v>
      </c>
      <c r="G128" s="68">
        <f>IF(OR(F128="#N/A N/A",E128="#N/A N/A"),0,  F128 - E128)</f>
        <v>0</v>
      </c>
      <c r="H128" s="76">
        <f>IF(OR(E128=0,E128="#N/A N/A"),0,G128 / E128*100)</f>
        <v>0</v>
      </c>
      <c r="I128" s="25">
        <v>-4310000</v>
      </c>
      <c r="J128" s="49" t="str">
        <f>CONCATENATE(B338,C128, " Curncy")</f>
        <v>EURZAr Curncy</v>
      </c>
      <c r="K128" s="49">
        <f>IF(C128 = B338,1,_xll.BDP(J128,$K$7))</f>
        <v>1</v>
      </c>
      <c r="L128" s="69">
        <f>IF(C128 = B338,1,_xll.BDP(J128,$L$7)*K128)</f>
        <v>14.385</v>
      </c>
      <c r="M128" s="70">
        <f>G128*I128*S128/L128</f>
        <v>0</v>
      </c>
      <c r="N128" s="79">
        <f>M128 / X338</f>
        <v>0</v>
      </c>
      <c r="O128" s="70">
        <f>F128*I128*S128/L128</f>
        <v>-191755.30066041014</v>
      </c>
      <c r="P128" s="85">
        <f>O128 / X338*100</f>
        <v>-0.11096444703493272</v>
      </c>
      <c r="Q128" s="82">
        <f>IF(P128&lt;0,P128,0)</f>
        <v>-0.11096444703493272</v>
      </c>
      <c r="R128" s="161">
        <f>IF(P128&gt;0,P128,0)</f>
        <v>0</v>
      </c>
      <c r="S128" s="33">
        <f>IF(EXACT(C128,UPPER(C128)),1,0.01)/U128</f>
        <v>0.01</v>
      </c>
      <c r="T128" s="44">
        <v>0</v>
      </c>
      <c r="U128" s="44">
        <v>1</v>
      </c>
      <c r="V128" s="152">
        <f>IF(AND(P128&lt;0,N128&gt;0),N128,0)</f>
        <v>0</v>
      </c>
      <c r="W128" s="152">
        <f>IF(AND(P128&gt;0,N128&gt;0),N128,0)</f>
        <v>0</v>
      </c>
      <c r="X128" s="203"/>
      <c r="Y128" s="185" t="e">
        <f>_xll.BDH(B128,$Y$7,$C$1,$C$1)</f>
        <v>#N/A</v>
      </c>
      <c r="Z128" s="183" t="e">
        <f>IF(OR(E128="#N/A N/A",Y128="#N/A N/A"),0,  E128 - Y128)</f>
        <v>#N/A</v>
      </c>
      <c r="AA128" s="171" t="e">
        <f>IF(OR(Y128=0,Y128="#N/A N/A"),0,Z128 / Y128*100)</f>
        <v>#N/A</v>
      </c>
      <c r="AB128" s="170">
        <v>-4310000</v>
      </c>
      <c r="AC128" s="172">
        <f>IF(C128 = B338,1,_xll.BDP(J128,$AC$7)*K128)</f>
        <v>14.3337</v>
      </c>
      <c r="AD128" s="195" t="e">
        <f>Z128*AB128*S128/AC128 / AE338</f>
        <v>#N/A</v>
      </c>
      <c r="AE128" s="206"/>
      <c r="AF128" s="197"/>
      <c r="AG128" s="179"/>
    </row>
    <row r="129" spans="1:33" s="44" customFormat="1" x14ac:dyDescent="0.2">
      <c r="B129" s="44" t="s">
        <v>153</v>
      </c>
      <c r="C129" s="44" t="str">
        <f>_xll.BDP(B129,$C$7)</f>
        <v>ZAr</v>
      </c>
      <c r="D129" s="44" t="s">
        <v>491</v>
      </c>
      <c r="E129" s="67">
        <f>_xll.BDP(B129,$E$7)</f>
        <v>35795</v>
      </c>
      <c r="F129" s="67">
        <f>_xll.BDP(B129,$F$7)</f>
        <v>35040</v>
      </c>
      <c r="G129" s="68">
        <f>IF(OR(F129="#N/A N/A",E129="#N/A N/A"),0,  F129 - E129)</f>
        <v>-755</v>
      </c>
      <c r="H129" s="76">
        <f>IF(OR(E129=0,E129="#N/A N/A"),0,G129 / E129*100)</f>
        <v>-2.1092331331191505</v>
      </c>
      <c r="I129" s="25">
        <v>-64662</v>
      </c>
      <c r="J129" s="49" t="str">
        <f>CONCATENATE(B338,C129, " Curncy")</f>
        <v>EURZAr Curncy</v>
      </c>
      <c r="K129" s="49">
        <f>IF(C129 = B338,1,_xll.BDP(J129,$K$7))</f>
        <v>1</v>
      </c>
      <c r="L129" s="69">
        <f>IF(C129 = B338,1,_xll.BDP(J129,$L$7)*K129)</f>
        <v>14.385</v>
      </c>
      <c r="M129" s="70">
        <f>G129*I129*S129/L129</f>
        <v>33937.99791449427</v>
      </c>
      <c r="N129" s="79">
        <f>M129 / X338</f>
        <v>1.9639150308151389E-4</v>
      </c>
      <c r="O129" s="70">
        <f>F129*I129*S129/L129</f>
        <v>-1575082.7111574558</v>
      </c>
      <c r="P129" s="85">
        <f>O129 / X338*100</f>
        <v>-0.91146467125513186</v>
      </c>
      <c r="Q129" s="82">
        <f>IF(P129&lt;0,P129,0)</f>
        <v>-0.91146467125513186</v>
      </c>
      <c r="R129" s="161">
        <f>IF(P129&gt;0,P129,0)</f>
        <v>0</v>
      </c>
      <c r="S129" s="33">
        <f>IF(EXACT(C129,UPPER(C129)),1,0.01)/U129</f>
        <v>0.01</v>
      </c>
      <c r="T129" s="44">
        <v>0</v>
      </c>
      <c r="U129" s="44">
        <v>1</v>
      </c>
      <c r="V129" s="152">
        <f>IF(AND(P129&lt;0,N129&gt;0),N129,0)</f>
        <v>1.9639150308151389E-4</v>
      </c>
      <c r="W129" s="152">
        <f>IF(AND(P129&gt;0,N129&gt;0),N129,0)</f>
        <v>0</v>
      </c>
      <c r="X129" s="203"/>
      <c r="Y129" s="185" t="e">
        <f>_xll.BDH(B129,$Y$7,$C$1,$C$1)</f>
        <v>#N/A</v>
      </c>
      <c r="Z129" s="183" t="e">
        <f>IF(OR(E129="#N/A N/A",Y129="#N/A N/A"),0,  E129 - Y129)</f>
        <v>#N/A</v>
      </c>
      <c r="AA129" s="171" t="e">
        <f>IF(OR(Y129=0,Y129="#N/A N/A"),0,Z129 / Y129*100)</f>
        <v>#N/A</v>
      </c>
      <c r="AB129" s="170">
        <v>-64662</v>
      </c>
      <c r="AC129" s="172">
        <f>IF(C129 = B338,1,_xll.BDP(J129,$AC$7)*K129)</f>
        <v>14.3337</v>
      </c>
      <c r="AD129" s="195" t="e">
        <f>Z129*AB129*S129/AC129 / AE338</f>
        <v>#N/A</v>
      </c>
      <c r="AE129" s="206"/>
      <c r="AF129" s="197"/>
      <c r="AG129" s="179"/>
    </row>
    <row r="130" spans="1:33" s="44" customFormat="1" x14ac:dyDescent="0.2">
      <c r="A130" s="46" t="s">
        <v>343</v>
      </c>
      <c r="B130" s="46" t="s">
        <v>269</v>
      </c>
      <c r="C130" s="46"/>
      <c r="D130" s="48" t="s">
        <v>152</v>
      </c>
      <c r="E130" s="71"/>
      <c r="F130" s="71"/>
      <c r="G130" s="72"/>
      <c r="H130" s="77"/>
      <c r="I130" s="41"/>
      <c r="J130" s="50"/>
      <c r="K130" s="50"/>
      <c r="L130" s="73"/>
      <c r="M130" s="74">
        <f t="shared" ref="M130:R130" si="72" xml:space="preserve"> SUM(M128:M129)</f>
        <v>33937.99791449427</v>
      </c>
      <c r="N130" s="80">
        <f t="shared" si="72"/>
        <v>1.9639150308151389E-4</v>
      </c>
      <c r="O130" s="74">
        <f t="shared" si="72"/>
        <v>-1766838.011817866</v>
      </c>
      <c r="P130" s="86">
        <f t="shared" si="72"/>
        <v>-1.0224291182900647</v>
      </c>
      <c r="Q130" s="83">
        <f t="shared" si="72"/>
        <v>-1.0224291182900647</v>
      </c>
      <c r="R130" s="162">
        <f t="shared" si="72"/>
        <v>0</v>
      </c>
      <c r="S130" s="39"/>
      <c r="T130" s="46"/>
      <c r="U130" s="46"/>
      <c r="V130" s="153">
        <f xml:space="preserve"> SUM(V128:V129)</f>
        <v>1.9639150308151389E-4</v>
      </c>
      <c r="W130" s="153">
        <f xml:space="preserve"> SUM(W128:W129)</f>
        <v>0</v>
      </c>
      <c r="X130" s="216"/>
      <c r="Y130" s="174"/>
      <c r="Z130" s="184"/>
      <c r="AA130" s="173"/>
      <c r="AB130" s="174"/>
      <c r="AC130" s="180"/>
      <c r="AD130" s="196" t="e">
        <f xml:space="preserve"> SUM(AD128:AD129)</f>
        <v>#N/A</v>
      </c>
      <c r="AE130" s="217"/>
      <c r="AF130" s="197"/>
      <c r="AG130" s="179"/>
    </row>
    <row r="131" spans="1:33" s="44" customFormat="1" x14ac:dyDescent="0.2">
      <c r="E131" s="67"/>
      <c r="F131" s="67"/>
      <c r="G131" s="68"/>
      <c r="H131" s="76"/>
      <c r="I131" s="25"/>
      <c r="J131" s="49"/>
      <c r="K131" s="49"/>
      <c r="L131" s="69"/>
      <c r="M131" s="70"/>
      <c r="N131" s="79"/>
      <c r="O131" s="70"/>
      <c r="P131" s="85"/>
      <c r="Q131" s="82"/>
      <c r="R131" s="161"/>
      <c r="S131" s="33"/>
      <c r="V131" s="152"/>
      <c r="W131" s="152"/>
      <c r="X131" s="203"/>
      <c r="Y131" s="185"/>
      <c r="Z131" s="183"/>
      <c r="AA131" s="171"/>
      <c r="AB131" s="170"/>
      <c r="AC131" s="172"/>
      <c r="AD131" s="195"/>
      <c r="AE131" s="206"/>
      <c r="AF131" s="197"/>
      <c r="AG131" s="179"/>
    </row>
    <row r="132" spans="1:33" s="44" customFormat="1" x14ac:dyDescent="0.2">
      <c r="B132" s="44" t="s">
        <v>151</v>
      </c>
      <c r="C132" s="44" t="str">
        <f>_xll.BDP(B132,$C$7)</f>
        <v>SEK</v>
      </c>
      <c r="D132" s="44" t="s">
        <v>490</v>
      </c>
      <c r="E132" s="67">
        <f>_xll.BDP(B132,$E$7)</f>
        <v>31.8</v>
      </c>
      <c r="F132" s="67">
        <f>_xll.BDP(B132,$F$7)</f>
        <v>31.68</v>
      </c>
      <c r="G132" s="68">
        <f>IF(OR(F132="#N/A N/A",E132="#N/A N/A"),0,  F132 - E132)</f>
        <v>-0.12000000000000099</v>
      </c>
      <c r="H132" s="76">
        <f>IF(OR(E132=0,E132="#N/A N/A"),0,G132 / E132*100)</f>
        <v>-0.37735849056604087</v>
      </c>
      <c r="I132" s="25">
        <v>110000</v>
      </c>
      <c r="J132" s="49" t="str">
        <f>CONCATENATE(B338,C132, " Curncy")</f>
        <v>EURSEK Curncy</v>
      </c>
      <c r="K132" s="49">
        <f>IF(C132 = B338,1,_xll.BDP(J132,$K$7))</f>
        <v>1</v>
      </c>
      <c r="L132" s="69">
        <f>IF(C132 = B338,1,_xll.BDP(J132,$L$7)*K132)</f>
        <v>10.0966</v>
      </c>
      <c r="M132" s="70">
        <f>G132*I132*S132/L132</f>
        <v>-1307.3707980904571</v>
      </c>
      <c r="N132" s="79">
        <f>M132 / X338</f>
        <v>-7.5654585390910013E-6</v>
      </c>
      <c r="O132" s="70">
        <f>F132*I132*S132/L132</f>
        <v>345145.89069587778</v>
      </c>
      <c r="P132" s="85">
        <f>O132 / X338*100</f>
        <v>0.19972810543200079</v>
      </c>
      <c r="Q132" s="82">
        <f>IF(P132&lt;0,P132,0)</f>
        <v>0</v>
      </c>
      <c r="R132" s="161">
        <f>IF(P132&gt;0,P132,0)</f>
        <v>0.19972810543200079</v>
      </c>
      <c r="S132" s="33">
        <f>IF(EXACT(C132,UPPER(C132)),1,0.01)/U132</f>
        <v>1</v>
      </c>
      <c r="T132" s="44">
        <v>0</v>
      </c>
      <c r="U132" s="44">
        <v>1</v>
      </c>
      <c r="V132" s="152">
        <f>IF(AND(P132&lt;0,N132&gt;0),N132,0)</f>
        <v>0</v>
      </c>
      <c r="W132" s="152">
        <f>IF(AND(P132&gt;0,N132&gt;0),N132,0)</f>
        <v>0</v>
      </c>
      <c r="X132" s="203"/>
      <c r="Y132" s="185" t="e">
        <f>_xll.BDH(B132,$Y$7,$C$1,$C$1)</f>
        <v>#N/A</v>
      </c>
      <c r="Z132" s="183" t="e">
        <f>IF(OR(E132="#N/A N/A",Y132="#N/A N/A"),0,  E132 - Y132)</f>
        <v>#N/A</v>
      </c>
      <c r="AA132" s="171" t="e">
        <f>IF(OR(Y132=0,Y132="#N/A N/A"),0,Z132 / Y132*100)</f>
        <v>#N/A</v>
      </c>
      <c r="AB132" s="170">
        <v>110000</v>
      </c>
      <c r="AC132" s="172">
        <f>IF(C132 = B338,1,_xll.BDP(J132,$AC$7)*K132)</f>
        <v>10.065200000000001</v>
      </c>
      <c r="AD132" s="195" t="e">
        <f>Z132*AB132*S132/AC132 / AE338</f>
        <v>#N/A</v>
      </c>
      <c r="AE132" s="206"/>
      <c r="AF132" s="197"/>
      <c r="AG132" s="179"/>
    </row>
    <row r="133" spans="1:33" s="44" customFormat="1" x14ac:dyDescent="0.2">
      <c r="B133" s="44" t="s">
        <v>150</v>
      </c>
      <c r="C133" s="44" t="str">
        <f>_xll.BDP(B133,$C$7)</f>
        <v>SEK</v>
      </c>
      <c r="D133" s="44" t="s">
        <v>489</v>
      </c>
      <c r="E133" s="67">
        <f>_xll.BDP(B133,$E$7)</f>
        <v>104.2</v>
      </c>
      <c r="F133" s="67">
        <f>_xll.BDP(B133,$F$7)</f>
        <v>104.45</v>
      </c>
      <c r="G133" s="68">
        <f>IF(OR(F133="#N/A N/A",E133="#N/A N/A"),0,  F133 - E133)</f>
        <v>0.25</v>
      </c>
      <c r="H133" s="76">
        <f>IF(OR(E133=0,E133="#N/A N/A"),0,G133 / E133*100)</f>
        <v>0.23992322456813817</v>
      </c>
      <c r="I133" s="25">
        <v>-68000</v>
      </c>
      <c r="J133" s="49" t="str">
        <f>CONCATENATE(B338,C133, " Curncy")</f>
        <v>EURSEK Curncy</v>
      </c>
      <c r="K133" s="49">
        <f>IF(C133 = B338,1,_xll.BDP(J133,$K$7))</f>
        <v>1</v>
      </c>
      <c r="L133" s="69">
        <f>IF(C133 = B338,1,_xll.BDP(J133,$L$7)*K133)</f>
        <v>10.0966</v>
      </c>
      <c r="M133" s="70">
        <f>G133*I133*S133/L133</f>
        <v>-1683.7351187528475</v>
      </c>
      <c r="N133" s="79">
        <f>M133 / X338</f>
        <v>-9.7433935730716633E-6</v>
      </c>
      <c r="O133" s="70">
        <f>F133*I133*S133/L133</f>
        <v>-703464.53261493961</v>
      </c>
      <c r="P133" s="85">
        <f>O133 / X338*100</f>
        <v>-0.40707898348293409</v>
      </c>
      <c r="Q133" s="82">
        <f>IF(P133&lt;0,P133,0)</f>
        <v>-0.40707898348293409</v>
      </c>
      <c r="R133" s="161">
        <f>IF(P133&gt;0,P133,0)</f>
        <v>0</v>
      </c>
      <c r="S133" s="33">
        <f>IF(EXACT(C133,UPPER(C133)),1,0.01)/U133</f>
        <v>1</v>
      </c>
      <c r="T133" s="44">
        <v>0</v>
      </c>
      <c r="U133" s="44">
        <v>1</v>
      </c>
      <c r="V133" s="152">
        <f>IF(AND(P133&lt;0,N133&gt;0),N133,0)</f>
        <v>0</v>
      </c>
      <c r="W133" s="152">
        <f>IF(AND(P133&gt;0,N133&gt;0),N133,0)</f>
        <v>0</v>
      </c>
      <c r="X133" s="203"/>
      <c r="Y133" s="185" t="e">
        <f>_xll.BDH(B133,$Y$7,$C$1,$C$1)</f>
        <v>#N/A</v>
      </c>
      <c r="Z133" s="183" t="e">
        <f>IF(OR(E133="#N/A N/A",Y133="#N/A N/A"),0,  E133 - Y133)</f>
        <v>#N/A</v>
      </c>
      <c r="AA133" s="171" t="e">
        <f>IF(OR(Y133=0,Y133="#N/A N/A"),0,Z133 / Y133*100)</f>
        <v>#N/A</v>
      </c>
      <c r="AB133" s="170">
        <v>-68000</v>
      </c>
      <c r="AC133" s="172">
        <f>IF(C133 = B338,1,_xll.BDP(J133,$AC$7)*K133)</f>
        <v>10.065200000000001</v>
      </c>
      <c r="AD133" s="195" t="e">
        <f>Z133*AB133*S133/AC133 / AE338</f>
        <v>#N/A</v>
      </c>
      <c r="AE133" s="206"/>
      <c r="AF133" s="197"/>
      <c r="AG133" s="179"/>
    </row>
    <row r="134" spans="1:33" s="44" customFormat="1" x14ac:dyDescent="0.2">
      <c r="B134" s="44" t="s">
        <v>149</v>
      </c>
      <c r="C134" s="44" t="str">
        <f>_xll.BDP(B134,$C$7)</f>
        <v>SEK</v>
      </c>
      <c r="D134" s="44" t="s">
        <v>488</v>
      </c>
      <c r="E134" s="67">
        <f>_xll.BDP(B134,$E$7)</f>
        <v>491.8</v>
      </c>
      <c r="F134" s="67">
        <f>_xll.BDP(B134,$F$7)</f>
        <v>487.7</v>
      </c>
      <c r="G134" s="68">
        <f>IF(OR(F134="#N/A N/A",E134="#N/A N/A"),0,  F134 - E134)</f>
        <v>-4.1000000000000227</v>
      </c>
      <c r="H134" s="76">
        <f>IF(OR(E134=0,E134="#N/A N/A"),0,G134 / E134*100)</f>
        <v>-0.83367222448150113</v>
      </c>
      <c r="I134" s="25">
        <v>0</v>
      </c>
      <c r="J134" s="49" t="str">
        <f>CONCATENATE(B338,C134, " Curncy")</f>
        <v>EURSEK Curncy</v>
      </c>
      <c r="K134" s="49">
        <f>IF(C134 = B338,1,_xll.BDP(J134,$K$7))</f>
        <v>1</v>
      </c>
      <c r="L134" s="69">
        <f>IF(C134 = B338,1,_xll.BDP(J134,$L$7)*K134)</f>
        <v>10.0966</v>
      </c>
      <c r="M134" s="70">
        <f>G134*I134*S134/L134</f>
        <v>0</v>
      </c>
      <c r="N134" s="79">
        <f>M134 / X338</f>
        <v>0</v>
      </c>
      <c r="O134" s="70">
        <f>F134*I134*S134/L134</f>
        <v>0</v>
      </c>
      <c r="P134" s="85">
        <f>O134 / X338*100</f>
        <v>0</v>
      </c>
      <c r="Q134" s="82">
        <f>IF(P134&lt;0,P134,0)</f>
        <v>0</v>
      </c>
      <c r="R134" s="161">
        <f>IF(P134&gt;0,P134,0)</f>
        <v>0</v>
      </c>
      <c r="S134" s="33">
        <f>IF(EXACT(C134,UPPER(C134)),1,0.01)/U134</f>
        <v>1</v>
      </c>
      <c r="T134" s="44">
        <v>0</v>
      </c>
      <c r="U134" s="44">
        <v>1</v>
      </c>
      <c r="V134" s="152">
        <f>IF(AND(P134&lt;0,N134&gt;0),N134,0)</f>
        <v>0</v>
      </c>
      <c r="W134" s="152">
        <f>IF(AND(P134&gt;0,N134&gt;0),N134,0)</f>
        <v>0</v>
      </c>
      <c r="X134" s="203"/>
      <c r="Y134" s="185" t="e">
        <f>_xll.BDH(B134,$Y$7,$C$1,$C$1)</f>
        <v>#N/A</v>
      </c>
      <c r="Z134" s="183" t="e">
        <f>IF(OR(E134="#N/A N/A",Y134="#N/A N/A"),0,  E134 - Y134)</f>
        <v>#N/A</v>
      </c>
      <c r="AA134" s="171" t="e">
        <f>IF(OR(Y134=0,Y134="#N/A N/A"),0,Z134 / Y134*100)</f>
        <v>#N/A</v>
      </c>
      <c r="AB134" s="170">
        <v>0</v>
      </c>
      <c r="AC134" s="172">
        <f>IF(C134 = B338,1,_xll.BDP(J134,$AC$7)*K134)</f>
        <v>10.065200000000001</v>
      </c>
      <c r="AD134" s="195" t="e">
        <f>Z134*AB134*S134/AC134 / AE338</f>
        <v>#N/A</v>
      </c>
      <c r="AE134" s="206"/>
      <c r="AF134" s="197"/>
      <c r="AG134" s="179"/>
    </row>
    <row r="135" spans="1:33" s="44" customFormat="1" x14ac:dyDescent="0.2">
      <c r="B135" s="44" t="s">
        <v>148</v>
      </c>
      <c r="C135" s="44" t="str">
        <f>_xll.BDP(B135,$C$7)</f>
        <v>SEK</v>
      </c>
      <c r="D135" s="44" t="s">
        <v>487</v>
      </c>
      <c r="E135" s="67">
        <f>_xll.BDP(B135,$E$7)</f>
        <v>184.5</v>
      </c>
      <c r="F135" s="67">
        <f>_xll.BDP(B135,$F$7)</f>
        <v>181.45</v>
      </c>
      <c r="G135" s="68">
        <f>IF(OR(F135="#N/A N/A",E135="#N/A N/A"),0,  F135 - E135)</f>
        <v>-3.0500000000000114</v>
      </c>
      <c r="H135" s="76">
        <f>IF(OR(E135=0,E135="#N/A N/A"),0,G135 / E135*100)</f>
        <v>-1.653116531165318</v>
      </c>
      <c r="I135" s="25">
        <v>0</v>
      </c>
      <c r="J135" s="49" t="str">
        <f>CONCATENATE(B338,C135, " Curncy")</f>
        <v>EURSEK Curncy</v>
      </c>
      <c r="K135" s="49">
        <f>IF(C135 = B338,1,_xll.BDP(J135,$K$7))</f>
        <v>1</v>
      </c>
      <c r="L135" s="69">
        <f>IF(C135 = B338,1,_xll.BDP(J135,$L$7)*K135)</f>
        <v>10.0966</v>
      </c>
      <c r="M135" s="70">
        <f>G135*I135*S135/L135</f>
        <v>0</v>
      </c>
      <c r="N135" s="79">
        <f>M135 / X338</f>
        <v>0</v>
      </c>
      <c r="O135" s="70">
        <f>F135*I135*S135/L135</f>
        <v>0</v>
      </c>
      <c r="P135" s="85">
        <f>O135 / X338*100</f>
        <v>0</v>
      </c>
      <c r="Q135" s="82">
        <f>IF(P135&lt;0,P135,0)</f>
        <v>0</v>
      </c>
      <c r="R135" s="161">
        <f>IF(P135&gt;0,P135,0)</f>
        <v>0</v>
      </c>
      <c r="S135" s="33">
        <f>IF(EXACT(C135,UPPER(C135)),1,0.01)/U135</f>
        <v>1</v>
      </c>
      <c r="T135" s="44">
        <v>0</v>
      </c>
      <c r="U135" s="44">
        <v>1</v>
      </c>
      <c r="V135" s="152">
        <f>IF(AND(P135&lt;0,N135&gt;0),N135,0)</f>
        <v>0</v>
      </c>
      <c r="W135" s="152">
        <f>IF(AND(P135&gt;0,N135&gt;0),N135,0)</f>
        <v>0</v>
      </c>
      <c r="X135" s="203"/>
      <c r="Y135" s="185" t="e">
        <f>_xll.BDH(B135,$Y$7,$C$1,$C$1)</f>
        <v>#N/A</v>
      </c>
      <c r="Z135" s="183" t="e">
        <f>IF(OR(E135="#N/A N/A",Y135="#N/A N/A"),0,  E135 - Y135)</f>
        <v>#N/A</v>
      </c>
      <c r="AA135" s="171" t="e">
        <f>IF(OR(Y135=0,Y135="#N/A N/A"),0,Z135 / Y135*100)</f>
        <v>#N/A</v>
      </c>
      <c r="AB135" s="170">
        <v>0</v>
      </c>
      <c r="AC135" s="172">
        <f>IF(C135 = B338,1,_xll.BDP(J135,$AC$7)*K135)</f>
        <v>10.065200000000001</v>
      </c>
      <c r="AD135" s="195" t="e">
        <f>Z135*AB135*S135/AC135 / AE338</f>
        <v>#N/A</v>
      </c>
      <c r="AE135" s="206"/>
      <c r="AF135" s="197"/>
      <c r="AG135" s="179"/>
    </row>
    <row r="136" spans="1:33" s="44" customFormat="1" x14ac:dyDescent="0.2">
      <c r="B136" s="44" t="s">
        <v>147</v>
      </c>
      <c r="C136" s="44" t="str">
        <f>_xll.BDP(B136,$C$7)</f>
        <v>SEK</v>
      </c>
      <c r="D136" s="44" t="s">
        <v>486</v>
      </c>
      <c r="E136" s="67">
        <f>_xll.BDP(B136,$E$7)</f>
        <v>56.68</v>
      </c>
      <c r="F136" s="67">
        <f>_xll.BDP(B136,$F$7)</f>
        <v>55.7</v>
      </c>
      <c r="G136" s="68">
        <f>IF(OR(F136="#N/A N/A",E136="#N/A N/A"),0,  F136 - E136)</f>
        <v>-0.97999999999999687</v>
      </c>
      <c r="H136" s="76">
        <f>IF(OR(E136=0,E136="#N/A N/A"),0,G136 / E136*100)</f>
        <v>-1.729004940014109</v>
      </c>
      <c r="I136" s="25">
        <v>182000</v>
      </c>
      <c r="J136" s="49" t="str">
        <f>CONCATENATE(B338,C136, " Curncy")</f>
        <v>EURSEK Curncy</v>
      </c>
      <c r="K136" s="49">
        <f>IF(C136 = B338,1,_xll.BDP(J136,$K$7))</f>
        <v>1</v>
      </c>
      <c r="L136" s="69">
        <f>IF(C136 = B338,1,_xll.BDP(J136,$L$7)*K136)</f>
        <v>10.0966</v>
      </c>
      <c r="M136" s="70">
        <f>G136*I136*S136/L136</f>
        <v>-17665.3526929857</v>
      </c>
      <c r="N136" s="79">
        <f>M136 / X338</f>
        <v>-1.022253928054739E-4</v>
      </c>
      <c r="O136" s="70">
        <f>F136*I136*S136/L136</f>
        <v>1004040.9642850067</v>
      </c>
      <c r="P136" s="85">
        <f>O136 / X338*100</f>
        <v>0.58101575298621577</v>
      </c>
      <c r="Q136" s="82">
        <f>IF(P136&lt;0,P136,0)</f>
        <v>0</v>
      </c>
      <c r="R136" s="161">
        <f>IF(P136&gt;0,P136,0)</f>
        <v>0.58101575298621577</v>
      </c>
      <c r="S136" s="33">
        <f>IF(EXACT(C136,UPPER(C136)),1,0.01)/U136</f>
        <v>1</v>
      </c>
      <c r="T136" s="44">
        <v>0</v>
      </c>
      <c r="U136" s="44">
        <v>1</v>
      </c>
      <c r="V136" s="152">
        <f>IF(AND(P136&lt;0,N136&gt;0),N136,0)</f>
        <v>0</v>
      </c>
      <c r="W136" s="152">
        <f>IF(AND(P136&gt;0,N136&gt;0),N136,0)</f>
        <v>0</v>
      </c>
      <c r="X136" s="203"/>
      <c r="Y136" s="185" t="e">
        <f>_xll.BDH(B136,$Y$7,$C$1,$C$1)</f>
        <v>#N/A</v>
      </c>
      <c r="Z136" s="183" t="e">
        <f>IF(OR(E136="#N/A N/A",Y136="#N/A N/A"),0,  E136 - Y136)</f>
        <v>#N/A</v>
      </c>
      <c r="AA136" s="171" t="e">
        <f>IF(OR(Y136=0,Y136="#N/A N/A"),0,Z136 / Y136*100)</f>
        <v>#N/A</v>
      </c>
      <c r="AB136" s="170">
        <v>182000</v>
      </c>
      <c r="AC136" s="172">
        <f>IF(C136 = B338,1,_xll.BDP(J136,$AC$7)*K136)</f>
        <v>10.065200000000001</v>
      </c>
      <c r="AD136" s="195" t="e">
        <f>Z136*AB136*S136/AC136 / AE338</f>
        <v>#N/A</v>
      </c>
      <c r="AE136" s="206"/>
      <c r="AF136" s="197"/>
      <c r="AG136" s="179"/>
    </row>
    <row r="137" spans="1:33" s="44" customFormat="1" x14ac:dyDescent="0.2">
      <c r="A137" s="46" t="s">
        <v>344</v>
      </c>
      <c r="B137" s="46" t="s">
        <v>270</v>
      </c>
      <c r="C137" s="46"/>
      <c r="D137" s="48" t="s">
        <v>146</v>
      </c>
      <c r="E137" s="71"/>
      <c r="F137" s="71"/>
      <c r="G137" s="72"/>
      <c r="H137" s="77"/>
      <c r="I137" s="41"/>
      <c r="J137" s="50"/>
      <c r="K137" s="50"/>
      <c r="L137" s="73"/>
      <c r="M137" s="74">
        <f t="shared" ref="M137:R137" si="73" xml:space="preserve"> SUM(M132:M136)</f>
        <v>-20656.458609829006</v>
      </c>
      <c r="N137" s="80">
        <f t="shared" si="73"/>
        <v>-1.1953424491763657E-4</v>
      </c>
      <c r="O137" s="74">
        <f t="shared" si="73"/>
        <v>645722.32236594497</v>
      </c>
      <c r="P137" s="86">
        <f t="shared" si="73"/>
        <v>0.37366487493528244</v>
      </c>
      <c r="Q137" s="83">
        <f t="shared" si="73"/>
        <v>-0.40707898348293409</v>
      </c>
      <c r="R137" s="162">
        <f t="shared" si="73"/>
        <v>0.78074385841821659</v>
      </c>
      <c r="S137" s="39"/>
      <c r="T137" s="46"/>
      <c r="U137" s="46"/>
      <c r="V137" s="153">
        <f xml:space="preserve"> SUM(V132:V136)</f>
        <v>0</v>
      </c>
      <c r="W137" s="153">
        <f xml:space="preserve"> SUM(W132:W136)</f>
        <v>0</v>
      </c>
      <c r="X137" s="216"/>
      <c r="Y137" s="174"/>
      <c r="Z137" s="184"/>
      <c r="AA137" s="173"/>
      <c r="AB137" s="174"/>
      <c r="AC137" s="180"/>
      <c r="AD137" s="196" t="e">
        <f xml:space="preserve"> SUM(AD132:AD136)</f>
        <v>#N/A</v>
      </c>
      <c r="AE137" s="217"/>
      <c r="AF137" s="197"/>
      <c r="AG137" s="179"/>
    </row>
    <row r="138" spans="1:33" s="44" customFormat="1" x14ac:dyDescent="0.2">
      <c r="E138" s="67"/>
      <c r="F138" s="67"/>
      <c r="G138" s="68"/>
      <c r="H138" s="76"/>
      <c r="I138" s="25"/>
      <c r="J138" s="49"/>
      <c r="K138" s="49"/>
      <c r="L138" s="69"/>
      <c r="M138" s="70"/>
      <c r="N138" s="79"/>
      <c r="O138" s="70"/>
      <c r="P138" s="85"/>
      <c r="Q138" s="82"/>
      <c r="R138" s="161"/>
      <c r="S138" s="33"/>
      <c r="V138" s="152"/>
      <c r="W138" s="152"/>
      <c r="X138" s="203"/>
      <c r="Y138" s="185"/>
      <c r="Z138" s="183"/>
      <c r="AA138" s="171"/>
      <c r="AB138" s="170"/>
      <c r="AC138" s="172"/>
      <c r="AD138" s="195"/>
      <c r="AE138" s="206"/>
      <c r="AF138" s="197"/>
      <c r="AG138" s="179"/>
    </row>
    <row r="139" spans="1:33" s="44" customFormat="1" x14ac:dyDescent="0.2">
      <c r="B139" s="44" t="s">
        <v>145</v>
      </c>
      <c r="C139" s="44" t="str">
        <f>_xll.BDP(B139,$C$7)</f>
        <v>CHF</v>
      </c>
      <c r="D139" s="44" t="s">
        <v>485</v>
      </c>
      <c r="E139" s="67">
        <f>_xll.BDP(B139,$E$7)</f>
        <v>23.85</v>
      </c>
      <c r="F139" s="67">
        <f>_xll.BDP(B139,$F$7)</f>
        <v>23.5</v>
      </c>
      <c r="G139" s="68">
        <f>IF(OR(F139="#N/A N/A",E139="#N/A N/A"),0,  F139 - E139)</f>
        <v>-0.35000000000000142</v>
      </c>
      <c r="H139" s="76">
        <f>IF(OR(E139=0,E139="#N/A N/A"),0,G139 / E139*100)</f>
        <v>-1.4675052410901526</v>
      </c>
      <c r="I139" s="25">
        <v>0</v>
      </c>
      <c r="J139" s="49" t="str">
        <f>CONCATENATE(B338,C139, " Curncy")</f>
        <v>EURCHF Curncy</v>
      </c>
      <c r="K139" s="49">
        <f>IF(C139 = B338,1,_xll.BDP(J139,$K$7))</f>
        <v>1</v>
      </c>
      <c r="L139" s="69">
        <f>IF(C139 = B338,1,_xll.BDP(J139,$L$7)*K139)</f>
        <v>1.1524000000000001</v>
      </c>
      <c r="M139" s="70">
        <f>G139*I139*S139/L139</f>
        <v>0</v>
      </c>
      <c r="N139" s="79">
        <f>M139 / X338</f>
        <v>0</v>
      </c>
      <c r="O139" s="70">
        <f>F139*I139*S139/L139</f>
        <v>0</v>
      </c>
      <c r="P139" s="85">
        <f>O139 / X338*100</f>
        <v>0</v>
      </c>
      <c r="Q139" s="82">
        <f>IF(P139&lt;0,P139,0)</f>
        <v>0</v>
      </c>
      <c r="R139" s="161">
        <f>IF(P139&gt;0,P139,0)</f>
        <v>0</v>
      </c>
      <c r="S139" s="33">
        <f>IF(EXACT(C139,UPPER(C139)),1,0.01)/U139</f>
        <v>1</v>
      </c>
      <c r="T139" s="44">
        <v>0</v>
      </c>
      <c r="U139" s="44">
        <v>1</v>
      </c>
      <c r="V139" s="152">
        <f>IF(AND(P139&lt;0,N139&gt;0),N139,0)</f>
        <v>0</v>
      </c>
      <c r="W139" s="152">
        <f>IF(AND(P139&gt;0,N139&gt;0),N139,0)</f>
        <v>0</v>
      </c>
      <c r="X139" s="203"/>
      <c r="Y139" s="185" t="e">
        <f>_xll.BDH(B139,$Y$7,$C$1,$C$1)</f>
        <v>#N/A</v>
      </c>
      <c r="Z139" s="183" t="e">
        <f>IF(OR(E139="#N/A N/A",Y139="#N/A N/A"),0,  E139 - Y139)</f>
        <v>#N/A</v>
      </c>
      <c r="AA139" s="171" t="e">
        <f>IF(OR(Y139=0,Y139="#N/A N/A"),0,Z139 / Y139*100)</f>
        <v>#N/A</v>
      </c>
      <c r="AB139" s="170">
        <v>0</v>
      </c>
      <c r="AC139" s="172">
        <f>IF(C139 = B338,1,_xll.BDP(J139,$AC$7)*K139)</f>
        <v>1.15005</v>
      </c>
      <c r="AD139" s="195" t="e">
        <f>Z139*AB139*S139/AC139 / AE338</f>
        <v>#N/A</v>
      </c>
      <c r="AE139" s="206"/>
      <c r="AF139" s="197"/>
      <c r="AG139" s="179"/>
    </row>
    <row r="140" spans="1:33" s="44" customFormat="1" x14ac:dyDescent="0.2">
      <c r="B140" s="44" t="s">
        <v>144</v>
      </c>
      <c r="C140" s="44" t="str">
        <f>_xll.BDP(B140,$C$7)</f>
        <v>CHF</v>
      </c>
      <c r="D140" s="44" t="s">
        <v>484</v>
      </c>
      <c r="E140" s="67">
        <f>_xll.BDP(B140,$E$7)</f>
        <v>55.7</v>
      </c>
      <c r="F140" s="67">
        <f>_xll.BDP(B140,$F$7)</f>
        <v>55.24</v>
      </c>
      <c r="G140" s="68">
        <f>IF(OR(F140="#N/A N/A",E140="#N/A N/A"),0,  F140 - E140)</f>
        <v>-0.46000000000000085</v>
      </c>
      <c r="H140" s="76">
        <f>IF(OR(E140=0,E140="#N/A N/A"),0,G140 / E140*100)</f>
        <v>-0.825852782764813</v>
      </c>
      <c r="I140" s="25">
        <v>-22700</v>
      </c>
      <c r="J140" s="49" t="str">
        <f>CONCATENATE(B338,C140, " Curncy")</f>
        <v>EURCHF Curncy</v>
      </c>
      <c r="K140" s="49">
        <f>IF(C140 = B338,1,_xll.BDP(J140,$K$7))</f>
        <v>1</v>
      </c>
      <c r="L140" s="69">
        <f>IF(C140 = B338,1,_xll.BDP(J140,$L$7)*K140)</f>
        <v>1.1524000000000001</v>
      </c>
      <c r="M140" s="70">
        <f>G140*I140*S140/L140</f>
        <v>9061.0898993405226</v>
      </c>
      <c r="N140" s="79">
        <f>M140 / X338</f>
        <v>5.2434473871194657E-5</v>
      </c>
      <c r="O140" s="70">
        <f>F140*I140*S140/L140</f>
        <v>-1088118.7087816729</v>
      </c>
      <c r="P140" s="85">
        <f>O140 / X338*100</f>
        <v>-0.62966963840104073</v>
      </c>
      <c r="Q140" s="82">
        <f>IF(P140&lt;0,P140,0)</f>
        <v>-0.62966963840104073</v>
      </c>
      <c r="R140" s="161">
        <f>IF(P140&gt;0,P140,0)</f>
        <v>0</v>
      </c>
      <c r="S140" s="33">
        <f>IF(EXACT(C140,UPPER(C140)),1,0.01)/U140</f>
        <v>1</v>
      </c>
      <c r="T140" s="44">
        <v>0</v>
      </c>
      <c r="U140" s="44">
        <v>1</v>
      </c>
      <c r="V140" s="152">
        <f>IF(AND(P140&lt;0,N140&gt;0),N140,0)</f>
        <v>5.2434473871194657E-5</v>
      </c>
      <c r="W140" s="152">
        <f>IF(AND(P140&gt;0,N140&gt;0),N140,0)</f>
        <v>0</v>
      </c>
      <c r="X140" s="203"/>
      <c r="Y140" s="185" t="e">
        <f>_xll.BDH(B140,$Y$7,$C$1,$C$1)</f>
        <v>#N/A</v>
      </c>
      <c r="Z140" s="183" t="e">
        <f>IF(OR(E140="#N/A N/A",Y140="#N/A N/A"),0,  E140 - Y140)</f>
        <v>#N/A</v>
      </c>
      <c r="AA140" s="171" t="e">
        <f>IF(OR(Y140=0,Y140="#N/A N/A"),0,Z140 / Y140*100)</f>
        <v>#N/A</v>
      </c>
      <c r="AB140" s="170">
        <v>-22700</v>
      </c>
      <c r="AC140" s="172">
        <f>IF(C140 = B338,1,_xll.BDP(J140,$AC$7)*K140)</f>
        <v>1.15005</v>
      </c>
      <c r="AD140" s="195" t="e">
        <f>Z140*AB140*S140/AC140 / AE338</f>
        <v>#N/A</v>
      </c>
      <c r="AE140" s="206"/>
      <c r="AF140" s="197"/>
      <c r="AG140" s="179"/>
    </row>
    <row r="141" spans="1:33" s="44" customFormat="1" x14ac:dyDescent="0.2">
      <c r="B141" s="44" t="s">
        <v>143</v>
      </c>
      <c r="C141" s="44" t="str">
        <f>_xll.BDP(B141,$C$7)</f>
        <v>CHF</v>
      </c>
      <c r="D141" s="44" t="s">
        <v>483</v>
      </c>
      <c r="E141" s="67">
        <f>_xll.BDP(B141,$E$7)</f>
        <v>75.92</v>
      </c>
      <c r="F141" s="67">
        <f>_xll.BDP(B141,$F$7)</f>
        <v>75.28</v>
      </c>
      <c r="G141" s="68">
        <f>IF(OR(F141="#N/A N/A",E141="#N/A N/A"),0,  F141 - E141)</f>
        <v>-0.64000000000000057</v>
      </c>
      <c r="H141" s="76">
        <f>IF(OR(E141=0,E141="#N/A N/A"),0,G141 / E141*100)</f>
        <v>-0.84299262381454243</v>
      </c>
      <c r="I141" s="25">
        <v>0</v>
      </c>
      <c r="J141" s="49" t="str">
        <f>CONCATENATE(B338,C141, " Curncy")</f>
        <v>EURCHF Curncy</v>
      </c>
      <c r="K141" s="49">
        <f>IF(C141 = B338,1,_xll.BDP(J141,$K$7))</f>
        <v>1</v>
      </c>
      <c r="L141" s="69">
        <f>IF(C141 = B338,1,_xll.BDP(J141,$L$7)*K141)</f>
        <v>1.1524000000000001</v>
      </c>
      <c r="M141" s="70">
        <f>G141*I141*S141/L141</f>
        <v>0</v>
      </c>
      <c r="N141" s="79">
        <f>M141 / X338</f>
        <v>0</v>
      </c>
      <c r="O141" s="70">
        <f>F141*I141*S141/L141</f>
        <v>0</v>
      </c>
      <c r="P141" s="85">
        <f>O141 / X338*100</f>
        <v>0</v>
      </c>
      <c r="Q141" s="82">
        <f>IF(P141&lt;0,P141,0)</f>
        <v>0</v>
      </c>
      <c r="R141" s="161">
        <f>IF(P141&gt;0,P141,0)</f>
        <v>0</v>
      </c>
      <c r="S141" s="33">
        <f>IF(EXACT(C141,UPPER(C141)),1,0.01)/U141</f>
        <v>1</v>
      </c>
      <c r="T141" s="44">
        <v>0</v>
      </c>
      <c r="U141" s="44">
        <v>1</v>
      </c>
      <c r="V141" s="152">
        <f>IF(AND(P141&lt;0,N141&gt;0),N141,0)</f>
        <v>0</v>
      </c>
      <c r="W141" s="152">
        <f>IF(AND(P141&gt;0,N141&gt;0),N141,0)</f>
        <v>0</v>
      </c>
      <c r="X141" s="203"/>
      <c r="Y141" s="185" t="e">
        <f>_xll.BDH(B141,$Y$7,$C$1,$C$1)</f>
        <v>#N/A</v>
      </c>
      <c r="Z141" s="183" t="e">
        <f>IF(OR(E141="#N/A N/A",Y141="#N/A N/A"),0,  E141 - Y141)</f>
        <v>#N/A</v>
      </c>
      <c r="AA141" s="171" t="e">
        <f>IF(OR(Y141=0,Y141="#N/A N/A"),0,Z141 / Y141*100)</f>
        <v>#N/A</v>
      </c>
      <c r="AB141" s="170">
        <v>0</v>
      </c>
      <c r="AC141" s="172">
        <f>IF(C141 = B338,1,_xll.BDP(J141,$AC$7)*K141)</f>
        <v>1.15005</v>
      </c>
      <c r="AD141" s="195" t="e">
        <f>Z141*AB141*S141/AC141 / AE338</f>
        <v>#N/A</v>
      </c>
      <c r="AE141" s="206"/>
      <c r="AF141" s="197"/>
      <c r="AG141" s="179"/>
    </row>
    <row r="142" spans="1:33" s="44" customFormat="1" x14ac:dyDescent="0.2">
      <c r="B142" s="44" t="s">
        <v>142</v>
      </c>
      <c r="C142" s="44" t="str">
        <f>_xll.BDP(B142,$C$7)</f>
        <v>CHF</v>
      </c>
      <c r="D142" s="44" t="s">
        <v>366</v>
      </c>
      <c r="E142" s="67">
        <f>_xll.BDP(B142,$E$7)</f>
        <v>401.1</v>
      </c>
      <c r="F142" s="67">
        <f>_xll.BDP(B142,$F$7)</f>
        <v>399.9</v>
      </c>
      <c r="G142" s="68">
        <f>IF(OR(F142="#N/A N/A",E142="#N/A N/A"),0,  F142 - E142)</f>
        <v>-1.2000000000000455</v>
      </c>
      <c r="H142" s="76">
        <f>IF(OR(E142=0,E142="#N/A N/A"),0,G142 / E142*100)</f>
        <v>-0.29917726252805921</v>
      </c>
      <c r="I142" s="25">
        <v>-4370</v>
      </c>
      <c r="J142" s="49" t="str">
        <f>CONCATENATE(B338,C142, " Curncy")</f>
        <v>EURCHF Curncy</v>
      </c>
      <c r="K142" s="49">
        <f>IF(C142 = B338,1,_xll.BDP(J142,$K$7))</f>
        <v>1</v>
      </c>
      <c r="L142" s="69">
        <f>IF(C142 = B338,1,_xll.BDP(J142,$L$7)*K142)</f>
        <v>1.1524000000000001</v>
      </c>
      <c r="M142" s="70">
        <f>G142*I142*S142/L142</f>
        <v>4550.5032974663291</v>
      </c>
      <c r="N142" s="79">
        <f>M142 / X338</f>
        <v>2.6332731371437911E-5</v>
      </c>
      <c r="O142" s="70">
        <f>F142*I142*S142/L142</f>
        <v>-1516455.2238805969</v>
      </c>
      <c r="P142" s="85">
        <f>O142 / X338*100</f>
        <v>-0.87753827295313525</v>
      </c>
      <c r="Q142" s="82">
        <f>IF(P142&lt;0,P142,0)</f>
        <v>-0.87753827295313525</v>
      </c>
      <c r="R142" s="161">
        <f>IF(P142&gt;0,P142,0)</f>
        <v>0</v>
      </c>
      <c r="S142" s="33">
        <f>IF(EXACT(C142,UPPER(C142)),1,0.01)/U142</f>
        <v>1</v>
      </c>
      <c r="T142" s="44">
        <v>0</v>
      </c>
      <c r="U142" s="44">
        <v>1</v>
      </c>
      <c r="V142" s="152">
        <f>IF(AND(P142&lt;0,N142&gt;0),N142,0)</f>
        <v>2.6332731371437911E-5</v>
      </c>
      <c r="W142" s="152">
        <f>IF(AND(P142&gt;0,N142&gt;0),N142,0)</f>
        <v>0</v>
      </c>
      <c r="X142" s="203"/>
      <c r="Y142" s="185" t="e">
        <f>_xll.BDH(B142,$Y$7,$C$1,$C$1)</f>
        <v>#N/A</v>
      </c>
      <c r="Z142" s="183" t="e">
        <f>IF(OR(E142="#N/A N/A",Y142="#N/A N/A"),0,  E142 - Y142)</f>
        <v>#N/A</v>
      </c>
      <c r="AA142" s="171" t="e">
        <f>IF(OR(Y142=0,Y142="#N/A N/A"),0,Z142 / Y142*100)</f>
        <v>#N/A</v>
      </c>
      <c r="AB142" s="170">
        <v>-4370</v>
      </c>
      <c r="AC142" s="172">
        <f>IF(C142 = B338,1,_xll.BDP(J142,$AC$7)*K142)</f>
        <v>1.15005</v>
      </c>
      <c r="AD142" s="195" t="e">
        <f>Z142*AB142*S142/AC142 / AE338</f>
        <v>#N/A</v>
      </c>
      <c r="AE142" s="206"/>
      <c r="AF142" s="197"/>
      <c r="AG142" s="179"/>
    </row>
    <row r="143" spans="1:33" s="44" customFormat="1" x14ac:dyDescent="0.2">
      <c r="A143" s="46" t="s">
        <v>345</v>
      </c>
      <c r="B143" s="46" t="s">
        <v>271</v>
      </c>
      <c r="C143" s="46"/>
      <c r="D143" s="48" t="s">
        <v>141</v>
      </c>
      <c r="E143" s="71"/>
      <c r="F143" s="71"/>
      <c r="G143" s="72"/>
      <c r="H143" s="77"/>
      <c r="I143" s="41"/>
      <c r="J143" s="50"/>
      <c r="K143" s="50"/>
      <c r="L143" s="73"/>
      <c r="M143" s="74">
        <f t="shared" ref="M143:R143" si="74" xml:space="preserve"> SUM(M139:M142)</f>
        <v>13611.593196806851</v>
      </c>
      <c r="N143" s="80">
        <f t="shared" si="74"/>
        <v>7.8767205242632568E-5</v>
      </c>
      <c r="O143" s="74">
        <f t="shared" si="74"/>
        <v>-2604573.93266227</v>
      </c>
      <c r="P143" s="86">
        <f t="shared" si="74"/>
        <v>-1.5072079113541759</v>
      </c>
      <c r="Q143" s="83">
        <f t="shared" si="74"/>
        <v>-1.5072079113541759</v>
      </c>
      <c r="R143" s="162">
        <f t="shared" si="74"/>
        <v>0</v>
      </c>
      <c r="S143" s="39"/>
      <c r="T143" s="46"/>
      <c r="U143" s="46"/>
      <c r="V143" s="153">
        <f xml:space="preserve"> SUM(V139:V142)</f>
        <v>7.8767205242632568E-5</v>
      </c>
      <c r="W143" s="153">
        <f xml:space="preserve"> SUM(W139:W142)</f>
        <v>0</v>
      </c>
      <c r="X143" s="216"/>
      <c r="Y143" s="174"/>
      <c r="Z143" s="184"/>
      <c r="AA143" s="173"/>
      <c r="AB143" s="174"/>
      <c r="AC143" s="180"/>
      <c r="AD143" s="196" t="e">
        <f xml:space="preserve"> SUM(AD139:AD142)</f>
        <v>#N/A</v>
      </c>
      <c r="AE143" s="217"/>
      <c r="AF143" s="197"/>
      <c r="AG143" s="179"/>
    </row>
    <row r="144" spans="1:33" s="44" customFormat="1" x14ac:dyDescent="0.2">
      <c r="E144" s="67"/>
      <c r="F144" s="67"/>
      <c r="G144" s="68"/>
      <c r="H144" s="76"/>
      <c r="I144" s="25"/>
      <c r="J144" s="49"/>
      <c r="K144" s="49"/>
      <c r="L144" s="69"/>
      <c r="M144" s="70"/>
      <c r="N144" s="79"/>
      <c r="O144" s="70"/>
      <c r="P144" s="85"/>
      <c r="Q144" s="82"/>
      <c r="R144" s="161"/>
      <c r="S144" s="33"/>
      <c r="V144" s="152"/>
      <c r="W144" s="152"/>
      <c r="X144" s="203"/>
      <c r="Y144" s="185"/>
      <c r="Z144" s="183"/>
      <c r="AA144" s="171"/>
      <c r="AB144" s="170"/>
      <c r="AC144" s="172"/>
      <c r="AD144" s="195"/>
      <c r="AE144" s="206"/>
      <c r="AF144" s="197"/>
      <c r="AG144" s="179"/>
    </row>
    <row r="145" spans="2:33" s="44" customFormat="1" x14ac:dyDescent="0.2">
      <c r="B145" s="44" t="s">
        <v>140</v>
      </c>
      <c r="C145" s="44" t="str">
        <f>_xll.BDP(B145,$C$7)</f>
        <v>GBp</v>
      </c>
      <c r="D145" s="44" t="s">
        <v>482</v>
      </c>
      <c r="E145" s="67">
        <f>_xll.BDP(B145,$E$7)</f>
        <v>1269</v>
      </c>
      <c r="F145" s="67">
        <f>_xll.BDP(B145,$F$7)</f>
        <v>1268</v>
      </c>
      <c r="G145" s="68">
        <f t="shared" ref="G145:G176" si="75">IF(OR(F145="#N/A N/A",E145="#N/A N/A"),0,  F145 - E145)</f>
        <v>-1</v>
      </c>
      <c r="H145" s="76">
        <f t="shared" ref="H145:H176" si="76">IF(OR(E145=0,E145="#N/A N/A"),0,G145 / E145*100)</f>
        <v>-7.8802206461780933E-2</v>
      </c>
      <c r="I145" s="25">
        <v>90000</v>
      </c>
      <c r="J145" s="49" t="str">
        <f>CONCATENATE(B338,C145, " Curncy")</f>
        <v>EURGBp Curncy</v>
      </c>
      <c r="K145" s="49">
        <f>IF(C145 = B338,1,_xll.BDP(J145,$K$7))</f>
        <v>1</v>
      </c>
      <c r="L145" s="69">
        <f>IF(C145 = B338,1,_xll.BDP(J145,$L$7)*K145)</f>
        <v>0.88500999999999996</v>
      </c>
      <c r="M145" s="70">
        <f t="shared" ref="M145:M176" si="77">G145*I145*S145/L145</f>
        <v>-1016.9376617213366</v>
      </c>
      <c r="N145" s="79">
        <f>M145 / X338</f>
        <v>-5.8847877953448066E-6</v>
      </c>
      <c r="O145" s="70">
        <f t="shared" ref="O145:O176" si="78">F145*I145*S145/L145</f>
        <v>1289476.9550626548</v>
      </c>
      <c r="P145" s="85">
        <f>O145 / X338*100</f>
        <v>0.74619109244972148</v>
      </c>
      <c r="Q145" s="82">
        <f t="shared" ref="Q145:Q176" si="79">IF(P145&lt;0,P145,0)</f>
        <v>0</v>
      </c>
      <c r="R145" s="161">
        <f t="shared" ref="R145:R176" si="80">IF(P145&gt;0,P145,0)</f>
        <v>0.74619109244972148</v>
      </c>
      <c r="S145" s="33">
        <f t="shared" ref="S145:S176" si="81">IF(EXACT(C145,UPPER(C145)),1,0.01)/U145</f>
        <v>0.01</v>
      </c>
      <c r="T145" s="44">
        <v>0</v>
      </c>
      <c r="U145" s="44">
        <v>1</v>
      </c>
      <c r="V145" s="152">
        <f t="shared" ref="V145:V176" si="82">IF(AND(P145&lt;0,N145&gt;0),N145,0)</f>
        <v>0</v>
      </c>
      <c r="W145" s="152">
        <f t="shared" ref="W145:W176" si="83">IF(AND(P145&gt;0,N145&gt;0),N145,0)</f>
        <v>0</v>
      </c>
      <c r="X145" s="203"/>
      <c r="Y145" s="185" t="e">
        <f>_xll.BDH(B145,$Y$7,$C$1,$C$1)</f>
        <v>#N/A</v>
      </c>
      <c r="Z145" s="183" t="e">
        <f t="shared" ref="Z145:Z176" si="84">IF(OR(E145="#N/A N/A",Y145="#N/A N/A"),0,  E145 - Y145)</f>
        <v>#N/A</v>
      </c>
      <c r="AA145" s="171" t="e">
        <f t="shared" ref="AA145:AA176" si="85">IF(OR(Y145=0,Y145="#N/A N/A"),0,Z145 / Y145*100)</f>
        <v>#N/A</v>
      </c>
      <c r="AB145" s="170">
        <v>90000</v>
      </c>
      <c r="AC145" s="172">
        <f>IF(C145 = B338,1,_xll.BDP(J145,$AC$7)*K145)</f>
        <v>0.87961999999999996</v>
      </c>
      <c r="AD145" s="195" t="e">
        <f>Z145*AB145*S145/AC145 / AE338</f>
        <v>#N/A</v>
      </c>
      <c r="AE145" s="206"/>
      <c r="AF145" s="197"/>
      <c r="AG145" s="179"/>
    </row>
    <row r="146" spans="2:33" s="44" customFormat="1" x14ac:dyDescent="0.2">
      <c r="B146" s="44" t="s">
        <v>139</v>
      </c>
      <c r="C146" s="44" t="str">
        <f>_xll.BDP(B146,$C$7)</f>
        <v>GBp</v>
      </c>
      <c r="D146" s="44" t="s">
        <v>481</v>
      </c>
      <c r="E146" s="67">
        <f>_xll.BDP(B146,$E$7)</f>
        <v>139.94999999999999</v>
      </c>
      <c r="F146" s="67">
        <f>_xll.BDP(B146,$F$7)</f>
        <v>138.6</v>
      </c>
      <c r="G146" s="68">
        <f t="shared" si="75"/>
        <v>-1.3499999999999943</v>
      </c>
      <c r="H146" s="76">
        <f t="shared" si="76"/>
        <v>-0.96463022508038199</v>
      </c>
      <c r="I146" s="25">
        <v>1358000</v>
      </c>
      <c r="J146" s="49" t="str">
        <f>CONCATENATE(B338,C146, " Curncy")</f>
        <v>EURGBp Curncy</v>
      </c>
      <c r="K146" s="49">
        <f>IF(C146 = B338,1,_xll.BDP(J146,$K$7))</f>
        <v>1</v>
      </c>
      <c r="L146" s="69">
        <f>IF(C146 = B338,1,_xll.BDP(J146,$L$7)*K146)</f>
        <v>0.88500999999999996</v>
      </c>
      <c r="M146" s="70">
        <f t="shared" si="77"/>
        <v>-20715.020169263538</v>
      </c>
      <c r="N146" s="79">
        <f>M146 / X338</f>
        <v>-1.1987312739117321E-4</v>
      </c>
      <c r="O146" s="70">
        <f t="shared" si="78"/>
        <v>2126742.0707110655</v>
      </c>
      <c r="P146" s="85">
        <f>O146 / X338*100</f>
        <v>1.2306974412160503</v>
      </c>
      <c r="Q146" s="82">
        <f t="shared" si="79"/>
        <v>0</v>
      </c>
      <c r="R146" s="161">
        <f t="shared" si="80"/>
        <v>1.2306974412160503</v>
      </c>
      <c r="S146" s="33">
        <f t="shared" si="81"/>
        <v>0.01</v>
      </c>
      <c r="T146" s="44">
        <v>0</v>
      </c>
      <c r="U146" s="44">
        <v>1</v>
      </c>
      <c r="V146" s="152">
        <f t="shared" si="82"/>
        <v>0</v>
      </c>
      <c r="W146" s="152">
        <f t="shared" si="83"/>
        <v>0</v>
      </c>
      <c r="X146" s="203"/>
      <c r="Y146" s="185" t="e">
        <f>_xll.BDH(B146,$Y$7,$C$1,$C$1)</f>
        <v>#N/A</v>
      </c>
      <c r="Z146" s="183" t="e">
        <f t="shared" si="84"/>
        <v>#N/A</v>
      </c>
      <c r="AA146" s="171" t="e">
        <f t="shared" si="85"/>
        <v>#N/A</v>
      </c>
      <c r="AB146" s="170">
        <v>1358000</v>
      </c>
      <c r="AC146" s="172">
        <f>IF(C146 = B338,1,_xll.BDP(J146,$AC$7)*K146)</f>
        <v>0.87961999999999996</v>
      </c>
      <c r="AD146" s="195" t="e">
        <f>Z146*AB146*S146/AC146 / AE338</f>
        <v>#N/A</v>
      </c>
      <c r="AE146" s="206"/>
      <c r="AF146" s="197"/>
      <c r="AG146" s="179"/>
    </row>
    <row r="147" spans="2:33" s="44" customFormat="1" x14ac:dyDescent="0.2">
      <c r="B147" s="44" t="s">
        <v>138</v>
      </c>
      <c r="C147" s="44" t="str">
        <f>_xll.BDP(B147,$C$7)</f>
        <v>GBp</v>
      </c>
      <c r="D147" s="44" t="s">
        <v>480</v>
      </c>
      <c r="E147" s="67">
        <f>_xll.BDP(B147,$E$7)</f>
        <v>25.5</v>
      </c>
      <c r="F147" s="67">
        <f>_xll.BDP(B147,$F$7)</f>
        <v>25.5</v>
      </c>
      <c r="G147" s="68">
        <f t="shared" si="75"/>
        <v>0</v>
      </c>
      <c r="H147" s="76">
        <f t="shared" si="76"/>
        <v>0</v>
      </c>
      <c r="I147" s="25">
        <v>1800000</v>
      </c>
      <c r="J147" s="49" t="str">
        <f>CONCATENATE(B338,C147, " Curncy")</f>
        <v>EURGBp Curncy</v>
      </c>
      <c r="K147" s="49">
        <f>IF(C147 = B338,1,_xll.BDP(J147,$K$7))</f>
        <v>1</v>
      </c>
      <c r="L147" s="69">
        <f>IF(C147 = B338,1,_xll.BDP(J147,$L$7)*K147)</f>
        <v>0.88500999999999996</v>
      </c>
      <c r="M147" s="70">
        <f t="shared" si="77"/>
        <v>0</v>
      </c>
      <c r="N147" s="79">
        <f>M147 / X338</f>
        <v>0</v>
      </c>
      <c r="O147" s="70">
        <f t="shared" si="78"/>
        <v>518638.20747788163</v>
      </c>
      <c r="P147" s="85">
        <f>O147 / X338*100</f>
        <v>0.30012417756258514</v>
      </c>
      <c r="Q147" s="82">
        <f t="shared" si="79"/>
        <v>0</v>
      </c>
      <c r="R147" s="161">
        <f t="shared" si="80"/>
        <v>0.30012417756258514</v>
      </c>
      <c r="S147" s="33">
        <f t="shared" si="81"/>
        <v>0.01</v>
      </c>
      <c r="T147" s="44">
        <v>0</v>
      </c>
      <c r="U147" s="44">
        <v>1</v>
      </c>
      <c r="V147" s="152">
        <f t="shared" si="82"/>
        <v>0</v>
      </c>
      <c r="W147" s="152">
        <f t="shared" si="83"/>
        <v>0</v>
      </c>
      <c r="X147" s="203"/>
      <c r="Y147" s="185" t="e">
        <f>_xll.BDH(B147,$Y$7,$C$1,$C$1)</f>
        <v>#N/A</v>
      </c>
      <c r="Z147" s="183" t="e">
        <f t="shared" si="84"/>
        <v>#N/A</v>
      </c>
      <c r="AA147" s="171" t="e">
        <f t="shared" si="85"/>
        <v>#N/A</v>
      </c>
      <c r="AB147" s="170">
        <v>1800000</v>
      </c>
      <c r="AC147" s="172">
        <f>IF(C147 = B338,1,_xll.BDP(J147,$AC$7)*K147)</f>
        <v>0.87961999999999996</v>
      </c>
      <c r="AD147" s="195" t="e">
        <f>Z147*AB147*S147/AC147 / AE338</f>
        <v>#N/A</v>
      </c>
      <c r="AE147" s="206"/>
      <c r="AF147" s="197"/>
      <c r="AG147" s="179"/>
    </row>
    <row r="148" spans="2:33" s="44" customFormat="1" x14ac:dyDescent="0.2">
      <c r="B148" s="44" t="s">
        <v>137</v>
      </c>
      <c r="C148" s="44" t="str">
        <f>_xll.BDP(B148,$C$7)</f>
        <v>GBp</v>
      </c>
      <c r="D148" s="44" t="s">
        <v>479</v>
      </c>
      <c r="E148" s="67">
        <f>_xll.BDP(B148,$E$7)</f>
        <v>1842</v>
      </c>
      <c r="F148" s="67">
        <f>_xll.BDP(B148,$F$7)</f>
        <v>1784.6</v>
      </c>
      <c r="G148" s="68">
        <f t="shared" si="75"/>
        <v>-57.400000000000091</v>
      </c>
      <c r="H148" s="76">
        <f t="shared" si="76"/>
        <v>-3.1161780673181374</v>
      </c>
      <c r="I148" s="25">
        <v>-100000</v>
      </c>
      <c r="J148" s="49" t="str">
        <f>CONCATENATE(B338,C148, " Curncy")</f>
        <v>EURGBp Curncy</v>
      </c>
      <c r="K148" s="49">
        <f>IF(C148 = B338,1,_xll.BDP(J148,$K$7))</f>
        <v>1</v>
      </c>
      <c r="L148" s="69">
        <f>IF(C148 = B338,1,_xll.BDP(J148,$L$7)*K148)</f>
        <v>0.88500999999999996</v>
      </c>
      <c r="M148" s="70">
        <f t="shared" si="77"/>
        <v>64858.02420311646</v>
      </c>
      <c r="N148" s="79">
        <f>M148 / X338</f>
        <v>3.7531868828088051E-4</v>
      </c>
      <c r="O148" s="70">
        <f t="shared" si="78"/>
        <v>-2016474.3901198858</v>
      </c>
      <c r="P148" s="85">
        <f>O148 / X338*100</f>
        <v>-1.1668880332858158</v>
      </c>
      <c r="Q148" s="82">
        <f t="shared" si="79"/>
        <v>-1.1668880332858158</v>
      </c>
      <c r="R148" s="161">
        <f t="shared" si="80"/>
        <v>0</v>
      </c>
      <c r="S148" s="33">
        <f t="shared" si="81"/>
        <v>0.01</v>
      </c>
      <c r="T148" s="44">
        <v>0</v>
      </c>
      <c r="U148" s="44">
        <v>1</v>
      </c>
      <c r="V148" s="152">
        <f t="shared" si="82"/>
        <v>3.7531868828088051E-4</v>
      </c>
      <c r="W148" s="152">
        <f t="shared" si="83"/>
        <v>0</v>
      </c>
      <c r="X148" s="203"/>
      <c r="Y148" s="185" t="e">
        <f>_xll.BDH(B148,$Y$7,$C$1,$C$1)</f>
        <v>#N/A</v>
      </c>
      <c r="Z148" s="183" t="e">
        <f t="shared" si="84"/>
        <v>#N/A</v>
      </c>
      <c r="AA148" s="171" t="e">
        <f t="shared" si="85"/>
        <v>#N/A</v>
      </c>
      <c r="AB148" s="170">
        <v>-100000</v>
      </c>
      <c r="AC148" s="172">
        <f>IF(C148 = B338,1,_xll.BDP(J148,$AC$7)*K148)</f>
        <v>0.87961999999999996</v>
      </c>
      <c r="AD148" s="195" t="e">
        <f>Z148*AB148*S148/AC148 / AE338</f>
        <v>#N/A</v>
      </c>
      <c r="AE148" s="206"/>
      <c r="AF148" s="197"/>
      <c r="AG148" s="179"/>
    </row>
    <row r="149" spans="2:33" s="44" customFormat="1" x14ac:dyDescent="0.2">
      <c r="B149" s="44" t="s">
        <v>136</v>
      </c>
      <c r="C149" s="44" t="str">
        <f>_xll.BDP(B149,$C$7)</f>
        <v>GBp</v>
      </c>
      <c r="D149" s="44" t="s">
        <v>478</v>
      </c>
      <c r="E149" s="67">
        <f>_xll.BDP(B149,$E$7)</f>
        <v>905.8</v>
      </c>
      <c r="F149" s="67">
        <f>_xll.BDP(B149,$F$7)</f>
        <v>869.8</v>
      </c>
      <c r="G149" s="68">
        <f t="shared" si="75"/>
        <v>-36</v>
      </c>
      <c r="H149" s="76">
        <f t="shared" si="76"/>
        <v>-3.974387281960698</v>
      </c>
      <c r="I149" s="25">
        <v>-34000</v>
      </c>
      <c r="J149" s="49" t="str">
        <f>CONCATENATE(B338,C149, " Curncy")</f>
        <v>EURGBp Curncy</v>
      </c>
      <c r="K149" s="49">
        <f>IF(C149 = B338,1,_xll.BDP(J149,$K$7))</f>
        <v>1</v>
      </c>
      <c r="L149" s="69">
        <f>IF(C149 = B338,1,_xll.BDP(J149,$L$7)*K149)</f>
        <v>0.88500999999999996</v>
      </c>
      <c r="M149" s="70">
        <f t="shared" si="77"/>
        <v>13830.352199410177</v>
      </c>
      <c r="N149" s="79">
        <f>M149 / X338</f>
        <v>8.0033114016689371E-5</v>
      </c>
      <c r="O149" s="70">
        <f t="shared" si="78"/>
        <v>-334156.6761957492</v>
      </c>
      <c r="P149" s="85">
        <f>O149 / X338*100</f>
        <v>-0.19336889603254559</v>
      </c>
      <c r="Q149" s="82">
        <f t="shared" si="79"/>
        <v>-0.19336889603254559</v>
      </c>
      <c r="R149" s="161">
        <f t="shared" si="80"/>
        <v>0</v>
      </c>
      <c r="S149" s="33">
        <f t="shared" si="81"/>
        <v>0.01</v>
      </c>
      <c r="T149" s="44">
        <v>0</v>
      </c>
      <c r="U149" s="44">
        <v>1</v>
      </c>
      <c r="V149" s="152">
        <f t="shared" si="82"/>
        <v>8.0033114016689371E-5</v>
      </c>
      <c r="W149" s="152">
        <f t="shared" si="83"/>
        <v>0</v>
      </c>
      <c r="X149" s="203"/>
      <c r="Y149" s="185" t="e">
        <f>_xll.BDH(B149,$Y$7,$C$1,$C$1)</f>
        <v>#N/A</v>
      </c>
      <c r="Z149" s="183" t="e">
        <f t="shared" si="84"/>
        <v>#N/A</v>
      </c>
      <c r="AA149" s="171" t="e">
        <f t="shared" si="85"/>
        <v>#N/A</v>
      </c>
      <c r="AB149" s="170">
        <v>-34000</v>
      </c>
      <c r="AC149" s="172">
        <f>IF(C149 = B338,1,_xll.BDP(J149,$AC$7)*K149)</f>
        <v>0.87961999999999996</v>
      </c>
      <c r="AD149" s="195" t="e">
        <f>Z149*AB149*S149/AC149 / AE338</f>
        <v>#N/A</v>
      </c>
      <c r="AE149" s="206"/>
      <c r="AF149" s="197"/>
      <c r="AG149" s="179"/>
    </row>
    <row r="150" spans="2:33" s="44" customFormat="1" x14ac:dyDescent="0.2">
      <c r="B150" s="44" t="s">
        <v>135</v>
      </c>
      <c r="C150" s="44" t="str">
        <f>_xll.BDP(B150,$C$7)</f>
        <v>GBp</v>
      </c>
      <c r="D150" s="44" t="s">
        <v>477</v>
      </c>
      <c r="E150" s="67">
        <f>_xll.BDP(B150,$E$7)</f>
        <v>418.8</v>
      </c>
      <c r="F150" s="67">
        <f>_xll.BDP(B150,$F$7)</f>
        <v>413.4</v>
      </c>
      <c r="G150" s="68">
        <f t="shared" si="75"/>
        <v>-5.4000000000000341</v>
      </c>
      <c r="H150" s="76">
        <f t="shared" si="76"/>
        <v>-1.2893982808023003</v>
      </c>
      <c r="I150" s="25">
        <v>-1032000</v>
      </c>
      <c r="J150" s="49" t="str">
        <f>CONCATENATE(B338,C150, " Curncy")</f>
        <v>EURGBp Curncy</v>
      </c>
      <c r="K150" s="49">
        <f>IF(C150 = B338,1,_xll.BDP(J150,$K$7))</f>
        <v>1</v>
      </c>
      <c r="L150" s="69">
        <f>IF(C150 = B338,1,_xll.BDP(J150,$L$7)*K150)</f>
        <v>0.88500999999999996</v>
      </c>
      <c r="M150" s="70">
        <f t="shared" si="77"/>
        <v>62968.780013785559</v>
      </c>
      <c r="N150" s="79">
        <f>M150 / X338</f>
        <v>3.6438606028775278E-4</v>
      </c>
      <c r="O150" s="70">
        <f t="shared" si="78"/>
        <v>-4820609.9366108859</v>
      </c>
      <c r="P150" s="85">
        <f>O150 / X338*100</f>
        <v>-2.7895777282028895</v>
      </c>
      <c r="Q150" s="82">
        <f t="shared" si="79"/>
        <v>-2.7895777282028895</v>
      </c>
      <c r="R150" s="161">
        <f t="shared" si="80"/>
        <v>0</v>
      </c>
      <c r="S150" s="33">
        <f t="shared" si="81"/>
        <v>0.01</v>
      </c>
      <c r="T150" s="44">
        <v>0</v>
      </c>
      <c r="U150" s="44">
        <v>1</v>
      </c>
      <c r="V150" s="152">
        <f t="shared" si="82"/>
        <v>3.6438606028775278E-4</v>
      </c>
      <c r="W150" s="152">
        <f t="shared" si="83"/>
        <v>0</v>
      </c>
      <c r="X150" s="203"/>
      <c r="Y150" s="185" t="e">
        <f>_xll.BDH(B150,$Y$7,$C$1,$C$1)</f>
        <v>#N/A</v>
      </c>
      <c r="Z150" s="183" t="e">
        <f t="shared" si="84"/>
        <v>#N/A</v>
      </c>
      <c r="AA150" s="171" t="e">
        <f t="shared" si="85"/>
        <v>#N/A</v>
      </c>
      <c r="AB150" s="170">
        <v>-1032000</v>
      </c>
      <c r="AC150" s="172">
        <f>IF(C150 = B338,1,_xll.BDP(J150,$AC$7)*K150)</f>
        <v>0.87961999999999996</v>
      </c>
      <c r="AD150" s="195" t="e">
        <f>Z150*AB150*S150/AC150 / AE338</f>
        <v>#N/A</v>
      </c>
      <c r="AE150" s="206"/>
      <c r="AF150" s="197"/>
      <c r="AG150" s="179"/>
    </row>
    <row r="151" spans="2:33" s="44" customFormat="1" x14ac:dyDescent="0.2">
      <c r="B151" s="44" t="s">
        <v>134</v>
      </c>
      <c r="C151" s="44" t="str">
        <f>_xll.BDP(B151,$C$7)</f>
        <v>GBp</v>
      </c>
      <c r="D151" s="44" t="s">
        <v>476</v>
      </c>
      <c r="E151" s="67">
        <f>_xll.BDP(B151,$E$7)</f>
        <v>365.6</v>
      </c>
      <c r="F151" s="67">
        <f>_xll.BDP(B151,$F$7)</f>
        <v>364.5</v>
      </c>
      <c r="G151" s="68">
        <f t="shared" si="75"/>
        <v>-1.1000000000000227</v>
      </c>
      <c r="H151" s="76">
        <f t="shared" si="76"/>
        <v>-0.30087527352298216</v>
      </c>
      <c r="I151" s="25">
        <v>-1197000</v>
      </c>
      <c r="J151" s="49" t="str">
        <f>CONCATENATE(B338,C151, " Curncy")</f>
        <v>EURGBp Curncy</v>
      </c>
      <c r="K151" s="49">
        <f>IF(C151 = B338,1,_xll.BDP(J151,$K$7))</f>
        <v>1</v>
      </c>
      <c r="L151" s="69">
        <f>IF(C151 = B338,1,_xll.BDP(J151,$L$7)*K151)</f>
        <v>0.88500999999999996</v>
      </c>
      <c r="M151" s="70">
        <f t="shared" si="77"/>
        <v>14877.797990983461</v>
      </c>
      <c r="N151" s="79">
        <f>M151 / X338</f>
        <v>8.6094445445896307E-5</v>
      </c>
      <c r="O151" s="70">
        <f t="shared" si="78"/>
        <v>-4929961.243375781</v>
      </c>
      <c r="P151" s="85">
        <f>O151 / X338*100</f>
        <v>-2.8528568513662322</v>
      </c>
      <c r="Q151" s="82">
        <f t="shared" si="79"/>
        <v>-2.8528568513662322</v>
      </c>
      <c r="R151" s="161">
        <f t="shared" si="80"/>
        <v>0</v>
      </c>
      <c r="S151" s="33">
        <f t="shared" si="81"/>
        <v>0.01</v>
      </c>
      <c r="T151" s="44">
        <v>0</v>
      </c>
      <c r="U151" s="44">
        <v>1</v>
      </c>
      <c r="V151" s="152">
        <f t="shared" si="82"/>
        <v>8.6094445445896307E-5</v>
      </c>
      <c r="W151" s="152">
        <f t="shared" si="83"/>
        <v>0</v>
      </c>
      <c r="X151" s="203"/>
      <c r="Y151" s="185" t="e">
        <f>_xll.BDH(B151,$Y$7,$C$1,$C$1)</f>
        <v>#N/A</v>
      </c>
      <c r="Z151" s="183" t="e">
        <f t="shared" si="84"/>
        <v>#N/A</v>
      </c>
      <c r="AA151" s="171" t="e">
        <f t="shared" si="85"/>
        <v>#N/A</v>
      </c>
      <c r="AB151" s="170">
        <v>-1197000</v>
      </c>
      <c r="AC151" s="172">
        <f>IF(C151 = B338,1,_xll.BDP(J151,$AC$7)*K151)</f>
        <v>0.87961999999999996</v>
      </c>
      <c r="AD151" s="195" t="e">
        <f>Z151*AB151*S151/AC151 / AE338</f>
        <v>#N/A</v>
      </c>
      <c r="AE151" s="206"/>
      <c r="AF151" s="197"/>
      <c r="AG151" s="179"/>
    </row>
    <row r="152" spans="2:33" s="44" customFormat="1" x14ac:dyDescent="0.2">
      <c r="B152" s="44" t="s">
        <v>133</v>
      </c>
      <c r="C152" s="44" t="str">
        <f>_xll.BDP(B152,$C$7)</f>
        <v>GBp</v>
      </c>
      <c r="D152" s="44" t="s">
        <v>475</v>
      </c>
      <c r="E152" s="67">
        <f>_xll.BDP(B152,$E$7)</f>
        <v>422</v>
      </c>
      <c r="F152" s="67">
        <f>_xll.BDP(B152,$F$7)</f>
        <v>414</v>
      </c>
      <c r="G152" s="68">
        <f t="shared" si="75"/>
        <v>-8</v>
      </c>
      <c r="H152" s="76">
        <f t="shared" si="76"/>
        <v>-1.8957345971563981</v>
      </c>
      <c r="I152" s="25">
        <v>0</v>
      </c>
      <c r="J152" s="49" t="str">
        <f>CONCATENATE(B338,C152, " Curncy")</f>
        <v>EURGBp Curncy</v>
      </c>
      <c r="K152" s="49">
        <f>IF(C152 = B338,1,_xll.BDP(J152,$K$7))</f>
        <v>1</v>
      </c>
      <c r="L152" s="69">
        <f>IF(C152 = B338,1,_xll.BDP(J152,$L$7)*K152)</f>
        <v>0.88500999999999996</v>
      </c>
      <c r="M152" s="70">
        <f t="shared" si="77"/>
        <v>0</v>
      </c>
      <c r="N152" s="79">
        <f>M152 / X338</f>
        <v>0</v>
      </c>
      <c r="O152" s="70">
        <f t="shared" si="78"/>
        <v>0</v>
      </c>
      <c r="P152" s="85">
        <f>O152 / X338*100</f>
        <v>0</v>
      </c>
      <c r="Q152" s="82">
        <f t="shared" si="79"/>
        <v>0</v>
      </c>
      <c r="R152" s="161">
        <f t="shared" si="80"/>
        <v>0</v>
      </c>
      <c r="S152" s="33">
        <f t="shared" si="81"/>
        <v>0.01</v>
      </c>
      <c r="T152" s="44">
        <v>0</v>
      </c>
      <c r="U152" s="44">
        <v>1</v>
      </c>
      <c r="V152" s="152">
        <f t="shared" si="82"/>
        <v>0</v>
      </c>
      <c r="W152" s="152">
        <f t="shared" si="83"/>
        <v>0</v>
      </c>
      <c r="X152" s="203"/>
      <c r="Y152" s="185" t="e">
        <f>_xll.BDH(B152,$Y$7,$C$1,$C$1)</f>
        <v>#N/A</v>
      </c>
      <c r="Z152" s="183" t="e">
        <f t="shared" si="84"/>
        <v>#N/A</v>
      </c>
      <c r="AA152" s="171" t="e">
        <f t="shared" si="85"/>
        <v>#N/A</v>
      </c>
      <c r="AB152" s="170">
        <v>0</v>
      </c>
      <c r="AC152" s="172">
        <f>IF(C152 = B338,1,_xll.BDP(J152,$AC$7)*K152)</f>
        <v>0.87961999999999996</v>
      </c>
      <c r="AD152" s="195" t="e">
        <f>Z152*AB152*S152/AC152 / AE338</f>
        <v>#N/A</v>
      </c>
      <c r="AE152" s="206"/>
      <c r="AF152" s="197"/>
      <c r="AG152" s="179"/>
    </row>
    <row r="153" spans="2:33" s="44" customFormat="1" x14ac:dyDescent="0.2">
      <c r="B153" s="44" t="s">
        <v>132</v>
      </c>
      <c r="C153" s="44" t="str">
        <f>_xll.BDP(B153,$C$7)</f>
        <v>GBp</v>
      </c>
      <c r="D153" s="44" t="s">
        <v>474</v>
      </c>
      <c r="E153" s="67">
        <f>_xll.BDP(B153,$E$7)</f>
        <v>572.6</v>
      </c>
      <c r="F153" s="67">
        <f>_xll.BDP(B153,$F$7)</f>
        <v>580.6</v>
      </c>
      <c r="G153" s="68">
        <f t="shared" si="75"/>
        <v>8</v>
      </c>
      <c r="H153" s="76">
        <f t="shared" si="76"/>
        <v>1.3971358714634998</v>
      </c>
      <c r="I153" s="25">
        <v>30759</v>
      </c>
      <c r="J153" s="49" t="str">
        <f>CONCATENATE(B338,C153, " Curncy")</f>
        <v>EURGBp Curncy</v>
      </c>
      <c r="K153" s="49">
        <f>IF(C153 = B338,1,_xll.BDP(J153,$K$7))</f>
        <v>1</v>
      </c>
      <c r="L153" s="69">
        <f>IF(C153 = B338,1,_xll.BDP(J153,$L$7)*K153)</f>
        <v>0.88500999999999996</v>
      </c>
      <c r="M153" s="70">
        <f t="shared" si="77"/>
        <v>2780.4431588343637</v>
      </c>
      <c r="N153" s="79">
        <f>M153 / X338</f>
        <v>1.6089794470845415E-5</v>
      </c>
      <c r="O153" s="70">
        <f t="shared" si="78"/>
        <v>201790.66225240394</v>
      </c>
      <c r="P153" s="85">
        <f>O153 / X338*100</f>
        <v>0.1167716833721606</v>
      </c>
      <c r="Q153" s="82">
        <f t="shared" si="79"/>
        <v>0</v>
      </c>
      <c r="R153" s="161">
        <f t="shared" si="80"/>
        <v>0.1167716833721606</v>
      </c>
      <c r="S153" s="33">
        <f t="shared" si="81"/>
        <v>0.01</v>
      </c>
      <c r="T153" s="44">
        <v>0</v>
      </c>
      <c r="U153" s="44">
        <v>1</v>
      </c>
      <c r="V153" s="152">
        <f t="shared" si="82"/>
        <v>0</v>
      </c>
      <c r="W153" s="152">
        <f t="shared" si="83"/>
        <v>1.6089794470845415E-5</v>
      </c>
      <c r="X153" s="203"/>
      <c r="Y153" s="185" t="e">
        <f>_xll.BDH(B153,$Y$7,$C$1,$C$1)</f>
        <v>#N/A</v>
      </c>
      <c r="Z153" s="183" t="e">
        <f t="shared" si="84"/>
        <v>#N/A</v>
      </c>
      <c r="AA153" s="171" t="e">
        <f t="shared" si="85"/>
        <v>#N/A</v>
      </c>
      <c r="AB153" s="170">
        <v>30759</v>
      </c>
      <c r="AC153" s="172">
        <f>IF(C153 = B338,1,_xll.BDP(J153,$AC$7)*K153)</f>
        <v>0.87961999999999996</v>
      </c>
      <c r="AD153" s="195" t="e">
        <f>Z153*AB153*S153/AC153 / AE338</f>
        <v>#N/A</v>
      </c>
      <c r="AE153" s="206"/>
      <c r="AF153" s="197"/>
      <c r="AG153" s="179"/>
    </row>
    <row r="154" spans="2:33" s="44" customFormat="1" x14ac:dyDescent="0.2">
      <c r="B154" s="44" t="s">
        <v>131</v>
      </c>
      <c r="C154" s="44" t="str">
        <f>_xll.BDP(B154,$C$7)</f>
        <v>GBp</v>
      </c>
      <c r="D154" s="44" t="s">
        <v>473</v>
      </c>
      <c r="E154" s="67">
        <f>_xll.BDP(B154,$E$7)</f>
        <v>212</v>
      </c>
      <c r="F154" s="67">
        <f>_xll.BDP(B154,$F$7)</f>
        <v>214.05</v>
      </c>
      <c r="G154" s="68">
        <f t="shared" si="75"/>
        <v>2.0500000000000114</v>
      </c>
      <c r="H154" s="76">
        <f t="shared" si="76"/>
        <v>0.96698113207547709</v>
      </c>
      <c r="I154" s="25">
        <v>2291000</v>
      </c>
      <c r="J154" s="49" t="str">
        <f>CONCATENATE(B338,C154, " Curncy")</f>
        <v>EURGBp Curncy</v>
      </c>
      <c r="K154" s="49">
        <f>IF(C154 = B338,1,_xll.BDP(J154,$K$7))</f>
        <v>1</v>
      </c>
      <c r="L154" s="69">
        <f>IF(C154 = B338,1,_xll.BDP(J154,$L$7)*K154)</f>
        <v>0.88500999999999996</v>
      </c>
      <c r="M154" s="70">
        <f t="shared" si="77"/>
        <v>53067.761946192993</v>
      </c>
      <c r="N154" s="79">
        <f>M154 / X338</f>
        <v>3.070911124469645E-4</v>
      </c>
      <c r="O154" s="70">
        <f t="shared" si="78"/>
        <v>5541050.9485768527</v>
      </c>
      <c r="P154" s="85">
        <f>O154 / X338*100</f>
        <v>3.2064806155742627</v>
      </c>
      <c r="Q154" s="82">
        <f t="shared" si="79"/>
        <v>0</v>
      </c>
      <c r="R154" s="161">
        <f t="shared" si="80"/>
        <v>3.2064806155742627</v>
      </c>
      <c r="S154" s="33">
        <f t="shared" si="81"/>
        <v>0.01</v>
      </c>
      <c r="T154" s="44">
        <v>0</v>
      </c>
      <c r="U154" s="44">
        <v>1</v>
      </c>
      <c r="V154" s="152">
        <f t="shared" si="82"/>
        <v>0</v>
      </c>
      <c r="W154" s="152">
        <f t="shared" si="83"/>
        <v>3.070911124469645E-4</v>
      </c>
      <c r="X154" s="203"/>
      <c r="Y154" s="185" t="e">
        <f>_xll.BDH(B154,$Y$7,$C$1,$C$1)</f>
        <v>#N/A</v>
      </c>
      <c r="Z154" s="183" t="e">
        <f t="shared" si="84"/>
        <v>#N/A</v>
      </c>
      <c r="AA154" s="171" t="e">
        <f t="shared" si="85"/>
        <v>#N/A</v>
      </c>
      <c r="AB154" s="170">
        <v>2291000</v>
      </c>
      <c r="AC154" s="172">
        <f>IF(C154 = B338,1,_xll.BDP(J154,$AC$7)*K154)</f>
        <v>0.87961999999999996</v>
      </c>
      <c r="AD154" s="195" t="e">
        <f>Z154*AB154*S154/AC154 / AE338</f>
        <v>#N/A</v>
      </c>
      <c r="AE154" s="206"/>
      <c r="AF154" s="197"/>
      <c r="AG154" s="179"/>
    </row>
    <row r="155" spans="2:33" s="44" customFormat="1" x14ac:dyDescent="0.2">
      <c r="B155" s="44" t="s">
        <v>130</v>
      </c>
      <c r="C155" s="44" t="str">
        <f>_xll.BDP(B155,$C$7)</f>
        <v>GBp</v>
      </c>
      <c r="D155" s="44" t="s">
        <v>399</v>
      </c>
      <c r="E155" s="67">
        <f>_xll.BDP(B155,$E$7)</f>
        <v>3892</v>
      </c>
      <c r="F155" s="67">
        <f>_xll.BDP(B155,$F$7)</f>
        <v>3866</v>
      </c>
      <c r="G155" s="68">
        <f t="shared" si="75"/>
        <v>-26</v>
      </c>
      <c r="H155" s="76">
        <f t="shared" si="76"/>
        <v>-0.66803699897225077</v>
      </c>
      <c r="I155" s="25">
        <v>-100000</v>
      </c>
      <c r="J155" s="49" t="str">
        <f>CONCATENATE(B338,C155, " Curncy")</f>
        <v>EURGBp Curncy</v>
      </c>
      <c r="K155" s="49">
        <f>IF(C155 = B338,1,_xll.BDP(J155,$K$7))</f>
        <v>1</v>
      </c>
      <c r="L155" s="69">
        <f>IF(C155 = B338,1,_xll.BDP(J155,$L$7)*K155)</f>
        <v>0.88500999999999996</v>
      </c>
      <c r="M155" s="70">
        <f t="shared" si="77"/>
        <v>29378.199116394168</v>
      </c>
      <c r="N155" s="79">
        <f>M155 / X338</f>
        <v>1.7000498075440553E-4</v>
      </c>
      <c r="O155" s="70">
        <f t="shared" si="78"/>
        <v>-4368312.2224607635</v>
      </c>
      <c r="P155" s="85">
        <f>O155 / X338*100</f>
        <v>-2.5278432907558916</v>
      </c>
      <c r="Q155" s="82">
        <f t="shared" si="79"/>
        <v>-2.5278432907558916</v>
      </c>
      <c r="R155" s="161">
        <f t="shared" si="80"/>
        <v>0</v>
      </c>
      <c r="S155" s="33">
        <f t="shared" si="81"/>
        <v>0.01</v>
      </c>
      <c r="T155" s="44">
        <v>0</v>
      </c>
      <c r="U155" s="44">
        <v>1</v>
      </c>
      <c r="V155" s="152">
        <f t="shared" si="82"/>
        <v>1.7000498075440553E-4</v>
      </c>
      <c r="W155" s="152">
        <f t="shared" si="83"/>
        <v>0</v>
      </c>
      <c r="X155" s="203"/>
      <c r="Y155" s="185" t="e">
        <f>_xll.BDH(B155,$Y$7,$C$1,$C$1)</f>
        <v>#N/A</v>
      </c>
      <c r="Z155" s="183" t="e">
        <f t="shared" si="84"/>
        <v>#N/A</v>
      </c>
      <c r="AA155" s="171" t="e">
        <f t="shared" si="85"/>
        <v>#N/A</v>
      </c>
      <c r="AB155" s="170">
        <v>-100000</v>
      </c>
      <c r="AC155" s="172">
        <f>IF(C155 = B338,1,_xll.BDP(J155,$AC$7)*K155)</f>
        <v>0.87961999999999996</v>
      </c>
      <c r="AD155" s="195" t="e">
        <f>Z155*AB155*S155/AC155 / AE338</f>
        <v>#N/A</v>
      </c>
      <c r="AE155" s="206"/>
      <c r="AF155" s="197"/>
      <c r="AG155" s="179"/>
    </row>
    <row r="156" spans="2:33" s="44" customFormat="1" x14ac:dyDescent="0.2">
      <c r="B156" s="44">
        <v>10513</v>
      </c>
      <c r="C156" s="44" t="s">
        <v>87</v>
      </c>
      <c r="D156" s="44" t="s">
        <v>129</v>
      </c>
      <c r="E156" s="67">
        <v>8.2799999999999994</v>
      </c>
      <c r="F156" s="67">
        <v>8.2799999999999994</v>
      </c>
      <c r="G156" s="68">
        <f t="shared" si="75"/>
        <v>0</v>
      </c>
      <c r="H156" s="76">
        <f t="shared" si="76"/>
        <v>0</v>
      </c>
      <c r="I156" s="25">
        <v>197449</v>
      </c>
      <c r="J156" s="49" t="str">
        <f>CONCATENATE(B338,C156, " Curncy")</f>
        <v>EURGBP Curncy</v>
      </c>
      <c r="K156" s="49">
        <f>IF(C156 = B338,1,_xll.BDP(J156,$K$7))</f>
        <v>1</v>
      </c>
      <c r="L156" s="69">
        <f>IF(C156 = B338,1,_xll.BDP(J156,$L$7)*K156)</f>
        <v>0.88500999999999996</v>
      </c>
      <c r="M156" s="70">
        <f t="shared" si="77"/>
        <v>0</v>
      </c>
      <c r="N156" s="79">
        <f>M156 / X338</f>
        <v>0</v>
      </c>
      <c r="O156" s="70">
        <f t="shared" si="78"/>
        <v>1847298.5841967887</v>
      </c>
      <c r="P156" s="85">
        <f>O156 / X338*100</f>
        <v>1.0689898281707939</v>
      </c>
      <c r="Q156" s="82">
        <f t="shared" si="79"/>
        <v>0</v>
      </c>
      <c r="R156" s="161">
        <f t="shared" si="80"/>
        <v>1.0689898281707939</v>
      </c>
      <c r="S156" s="33">
        <f t="shared" si="81"/>
        <v>1</v>
      </c>
      <c r="T156" s="44">
        <v>1</v>
      </c>
      <c r="U156" s="44">
        <v>1</v>
      </c>
      <c r="V156" s="152">
        <f t="shared" si="82"/>
        <v>0</v>
      </c>
      <c r="W156" s="152">
        <f t="shared" si="83"/>
        <v>0</v>
      </c>
      <c r="X156" s="203"/>
      <c r="Y156" s="185">
        <v>8.2799999999999994</v>
      </c>
      <c r="Z156" s="183">
        <f t="shared" si="84"/>
        <v>0</v>
      </c>
      <c r="AA156" s="171">
        <f t="shared" si="85"/>
        <v>0</v>
      </c>
      <c r="AB156" s="170">
        <v>197449</v>
      </c>
      <c r="AC156" s="172">
        <f>IF(C156 = B338,1,_xll.BDP(J156,$AC$7)*K156)</f>
        <v>0.87961999999999996</v>
      </c>
      <c r="AD156" s="195">
        <f>Z156*AB156*S156/AC156 / AE338</f>
        <v>0</v>
      </c>
      <c r="AE156" s="206"/>
      <c r="AF156" s="197"/>
      <c r="AG156" s="179"/>
    </row>
    <row r="157" spans="2:33" s="44" customFormat="1" x14ac:dyDescent="0.2">
      <c r="B157" s="44" t="s">
        <v>128</v>
      </c>
      <c r="C157" s="44" t="str">
        <f>_xll.BDP(B157,$C$7)</f>
        <v>EUR</v>
      </c>
      <c r="D157" s="44" t="s">
        <v>472</v>
      </c>
      <c r="E157" s="67">
        <f>_xll.BDP(B157,$E$7)</f>
        <v>1.788</v>
      </c>
      <c r="F157" s="67">
        <f>_xll.BDP(B157,$F$7)</f>
        <v>1.762</v>
      </c>
      <c r="G157" s="68">
        <f t="shared" si="75"/>
        <v>-2.6000000000000023E-2</v>
      </c>
      <c r="H157" s="76">
        <f t="shared" si="76"/>
        <v>-1.4541387024608514</v>
      </c>
      <c r="I157" s="25">
        <v>-202000</v>
      </c>
      <c r="J157" s="49" t="str">
        <f>CONCATENATE(B338,C157, " Curncy")</f>
        <v>EUREUR Curncy</v>
      </c>
      <c r="K157" s="49">
        <f>IF(C157 = B338,1,_xll.BDP(J157,$K$7))</f>
        <v>1</v>
      </c>
      <c r="L157" s="69">
        <f>IF(C157 = B338,1,_xll.BDP(J157,$L$7)*K157)</f>
        <v>1</v>
      </c>
      <c r="M157" s="70">
        <f t="shared" si="77"/>
        <v>5252.0000000000045</v>
      </c>
      <c r="N157" s="79">
        <f>M157 / X338</f>
        <v>3.0392133819526227E-5</v>
      </c>
      <c r="O157" s="70">
        <f t="shared" si="78"/>
        <v>-355924</v>
      </c>
      <c r="P157" s="85">
        <f>O157 / X338*100</f>
        <v>-0.20596515303848137</v>
      </c>
      <c r="Q157" s="82">
        <f t="shared" si="79"/>
        <v>-0.20596515303848137</v>
      </c>
      <c r="R157" s="161">
        <f t="shared" si="80"/>
        <v>0</v>
      </c>
      <c r="S157" s="33">
        <f t="shared" si="81"/>
        <v>1</v>
      </c>
      <c r="T157" s="44">
        <v>0</v>
      </c>
      <c r="U157" s="44">
        <v>1</v>
      </c>
      <c r="V157" s="152">
        <f t="shared" si="82"/>
        <v>3.0392133819526227E-5</v>
      </c>
      <c r="W157" s="152">
        <f t="shared" si="83"/>
        <v>0</v>
      </c>
      <c r="X157" s="203"/>
      <c r="Y157" s="185" t="e">
        <f>_xll.BDH(B157,$Y$7,$C$1,$C$1)</f>
        <v>#N/A</v>
      </c>
      <c r="Z157" s="183" t="e">
        <f t="shared" si="84"/>
        <v>#N/A</v>
      </c>
      <c r="AA157" s="171" t="e">
        <f t="shared" si="85"/>
        <v>#N/A</v>
      </c>
      <c r="AB157" s="170">
        <v>-202000</v>
      </c>
      <c r="AC157" s="172">
        <f>IF(C157 = B338,1,_xll.BDP(J157,$AC$7)*K157)</f>
        <v>1</v>
      </c>
      <c r="AD157" s="195" t="e">
        <f>Z157*AB157*S157/AC157 / AE338</f>
        <v>#N/A</v>
      </c>
      <c r="AE157" s="206"/>
      <c r="AF157" s="197"/>
      <c r="AG157" s="179"/>
    </row>
    <row r="158" spans="2:33" s="44" customFormat="1" x14ac:dyDescent="0.2">
      <c r="B158" s="44">
        <v>19718</v>
      </c>
      <c r="C158" s="44" t="s">
        <v>87</v>
      </c>
      <c r="D158" s="44" t="s">
        <v>127</v>
      </c>
      <c r="E158" s="67">
        <v>0.9</v>
      </c>
      <c r="F158" s="67">
        <v>0.9</v>
      </c>
      <c r="G158" s="68">
        <f t="shared" si="75"/>
        <v>0</v>
      </c>
      <c r="H158" s="76">
        <f t="shared" si="76"/>
        <v>0</v>
      </c>
      <c r="I158" s="25">
        <v>1908466</v>
      </c>
      <c r="J158" s="49" t="str">
        <f>CONCATENATE(B338,C158, " Curncy")</f>
        <v>EURGBP Curncy</v>
      </c>
      <c r="K158" s="49">
        <f>IF(C158 = B338,1,_xll.BDP(J158,$K$7))</f>
        <v>1</v>
      </c>
      <c r="L158" s="69">
        <f>IF(C158 = B338,1,_xll.BDP(J158,$L$7)*K158)</f>
        <v>0.88500999999999996</v>
      </c>
      <c r="M158" s="70">
        <f t="shared" si="77"/>
        <v>0</v>
      </c>
      <c r="N158" s="79">
        <f>M158 / X338</f>
        <v>0</v>
      </c>
      <c r="O158" s="70">
        <f t="shared" si="78"/>
        <v>1940790.9515146725</v>
      </c>
      <c r="P158" s="85">
        <f>O158 / X338*100</f>
        <v>1.1230917424630524</v>
      </c>
      <c r="Q158" s="82">
        <f t="shared" si="79"/>
        <v>0</v>
      </c>
      <c r="R158" s="161">
        <f t="shared" si="80"/>
        <v>1.1230917424630524</v>
      </c>
      <c r="S158" s="33">
        <f t="shared" si="81"/>
        <v>1</v>
      </c>
      <c r="T158" s="44">
        <v>1</v>
      </c>
      <c r="U158" s="44">
        <v>1</v>
      </c>
      <c r="V158" s="152">
        <f t="shared" si="82"/>
        <v>0</v>
      </c>
      <c r="W158" s="152">
        <f t="shared" si="83"/>
        <v>0</v>
      </c>
      <c r="X158" s="203"/>
      <c r="Y158" s="185">
        <v>0.9</v>
      </c>
      <c r="Z158" s="183">
        <f t="shared" si="84"/>
        <v>0</v>
      </c>
      <c r="AA158" s="171">
        <f t="shared" si="85"/>
        <v>0</v>
      </c>
      <c r="AB158" s="170">
        <v>1908466</v>
      </c>
      <c r="AC158" s="172">
        <f>IF(C158 = B338,1,_xll.BDP(J158,$AC$7)*K158)</f>
        <v>0.87961999999999996</v>
      </c>
      <c r="AD158" s="195">
        <f>Z158*AB158*S158/AC158 / AE338</f>
        <v>0</v>
      </c>
      <c r="AE158" s="206"/>
      <c r="AF158" s="197"/>
      <c r="AG158" s="179"/>
    </row>
    <row r="159" spans="2:33" s="44" customFormat="1" x14ac:dyDescent="0.2">
      <c r="B159" s="44" t="s">
        <v>126</v>
      </c>
      <c r="C159" s="44" t="str">
        <f>_xll.BDP(B159,$C$7)</f>
        <v>GBp</v>
      </c>
      <c r="D159" s="44" t="s">
        <v>471</v>
      </c>
      <c r="E159" s="67">
        <f>_xll.BDP(B159,$E$7)</f>
        <v>2442</v>
      </c>
      <c r="F159" s="67">
        <f>_xll.BDP(B159,$F$7)</f>
        <v>2384</v>
      </c>
      <c r="G159" s="68">
        <f t="shared" si="75"/>
        <v>-58</v>
      </c>
      <c r="H159" s="76">
        <f t="shared" si="76"/>
        <v>-2.375102375102375</v>
      </c>
      <c r="I159" s="25">
        <v>-254000</v>
      </c>
      <c r="J159" s="49" t="str">
        <f>CONCATENATE(B338,C159, " Curncy")</f>
        <v>EURGBp Curncy</v>
      </c>
      <c r="K159" s="49">
        <f>IF(C159 = B338,1,_xll.BDP(J159,$K$7))</f>
        <v>1</v>
      </c>
      <c r="L159" s="69">
        <f>IF(C159 = B338,1,_xll.BDP(J159,$L$7)*K159)</f>
        <v>0.88500999999999996</v>
      </c>
      <c r="M159" s="70">
        <f t="shared" si="77"/>
        <v>166461.39591643034</v>
      </c>
      <c r="N159" s="79">
        <f>M159 / X338</f>
        <v>9.632743755668855E-4</v>
      </c>
      <c r="O159" s="70">
        <f t="shared" si="78"/>
        <v>-6842137.3769787913</v>
      </c>
      <c r="P159" s="85">
        <f>O159 / X338*100</f>
        <v>-3.9593898471576807</v>
      </c>
      <c r="Q159" s="82">
        <f t="shared" si="79"/>
        <v>-3.9593898471576807</v>
      </c>
      <c r="R159" s="161">
        <f t="shared" si="80"/>
        <v>0</v>
      </c>
      <c r="S159" s="33">
        <f t="shared" si="81"/>
        <v>0.01</v>
      </c>
      <c r="T159" s="44">
        <v>0</v>
      </c>
      <c r="U159" s="44">
        <v>1</v>
      </c>
      <c r="V159" s="152">
        <f t="shared" si="82"/>
        <v>9.632743755668855E-4</v>
      </c>
      <c r="W159" s="152">
        <f t="shared" si="83"/>
        <v>0</v>
      </c>
      <c r="X159" s="203"/>
      <c r="Y159" s="185" t="e">
        <f>_xll.BDH(B159,$Y$7,$C$1,$C$1)</f>
        <v>#N/A</v>
      </c>
      <c r="Z159" s="183" t="e">
        <f t="shared" si="84"/>
        <v>#N/A</v>
      </c>
      <c r="AA159" s="171" t="e">
        <f t="shared" si="85"/>
        <v>#N/A</v>
      </c>
      <c r="AB159" s="170">
        <v>-254000</v>
      </c>
      <c r="AC159" s="172">
        <f>IF(C159 = B338,1,_xll.BDP(J159,$AC$7)*K159)</f>
        <v>0.87961999999999996</v>
      </c>
      <c r="AD159" s="195" t="e">
        <f>Z159*AB159*S159/AC159 / AE338</f>
        <v>#N/A</v>
      </c>
      <c r="AE159" s="206"/>
      <c r="AF159" s="197"/>
      <c r="AG159" s="179"/>
    </row>
    <row r="160" spans="2:33" s="44" customFormat="1" x14ac:dyDescent="0.2">
      <c r="B160" s="44" t="s">
        <v>125</v>
      </c>
      <c r="C160" s="44" t="str">
        <f>_xll.BDP(B160,$C$7)</f>
        <v>GBp</v>
      </c>
      <c r="D160" s="44" t="s">
        <v>470</v>
      </c>
      <c r="E160" s="67">
        <f>_xll.BDP(B160,$E$7)</f>
        <v>663</v>
      </c>
      <c r="F160" s="67">
        <f>_xll.BDP(B160,$F$7)</f>
        <v>668.5</v>
      </c>
      <c r="G160" s="68">
        <f t="shared" si="75"/>
        <v>5.5</v>
      </c>
      <c r="H160" s="76">
        <f t="shared" si="76"/>
        <v>0.82956259426847667</v>
      </c>
      <c r="I160" s="25">
        <v>261933</v>
      </c>
      <c r="J160" s="49" t="str">
        <f>CONCATENATE(B338,C160, " Curncy")</f>
        <v>EURGBp Curncy</v>
      </c>
      <c r="K160" s="49">
        <f>IF(C160 = B338,1,_xll.BDP(J160,$K$7))</f>
        <v>1</v>
      </c>
      <c r="L160" s="69">
        <f>IF(C160 = B338,1,_xll.BDP(J160,$L$7)*K160)</f>
        <v>0.88500999999999996</v>
      </c>
      <c r="M160" s="70">
        <f t="shared" si="77"/>
        <v>16278.138100134463</v>
      </c>
      <c r="N160" s="79">
        <f>M160 / X338</f>
        <v>9.4197896319880912E-5</v>
      </c>
      <c r="O160" s="70">
        <f t="shared" si="78"/>
        <v>1978533.694534525</v>
      </c>
      <c r="P160" s="85">
        <f>O160 / X338*100</f>
        <v>1.1449326125425525</v>
      </c>
      <c r="Q160" s="82">
        <f t="shared" si="79"/>
        <v>0</v>
      </c>
      <c r="R160" s="161">
        <f t="shared" si="80"/>
        <v>1.1449326125425525</v>
      </c>
      <c r="S160" s="33">
        <f t="shared" si="81"/>
        <v>0.01</v>
      </c>
      <c r="T160" s="44">
        <v>0</v>
      </c>
      <c r="U160" s="44">
        <v>1</v>
      </c>
      <c r="V160" s="152">
        <f t="shared" si="82"/>
        <v>0</v>
      </c>
      <c r="W160" s="152">
        <f t="shared" si="83"/>
        <v>9.4197896319880912E-5</v>
      </c>
      <c r="X160" s="203"/>
      <c r="Y160" s="185" t="e">
        <f>_xll.BDH(B160,$Y$7,$C$1,$C$1)</f>
        <v>#N/A</v>
      </c>
      <c r="Z160" s="183" t="e">
        <f t="shared" si="84"/>
        <v>#N/A</v>
      </c>
      <c r="AA160" s="171" t="e">
        <f t="shared" si="85"/>
        <v>#N/A</v>
      </c>
      <c r="AB160" s="170">
        <v>261933</v>
      </c>
      <c r="AC160" s="172">
        <f>IF(C160 = B338,1,_xll.BDP(J160,$AC$7)*K160)</f>
        <v>0.87961999999999996</v>
      </c>
      <c r="AD160" s="195" t="e">
        <f>Z160*AB160*S160/AC160 / AE338</f>
        <v>#N/A</v>
      </c>
      <c r="AE160" s="206"/>
      <c r="AF160" s="197"/>
      <c r="AG160" s="179"/>
    </row>
    <row r="161" spans="2:33" s="44" customFormat="1" x14ac:dyDescent="0.2">
      <c r="B161" s="44" t="s">
        <v>124</v>
      </c>
      <c r="C161" s="44" t="str">
        <f>_xll.BDP(B161,$C$7)</f>
        <v>GBp</v>
      </c>
      <c r="D161" s="44" t="s">
        <v>469</v>
      </c>
      <c r="E161" s="67">
        <f>_xll.BDP(B161,$E$7)</f>
        <v>820</v>
      </c>
      <c r="F161" s="67">
        <f>_xll.BDP(B161,$F$7)</f>
        <v>805.5</v>
      </c>
      <c r="G161" s="68">
        <f t="shared" si="75"/>
        <v>-14.5</v>
      </c>
      <c r="H161" s="76">
        <f t="shared" si="76"/>
        <v>-1.7682926829268291</v>
      </c>
      <c r="I161" s="25">
        <v>0</v>
      </c>
      <c r="J161" s="49" t="str">
        <f>CONCATENATE(B338,C161, " Curncy")</f>
        <v>EURGBp Curncy</v>
      </c>
      <c r="K161" s="49">
        <f>IF(C161 = B338,1,_xll.BDP(J161,$K$7))</f>
        <v>1</v>
      </c>
      <c r="L161" s="69">
        <f>IF(C161 = B338,1,_xll.BDP(J161,$L$7)*K161)</f>
        <v>0.88500999999999996</v>
      </c>
      <c r="M161" s="70">
        <f t="shared" si="77"/>
        <v>0</v>
      </c>
      <c r="N161" s="79">
        <f>M161 / X338</f>
        <v>0</v>
      </c>
      <c r="O161" s="70">
        <f t="shared" si="78"/>
        <v>0</v>
      </c>
      <c r="P161" s="85">
        <f>O161 / X338*100</f>
        <v>0</v>
      </c>
      <c r="Q161" s="82">
        <f t="shared" si="79"/>
        <v>0</v>
      </c>
      <c r="R161" s="161">
        <f t="shared" si="80"/>
        <v>0</v>
      </c>
      <c r="S161" s="33">
        <f t="shared" si="81"/>
        <v>0.01</v>
      </c>
      <c r="T161" s="44">
        <v>0</v>
      </c>
      <c r="U161" s="44">
        <v>1</v>
      </c>
      <c r="V161" s="152">
        <f t="shared" si="82"/>
        <v>0</v>
      </c>
      <c r="W161" s="152">
        <f t="shared" si="83"/>
        <v>0</v>
      </c>
      <c r="X161" s="203"/>
      <c r="Y161" s="185" t="e">
        <f>_xll.BDH(B161,$Y$7,$C$1,$C$1)</f>
        <v>#N/A</v>
      </c>
      <c r="Z161" s="183" t="e">
        <f t="shared" si="84"/>
        <v>#N/A</v>
      </c>
      <c r="AA161" s="171" t="e">
        <f t="shared" si="85"/>
        <v>#N/A</v>
      </c>
      <c r="AB161" s="170">
        <v>0</v>
      </c>
      <c r="AC161" s="172">
        <f>IF(C161 = B338,1,_xll.BDP(J161,$AC$7)*K161)</f>
        <v>0.87961999999999996</v>
      </c>
      <c r="AD161" s="195" t="e">
        <f>Z161*AB161*S161/AC161 / AE338</f>
        <v>#N/A</v>
      </c>
      <c r="AE161" s="206"/>
      <c r="AF161" s="197"/>
      <c r="AG161" s="179"/>
    </row>
    <row r="162" spans="2:33" s="44" customFormat="1" x14ac:dyDescent="0.2">
      <c r="B162" s="44" t="s">
        <v>123</v>
      </c>
      <c r="C162" s="44" t="str">
        <f>_xll.BDP(B162,$C$7)</f>
        <v>GBp</v>
      </c>
      <c r="D162" s="44" t="s">
        <v>468</v>
      </c>
      <c r="E162" s="67">
        <f>_xll.BDP(B162,$E$7)</f>
        <v>29.08</v>
      </c>
      <c r="F162" s="67">
        <f>_xll.BDP(B162,$F$7)</f>
        <v>28.2</v>
      </c>
      <c r="G162" s="68">
        <f t="shared" si="75"/>
        <v>-0.87999999999999901</v>
      </c>
      <c r="H162" s="76">
        <f t="shared" si="76"/>
        <v>-3.0261348005502029</v>
      </c>
      <c r="I162" s="25">
        <v>-21288000</v>
      </c>
      <c r="J162" s="49" t="str">
        <f>CONCATENATE(B338,C162, " Curncy")</f>
        <v>EURGBp Curncy</v>
      </c>
      <c r="K162" s="49">
        <f>IF(C162 = B338,1,_xll.BDP(J162,$K$7))</f>
        <v>1</v>
      </c>
      <c r="L162" s="69">
        <f>IF(C162 = B338,1,_xll.BDP(J162,$L$7)*K162)</f>
        <v>0.88500999999999996</v>
      </c>
      <c r="M162" s="70">
        <f t="shared" si="77"/>
        <v>211674.89632885481</v>
      </c>
      <c r="N162" s="79">
        <f>M162 / X338</f>
        <v>1.2249146564091565E-3</v>
      </c>
      <c r="O162" s="70">
        <f t="shared" si="78"/>
        <v>-6783218.2687201276</v>
      </c>
      <c r="P162" s="85">
        <f>O162 / X338*100</f>
        <v>-3.9252946944020741</v>
      </c>
      <c r="Q162" s="82">
        <f t="shared" si="79"/>
        <v>-3.9252946944020741</v>
      </c>
      <c r="R162" s="161">
        <f t="shared" si="80"/>
        <v>0</v>
      </c>
      <c r="S162" s="33">
        <f t="shared" si="81"/>
        <v>0.01</v>
      </c>
      <c r="T162" s="44">
        <v>0</v>
      </c>
      <c r="U162" s="44">
        <v>1</v>
      </c>
      <c r="V162" s="152">
        <f t="shared" si="82"/>
        <v>1.2249146564091565E-3</v>
      </c>
      <c r="W162" s="152">
        <f t="shared" si="83"/>
        <v>0</v>
      </c>
      <c r="X162" s="203"/>
      <c r="Y162" s="185" t="e">
        <f>_xll.BDH(B162,$Y$7,$C$1,$C$1)</f>
        <v>#N/A</v>
      </c>
      <c r="Z162" s="183" t="e">
        <f t="shared" si="84"/>
        <v>#N/A</v>
      </c>
      <c r="AA162" s="171" t="e">
        <f t="shared" si="85"/>
        <v>#N/A</v>
      </c>
      <c r="AB162" s="170">
        <v>-21288000</v>
      </c>
      <c r="AC162" s="172">
        <f>IF(C162 = B338,1,_xll.BDP(J162,$AC$7)*K162)</f>
        <v>0.87961999999999996</v>
      </c>
      <c r="AD162" s="195" t="e">
        <f>Z162*AB162*S162/AC162 / AE338</f>
        <v>#N/A</v>
      </c>
      <c r="AE162" s="206"/>
      <c r="AF162" s="197"/>
      <c r="AG162" s="179"/>
    </row>
    <row r="163" spans="2:33" s="44" customFormat="1" x14ac:dyDescent="0.2">
      <c r="B163" s="44" t="s">
        <v>122</v>
      </c>
      <c r="C163" s="44" t="str">
        <f>_xll.BDP(B163,$C$7)</f>
        <v>GBp</v>
      </c>
      <c r="D163" s="44" t="s">
        <v>467</v>
      </c>
      <c r="E163" s="67">
        <f>_xll.BDP(B163,$E$7)</f>
        <v>326.7</v>
      </c>
      <c r="F163" s="67">
        <f>_xll.BDP(B163,$F$7)</f>
        <v>327.10000000000002</v>
      </c>
      <c r="G163" s="68">
        <f t="shared" si="75"/>
        <v>0.40000000000003411</v>
      </c>
      <c r="H163" s="76">
        <f t="shared" si="76"/>
        <v>0.12243648607286016</v>
      </c>
      <c r="I163" s="25">
        <v>-263000</v>
      </c>
      <c r="J163" s="49" t="str">
        <f>CONCATENATE(B338,C163, " Curncy")</f>
        <v>EURGBp Curncy</v>
      </c>
      <c r="K163" s="49">
        <f>IF(C163 = B338,1,_xll.BDP(J163,$K$7))</f>
        <v>1</v>
      </c>
      <c r="L163" s="69">
        <f>IF(C163 = B338,1,_xll.BDP(J163,$L$7)*K163)</f>
        <v>0.88500999999999996</v>
      </c>
      <c r="M163" s="70">
        <f t="shared" si="77"/>
        <v>-1188.6871334788191</v>
      </c>
      <c r="N163" s="79">
        <f>M163 / X338</f>
        <v>-6.878663067448071E-6</v>
      </c>
      <c r="O163" s="70">
        <f t="shared" si="78"/>
        <v>-972048.90340222151</v>
      </c>
      <c r="P163" s="85">
        <f>O163 / X338*100</f>
        <v>-0.5625026723405181</v>
      </c>
      <c r="Q163" s="82">
        <f t="shared" si="79"/>
        <v>-0.5625026723405181</v>
      </c>
      <c r="R163" s="161">
        <f t="shared" si="80"/>
        <v>0</v>
      </c>
      <c r="S163" s="33">
        <f t="shared" si="81"/>
        <v>0.01</v>
      </c>
      <c r="T163" s="44">
        <v>0</v>
      </c>
      <c r="U163" s="44">
        <v>1</v>
      </c>
      <c r="V163" s="152">
        <f t="shared" si="82"/>
        <v>0</v>
      </c>
      <c r="W163" s="152">
        <f t="shared" si="83"/>
        <v>0</v>
      </c>
      <c r="X163" s="203"/>
      <c r="Y163" s="185" t="e">
        <f>_xll.BDH(B163,$Y$7,$C$1,$C$1)</f>
        <v>#N/A</v>
      </c>
      <c r="Z163" s="183" t="e">
        <f t="shared" si="84"/>
        <v>#N/A</v>
      </c>
      <c r="AA163" s="171" t="e">
        <f t="shared" si="85"/>
        <v>#N/A</v>
      </c>
      <c r="AB163" s="170">
        <v>-263000</v>
      </c>
      <c r="AC163" s="172">
        <f>IF(C163 = B338,1,_xll.BDP(J163,$AC$7)*K163)</f>
        <v>0.87961999999999996</v>
      </c>
      <c r="AD163" s="195" t="e">
        <f>Z163*AB163*S163/AC163 / AE338</f>
        <v>#N/A</v>
      </c>
      <c r="AE163" s="206"/>
      <c r="AF163" s="197"/>
      <c r="AG163" s="179"/>
    </row>
    <row r="164" spans="2:33" s="44" customFormat="1" x14ac:dyDescent="0.2">
      <c r="B164" s="44" t="s">
        <v>121</v>
      </c>
      <c r="C164" s="44" t="str">
        <f>_xll.BDP(B164,$C$7)</f>
        <v>GBp</v>
      </c>
      <c r="D164" s="44" t="s">
        <v>466</v>
      </c>
      <c r="E164" s="67">
        <f>_xll.BDP(B164,$E$7)</f>
        <v>182.8</v>
      </c>
      <c r="F164" s="67">
        <f>_xll.BDP(B164,$F$7)</f>
        <v>178.05</v>
      </c>
      <c r="G164" s="68">
        <f t="shared" si="75"/>
        <v>-4.75</v>
      </c>
      <c r="H164" s="76">
        <f t="shared" si="76"/>
        <v>-2.598468271334792</v>
      </c>
      <c r="I164" s="25">
        <v>0</v>
      </c>
      <c r="J164" s="49" t="str">
        <f>CONCATENATE(B338,C164, " Curncy")</f>
        <v>EURGBp Curncy</v>
      </c>
      <c r="K164" s="49">
        <f>IF(C164 = B338,1,_xll.BDP(J164,$K$7))</f>
        <v>1</v>
      </c>
      <c r="L164" s="69">
        <f>IF(C164 = B338,1,_xll.BDP(J164,$L$7)*K164)</f>
        <v>0.88500999999999996</v>
      </c>
      <c r="M164" s="70">
        <f t="shared" si="77"/>
        <v>0</v>
      </c>
      <c r="N164" s="79">
        <f>M164 / X338</f>
        <v>0</v>
      </c>
      <c r="O164" s="70">
        <f t="shared" si="78"/>
        <v>0</v>
      </c>
      <c r="P164" s="85">
        <f>O164 / X338*100</f>
        <v>0</v>
      </c>
      <c r="Q164" s="82">
        <f t="shared" si="79"/>
        <v>0</v>
      </c>
      <c r="R164" s="161">
        <f t="shared" si="80"/>
        <v>0</v>
      </c>
      <c r="S164" s="33">
        <f t="shared" si="81"/>
        <v>0.01</v>
      </c>
      <c r="T164" s="44">
        <v>0</v>
      </c>
      <c r="U164" s="44">
        <v>1</v>
      </c>
      <c r="V164" s="152">
        <f t="shared" si="82"/>
        <v>0</v>
      </c>
      <c r="W164" s="152">
        <f t="shared" si="83"/>
        <v>0</v>
      </c>
      <c r="X164" s="203"/>
      <c r="Y164" s="185" t="e">
        <f>_xll.BDH(B164,$Y$7,$C$1,$C$1)</f>
        <v>#N/A</v>
      </c>
      <c r="Z164" s="183" t="e">
        <f t="shared" si="84"/>
        <v>#N/A</v>
      </c>
      <c r="AA164" s="171" t="e">
        <f t="shared" si="85"/>
        <v>#N/A</v>
      </c>
      <c r="AB164" s="170">
        <v>0</v>
      </c>
      <c r="AC164" s="172">
        <f>IF(C164 = B338,1,_xll.BDP(J164,$AC$7)*K164)</f>
        <v>0.87961999999999996</v>
      </c>
      <c r="AD164" s="195" t="e">
        <f>Z164*AB164*S164/AC164 / AE338</f>
        <v>#N/A</v>
      </c>
      <c r="AE164" s="206"/>
      <c r="AF164" s="197"/>
      <c r="AG164" s="179"/>
    </row>
    <row r="165" spans="2:33" s="44" customFormat="1" x14ac:dyDescent="0.2">
      <c r="B165" s="44" t="s">
        <v>120</v>
      </c>
      <c r="C165" s="44" t="str">
        <f>_xll.BDP(B165,$C$7)</f>
        <v>GBp</v>
      </c>
      <c r="D165" s="44" t="s">
        <v>465</v>
      </c>
      <c r="E165" s="67">
        <f>_xll.BDP(B165,$E$7)</f>
        <v>455.7</v>
      </c>
      <c r="F165" s="67">
        <f>_xll.BDP(B165,$F$7)</f>
        <v>447.1</v>
      </c>
      <c r="G165" s="68">
        <f t="shared" si="75"/>
        <v>-8.5999999999999659</v>
      </c>
      <c r="H165" s="76">
        <f t="shared" si="76"/>
        <v>-1.8872064955014189</v>
      </c>
      <c r="I165" s="25">
        <v>0</v>
      </c>
      <c r="J165" s="49" t="str">
        <f>CONCATENATE(B338,C165, " Curncy")</f>
        <v>EURGBp Curncy</v>
      </c>
      <c r="K165" s="49">
        <f>IF(C165 = B338,1,_xll.BDP(J165,$K$7))</f>
        <v>1</v>
      </c>
      <c r="L165" s="69">
        <f>IF(C165 = B338,1,_xll.BDP(J165,$L$7)*K165)</f>
        <v>0.88500999999999996</v>
      </c>
      <c r="M165" s="70">
        <f t="shared" si="77"/>
        <v>0</v>
      </c>
      <c r="N165" s="79">
        <f>M165 / X338</f>
        <v>0</v>
      </c>
      <c r="O165" s="70">
        <f t="shared" si="78"/>
        <v>0</v>
      </c>
      <c r="P165" s="85">
        <f>O165 / X338*100</f>
        <v>0</v>
      </c>
      <c r="Q165" s="82">
        <f t="shared" si="79"/>
        <v>0</v>
      </c>
      <c r="R165" s="161">
        <f t="shared" si="80"/>
        <v>0</v>
      </c>
      <c r="S165" s="33">
        <f t="shared" si="81"/>
        <v>0.01</v>
      </c>
      <c r="T165" s="44">
        <v>0</v>
      </c>
      <c r="U165" s="44">
        <v>1</v>
      </c>
      <c r="V165" s="152">
        <f t="shared" si="82"/>
        <v>0</v>
      </c>
      <c r="W165" s="152">
        <f t="shared" si="83"/>
        <v>0</v>
      </c>
      <c r="X165" s="203"/>
      <c r="Y165" s="185" t="e">
        <f>_xll.BDH(B165,$Y$7,$C$1,$C$1)</f>
        <v>#N/A</v>
      </c>
      <c r="Z165" s="183" t="e">
        <f t="shared" si="84"/>
        <v>#N/A</v>
      </c>
      <c r="AA165" s="171" t="e">
        <f t="shared" si="85"/>
        <v>#N/A</v>
      </c>
      <c r="AB165" s="170">
        <v>0</v>
      </c>
      <c r="AC165" s="172">
        <f>IF(C165 = B338,1,_xll.BDP(J165,$AC$7)*K165)</f>
        <v>0.87961999999999996</v>
      </c>
      <c r="AD165" s="195" t="e">
        <f>Z165*AB165*S165/AC165 / AE338</f>
        <v>#N/A</v>
      </c>
      <c r="AE165" s="206"/>
      <c r="AF165" s="197"/>
      <c r="AG165" s="179"/>
    </row>
    <row r="166" spans="2:33" s="44" customFormat="1" x14ac:dyDescent="0.2">
      <c r="B166" s="44">
        <v>234</v>
      </c>
      <c r="C166" s="44" t="s">
        <v>87</v>
      </c>
      <c r="D166" s="44" t="s">
        <v>119</v>
      </c>
      <c r="E166" s="67">
        <v>19.899999999999999</v>
      </c>
      <c r="F166" s="67">
        <v>19.899999999999999</v>
      </c>
      <c r="G166" s="68">
        <f t="shared" si="75"/>
        <v>0</v>
      </c>
      <c r="H166" s="76">
        <f t="shared" si="76"/>
        <v>0</v>
      </c>
      <c r="I166" s="25">
        <v>88846</v>
      </c>
      <c r="J166" s="49" t="str">
        <f>CONCATENATE(B338,C166, " Curncy")</f>
        <v>EURGBP Curncy</v>
      </c>
      <c r="K166" s="49">
        <f>IF(C166 = B338,1,_xll.BDP(J166,$K$7))</f>
        <v>1</v>
      </c>
      <c r="L166" s="69">
        <f>IF(C166 = B338,1,_xll.BDP(J166,$L$7)*K166)</f>
        <v>0.88500999999999996</v>
      </c>
      <c r="M166" s="70">
        <f t="shared" si="77"/>
        <v>0</v>
      </c>
      <c r="N166" s="79">
        <f>M166 / X338</f>
        <v>0</v>
      </c>
      <c r="O166" s="70">
        <f t="shared" si="78"/>
        <v>1997757.5394628309</v>
      </c>
      <c r="P166" s="85">
        <f>O166 / X338*100</f>
        <v>1.1560570159619525</v>
      </c>
      <c r="Q166" s="82">
        <f t="shared" si="79"/>
        <v>0</v>
      </c>
      <c r="R166" s="161">
        <f t="shared" si="80"/>
        <v>1.1560570159619525</v>
      </c>
      <c r="S166" s="33">
        <f t="shared" si="81"/>
        <v>1</v>
      </c>
      <c r="T166" s="44">
        <v>1</v>
      </c>
      <c r="U166" s="44">
        <v>1</v>
      </c>
      <c r="V166" s="152">
        <f t="shared" si="82"/>
        <v>0</v>
      </c>
      <c r="W166" s="152">
        <f t="shared" si="83"/>
        <v>0</v>
      </c>
      <c r="X166" s="203"/>
      <c r="Y166" s="185">
        <v>19.899999999999999</v>
      </c>
      <c r="Z166" s="183">
        <f t="shared" si="84"/>
        <v>0</v>
      </c>
      <c r="AA166" s="171">
        <f t="shared" si="85"/>
        <v>0</v>
      </c>
      <c r="AB166" s="170">
        <v>88846</v>
      </c>
      <c r="AC166" s="172">
        <f>IF(C166 = B338,1,_xll.BDP(J166,$AC$7)*K166)</f>
        <v>0.87961999999999996</v>
      </c>
      <c r="AD166" s="195">
        <f>Z166*AB166*S166/AC166 / AE338</f>
        <v>0</v>
      </c>
      <c r="AE166" s="206"/>
      <c r="AF166" s="197"/>
      <c r="AG166" s="179"/>
    </row>
    <row r="167" spans="2:33" s="44" customFormat="1" x14ac:dyDescent="0.2">
      <c r="B167" s="44" t="s">
        <v>118</v>
      </c>
      <c r="C167" s="44" t="str">
        <f>_xll.BDP(B167,$C$7)</f>
        <v>GBp</v>
      </c>
      <c r="D167" s="44" t="s">
        <v>464</v>
      </c>
      <c r="E167" s="67">
        <f>_xll.BDP(B167,$E$7)</f>
        <v>453.9</v>
      </c>
      <c r="F167" s="67">
        <f>_xll.BDP(B167,$F$7)</f>
        <v>445</v>
      </c>
      <c r="G167" s="68">
        <f t="shared" si="75"/>
        <v>-8.8999999999999773</v>
      </c>
      <c r="H167" s="76">
        <f t="shared" si="76"/>
        <v>-1.9607843137254852</v>
      </c>
      <c r="I167" s="25">
        <v>107000</v>
      </c>
      <c r="J167" s="49" t="str">
        <f>CONCATENATE(B338,C167, " Curncy")</f>
        <v>EURGBp Curncy</v>
      </c>
      <c r="K167" s="49">
        <f>IF(C167 = B338,1,_xll.BDP(J167,$K$7))</f>
        <v>1</v>
      </c>
      <c r="L167" s="69">
        <f>IF(C167 = B338,1,_xll.BDP(J167,$L$7)*K167)</f>
        <v>0.88500999999999996</v>
      </c>
      <c r="M167" s="70">
        <f t="shared" si="77"/>
        <v>-10760.33039174696</v>
      </c>
      <c r="N167" s="79">
        <f>M167 / X338</f>
        <v>-6.2267593527853837E-5</v>
      </c>
      <c r="O167" s="70">
        <f t="shared" si="78"/>
        <v>538016.51958734926</v>
      </c>
      <c r="P167" s="85">
        <f>O167 / X338*100</f>
        <v>0.31133796763926996</v>
      </c>
      <c r="Q167" s="82">
        <f t="shared" si="79"/>
        <v>0</v>
      </c>
      <c r="R167" s="161">
        <f t="shared" si="80"/>
        <v>0.31133796763926996</v>
      </c>
      <c r="S167" s="33">
        <f t="shared" si="81"/>
        <v>0.01</v>
      </c>
      <c r="T167" s="44">
        <v>0</v>
      </c>
      <c r="U167" s="44">
        <v>1</v>
      </c>
      <c r="V167" s="152">
        <f t="shared" si="82"/>
        <v>0</v>
      </c>
      <c r="W167" s="152">
        <f t="shared" si="83"/>
        <v>0</v>
      </c>
      <c r="X167" s="203"/>
      <c r="Y167" s="185" t="e">
        <f>_xll.BDH(B167,$Y$7,$C$1,$C$1)</f>
        <v>#N/A</v>
      </c>
      <c r="Z167" s="183" t="e">
        <f t="shared" si="84"/>
        <v>#N/A</v>
      </c>
      <c r="AA167" s="171" t="e">
        <f t="shared" si="85"/>
        <v>#N/A</v>
      </c>
      <c r="AB167" s="170">
        <v>107000</v>
      </c>
      <c r="AC167" s="172">
        <f>IF(C167 = B338,1,_xll.BDP(J167,$AC$7)*K167)</f>
        <v>0.87961999999999996</v>
      </c>
      <c r="AD167" s="195" t="e">
        <f>Z167*AB167*S167/AC167 / AE338</f>
        <v>#N/A</v>
      </c>
      <c r="AE167" s="206"/>
      <c r="AF167" s="197"/>
      <c r="AG167" s="179"/>
    </row>
    <row r="168" spans="2:33" s="44" customFormat="1" x14ac:dyDescent="0.2">
      <c r="B168" s="44" t="s">
        <v>117</v>
      </c>
      <c r="C168" s="44" t="str">
        <f>_xll.BDP(B168,$C$7)</f>
        <v>GBp</v>
      </c>
      <c r="D168" s="44" t="s">
        <v>463</v>
      </c>
      <c r="E168" s="67">
        <f>_xll.BDP(B168,$E$7)</f>
        <v>33.6</v>
      </c>
      <c r="F168" s="67">
        <f>_xll.BDP(B168,$F$7)</f>
        <v>34.15</v>
      </c>
      <c r="G168" s="68">
        <f t="shared" si="75"/>
        <v>0.54999999999999716</v>
      </c>
      <c r="H168" s="76">
        <f t="shared" si="76"/>
        <v>1.6369047619047534</v>
      </c>
      <c r="I168" s="25">
        <v>6215000</v>
      </c>
      <c r="J168" s="49" t="str">
        <f>CONCATENATE(B338,C168, " Curncy")</f>
        <v>EURGBp Curncy</v>
      </c>
      <c r="K168" s="49">
        <f>IF(C168 = B338,1,_xll.BDP(J168,$K$7))</f>
        <v>1</v>
      </c>
      <c r="L168" s="69">
        <f>IF(C168 = B338,1,_xll.BDP(J168,$L$7)*K168)</f>
        <v>0.88500999999999996</v>
      </c>
      <c r="M168" s="70">
        <f t="shared" si="77"/>
        <v>38623.857357543784</v>
      </c>
      <c r="N168" s="79">
        <f>M168 / X338</f>
        <v>2.2350750979374757E-4</v>
      </c>
      <c r="O168" s="70">
        <f t="shared" si="78"/>
        <v>2398190.4159275037</v>
      </c>
      <c r="P168" s="85">
        <f>O168 / X338*100</f>
        <v>1.3877784471739125</v>
      </c>
      <c r="Q168" s="82">
        <f t="shared" si="79"/>
        <v>0</v>
      </c>
      <c r="R168" s="161">
        <f t="shared" si="80"/>
        <v>1.3877784471739125</v>
      </c>
      <c r="S168" s="33">
        <f t="shared" si="81"/>
        <v>0.01</v>
      </c>
      <c r="T168" s="44">
        <v>0</v>
      </c>
      <c r="U168" s="44">
        <v>1</v>
      </c>
      <c r="V168" s="152">
        <f t="shared" si="82"/>
        <v>0</v>
      </c>
      <c r="W168" s="152">
        <f t="shared" si="83"/>
        <v>2.2350750979374757E-4</v>
      </c>
      <c r="X168" s="203"/>
      <c r="Y168" s="185" t="e">
        <f>_xll.BDH(B168,$Y$7,$C$1,$C$1)</f>
        <v>#N/A</v>
      </c>
      <c r="Z168" s="183" t="e">
        <f t="shared" si="84"/>
        <v>#N/A</v>
      </c>
      <c r="AA168" s="171" t="e">
        <f t="shared" si="85"/>
        <v>#N/A</v>
      </c>
      <c r="AB168" s="170">
        <v>6215000</v>
      </c>
      <c r="AC168" s="172">
        <f>IF(C168 = B338,1,_xll.BDP(J168,$AC$7)*K168)</f>
        <v>0.87961999999999996</v>
      </c>
      <c r="AD168" s="195" t="e">
        <f>Z168*AB168*S168/AC168 / AE338</f>
        <v>#N/A</v>
      </c>
      <c r="AE168" s="206"/>
      <c r="AF168" s="197"/>
      <c r="AG168" s="179"/>
    </row>
    <row r="169" spans="2:33" s="44" customFormat="1" x14ac:dyDescent="0.2">
      <c r="B169" s="44">
        <v>19703</v>
      </c>
      <c r="C169" s="44" t="s">
        <v>87</v>
      </c>
      <c r="D169" s="44" t="s">
        <v>116</v>
      </c>
      <c r="E169" s="67">
        <v>500</v>
      </c>
      <c r="F169" s="67">
        <v>500</v>
      </c>
      <c r="G169" s="68">
        <f t="shared" si="75"/>
        <v>0</v>
      </c>
      <c r="H169" s="76">
        <f t="shared" si="76"/>
        <v>0</v>
      </c>
      <c r="I169" s="25">
        <v>1360</v>
      </c>
      <c r="J169" s="49" t="str">
        <f>CONCATENATE(B338,C169, " Curncy")</f>
        <v>EURGBP Curncy</v>
      </c>
      <c r="K169" s="49">
        <f>IF(C169 = B338,1,_xll.BDP(J169,$K$7))</f>
        <v>1</v>
      </c>
      <c r="L169" s="69">
        <f>IF(C169 = B338,1,_xll.BDP(J169,$L$7)*K169)</f>
        <v>0.88500999999999996</v>
      </c>
      <c r="M169" s="70">
        <f t="shared" si="77"/>
        <v>0</v>
      </c>
      <c r="N169" s="79">
        <f>M169 / X338</f>
        <v>0</v>
      </c>
      <c r="O169" s="70">
        <f t="shared" si="78"/>
        <v>768352.89996723202</v>
      </c>
      <c r="P169" s="85">
        <f>O169 / X338*100</f>
        <v>0.4446284112038299</v>
      </c>
      <c r="Q169" s="82">
        <f t="shared" si="79"/>
        <v>0</v>
      </c>
      <c r="R169" s="161">
        <f t="shared" si="80"/>
        <v>0.4446284112038299</v>
      </c>
      <c r="S169" s="33">
        <f t="shared" si="81"/>
        <v>1</v>
      </c>
      <c r="T169" s="44">
        <v>1</v>
      </c>
      <c r="U169" s="44">
        <v>1</v>
      </c>
      <c r="V169" s="152">
        <f t="shared" si="82"/>
        <v>0</v>
      </c>
      <c r="W169" s="152">
        <f t="shared" si="83"/>
        <v>0</v>
      </c>
      <c r="X169" s="203"/>
      <c r="Y169" s="185">
        <v>500</v>
      </c>
      <c r="Z169" s="183">
        <f t="shared" si="84"/>
        <v>0</v>
      </c>
      <c r="AA169" s="171">
        <f t="shared" si="85"/>
        <v>0</v>
      </c>
      <c r="AB169" s="170">
        <v>1360</v>
      </c>
      <c r="AC169" s="172">
        <f>IF(C169 = B338,1,_xll.BDP(J169,$AC$7)*K169)</f>
        <v>0.87961999999999996</v>
      </c>
      <c r="AD169" s="195">
        <f>Z169*AB169*S169/AC169 / AE338</f>
        <v>0</v>
      </c>
      <c r="AE169" s="206"/>
      <c r="AF169" s="197"/>
      <c r="AG169" s="179"/>
    </row>
    <row r="170" spans="2:33" s="44" customFormat="1" x14ac:dyDescent="0.2">
      <c r="B170" s="44">
        <v>3299</v>
      </c>
      <c r="C170" s="44" t="s">
        <v>87</v>
      </c>
      <c r="D170" s="44" t="s">
        <v>115</v>
      </c>
      <c r="E170" s="67">
        <v>0.18</v>
      </c>
      <c r="F170" s="67">
        <v>0.18</v>
      </c>
      <c r="G170" s="68">
        <f t="shared" si="75"/>
        <v>0</v>
      </c>
      <c r="H170" s="76">
        <f t="shared" si="76"/>
        <v>0</v>
      </c>
      <c r="I170" s="25">
        <v>10080000</v>
      </c>
      <c r="J170" s="49" t="str">
        <f>CONCATENATE(B338,C170, " Curncy")</f>
        <v>EURGBP Curncy</v>
      </c>
      <c r="K170" s="49">
        <f>IF(C170 = B338,1,_xll.BDP(J170,$K$7))</f>
        <v>1</v>
      </c>
      <c r="L170" s="69">
        <f>IF(C170 = B338,1,_xll.BDP(J170,$L$7)*K170)</f>
        <v>0.88500999999999996</v>
      </c>
      <c r="M170" s="70">
        <f t="shared" si="77"/>
        <v>0</v>
      </c>
      <c r="N170" s="79">
        <f>M170 / X338</f>
        <v>0</v>
      </c>
      <c r="O170" s="70">
        <f t="shared" si="78"/>
        <v>2050146.3260302143</v>
      </c>
      <c r="P170" s="10">
        <f>O170 / X338*100</f>
        <v>1.1863732195415131</v>
      </c>
      <c r="Q170" s="82">
        <f t="shared" si="79"/>
        <v>0</v>
      </c>
      <c r="R170" s="161">
        <f t="shared" si="80"/>
        <v>1.1863732195415131</v>
      </c>
      <c r="S170" s="33">
        <f t="shared" si="81"/>
        <v>1</v>
      </c>
      <c r="T170" s="44">
        <v>1</v>
      </c>
      <c r="U170" s="44">
        <v>1</v>
      </c>
      <c r="V170" s="152">
        <f t="shared" si="82"/>
        <v>0</v>
      </c>
      <c r="W170" s="152">
        <f t="shared" si="83"/>
        <v>0</v>
      </c>
      <c r="X170" s="203"/>
      <c r="Y170" s="185">
        <v>0.18</v>
      </c>
      <c r="Z170" s="183">
        <f t="shared" si="84"/>
        <v>0</v>
      </c>
      <c r="AA170" s="171">
        <f t="shared" si="85"/>
        <v>0</v>
      </c>
      <c r="AB170" s="170">
        <v>10080000</v>
      </c>
      <c r="AC170" s="172">
        <f>IF(C170 = B338,1,_xll.BDP(J170,$AC$7)*K170)</f>
        <v>0.87961999999999996</v>
      </c>
      <c r="AD170" s="195">
        <f>Z170*AB170*S170/AC170 / AE338</f>
        <v>0</v>
      </c>
      <c r="AE170" s="206"/>
      <c r="AF170" s="197"/>
      <c r="AG170" s="179"/>
    </row>
    <row r="171" spans="2:33" s="44" customFormat="1" x14ac:dyDescent="0.2">
      <c r="B171" s="44" t="s">
        <v>114</v>
      </c>
      <c r="C171" s="44" t="str">
        <f>_xll.BDP(B171,$C$7)</f>
        <v>GBp</v>
      </c>
      <c r="D171" s="44" t="s">
        <v>462</v>
      </c>
      <c r="E171" s="67">
        <f>_xll.BDP(B171,$E$7)</f>
        <v>679.5</v>
      </c>
      <c r="F171" s="67">
        <f>_xll.BDP(B171,$F$7)</f>
        <v>680</v>
      </c>
      <c r="G171" s="68">
        <f t="shared" si="75"/>
        <v>0.5</v>
      </c>
      <c r="H171" s="76">
        <f t="shared" si="76"/>
        <v>7.358351729212656E-2</v>
      </c>
      <c r="I171" s="25">
        <v>-346000</v>
      </c>
      <c r="J171" s="49" t="str">
        <f>CONCATENATE(B338,C171, " Curncy")</f>
        <v>EURGBp Curncy</v>
      </c>
      <c r="K171" s="49">
        <f>IF(C171 = B338,1,_xll.BDP(J171,$K$7))</f>
        <v>1</v>
      </c>
      <c r="L171" s="69">
        <f>IF(C171 = B338,1,_xll.BDP(J171,$L$7)*K171)</f>
        <v>0.88500999999999996</v>
      </c>
      <c r="M171" s="70">
        <f t="shared" si="77"/>
        <v>-1954.780171975458</v>
      </c>
      <c r="N171" s="79">
        <f>M171 / X338</f>
        <v>-1.1311869873273907E-5</v>
      </c>
      <c r="O171" s="70">
        <f t="shared" si="78"/>
        <v>-2658501.0338866226</v>
      </c>
      <c r="P171" s="10">
        <f>O171 / X338*100</f>
        <v>-1.5384143027652513</v>
      </c>
      <c r="Q171" s="82">
        <f t="shared" si="79"/>
        <v>-1.5384143027652513</v>
      </c>
      <c r="R171" s="161">
        <f t="shared" si="80"/>
        <v>0</v>
      </c>
      <c r="S171" s="33">
        <f t="shared" si="81"/>
        <v>0.01</v>
      </c>
      <c r="T171" s="44">
        <v>0</v>
      </c>
      <c r="U171" s="44">
        <v>1</v>
      </c>
      <c r="V171" s="152">
        <f t="shared" si="82"/>
        <v>0</v>
      </c>
      <c r="W171" s="152">
        <f t="shared" si="83"/>
        <v>0</v>
      </c>
      <c r="X171" s="203"/>
      <c r="Y171" s="185" t="e">
        <f>_xll.BDH(B171,$Y$7,$C$1,$C$1)</f>
        <v>#N/A</v>
      </c>
      <c r="Z171" s="183" t="e">
        <f t="shared" si="84"/>
        <v>#N/A</v>
      </c>
      <c r="AA171" s="171" t="e">
        <f t="shared" si="85"/>
        <v>#N/A</v>
      </c>
      <c r="AB171" s="170">
        <v>-346000</v>
      </c>
      <c r="AC171" s="172">
        <f>IF(C171 = B338,1,_xll.BDP(J171,$AC$7)*K171)</f>
        <v>0.87961999999999996</v>
      </c>
      <c r="AD171" s="195" t="e">
        <f>Z171*AB171*S171/AC171 / AE338</f>
        <v>#N/A</v>
      </c>
      <c r="AE171" s="206"/>
      <c r="AF171" s="197"/>
      <c r="AG171" s="179"/>
    </row>
    <row r="172" spans="2:33" s="44" customFormat="1" x14ac:dyDescent="0.2">
      <c r="B172" s="44" t="s">
        <v>113</v>
      </c>
      <c r="C172" s="44" t="str">
        <f>_xll.BDP(B172,$C$7)</f>
        <v>GBp</v>
      </c>
      <c r="D172" s="44" t="s">
        <v>461</v>
      </c>
      <c r="E172" s="67">
        <f>_xll.BDP(B172,$E$7)</f>
        <v>209.6</v>
      </c>
      <c r="F172" s="67">
        <f>_xll.BDP(B172,$F$7)</f>
        <v>203.3</v>
      </c>
      <c r="G172" s="68">
        <f t="shared" si="75"/>
        <v>-6.2999999999999829</v>
      </c>
      <c r="H172" s="76">
        <f t="shared" si="76"/>
        <v>-3.0057251908396863</v>
      </c>
      <c r="I172" s="25">
        <v>-5007000</v>
      </c>
      <c r="J172" s="49" t="str">
        <f>CONCATENATE(B338,C172, " Curncy")</f>
        <v>EURGBp Curncy</v>
      </c>
      <c r="K172" s="49">
        <f>IF(C172 = B338,1,_xll.BDP(J172,$K$7))</f>
        <v>1</v>
      </c>
      <c r="L172" s="69">
        <f>IF(C172 = B338,1,_xll.BDP(J172,$L$7)*K172)</f>
        <v>0.88500999999999996</v>
      </c>
      <c r="M172" s="70">
        <f t="shared" si="77"/>
        <v>356426.48105671024</v>
      </c>
      <c r="N172" s="79">
        <f>M172 / X338</f>
        <v>2.0625592743903957E-3</v>
      </c>
      <c r="O172" s="70">
        <f t="shared" si="78"/>
        <v>-11501825.968068158</v>
      </c>
      <c r="P172" s="10">
        <f>O172 / X338*100</f>
        <v>-6.655846039421724</v>
      </c>
      <c r="Q172" s="82">
        <f t="shared" si="79"/>
        <v>-6.655846039421724</v>
      </c>
      <c r="R172" s="161">
        <f t="shared" si="80"/>
        <v>0</v>
      </c>
      <c r="S172" s="33">
        <f t="shared" si="81"/>
        <v>0.01</v>
      </c>
      <c r="T172" s="44">
        <v>0</v>
      </c>
      <c r="U172" s="44">
        <v>1</v>
      </c>
      <c r="V172" s="152">
        <f t="shared" si="82"/>
        <v>2.0625592743903957E-3</v>
      </c>
      <c r="W172" s="152">
        <f t="shared" si="83"/>
        <v>0</v>
      </c>
      <c r="X172" s="203"/>
      <c r="Y172" s="185" t="e">
        <f>_xll.BDH(B172,$Y$7,$C$1,$C$1)</f>
        <v>#N/A</v>
      </c>
      <c r="Z172" s="183" t="e">
        <f t="shared" si="84"/>
        <v>#N/A</v>
      </c>
      <c r="AA172" s="171" t="e">
        <f t="shared" si="85"/>
        <v>#N/A</v>
      </c>
      <c r="AB172" s="170">
        <v>-5007000</v>
      </c>
      <c r="AC172" s="172">
        <f>IF(C172 = B338,1,_xll.BDP(J172,$AC$7)*K172)</f>
        <v>0.87961999999999996</v>
      </c>
      <c r="AD172" s="195" t="e">
        <f>Z172*AB172*S172/AC172 / AE338</f>
        <v>#N/A</v>
      </c>
      <c r="AE172" s="206"/>
      <c r="AF172" s="197"/>
      <c r="AG172" s="179"/>
    </row>
    <row r="173" spans="2:33" s="44" customFormat="1" x14ac:dyDescent="0.2">
      <c r="B173" s="44" t="s">
        <v>112</v>
      </c>
      <c r="C173" s="44" t="str">
        <f>_xll.BDP(B173,$C$7)</f>
        <v>GBp</v>
      </c>
      <c r="D173" s="44" t="s">
        <v>388</v>
      </c>
      <c r="E173" s="67">
        <f>_xll.BDP(B173,$E$7)</f>
        <v>173.2</v>
      </c>
      <c r="F173" s="67">
        <f>_xll.BDP(B173,$F$7)</f>
        <v>160.19999999999999</v>
      </c>
      <c r="G173" s="68">
        <f t="shared" si="75"/>
        <v>-13</v>
      </c>
      <c r="H173" s="76">
        <f t="shared" si="76"/>
        <v>-7.5057736720554287</v>
      </c>
      <c r="I173" s="25">
        <v>-2565000</v>
      </c>
      <c r="J173" s="49" t="str">
        <f>CONCATENATE(B338,C173, " Curncy")</f>
        <v>EURGBp Curncy</v>
      </c>
      <c r="K173" s="49">
        <f>IF(C173 = B338,1,_xll.BDP(J173,$K$7))</f>
        <v>1</v>
      </c>
      <c r="L173" s="69">
        <f>IF(C173 = B338,1,_xll.BDP(J173,$L$7)*K173)</f>
        <v>0.88500999999999996</v>
      </c>
      <c r="M173" s="70">
        <f t="shared" si="77"/>
        <v>376775.40366775519</v>
      </c>
      <c r="N173" s="79">
        <f>M173 / X338</f>
        <v>2.180313878175251E-3</v>
      </c>
      <c r="O173" s="70">
        <f t="shared" si="78"/>
        <v>-4643032.2821211061</v>
      </c>
      <c r="P173" s="10">
        <f>O173 / X338*100</f>
        <v>-2.6868175637205782</v>
      </c>
      <c r="Q173" s="82">
        <f t="shared" si="79"/>
        <v>-2.6868175637205782</v>
      </c>
      <c r="R173" s="161">
        <f t="shared" si="80"/>
        <v>0</v>
      </c>
      <c r="S173" s="33">
        <f t="shared" si="81"/>
        <v>0.01</v>
      </c>
      <c r="T173" s="44">
        <v>0</v>
      </c>
      <c r="U173" s="44">
        <v>1</v>
      </c>
      <c r="V173" s="152">
        <f t="shared" si="82"/>
        <v>2.180313878175251E-3</v>
      </c>
      <c r="W173" s="152">
        <f t="shared" si="83"/>
        <v>0</v>
      </c>
      <c r="X173" s="203"/>
      <c r="Y173" s="185" t="e">
        <f>_xll.BDH(B173,$Y$7,$C$1,$C$1)</f>
        <v>#N/A</v>
      </c>
      <c r="Z173" s="183" t="e">
        <f t="shared" si="84"/>
        <v>#N/A</v>
      </c>
      <c r="AA173" s="171" t="e">
        <f t="shared" si="85"/>
        <v>#N/A</v>
      </c>
      <c r="AB173" s="170">
        <v>-2565000</v>
      </c>
      <c r="AC173" s="172">
        <f>IF(C173 = B338,1,_xll.BDP(J173,$AC$7)*K173)</f>
        <v>0.87961999999999996</v>
      </c>
      <c r="AD173" s="195" t="e">
        <f>Z173*AB173*S173/AC173 / AE338</f>
        <v>#N/A</v>
      </c>
      <c r="AE173" s="206"/>
      <c r="AF173" s="197"/>
      <c r="AG173" s="179"/>
    </row>
    <row r="174" spans="2:33" s="44" customFormat="1" x14ac:dyDescent="0.2">
      <c r="B174" s="44">
        <v>19</v>
      </c>
      <c r="C174" s="44" t="s">
        <v>87</v>
      </c>
      <c r="D174" s="44" t="s">
        <v>111</v>
      </c>
      <c r="E174" s="67">
        <v>198.5</v>
      </c>
      <c r="F174" s="67">
        <v>198.5</v>
      </c>
      <c r="G174" s="68">
        <f t="shared" si="75"/>
        <v>0</v>
      </c>
      <c r="H174" s="76">
        <f t="shared" si="76"/>
        <v>0</v>
      </c>
      <c r="I174" s="25">
        <v>6346</v>
      </c>
      <c r="J174" s="49" t="str">
        <f>CONCATENATE(B338,C174, " Curncy")</f>
        <v>EURGBP Curncy</v>
      </c>
      <c r="K174" s="49">
        <f>IF(C174 = B338,1,_xll.BDP(J174,$K$7))</f>
        <v>1</v>
      </c>
      <c r="L174" s="69">
        <f>IF(C174 = B338,1,_xll.BDP(J174,$L$7)*K174)</f>
        <v>0.88500999999999996</v>
      </c>
      <c r="M174" s="70">
        <f t="shared" si="77"/>
        <v>0</v>
      </c>
      <c r="N174" s="79">
        <f>M174 / X338</f>
        <v>0</v>
      </c>
      <c r="O174" s="70">
        <f t="shared" si="78"/>
        <v>1423352.2785053276</v>
      </c>
      <c r="P174" s="10">
        <f>O174 / X338*100</f>
        <v>0.82366170831419339</v>
      </c>
      <c r="Q174" s="82">
        <f t="shared" si="79"/>
        <v>0</v>
      </c>
      <c r="R174" s="161">
        <f t="shared" si="80"/>
        <v>0.82366170831419339</v>
      </c>
      <c r="S174" s="33">
        <f t="shared" si="81"/>
        <v>1</v>
      </c>
      <c r="T174" s="44">
        <v>1</v>
      </c>
      <c r="U174" s="44">
        <v>1</v>
      </c>
      <c r="V174" s="152">
        <f t="shared" si="82"/>
        <v>0</v>
      </c>
      <c r="W174" s="152">
        <f t="shared" si="83"/>
        <v>0</v>
      </c>
      <c r="X174" s="203"/>
      <c r="Y174" s="185">
        <v>198.5</v>
      </c>
      <c r="Z174" s="183">
        <f t="shared" si="84"/>
        <v>0</v>
      </c>
      <c r="AA174" s="171">
        <f t="shared" si="85"/>
        <v>0</v>
      </c>
      <c r="AB174" s="170">
        <v>6346</v>
      </c>
      <c r="AC174" s="172">
        <f>IF(C174 = B338,1,_xll.BDP(J174,$AC$7)*K174)</f>
        <v>0.87961999999999996</v>
      </c>
      <c r="AD174" s="195">
        <f>Z174*AB174*S174/AC174 / AE338</f>
        <v>0</v>
      </c>
      <c r="AE174" s="206"/>
      <c r="AF174" s="197"/>
      <c r="AG174" s="179"/>
    </row>
    <row r="175" spans="2:33" s="44" customFormat="1" x14ac:dyDescent="0.2">
      <c r="B175" s="44">
        <v>469</v>
      </c>
      <c r="C175" s="44" t="s">
        <v>87</v>
      </c>
      <c r="D175" s="44" t="s">
        <v>110</v>
      </c>
      <c r="E175" s="67">
        <v>198.5</v>
      </c>
      <c r="F175" s="67">
        <v>198.5</v>
      </c>
      <c r="G175" s="68">
        <f t="shared" si="75"/>
        <v>0</v>
      </c>
      <c r="H175" s="76">
        <f t="shared" si="76"/>
        <v>0</v>
      </c>
      <c r="I175" s="25">
        <v>3677</v>
      </c>
      <c r="J175" s="49" t="str">
        <f>CONCATENATE(B338,C175, " Curncy")</f>
        <v>EURGBP Curncy</v>
      </c>
      <c r="K175" s="49">
        <f>IF(C175 = B338,1,_xll.BDP(J175,$K$7))</f>
        <v>1</v>
      </c>
      <c r="L175" s="69">
        <f>IF(C175 = B338,1,_xll.BDP(J175,$L$7)*K175)</f>
        <v>0.88500999999999996</v>
      </c>
      <c r="M175" s="70">
        <f t="shared" si="77"/>
        <v>0</v>
      </c>
      <c r="N175" s="79">
        <f>M175 / X338</f>
        <v>0</v>
      </c>
      <c r="O175" s="70">
        <f t="shared" si="78"/>
        <v>824718.92972960765</v>
      </c>
      <c r="P175" s="10">
        <f>O175 / X338*100</f>
        <v>0.47724615529014969</v>
      </c>
      <c r="Q175" s="82">
        <f t="shared" si="79"/>
        <v>0</v>
      </c>
      <c r="R175" s="161">
        <f t="shared" si="80"/>
        <v>0.47724615529014969</v>
      </c>
      <c r="S175" s="33">
        <f t="shared" si="81"/>
        <v>1</v>
      </c>
      <c r="T175" s="44">
        <v>1</v>
      </c>
      <c r="U175" s="44">
        <v>1</v>
      </c>
      <c r="V175" s="152">
        <f t="shared" si="82"/>
        <v>0</v>
      </c>
      <c r="W175" s="152">
        <f t="shared" si="83"/>
        <v>0</v>
      </c>
      <c r="X175" s="203"/>
      <c r="Y175" s="185">
        <v>198.5</v>
      </c>
      <c r="Z175" s="183">
        <f t="shared" si="84"/>
        <v>0</v>
      </c>
      <c r="AA175" s="171">
        <f t="shared" si="85"/>
        <v>0</v>
      </c>
      <c r="AB175" s="170">
        <v>3677</v>
      </c>
      <c r="AC175" s="172">
        <f>IF(C175 = B338,1,_xll.BDP(J175,$AC$7)*K175)</f>
        <v>0.87961999999999996</v>
      </c>
      <c r="AD175" s="195">
        <f>Z175*AB175*S175/AC175 / AE338</f>
        <v>0</v>
      </c>
      <c r="AE175" s="206"/>
      <c r="AF175" s="197"/>
      <c r="AG175" s="179"/>
    </row>
    <row r="176" spans="2:33" s="44" customFormat="1" x14ac:dyDescent="0.2">
      <c r="B176" s="44" t="s">
        <v>109</v>
      </c>
      <c r="C176" s="44" t="str">
        <f>_xll.BDP(B176,$C$7)</f>
        <v>GBp</v>
      </c>
      <c r="D176" s="44" t="s">
        <v>460</v>
      </c>
      <c r="E176" s="67">
        <f>_xll.BDP(B176,$E$7)</f>
        <v>143.69999999999999</v>
      </c>
      <c r="F176" s="67">
        <f>_xll.BDP(B176,$F$7)</f>
        <v>146.1</v>
      </c>
      <c r="G176" s="68">
        <f t="shared" si="75"/>
        <v>2.4000000000000057</v>
      </c>
      <c r="H176" s="76">
        <f t="shared" si="76"/>
        <v>1.6701461377870603</v>
      </c>
      <c r="I176" s="25">
        <v>-2299000</v>
      </c>
      <c r="J176" s="49" t="str">
        <f>CONCATENATE(B338,C176, " Curncy")</f>
        <v>EURGBp Curncy</v>
      </c>
      <c r="K176" s="49">
        <f>IF(C176 = B338,1,_xll.BDP(J176,$K$7))</f>
        <v>1</v>
      </c>
      <c r="L176" s="69">
        <f>IF(C176 = B338,1,_xll.BDP(J176,$L$7)*K176)</f>
        <v>0.88500999999999996</v>
      </c>
      <c r="M176" s="70">
        <f t="shared" si="77"/>
        <v>-62345.058247929555</v>
      </c>
      <c r="N176" s="79">
        <f>M176 / X338</f>
        <v>-3.6077672377327318E-4</v>
      </c>
      <c r="O176" s="70">
        <f t="shared" si="78"/>
        <v>-3795255.4208427025</v>
      </c>
      <c r="P176" s="10">
        <f>O176 / X338*100</f>
        <v>-2.1962283059697949</v>
      </c>
      <c r="Q176" s="82">
        <f t="shared" si="79"/>
        <v>-2.1962283059697949</v>
      </c>
      <c r="R176" s="161">
        <f t="shared" si="80"/>
        <v>0</v>
      </c>
      <c r="S176" s="33">
        <f t="shared" si="81"/>
        <v>0.01</v>
      </c>
      <c r="T176" s="44">
        <v>0</v>
      </c>
      <c r="U176" s="44">
        <v>1</v>
      </c>
      <c r="V176" s="152">
        <f t="shared" si="82"/>
        <v>0</v>
      </c>
      <c r="W176" s="152">
        <f t="shared" si="83"/>
        <v>0</v>
      </c>
      <c r="X176" s="203"/>
      <c r="Y176" s="185" t="e">
        <f>_xll.BDH(B176,$Y$7,$C$1,$C$1)</f>
        <v>#N/A</v>
      </c>
      <c r="Z176" s="183" t="e">
        <f t="shared" si="84"/>
        <v>#N/A</v>
      </c>
      <c r="AA176" s="171" t="e">
        <f t="shared" si="85"/>
        <v>#N/A</v>
      </c>
      <c r="AB176" s="170">
        <v>-2299000</v>
      </c>
      <c r="AC176" s="172">
        <f>IF(C176 = B338,1,_xll.BDP(J176,$AC$7)*K176)</f>
        <v>0.87961999999999996</v>
      </c>
      <c r="AD176" s="195" t="e">
        <f>Z176*AB176*S176/AC176 / AE338</f>
        <v>#N/A</v>
      </c>
      <c r="AE176" s="206"/>
      <c r="AF176" s="197"/>
      <c r="AG176" s="179"/>
    </row>
    <row r="177" spans="2:33" s="44" customFormat="1" x14ac:dyDescent="0.2">
      <c r="B177" s="44" t="s">
        <v>108</v>
      </c>
      <c r="C177" s="44" t="str">
        <f>_xll.BDP(B177,$C$7)</f>
        <v>GBp</v>
      </c>
      <c r="D177" s="44" t="s">
        <v>459</v>
      </c>
      <c r="E177" s="67">
        <f>_xll.BDP(B177,$E$7)</f>
        <v>507.4</v>
      </c>
      <c r="F177" s="67">
        <f>_xll.BDP(B177,$F$7)</f>
        <v>513.6</v>
      </c>
      <c r="G177" s="68">
        <f t="shared" ref="G177:G207" si="86">IF(OR(F177="#N/A N/A",E177="#N/A N/A"),0,  F177 - E177)</f>
        <v>6.2000000000000455</v>
      </c>
      <c r="H177" s="76">
        <f t="shared" ref="H177:H207" si="87">IF(OR(E177=0,E177="#N/A N/A"),0,G177 / E177*100)</f>
        <v>1.2219156484036353</v>
      </c>
      <c r="I177" s="25">
        <v>-130000</v>
      </c>
      <c r="J177" s="49" t="str">
        <f>CONCATENATE(B338,C177, " Curncy")</f>
        <v>EURGBp Curncy</v>
      </c>
      <c r="K177" s="49">
        <f>IF(C177 = B338,1,_xll.BDP(J177,$K$7))</f>
        <v>1</v>
      </c>
      <c r="L177" s="69">
        <f>IF(C177 = B338,1,_xll.BDP(J177,$L$7)*K177)</f>
        <v>0.88500999999999996</v>
      </c>
      <c r="M177" s="70">
        <f t="shared" ref="M177:M207" si="88">G177*I177*S177/L177</f>
        <v>-9107.2417260822585</v>
      </c>
      <c r="N177" s="79">
        <f>M177 / X338</f>
        <v>-5.2701544033866102E-5</v>
      </c>
      <c r="O177" s="70">
        <f t="shared" ref="O177:O207" si="89">F177*I177*S177/L177</f>
        <v>-754432.15330900217</v>
      </c>
      <c r="P177" s="10">
        <f>O177 / X338*100</f>
        <v>-0.43657279057731341</v>
      </c>
      <c r="Q177" s="82">
        <f t="shared" ref="Q177:Q207" si="90">IF(P177&lt;0,P177,0)</f>
        <v>-0.43657279057731341</v>
      </c>
      <c r="R177" s="161">
        <f t="shared" ref="R177:R207" si="91">IF(P177&gt;0,P177,0)</f>
        <v>0</v>
      </c>
      <c r="S177" s="33">
        <f t="shared" ref="S177:S207" si="92">IF(EXACT(C177,UPPER(C177)),1,0.01)/U177</f>
        <v>0.01</v>
      </c>
      <c r="T177" s="44">
        <v>0</v>
      </c>
      <c r="U177" s="44">
        <v>1</v>
      </c>
      <c r="V177" s="152">
        <f t="shared" ref="V177:V207" si="93">IF(AND(P177&lt;0,N177&gt;0),N177,0)</f>
        <v>0</v>
      </c>
      <c r="W177" s="152">
        <f t="shared" ref="W177:W207" si="94">IF(AND(P177&gt;0,N177&gt;0),N177,0)</f>
        <v>0</v>
      </c>
      <c r="X177" s="203"/>
      <c r="Y177" s="185" t="e">
        <f>_xll.BDH(B177,$Y$7,$C$1,$C$1)</f>
        <v>#N/A</v>
      </c>
      <c r="Z177" s="183" t="e">
        <f t="shared" ref="Z177:Z207" si="95">IF(OR(E177="#N/A N/A",Y177="#N/A N/A"),0,  E177 - Y177)</f>
        <v>#N/A</v>
      </c>
      <c r="AA177" s="171" t="e">
        <f t="shared" ref="AA177:AA207" si="96">IF(OR(Y177=0,Y177="#N/A N/A"),0,Z177 / Y177*100)</f>
        <v>#N/A</v>
      </c>
      <c r="AB177" s="170">
        <v>-130000</v>
      </c>
      <c r="AC177" s="172">
        <f>IF(C177 = B338,1,_xll.BDP(J177,$AC$7)*K177)</f>
        <v>0.87961999999999996</v>
      </c>
      <c r="AD177" s="195" t="e">
        <f>Z177*AB177*S177/AC177 / AE338</f>
        <v>#N/A</v>
      </c>
      <c r="AE177" s="206"/>
      <c r="AF177" s="197"/>
      <c r="AG177" s="179"/>
    </row>
    <row r="178" spans="2:33" s="44" customFormat="1" x14ac:dyDescent="0.2">
      <c r="B178" s="44" t="s">
        <v>107</v>
      </c>
      <c r="C178" s="44" t="str">
        <f>_xll.BDP(B178,$C$7)</f>
        <v>GBp</v>
      </c>
      <c r="D178" s="44" t="s">
        <v>458</v>
      </c>
      <c r="E178" s="67">
        <f>_xll.BDP(B178,$E$7)</f>
        <v>559</v>
      </c>
      <c r="F178" s="67">
        <f>_xll.BDP(B178,$F$7)</f>
        <v>560.5</v>
      </c>
      <c r="G178" s="68">
        <f t="shared" si="86"/>
        <v>1.5</v>
      </c>
      <c r="H178" s="76">
        <f t="shared" si="87"/>
        <v>0.26833631484794274</v>
      </c>
      <c r="I178" s="25">
        <v>-3009693</v>
      </c>
      <c r="J178" s="49" t="str">
        <f>CONCATENATE(B338,C178, " Curncy")</f>
        <v>EURGBp Curncy</v>
      </c>
      <c r="K178" s="49">
        <f>IF(C178 = B338,1,_xll.BDP(J178,$K$7))</f>
        <v>1</v>
      </c>
      <c r="L178" s="69">
        <f>IF(C178 = B338,1,_xll.BDP(J178,$L$7)*K178)</f>
        <v>0.88500999999999996</v>
      </c>
      <c r="M178" s="70">
        <f t="shared" si="88"/>
        <v>-51011.16936531791</v>
      </c>
      <c r="N178" s="79">
        <f>M178 / X338</f>
        <v>-2.9519007723557831E-4</v>
      </c>
      <c r="O178" s="70">
        <f t="shared" si="89"/>
        <v>-19061173.619507127</v>
      </c>
      <c r="P178" s="10">
        <f>O178 / X338*100</f>
        <v>-11.030269219369442</v>
      </c>
      <c r="Q178" s="82">
        <f t="shared" si="90"/>
        <v>-11.030269219369442</v>
      </c>
      <c r="R178" s="161">
        <f t="shared" si="91"/>
        <v>0</v>
      </c>
      <c r="S178" s="33">
        <f t="shared" si="92"/>
        <v>0.01</v>
      </c>
      <c r="T178" s="44">
        <v>0</v>
      </c>
      <c r="U178" s="44">
        <v>1</v>
      </c>
      <c r="V178" s="152">
        <f t="shared" si="93"/>
        <v>0</v>
      </c>
      <c r="W178" s="152">
        <f t="shared" si="94"/>
        <v>0</v>
      </c>
      <c r="X178" s="203"/>
      <c r="Y178" s="185" t="e">
        <f>_xll.BDH(B178,$Y$7,$C$1,$C$1)</f>
        <v>#N/A</v>
      </c>
      <c r="Z178" s="183" t="e">
        <f t="shared" si="95"/>
        <v>#N/A</v>
      </c>
      <c r="AA178" s="171" t="e">
        <f t="shared" si="96"/>
        <v>#N/A</v>
      </c>
      <c r="AB178" s="170">
        <v>-3009693</v>
      </c>
      <c r="AC178" s="172">
        <f>IF(C178 = B338,1,_xll.BDP(J178,$AC$7)*K178)</f>
        <v>0.87961999999999996</v>
      </c>
      <c r="AD178" s="195" t="e">
        <f>Z178*AB178*S178/AC178 / AE338</f>
        <v>#N/A</v>
      </c>
      <c r="AE178" s="206"/>
      <c r="AF178" s="197"/>
      <c r="AG178" s="179"/>
    </row>
    <row r="179" spans="2:33" s="44" customFormat="1" x14ac:dyDescent="0.2">
      <c r="B179" s="44" t="s">
        <v>106</v>
      </c>
      <c r="C179" s="44" t="str">
        <f>_xll.BDP(B179,$C$7)</f>
        <v>GBP</v>
      </c>
      <c r="D179" s="44" t="s">
        <v>406</v>
      </c>
      <c r="E179" s="67">
        <f>_xll.BDP(B179,$E$7)</f>
        <v>121.62</v>
      </c>
      <c r="F179" s="67">
        <f>_xll.BDP(B179,$F$7)</f>
        <v>122.14</v>
      </c>
      <c r="G179" s="68">
        <f t="shared" si="86"/>
        <v>0.51999999999999602</v>
      </c>
      <c r="H179" s="76">
        <f t="shared" si="87"/>
        <v>0.42756125637230397</v>
      </c>
      <c r="I179" s="25">
        <v>0</v>
      </c>
      <c r="J179" s="49" t="str">
        <f>CONCATENATE(B338,C179, " Curncy")</f>
        <v>EURGBP Curncy</v>
      </c>
      <c r="K179" s="49">
        <f>IF(C179 = B338,1,_xll.BDP(J179,$K$7))</f>
        <v>1</v>
      </c>
      <c r="L179" s="69">
        <f>IF(C179 = B338,1,_xll.BDP(J179,$L$7)*K179)</f>
        <v>0.88500999999999996</v>
      </c>
      <c r="M179" s="70">
        <f t="shared" si="88"/>
        <v>0</v>
      </c>
      <c r="N179" s="79">
        <f>M179 / X338</f>
        <v>0</v>
      </c>
      <c r="O179" s="70">
        <f t="shared" si="89"/>
        <v>0</v>
      </c>
      <c r="P179" s="10">
        <f>O179 / X338*100</f>
        <v>0</v>
      </c>
      <c r="Q179" s="82">
        <f t="shared" si="90"/>
        <v>0</v>
      </c>
      <c r="R179" s="161">
        <f t="shared" si="91"/>
        <v>0</v>
      </c>
      <c r="S179" s="33">
        <f t="shared" si="92"/>
        <v>1000</v>
      </c>
      <c r="T179" s="44">
        <v>0</v>
      </c>
      <c r="U179" s="44">
        <v>1E-3</v>
      </c>
      <c r="V179" s="152">
        <f t="shared" si="93"/>
        <v>0</v>
      </c>
      <c r="W179" s="152">
        <f t="shared" si="94"/>
        <v>0</v>
      </c>
      <c r="X179" s="203"/>
      <c r="Y179" s="185" t="e">
        <f>_xll.BDH(B179,$Y$7,$C$1,$C$1)</f>
        <v>#N/A</v>
      </c>
      <c r="Z179" s="183" t="e">
        <f t="shared" si="95"/>
        <v>#N/A</v>
      </c>
      <c r="AA179" s="171" t="e">
        <f t="shared" si="96"/>
        <v>#N/A</v>
      </c>
      <c r="AB179" s="170">
        <v>0</v>
      </c>
      <c r="AC179" s="172">
        <f>IF(C179 = B338,1,_xll.BDP(J179,$AC$7)*K179)</f>
        <v>0.87961999999999996</v>
      </c>
      <c r="AD179" s="195" t="e">
        <f>Z179*AB179*S179/AC179 / AE338</f>
        <v>#N/A</v>
      </c>
      <c r="AE179" s="206"/>
      <c r="AF179" s="197"/>
      <c r="AG179" s="179"/>
    </row>
    <row r="180" spans="2:33" s="44" customFormat="1" x14ac:dyDescent="0.2">
      <c r="B180" s="44" t="s">
        <v>105</v>
      </c>
      <c r="C180" s="44" t="str">
        <f>_xll.BDP(B180,$C$7)</f>
        <v>GBp</v>
      </c>
      <c r="D180" s="44" t="s">
        <v>457</v>
      </c>
      <c r="E180" s="67">
        <f>_xll.BDP(B180,$E$7)</f>
        <v>91.2</v>
      </c>
      <c r="F180" s="67">
        <f>_xll.BDP(B180,$F$7)</f>
        <v>89.1</v>
      </c>
      <c r="G180" s="68">
        <f t="shared" si="86"/>
        <v>-2.1000000000000085</v>
      </c>
      <c r="H180" s="76">
        <f t="shared" si="87"/>
        <v>-2.3026315789473775</v>
      </c>
      <c r="I180" s="25">
        <v>-800000</v>
      </c>
      <c r="J180" s="49" t="str">
        <f>CONCATENATE(B338,C180, " Curncy")</f>
        <v>EURGBp Curncy</v>
      </c>
      <c r="K180" s="49">
        <f>IF(C180 = B338,1,_xll.BDP(J180,$K$7))</f>
        <v>1</v>
      </c>
      <c r="L180" s="69">
        <f>IF(C180 = B338,1,_xll.BDP(J180,$L$7)*K180)</f>
        <v>0.88500999999999996</v>
      </c>
      <c r="M180" s="70">
        <f t="shared" si="88"/>
        <v>18982.836352131693</v>
      </c>
      <c r="N180" s="79">
        <f>M180 / X338</f>
        <v>1.0984937217977018E-4</v>
      </c>
      <c r="O180" s="70">
        <f t="shared" si="89"/>
        <v>-805414.62808329856</v>
      </c>
      <c r="P180" s="10">
        <f>O180 / X338*100</f>
        <v>-0.46607519339130871</v>
      </c>
      <c r="Q180" s="82">
        <f t="shared" si="90"/>
        <v>-0.46607519339130871</v>
      </c>
      <c r="R180" s="161">
        <f t="shared" si="91"/>
        <v>0</v>
      </c>
      <c r="S180" s="33">
        <f t="shared" si="92"/>
        <v>0.01</v>
      </c>
      <c r="T180" s="44">
        <v>0</v>
      </c>
      <c r="U180" s="44">
        <v>1</v>
      </c>
      <c r="V180" s="152">
        <f t="shared" si="93"/>
        <v>1.0984937217977018E-4</v>
      </c>
      <c r="W180" s="152">
        <f t="shared" si="94"/>
        <v>0</v>
      </c>
      <c r="X180" s="203"/>
      <c r="Y180" s="185" t="e">
        <f>_xll.BDH(B180,$Y$7,$C$1,$C$1)</f>
        <v>#N/A</v>
      </c>
      <c r="Z180" s="183" t="e">
        <f t="shared" si="95"/>
        <v>#N/A</v>
      </c>
      <c r="AA180" s="171" t="e">
        <f t="shared" si="96"/>
        <v>#N/A</v>
      </c>
      <c r="AB180" s="170">
        <v>-800000</v>
      </c>
      <c r="AC180" s="172">
        <f>IF(C180 = B338,1,_xll.BDP(J180,$AC$7)*K180)</f>
        <v>0.87961999999999996</v>
      </c>
      <c r="AD180" s="195" t="e">
        <f>Z180*AB180*S180/AC180 / AE338</f>
        <v>#N/A</v>
      </c>
      <c r="AE180" s="206"/>
      <c r="AF180" s="197"/>
      <c r="AG180" s="179"/>
    </row>
    <row r="181" spans="2:33" s="44" customFormat="1" x14ac:dyDescent="0.2">
      <c r="B181" s="44" t="s">
        <v>104</v>
      </c>
      <c r="C181" s="44" t="str">
        <f>_xll.BDP(B181,$C$7)</f>
        <v>GBp</v>
      </c>
      <c r="D181" s="44" t="s">
        <v>456</v>
      </c>
      <c r="E181" s="67">
        <f>_xll.BDP(B181,$E$7)</f>
        <v>181.05</v>
      </c>
      <c r="F181" s="67">
        <f>_xll.BDP(B181,$F$7)</f>
        <v>172.1</v>
      </c>
      <c r="G181" s="68">
        <f t="shared" si="86"/>
        <v>-8.9500000000000171</v>
      </c>
      <c r="H181" s="76">
        <f t="shared" si="87"/>
        <v>-4.9433858050262449</v>
      </c>
      <c r="I181" s="25">
        <v>3713627</v>
      </c>
      <c r="J181" s="49" t="str">
        <f>CONCATENATE(B338,C181, " Curncy")</f>
        <v>EURGBp Curncy</v>
      </c>
      <c r="K181" s="49">
        <f>IF(C181 = B338,1,_xll.BDP(J181,$K$7))</f>
        <v>1</v>
      </c>
      <c r="L181" s="69">
        <f>IF(C181 = B338,1,_xll.BDP(J181,$L$7)*K181)</f>
        <v>0.88500999999999996</v>
      </c>
      <c r="M181" s="70">
        <f t="shared" si="88"/>
        <v>-375554.64514525334</v>
      </c>
      <c r="N181" s="79">
        <f>M181 / X338</f>
        <v>-2.1732496252473751E-3</v>
      </c>
      <c r="O181" s="70">
        <f t="shared" si="89"/>
        <v>7221559.1541338516</v>
      </c>
      <c r="P181" s="10">
        <f>O181 / X338*100</f>
        <v>4.178952631341593</v>
      </c>
      <c r="Q181" s="82">
        <f t="shared" si="90"/>
        <v>0</v>
      </c>
      <c r="R181" s="161">
        <f t="shared" si="91"/>
        <v>4.178952631341593</v>
      </c>
      <c r="S181" s="33">
        <f t="shared" si="92"/>
        <v>0.01</v>
      </c>
      <c r="T181" s="44">
        <v>0</v>
      </c>
      <c r="U181" s="44">
        <v>1</v>
      </c>
      <c r="V181" s="152">
        <f t="shared" si="93"/>
        <v>0</v>
      </c>
      <c r="W181" s="152">
        <f t="shared" si="94"/>
        <v>0</v>
      </c>
      <c r="X181" s="203"/>
      <c r="Y181" s="185" t="e">
        <f>_xll.BDH(B181,$Y$7,$C$1,$C$1)</f>
        <v>#N/A</v>
      </c>
      <c r="Z181" s="183" t="e">
        <f t="shared" si="95"/>
        <v>#N/A</v>
      </c>
      <c r="AA181" s="171" t="e">
        <f t="shared" si="96"/>
        <v>#N/A</v>
      </c>
      <c r="AB181" s="170">
        <v>3713627</v>
      </c>
      <c r="AC181" s="172">
        <f>IF(C181 = B338,1,_xll.BDP(J181,$AC$7)*K181)</f>
        <v>0.87961999999999996</v>
      </c>
      <c r="AD181" s="195" t="e">
        <f>Z181*AB181*S181/AC181 / AE338</f>
        <v>#N/A</v>
      </c>
      <c r="AE181" s="206"/>
      <c r="AF181" s="197"/>
      <c r="AG181" s="179"/>
    </row>
    <row r="182" spans="2:33" s="44" customFormat="1" x14ac:dyDescent="0.2">
      <c r="B182" s="44" t="s">
        <v>103</v>
      </c>
      <c r="C182" s="44" t="str">
        <f>_xll.BDP(B182,$C$7)</f>
        <v>GBp</v>
      </c>
      <c r="D182" s="44" t="s">
        <v>455</v>
      </c>
      <c r="E182" s="67">
        <f>_xll.BDP(B182,$E$7)</f>
        <v>174</v>
      </c>
      <c r="F182" s="67">
        <f>_xll.BDP(B182,$F$7)</f>
        <v>174</v>
      </c>
      <c r="G182" s="68">
        <f t="shared" si="86"/>
        <v>0</v>
      </c>
      <c r="H182" s="76">
        <f t="shared" si="87"/>
        <v>0</v>
      </c>
      <c r="I182" s="25">
        <v>2402000</v>
      </c>
      <c r="J182" s="49" t="str">
        <f>CONCATENATE(B338,C182, " Curncy")</f>
        <v>EURGBp Curncy</v>
      </c>
      <c r="K182" s="49">
        <f>IF(C182 = B338,1,_xll.BDP(J182,$K$7))</f>
        <v>1</v>
      </c>
      <c r="L182" s="69">
        <f>IF(C182 = B338,1,_xll.BDP(J182,$L$7)*K182)</f>
        <v>0.88500999999999996</v>
      </c>
      <c r="M182" s="70">
        <f t="shared" si="88"/>
        <v>0</v>
      </c>
      <c r="N182" s="79">
        <f>M182 / X338</f>
        <v>0</v>
      </c>
      <c r="O182" s="70">
        <f t="shared" si="89"/>
        <v>4722522.9093456576</v>
      </c>
      <c r="P182" s="10">
        <f>O182 / X338*100</f>
        <v>2.7328169883208573</v>
      </c>
      <c r="Q182" s="82">
        <f t="shared" si="90"/>
        <v>0</v>
      </c>
      <c r="R182" s="161">
        <f t="shared" si="91"/>
        <v>2.7328169883208573</v>
      </c>
      <c r="S182" s="33">
        <f t="shared" si="92"/>
        <v>0.01</v>
      </c>
      <c r="T182" s="44">
        <v>0</v>
      </c>
      <c r="U182" s="44">
        <v>1</v>
      </c>
      <c r="V182" s="152">
        <f t="shared" si="93"/>
        <v>0</v>
      </c>
      <c r="W182" s="152">
        <f t="shared" si="94"/>
        <v>0</v>
      </c>
      <c r="X182" s="203"/>
      <c r="Y182" s="185" t="e">
        <f>_xll.BDH(B182,$Y$7,$C$1,$C$1)</f>
        <v>#N/A</v>
      </c>
      <c r="Z182" s="183" t="e">
        <f t="shared" si="95"/>
        <v>#N/A</v>
      </c>
      <c r="AA182" s="171" t="e">
        <f t="shared" si="96"/>
        <v>#N/A</v>
      </c>
      <c r="AB182" s="170">
        <v>2402000</v>
      </c>
      <c r="AC182" s="172">
        <f>IF(C182 = B338,1,_xll.BDP(J182,$AC$7)*K182)</f>
        <v>0.87961999999999996</v>
      </c>
      <c r="AD182" s="195" t="e">
        <f>Z182*AB182*S182/AC182 / AE338</f>
        <v>#N/A</v>
      </c>
      <c r="AE182" s="206"/>
      <c r="AF182" s="197"/>
      <c r="AG182" s="179"/>
    </row>
    <row r="183" spans="2:33" s="44" customFormat="1" x14ac:dyDescent="0.2">
      <c r="B183" s="44">
        <v>24192</v>
      </c>
      <c r="C183" s="44" t="s">
        <v>87</v>
      </c>
      <c r="D183" s="44" t="s">
        <v>102</v>
      </c>
      <c r="E183" s="67">
        <v>46.5</v>
      </c>
      <c r="F183" s="67">
        <v>46.5</v>
      </c>
      <c r="G183" s="68">
        <f t="shared" si="86"/>
        <v>0</v>
      </c>
      <c r="H183" s="76">
        <f t="shared" si="87"/>
        <v>0</v>
      </c>
      <c r="I183" s="25">
        <v>118003</v>
      </c>
      <c r="J183" s="49" t="str">
        <f>CONCATENATE(B338,C183, " Curncy")</f>
        <v>EURGBP Curncy</v>
      </c>
      <c r="K183" s="49">
        <f>IF(C183 = B338,1,_xll.BDP(J183,$K$7))</f>
        <v>1</v>
      </c>
      <c r="L183" s="69">
        <f>IF(C183 = B338,1,_xll.BDP(J183,$L$7)*K183)</f>
        <v>0.88500999999999996</v>
      </c>
      <c r="M183" s="70">
        <f t="shared" si="88"/>
        <v>0</v>
      </c>
      <c r="N183" s="79">
        <f>M183 / X338</f>
        <v>0</v>
      </c>
      <c r="O183" s="70">
        <f t="shared" si="89"/>
        <v>6200087.5696319817</v>
      </c>
      <c r="P183" s="10">
        <f>O183 / X338*100</f>
        <v>3.5878501734393784</v>
      </c>
      <c r="Q183" s="82">
        <f t="shared" si="90"/>
        <v>0</v>
      </c>
      <c r="R183" s="161">
        <f t="shared" si="91"/>
        <v>3.5878501734393784</v>
      </c>
      <c r="S183" s="33">
        <f t="shared" si="92"/>
        <v>1</v>
      </c>
      <c r="T183" s="44">
        <v>1</v>
      </c>
      <c r="U183" s="44">
        <v>1</v>
      </c>
      <c r="V183" s="152">
        <f t="shared" si="93"/>
        <v>0</v>
      </c>
      <c r="W183" s="152">
        <f t="shared" si="94"/>
        <v>0</v>
      </c>
      <c r="X183" s="203"/>
      <c r="Y183" s="185">
        <v>46.5</v>
      </c>
      <c r="Z183" s="183">
        <f t="shared" si="95"/>
        <v>0</v>
      </c>
      <c r="AA183" s="171">
        <f t="shared" si="96"/>
        <v>0</v>
      </c>
      <c r="AB183" s="170">
        <v>118003</v>
      </c>
      <c r="AC183" s="172">
        <f>IF(C183 = B338,1,_xll.BDP(J183,$AC$7)*K183)</f>
        <v>0.87961999999999996</v>
      </c>
      <c r="AD183" s="195">
        <f>Z183*AB183*S183/AC183 / AE338</f>
        <v>0</v>
      </c>
      <c r="AE183" s="206"/>
      <c r="AF183" s="197"/>
      <c r="AG183" s="179"/>
    </row>
    <row r="184" spans="2:33" s="44" customFormat="1" x14ac:dyDescent="0.2">
      <c r="B184" s="44">
        <v>19608</v>
      </c>
      <c r="C184" s="44" t="s">
        <v>87</v>
      </c>
      <c r="D184" s="44" t="s">
        <v>101</v>
      </c>
      <c r="E184" s="67">
        <v>0</v>
      </c>
      <c r="F184" s="67">
        <v>0</v>
      </c>
      <c r="G184" s="68">
        <f t="shared" si="86"/>
        <v>0</v>
      </c>
      <c r="H184" s="76">
        <f t="shared" si="87"/>
        <v>0</v>
      </c>
      <c r="I184" s="25">
        <v>21465</v>
      </c>
      <c r="J184" s="49" t="str">
        <f>CONCATENATE(B338,C184, " Curncy")</f>
        <v>EURGBP Curncy</v>
      </c>
      <c r="K184" s="49">
        <f>IF(C184 = B338,1,_xll.BDP(J184,$K$7))</f>
        <v>1</v>
      </c>
      <c r="L184" s="69">
        <f>IF(C184 = B338,1,_xll.BDP(J184,$L$7)*K184)</f>
        <v>0.88500999999999996</v>
      </c>
      <c r="M184" s="70">
        <f t="shared" si="88"/>
        <v>0</v>
      </c>
      <c r="N184" s="79">
        <f>M184 / X338</f>
        <v>0</v>
      </c>
      <c r="O184" s="70">
        <f t="shared" si="89"/>
        <v>0</v>
      </c>
      <c r="P184" s="10">
        <f>O184 / X338*100</f>
        <v>0</v>
      </c>
      <c r="Q184" s="82">
        <f t="shared" si="90"/>
        <v>0</v>
      </c>
      <c r="R184" s="161">
        <f t="shared" si="91"/>
        <v>0</v>
      </c>
      <c r="S184" s="33">
        <f t="shared" si="92"/>
        <v>1</v>
      </c>
      <c r="T184" s="44">
        <v>1</v>
      </c>
      <c r="U184" s="44">
        <v>1</v>
      </c>
      <c r="V184" s="152">
        <f t="shared" si="93"/>
        <v>0</v>
      </c>
      <c r="W184" s="152">
        <f t="shared" si="94"/>
        <v>0</v>
      </c>
      <c r="X184" s="203"/>
      <c r="Y184" s="185">
        <v>0</v>
      </c>
      <c r="Z184" s="183">
        <f t="shared" si="95"/>
        <v>0</v>
      </c>
      <c r="AA184" s="171">
        <f t="shared" si="96"/>
        <v>0</v>
      </c>
      <c r="AB184" s="170">
        <v>21465</v>
      </c>
      <c r="AC184" s="172">
        <f>IF(C184 = B338,1,_xll.BDP(J184,$AC$7)*K184)</f>
        <v>0.87961999999999996</v>
      </c>
      <c r="AD184" s="195">
        <f>Z184*AB184*S184/AC184 / AE338</f>
        <v>0</v>
      </c>
      <c r="AE184" s="206"/>
      <c r="AF184" s="197"/>
      <c r="AG184" s="179"/>
    </row>
    <row r="185" spans="2:33" s="44" customFormat="1" x14ac:dyDescent="0.2">
      <c r="B185" s="44">
        <v>22567</v>
      </c>
      <c r="C185" s="44" t="s">
        <v>87</v>
      </c>
      <c r="D185" s="44" t="s">
        <v>100</v>
      </c>
      <c r="E185" s="67">
        <v>1E-4</v>
      </c>
      <c r="F185" s="67">
        <v>1E-4</v>
      </c>
      <c r="G185" s="68">
        <f t="shared" si="86"/>
        <v>0</v>
      </c>
      <c r="H185" s="76">
        <f t="shared" si="87"/>
        <v>0</v>
      </c>
      <c r="I185" s="25">
        <v>577</v>
      </c>
      <c r="J185" s="49" t="str">
        <f>CONCATENATE(B338,C185, " Curncy")</f>
        <v>EURGBP Curncy</v>
      </c>
      <c r="K185" s="49">
        <f>IF(C185 = B338,1,_xll.BDP(J185,$K$7))</f>
        <v>1</v>
      </c>
      <c r="L185" s="69">
        <f>IF(C185 = B338,1,_xll.BDP(J185,$L$7)*K185)</f>
        <v>0.88500999999999996</v>
      </c>
      <c r="M185" s="70">
        <f t="shared" si="88"/>
        <v>0</v>
      </c>
      <c r="N185" s="79">
        <f>M185 / X338</f>
        <v>0</v>
      </c>
      <c r="O185" s="70">
        <f t="shared" si="89"/>
        <v>6.5197003423690128E-2</v>
      </c>
      <c r="P185" s="10">
        <f>O185 / X338*100</f>
        <v>3.7728028421266146E-8</v>
      </c>
      <c r="Q185" s="82">
        <f t="shared" si="90"/>
        <v>0</v>
      </c>
      <c r="R185" s="161">
        <f t="shared" si="91"/>
        <v>3.7728028421266146E-8</v>
      </c>
      <c r="S185" s="33">
        <f t="shared" si="92"/>
        <v>1</v>
      </c>
      <c r="T185" s="44">
        <v>1</v>
      </c>
      <c r="U185" s="44">
        <v>1</v>
      </c>
      <c r="V185" s="152">
        <f t="shared" si="93"/>
        <v>0</v>
      </c>
      <c r="W185" s="152">
        <f t="shared" si="94"/>
        <v>0</v>
      </c>
      <c r="X185" s="203"/>
      <c r="Y185" s="185">
        <v>1E-4</v>
      </c>
      <c r="Z185" s="183">
        <f t="shared" si="95"/>
        <v>0</v>
      </c>
      <c r="AA185" s="171">
        <f t="shared" si="96"/>
        <v>0</v>
      </c>
      <c r="AB185" s="170">
        <v>577</v>
      </c>
      <c r="AC185" s="172">
        <f>IF(C185 = B338,1,_xll.BDP(J185,$AC$7)*K185)</f>
        <v>0.87961999999999996</v>
      </c>
      <c r="AD185" s="195">
        <f>Z185*AB185*S185/AC185 / AE338</f>
        <v>0</v>
      </c>
      <c r="AE185" s="206"/>
      <c r="AF185" s="197"/>
      <c r="AG185" s="179"/>
    </row>
    <row r="186" spans="2:33" s="44" customFormat="1" x14ac:dyDescent="0.2">
      <c r="B186" s="44" t="s">
        <v>99</v>
      </c>
      <c r="C186" s="44" t="str">
        <f>_xll.BDP(B186,$C$7)</f>
        <v>GBp</v>
      </c>
      <c r="D186" s="44" t="s">
        <v>454</v>
      </c>
      <c r="E186" s="67">
        <f>_xll.BDP(B186,$E$7)</f>
        <v>727</v>
      </c>
      <c r="F186" s="67">
        <f>_xll.BDP(B186,$F$7)</f>
        <v>732.4</v>
      </c>
      <c r="G186" s="68">
        <f t="shared" si="86"/>
        <v>5.3999999999999773</v>
      </c>
      <c r="H186" s="76">
        <f t="shared" si="87"/>
        <v>0.74277854195322934</v>
      </c>
      <c r="I186" s="25">
        <v>-416000</v>
      </c>
      <c r="J186" s="49" t="str">
        <f>CONCATENATE(B338,C186, " Curncy")</f>
        <v>EURGBp Curncy</v>
      </c>
      <c r="K186" s="49">
        <f>IF(C186 = B338,1,_xll.BDP(J186,$K$7))</f>
        <v>1</v>
      </c>
      <c r="L186" s="69">
        <f>IF(C186 = B338,1,_xll.BDP(J186,$L$7)*K186)</f>
        <v>0.88500999999999996</v>
      </c>
      <c r="M186" s="70">
        <f t="shared" si="88"/>
        <v>-25382.764036564458</v>
      </c>
      <c r="N186" s="79">
        <f>M186 / X338</f>
        <v>-1.468843033718058E-4</v>
      </c>
      <c r="O186" s="70">
        <f t="shared" si="89"/>
        <v>-3442654.8852555342</v>
      </c>
      <c r="P186" s="10">
        <f>O186 / X338*100</f>
        <v>-1.992186366472426</v>
      </c>
      <c r="Q186" s="82">
        <f t="shared" si="90"/>
        <v>-1.992186366472426</v>
      </c>
      <c r="R186" s="161">
        <f t="shared" si="91"/>
        <v>0</v>
      </c>
      <c r="S186" s="33">
        <f t="shared" si="92"/>
        <v>0.01</v>
      </c>
      <c r="T186" s="44">
        <v>0</v>
      </c>
      <c r="U186" s="44">
        <v>1</v>
      </c>
      <c r="V186" s="152">
        <f t="shared" si="93"/>
        <v>0</v>
      </c>
      <c r="W186" s="152">
        <f t="shared" si="94"/>
        <v>0</v>
      </c>
      <c r="X186" s="203"/>
      <c r="Y186" s="185" t="e">
        <f>_xll.BDH(B186,$Y$7,$C$1,$C$1)</f>
        <v>#N/A</v>
      </c>
      <c r="Z186" s="183" t="e">
        <f t="shared" si="95"/>
        <v>#N/A</v>
      </c>
      <c r="AA186" s="171" t="e">
        <f t="shared" si="96"/>
        <v>#N/A</v>
      </c>
      <c r="AB186" s="170">
        <v>-416000</v>
      </c>
      <c r="AC186" s="172">
        <f>IF(C186 = B338,1,_xll.BDP(J186,$AC$7)*K186)</f>
        <v>0.87961999999999996</v>
      </c>
      <c r="AD186" s="195" t="e">
        <f>Z186*AB186*S186/AC186 / AE338</f>
        <v>#N/A</v>
      </c>
      <c r="AE186" s="206"/>
      <c r="AF186" s="197"/>
      <c r="AG186" s="179"/>
    </row>
    <row r="187" spans="2:33" s="44" customFormat="1" x14ac:dyDescent="0.2">
      <c r="B187" s="44" t="s">
        <v>98</v>
      </c>
      <c r="C187" s="44" t="str">
        <f>_xll.BDP(B187,$C$7)</f>
        <v>GBp</v>
      </c>
      <c r="D187" s="44" t="s">
        <v>453</v>
      </c>
      <c r="E187" s="67">
        <f>_xll.BDP(B187,$E$7)</f>
        <v>27.1</v>
      </c>
      <c r="F187" s="67">
        <f>_xll.BDP(B187,$F$7)</f>
        <v>26.95</v>
      </c>
      <c r="G187" s="68">
        <f t="shared" si="86"/>
        <v>-0.15000000000000213</v>
      </c>
      <c r="H187" s="76">
        <f t="shared" si="87"/>
        <v>-0.55350553505535838</v>
      </c>
      <c r="I187" s="25">
        <v>29190000</v>
      </c>
      <c r="J187" s="49" t="str">
        <f>CONCATENATE(B338,C187, " Curncy")</f>
        <v>EURGBp Curncy</v>
      </c>
      <c r="K187" s="49">
        <f>IF(C187 = B338,1,_xll.BDP(J187,$K$7))</f>
        <v>1</v>
      </c>
      <c r="L187" s="69">
        <f>IF(C187 = B338,1,_xll.BDP(J187,$L$7)*K187)</f>
        <v>0.88500999999999996</v>
      </c>
      <c r="M187" s="70">
        <f t="shared" si="88"/>
        <v>-49474.017242743728</v>
      </c>
      <c r="N187" s="79">
        <f>M187 / X338</f>
        <v>-2.8629492624352896E-4</v>
      </c>
      <c r="O187" s="70">
        <f t="shared" si="89"/>
        <v>8888831.7646128293</v>
      </c>
      <c r="P187" s="10">
        <f>O187 / X338*100</f>
        <v>5.1437655081753295</v>
      </c>
      <c r="Q187" s="82">
        <f t="shared" si="90"/>
        <v>0</v>
      </c>
      <c r="R187" s="161">
        <f t="shared" si="91"/>
        <v>5.1437655081753295</v>
      </c>
      <c r="S187" s="33">
        <f t="shared" si="92"/>
        <v>0.01</v>
      </c>
      <c r="T187" s="44">
        <v>0</v>
      </c>
      <c r="U187" s="44">
        <v>1</v>
      </c>
      <c r="V187" s="152">
        <f t="shared" si="93"/>
        <v>0</v>
      </c>
      <c r="W187" s="152">
        <f t="shared" si="94"/>
        <v>0</v>
      </c>
      <c r="X187" s="203"/>
      <c r="Y187" s="185" t="e">
        <f>_xll.BDH(B187,$Y$7,$C$1,$C$1)</f>
        <v>#N/A</v>
      </c>
      <c r="Z187" s="183" t="e">
        <f t="shared" si="95"/>
        <v>#N/A</v>
      </c>
      <c r="AA187" s="171" t="e">
        <f t="shared" si="96"/>
        <v>#N/A</v>
      </c>
      <c r="AB187" s="170">
        <v>29190000</v>
      </c>
      <c r="AC187" s="172">
        <f>IF(C187 = B338,1,_xll.BDP(J187,$AC$7)*K187)</f>
        <v>0.87961999999999996</v>
      </c>
      <c r="AD187" s="195" t="e">
        <f>Z187*AB187*S187/AC187 / AE338</f>
        <v>#N/A</v>
      </c>
      <c r="AE187" s="206"/>
      <c r="AF187" s="197"/>
      <c r="AG187" s="179"/>
    </row>
    <row r="188" spans="2:33" s="44" customFormat="1" x14ac:dyDescent="0.2">
      <c r="B188" s="44">
        <v>23131</v>
      </c>
      <c r="C188" s="44" t="s">
        <v>87</v>
      </c>
      <c r="D188" s="44" t="s">
        <v>97</v>
      </c>
      <c r="E188" s="67">
        <v>110.9939</v>
      </c>
      <c r="F188" s="67">
        <v>112.9328</v>
      </c>
      <c r="G188" s="68">
        <f t="shared" si="86"/>
        <v>1.9389000000000038</v>
      </c>
      <c r="H188" s="76">
        <f t="shared" si="87"/>
        <v>1.7468527549712227</v>
      </c>
      <c r="I188" s="25">
        <v>681487.2</v>
      </c>
      <c r="J188" s="49" t="str">
        <f>CONCATENATE(B338,C188, " Curncy")</f>
        <v>EURGBP Curncy</v>
      </c>
      <c r="K188" s="49">
        <f>IF(C188 = B338,1,_xll.BDP(J188,$K$7))</f>
        <v>1</v>
      </c>
      <c r="L188" s="69">
        <f>IF(C188 = B338,1,_xll.BDP(J188,$L$7)*K188)</f>
        <v>0.88500999999999996</v>
      </c>
      <c r="M188" s="70">
        <f t="shared" si="88"/>
        <v>1493017.6292697287</v>
      </c>
      <c r="N188" s="79">
        <f>M188 / X338</f>
        <v>8.6397546808220389E-3</v>
      </c>
      <c r="O188" s="70">
        <f t="shared" si="89"/>
        <v>86962020.384131238</v>
      </c>
      <c r="P188" s="10">
        <f>O188 / X338*100</f>
        <v>50.322950508965761</v>
      </c>
      <c r="Q188" s="82">
        <f t="shared" si="90"/>
        <v>0</v>
      </c>
      <c r="R188" s="161">
        <f t="shared" si="91"/>
        <v>50.322950508965761</v>
      </c>
      <c r="S188" s="33">
        <f t="shared" si="92"/>
        <v>1</v>
      </c>
      <c r="T188" s="44">
        <v>1</v>
      </c>
      <c r="U188" s="44">
        <v>1</v>
      </c>
      <c r="V188" s="152">
        <f t="shared" si="93"/>
        <v>0</v>
      </c>
      <c r="W188" s="152">
        <f t="shared" si="94"/>
        <v>8.6397546808220389E-3</v>
      </c>
      <c r="X188" s="203"/>
      <c r="Y188" s="185">
        <v>110.78019999999999</v>
      </c>
      <c r="Z188" s="183">
        <f t="shared" si="95"/>
        <v>0.21370000000000289</v>
      </c>
      <c r="AA188" s="171">
        <f t="shared" si="96"/>
        <v>0.19290450820634272</v>
      </c>
      <c r="AB188" s="170">
        <v>681487.2</v>
      </c>
      <c r="AC188" s="172">
        <f>IF(C188 = B338,1,_xll.BDP(J188,$AC$7)*K188)</f>
        <v>0.87961999999999996</v>
      </c>
      <c r="AD188" s="195">
        <f>Z188*AB188*S188/AC188 / AE338</f>
        <v>9.9715370622117092E-4</v>
      </c>
      <c r="AE188" s="206"/>
      <c r="AF188" s="197"/>
      <c r="AG188" s="179"/>
    </row>
    <row r="189" spans="2:33" s="44" customFormat="1" x14ac:dyDescent="0.2">
      <c r="B189" s="44" t="s">
        <v>96</v>
      </c>
      <c r="C189" s="44" t="str">
        <f>_xll.BDP(B189,$C$7)</f>
        <v>GBp</v>
      </c>
      <c r="D189" s="44" t="s">
        <v>452</v>
      </c>
      <c r="E189" s="67">
        <f>_xll.BDP(B189,$E$7)</f>
        <v>5948</v>
      </c>
      <c r="F189" s="67">
        <f>_xll.BDP(B189,$F$7)</f>
        <v>5856</v>
      </c>
      <c r="G189" s="68">
        <f t="shared" si="86"/>
        <v>-92</v>
      </c>
      <c r="H189" s="76">
        <f t="shared" si="87"/>
        <v>-1.5467383994620041</v>
      </c>
      <c r="I189" s="25">
        <v>186400</v>
      </c>
      <c r="J189" s="49" t="str">
        <f>CONCATENATE(B338,C189, " Curncy")</f>
        <v>EURGBp Curncy</v>
      </c>
      <c r="K189" s="49">
        <f>IF(C189 = B338,1,_xll.BDP(J189,$K$7))</f>
        <v>1</v>
      </c>
      <c r="L189" s="69">
        <f>IF(C189 = B338,1,_xll.BDP(J189,$L$7)*K189)</f>
        <v>0.88500999999999996</v>
      </c>
      <c r="M189" s="70">
        <f t="shared" si="88"/>
        <v>-193769.56192585395</v>
      </c>
      <c r="N189" s="79">
        <f>M189 / X338</f>
        <v>-1.1213005438312114E-3</v>
      </c>
      <c r="O189" s="70">
        <f t="shared" si="89"/>
        <v>12333853.854758704</v>
      </c>
      <c r="P189" s="10">
        <f>O189 / X338*100</f>
        <v>7.13732172247345</v>
      </c>
      <c r="Q189" s="82">
        <f t="shared" si="90"/>
        <v>0</v>
      </c>
      <c r="R189" s="161">
        <f t="shared" si="91"/>
        <v>7.13732172247345</v>
      </c>
      <c r="S189" s="33">
        <f t="shared" si="92"/>
        <v>0.01</v>
      </c>
      <c r="T189" s="44">
        <v>0</v>
      </c>
      <c r="U189" s="44">
        <v>1</v>
      </c>
      <c r="V189" s="152">
        <f t="shared" si="93"/>
        <v>0</v>
      </c>
      <c r="W189" s="152">
        <f t="shared" si="94"/>
        <v>0</v>
      </c>
      <c r="X189" s="203"/>
      <c r="Y189" s="185" t="e">
        <f>_xll.BDH(B189,$Y$7,$C$1,$C$1)</f>
        <v>#N/A</v>
      </c>
      <c r="Z189" s="183" t="e">
        <f t="shared" si="95"/>
        <v>#N/A</v>
      </c>
      <c r="AA189" s="171" t="e">
        <f t="shared" si="96"/>
        <v>#N/A</v>
      </c>
      <c r="AB189" s="170">
        <v>186400</v>
      </c>
      <c r="AC189" s="172">
        <f>IF(C189 = B338,1,_xll.BDP(J189,$AC$7)*K189)</f>
        <v>0.87961999999999996</v>
      </c>
      <c r="AD189" s="195" t="e">
        <f>Z189*AB189*S189/AC189 / AE338</f>
        <v>#N/A</v>
      </c>
      <c r="AE189" s="206"/>
      <c r="AF189" s="197"/>
      <c r="AG189" s="179"/>
    </row>
    <row r="190" spans="2:33" s="44" customFormat="1" x14ac:dyDescent="0.2">
      <c r="B190" s="44">
        <v>18542</v>
      </c>
      <c r="C190" s="44" t="s">
        <v>87</v>
      </c>
      <c r="D190" s="44" t="s">
        <v>95</v>
      </c>
      <c r="E190" s="67">
        <v>20</v>
      </c>
      <c r="F190" s="67">
        <v>20</v>
      </c>
      <c r="G190" s="68">
        <f t="shared" si="86"/>
        <v>0</v>
      </c>
      <c r="H190" s="76">
        <f t="shared" si="87"/>
        <v>0</v>
      </c>
      <c r="I190" s="25">
        <v>34000</v>
      </c>
      <c r="J190" s="49" t="str">
        <f>CONCATENATE(B338,C190, " Curncy")</f>
        <v>EURGBP Curncy</v>
      </c>
      <c r="K190" s="49">
        <f>IF(C190 = B338,1,_xll.BDP(J190,$K$7))</f>
        <v>1</v>
      </c>
      <c r="L190" s="69">
        <f>IF(C190 = B338,1,_xll.BDP(J190,$L$7)*K190)</f>
        <v>0.88500999999999996</v>
      </c>
      <c r="M190" s="70">
        <f t="shared" si="88"/>
        <v>0</v>
      </c>
      <c r="N190" s="79">
        <f>M190 / X338</f>
        <v>0</v>
      </c>
      <c r="O190" s="70">
        <f t="shared" si="89"/>
        <v>768352.89996723202</v>
      </c>
      <c r="P190" s="10">
        <f>O190 / X338*100</f>
        <v>0.4446284112038299</v>
      </c>
      <c r="Q190" s="82">
        <f t="shared" si="90"/>
        <v>0</v>
      </c>
      <c r="R190" s="161">
        <f t="shared" si="91"/>
        <v>0.4446284112038299</v>
      </c>
      <c r="S190" s="33">
        <f t="shared" si="92"/>
        <v>1</v>
      </c>
      <c r="T190" s="44">
        <v>1</v>
      </c>
      <c r="U190" s="44">
        <v>1</v>
      </c>
      <c r="V190" s="152">
        <f t="shared" si="93"/>
        <v>0</v>
      </c>
      <c r="W190" s="152">
        <f t="shared" si="94"/>
        <v>0</v>
      </c>
      <c r="X190" s="203"/>
      <c r="Y190" s="185">
        <v>20</v>
      </c>
      <c r="Z190" s="183">
        <f t="shared" si="95"/>
        <v>0</v>
      </c>
      <c r="AA190" s="171">
        <f t="shared" si="96"/>
        <v>0</v>
      </c>
      <c r="AB190" s="170">
        <v>34000</v>
      </c>
      <c r="AC190" s="172">
        <f>IF(C190 = B338,1,_xll.BDP(J190,$AC$7)*K190)</f>
        <v>0.87961999999999996</v>
      </c>
      <c r="AD190" s="195">
        <f>Z190*AB190*S190/AC190 / AE338</f>
        <v>0</v>
      </c>
      <c r="AE190" s="206"/>
      <c r="AF190" s="197"/>
      <c r="AG190" s="179"/>
    </row>
    <row r="191" spans="2:33" s="44" customFormat="1" x14ac:dyDescent="0.2">
      <c r="B191" s="44" t="s">
        <v>94</v>
      </c>
      <c r="C191" s="44" t="str">
        <f>_xll.BDP(B191,$C$7)</f>
        <v>GBp</v>
      </c>
      <c r="D191" s="44" t="s">
        <v>451</v>
      </c>
      <c r="E191" s="67">
        <f>_xll.BDP(B191,$E$7)</f>
        <v>5841</v>
      </c>
      <c r="F191" s="67">
        <f>_xll.BDP(B191,$F$7)</f>
        <v>5789</v>
      </c>
      <c r="G191" s="68">
        <f t="shared" si="86"/>
        <v>-52</v>
      </c>
      <c r="H191" s="76">
        <f t="shared" si="87"/>
        <v>-0.89025851737716144</v>
      </c>
      <c r="I191" s="25">
        <v>-24000</v>
      </c>
      <c r="J191" s="49" t="str">
        <f>CONCATENATE(B338,C191, " Curncy")</f>
        <v>EURGBp Curncy</v>
      </c>
      <c r="K191" s="49">
        <f>IF(C191 = B338,1,_xll.BDP(J191,$K$7))</f>
        <v>1</v>
      </c>
      <c r="L191" s="69">
        <f>IF(C191 = B338,1,_xll.BDP(J191,$L$7)*K191)</f>
        <v>0.88500999999999996</v>
      </c>
      <c r="M191" s="70">
        <f t="shared" si="88"/>
        <v>14101.5355758692</v>
      </c>
      <c r="N191" s="79">
        <f>M191 / X338</f>
        <v>8.1602390762114651E-5</v>
      </c>
      <c r="O191" s="70">
        <f t="shared" si="89"/>
        <v>-1569880.5663212845</v>
      </c>
      <c r="P191" s="10">
        <f>O191 / X338*100</f>
        <v>-0.90845430792669568</v>
      </c>
      <c r="Q191" s="82">
        <f t="shared" si="90"/>
        <v>-0.90845430792669568</v>
      </c>
      <c r="R191" s="161">
        <f t="shared" si="91"/>
        <v>0</v>
      </c>
      <c r="S191" s="33">
        <f t="shared" si="92"/>
        <v>0.01</v>
      </c>
      <c r="T191" s="44">
        <v>0</v>
      </c>
      <c r="U191" s="44">
        <v>1</v>
      </c>
      <c r="V191" s="152">
        <f t="shared" si="93"/>
        <v>8.1602390762114651E-5</v>
      </c>
      <c r="W191" s="152">
        <f t="shared" si="94"/>
        <v>0</v>
      </c>
      <c r="X191" s="203"/>
      <c r="Y191" s="185" t="e">
        <f>_xll.BDH(B191,$Y$7,$C$1,$C$1)</f>
        <v>#N/A</v>
      </c>
      <c r="Z191" s="183" t="e">
        <f t="shared" si="95"/>
        <v>#N/A</v>
      </c>
      <c r="AA191" s="171" t="e">
        <f t="shared" si="96"/>
        <v>#N/A</v>
      </c>
      <c r="AB191" s="170">
        <v>-24000</v>
      </c>
      <c r="AC191" s="172">
        <f>IF(C191 = B338,1,_xll.BDP(J191,$AC$7)*K191)</f>
        <v>0.87961999999999996</v>
      </c>
      <c r="AD191" s="195" t="e">
        <f>Z191*AB191*S191/AC191 / AE338</f>
        <v>#N/A</v>
      </c>
      <c r="AE191" s="206"/>
      <c r="AF191" s="197"/>
      <c r="AG191" s="179"/>
    </row>
    <row r="192" spans="2:33" s="44" customFormat="1" x14ac:dyDescent="0.2">
      <c r="B192" s="44">
        <v>20036</v>
      </c>
      <c r="C192" s="44" t="s">
        <v>87</v>
      </c>
      <c r="D192" s="44" t="s">
        <v>93</v>
      </c>
      <c r="E192" s="67">
        <v>8</v>
      </c>
      <c r="F192" s="67">
        <v>8</v>
      </c>
      <c r="G192" s="68">
        <f t="shared" si="86"/>
        <v>0</v>
      </c>
      <c r="H192" s="76">
        <f t="shared" si="87"/>
        <v>0</v>
      </c>
      <c r="I192" s="25">
        <v>377451</v>
      </c>
      <c r="J192" s="49" t="str">
        <f>CONCATENATE(B338,C192, " Curncy")</f>
        <v>EURGBP Curncy</v>
      </c>
      <c r="K192" s="49">
        <f>IF(C192 = B338,1,_xll.BDP(J192,$K$7))</f>
        <v>1</v>
      </c>
      <c r="L192" s="69">
        <f>IF(C192 = B338,1,_xll.BDP(J192,$L$7)*K192)</f>
        <v>0.88500999999999996</v>
      </c>
      <c r="M192" s="70">
        <f t="shared" si="88"/>
        <v>0</v>
      </c>
      <c r="N192" s="79">
        <f>M192 / X338</f>
        <v>0</v>
      </c>
      <c r="O192" s="70">
        <f t="shared" si="89"/>
        <v>3411947.8875944908</v>
      </c>
      <c r="P192" s="10">
        <f>O192 / X338*100</f>
        <v>1.974416922791727</v>
      </c>
      <c r="Q192" s="82">
        <f t="shared" si="90"/>
        <v>0</v>
      </c>
      <c r="R192" s="161">
        <f t="shared" si="91"/>
        <v>1.974416922791727</v>
      </c>
      <c r="S192" s="33">
        <f t="shared" si="92"/>
        <v>1</v>
      </c>
      <c r="T192" s="44">
        <v>1</v>
      </c>
      <c r="U192" s="44">
        <v>1</v>
      </c>
      <c r="V192" s="152">
        <f t="shared" si="93"/>
        <v>0</v>
      </c>
      <c r="W192" s="152">
        <f t="shared" si="94"/>
        <v>0</v>
      </c>
      <c r="X192" s="203"/>
      <c r="Y192" s="185">
        <v>8</v>
      </c>
      <c r="Z192" s="183">
        <f t="shared" si="95"/>
        <v>0</v>
      </c>
      <c r="AA192" s="171">
        <f t="shared" si="96"/>
        <v>0</v>
      </c>
      <c r="AB192" s="170">
        <v>377451</v>
      </c>
      <c r="AC192" s="172">
        <f>IF(C192 = B338,1,_xll.BDP(J192,$AC$7)*K192)</f>
        <v>0.87961999999999996</v>
      </c>
      <c r="AD192" s="195">
        <f>Z192*AB192*S192/AC192 / AE338</f>
        <v>0</v>
      </c>
      <c r="AE192" s="206"/>
      <c r="AF192" s="197"/>
      <c r="AG192" s="179"/>
    </row>
    <row r="193" spans="1:34" s="44" customFormat="1" x14ac:dyDescent="0.2">
      <c r="B193" s="44" t="s">
        <v>92</v>
      </c>
      <c r="C193" s="44" t="str">
        <f>_xll.BDP(B193,$C$7)</f>
        <v>GBp</v>
      </c>
      <c r="D193" s="44" t="s">
        <v>450</v>
      </c>
      <c r="E193" s="67">
        <f>_xll.BDP(B193,$E$7)</f>
        <v>852.4</v>
      </c>
      <c r="F193" s="67">
        <f>_xll.BDP(B193,$F$7)</f>
        <v>842.8</v>
      </c>
      <c r="G193" s="68">
        <f t="shared" si="86"/>
        <v>-9.6000000000000227</v>
      </c>
      <c r="H193" s="76">
        <f t="shared" si="87"/>
        <v>-1.1262318160488061</v>
      </c>
      <c r="I193" s="25">
        <v>0</v>
      </c>
      <c r="J193" s="49" t="str">
        <f>CONCATENATE(B338,C193, " Curncy")</f>
        <v>EURGBp Curncy</v>
      </c>
      <c r="K193" s="49">
        <f>IF(C193 = B338,1,_xll.BDP(J193,$K$7))</f>
        <v>1</v>
      </c>
      <c r="L193" s="69">
        <f>IF(C193 = B338,1,_xll.BDP(J193,$L$7)*K193)</f>
        <v>0.88500999999999996</v>
      </c>
      <c r="M193" s="70">
        <f t="shared" si="88"/>
        <v>0</v>
      </c>
      <c r="N193" s="79">
        <f>M193 / X338</f>
        <v>0</v>
      </c>
      <c r="O193" s="70">
        <f t="shared" si="89"/>
        <v>0</v>
      </c>
      <c r="P193" s="10">
        <f>O193 / X338*100</f>
        <v>0</v>
      </c>
      <c r="Q193" s="82">
        <f t="shared" si="90"/>
        <v>0</v>
      </c>
      <c r="R193" s="161">
        <f t="shared" si="91"/>
        <v>0</v>
      </c>
      <c r="S193" s="33">
        <f t="shared" si="92"/>
        <v>0.01</v>
      </c>
      <c r="T193" s="44">
        <v>0</v>
      </c>
      <c r="U193" s="44">
        <v>1</v>
      </c>
      <c r="V193" s="152">
        <f t="shared" si="93"/>
        <v>0</v>
      </c>
      <c r="W193" s="152">
        <f t="shared" si="94"/>
        <v>0</v>
      </c>
      <c r="X193" s="203"/>
      <c r="Y193" s="185" t="e">
        <f>_xll.BDH(B193,$Y$7,$C$1,$C$1)</f>
        <v>#N/A</v>
      </c>
      <c r="Z193" s="183" t="e">
        <f t="shared" si="95"/>
        <v>#N/A</v>
      </c>
      <c r="AA193" s="171" t="e">
        <f t="shared" si="96"/>
        <v>#N/A</v>
      </c>
      <c r="AB193" s="170">
        <v>0</v>
      </c>
      <c r="AC193" s="172">
        <f>IF(C193 = B338,1,_xll.BDP(J193,$AC$7)*K193)</f>
        <v>0.87961999999999996</v>
      </c>
      <c r="AD193" s="195" t="e">
        <f>Z193*AB193*S193/AC193 / AE338</f>
        <v>#N/A</v>
      </c>
      <c r="AE193" s="206"/>
      <c r="AF193" s="197"/>
      <c r="AG193" s="179"/>
    </row>
    <row r="194" spans="1:34" s="44" customFormat="1" x14ac:dyDescent="0.2">
      <c r="B194" s="44">
        <v>2775</v>
      </c>
      <c r="C194" s="44" t="s">
        <v>87</v>
      </c>
      <c r="D194" s="44" t="s">
        <v>91</v>
      </c>
      <c r="E194" s="67">
        <v>1.1299999999999999</v>
      </c>
      <c r="F194" s="67">
        <v>1.1299999999999999</v>
      </c>
      <c r="G194" s="68">
        <f t="shared" si="86"/>
        <v>0</v>
      </c>
      <c r="H194" s="76">
        <f t="shared" si="87"/>
        <v>0</v>
      </c>
      <c r="I194" s="25">
        <v>13500000</v>
      </c>
      <c r="J194" s="49" t="str">
        <f>CONCATENATE(B338,C194, " Curncy")</f>
        <v>EURGBP Curncy</v>
      </c>
      <c r="K194" s="49">
        <f>IF(C194 = B338,1,_xll.BDP(J194,$K$7))</f>
        <v>1</v>
      </c>
      <c r="L194" s="69">
        <f>IF(C194 = B338,1,_xll.BDP(J194,$L$7)*K194)</f>
        <v>0.88500999999999996</v>
      </c>
      <c r="M194" s="70">
        <f t="shared" si="88"/>
        <v>0</v>
      </c>
      <c r="N194" s="79">
        <f>M194 / X338</f>
        <v>0</v>
      </c>
      <c r="O194" s="70">
        <f t="shared" si="89"/>
        <v>17237093.366176654</v>
      </c>
      <c r="P194" s="10">
        <f>O194 / X338*100</f>
        <v>9.9747153131094475</v>
      </c>
      <c r="Q194" s="82">
        <f t="shared" si="90"/>
        <v>0</v>
      </c>
      <c r="R194" s="161">
        <f t="shared" si="91"/>
        <v>9.9747153131094475</v>
      </c>
      <c r="S194" s="33">
        <f t="shared" si="92"/>
        <v>1</v>
      </c>
      <c r="T194" s="44">
        <v>1</v>
      </c>
      <c r="U194" s="44">
        <v>1</v>
      </c>
      <c r="V194" s="152">
        <f t="shared" si="93"/>
        <v>0</v>
      </c>
      <c r="W194" s="152">
        <f t="shared" si="94"/>
        <v>0</v>
      </c>
      <c r="X194" s="203"/>
      <c r="Y194" s="185">
        <v>1.1299999999999999</v>
      </c>
      <c r="Z194" s="183">
        <f t="shared" si="95"/>
        <v>0</v>
      </c>
      <c r="AA194" s="171">
        <f t="shared" si="96"/>
        <v>0</v>
      </c>
      <c r="AB194" s="170">
        <v>13500000</v>
      </c>
      <c r="AC194" s="172">
        <f>IF(C194 = B338,1,_xll.BDP(J194,$AC$7)*K194)</f>
        <v>0.87961999999999996</v>
      </c>
      <c r="AD194" s="195">
        <f>Z194*AB194*S194/AC194 / AE338</f>
        <v>0</v>
      </c>
      <c r="AE194" s="206"/>
      <c r="AF194" s="197"/>
      <c r="AG194" s="179"/>
    </row>
    <row r="195" spans="1:34" s="44" customFormat="1" x14ac:dyDescent="0.2">
      <c r="B195" s="44">
        <v>18686</v>
      </c>
      <c r="C195" s="44" t="s">
        <v>87</v>
      </c>
      <c r="D195" s="44" t="s">
        <v>90</v>
      </c>
      <c r="E195" s="67">
        <v>1E-4</v>
      </c>
      <c r="F195" s="67">
        <v>1E-4</v>
      </c>
      <c r="G195" s="68">
        <f t="shared" si="86"/>
        <v>0</v>
      </c>
      <c r="H195" s="76">
        <f t="shared" si="87"/>
        <v>0</v>
      </c>
      <c r="I195" s="25">
        <v>381968</v>
      </c>
      <c r="J195" s="49" t="str">
        <f>CONCATENATE(B338,C195, " Curncy")</f>
        <v>EURGBP Curncy</v>
      </c>
      <c r="K195" s="49">
        <f>IF(C195 = B338,1,_xll.BDP(J195,$K$7))</f>
        <v>1</v>
      </c>
      <c r="L195" s="69">
        <f>IF(C195 = B338,1,_xll.BDP(J195,$L$7)*K195)</f>
        <v>0.88500999999999996</v>
      </c>
      <c r="M195" s="70">
        <f t="shared" si="88"/>
        <v>0</v>
      </c>
      <c r="N195" s="79">
        <f>M195 / X338</f>
        <v>0</v>
      </c>
      <c r="O195" s="70">
        <f t="shared" si="89"/>
        <v>43.159738308041725</v>
      </c>
      <c r="P195" s="10">
        <f>O195 / X338*100</f>
        <v>2.4975562495691837E-5</v>
      </c>
      <c r="Q195" s="82">
        <f t="shared" si="90"/>
        <v>0</v>
      </c>
      <c r="R195" s="161">
        <f t="shared" si="91"/>
        <v>2.4975562495691837E-5</v>
      </c>
      <c r="S195" s="33">
        <f t="shared" si="92"/>
        <v>1</v>
      </c>
      <c r="T195" s="44">
        <v>1</v>
      </c>
      <c r="U195" s="44">
        <v>1</v>
      </c>
      <c r="V195" s="152">
        <f t="shared" si="93"/>
        <v>0</v>
      </c>
      <c r="W195" s="152">
        <f t="shared" si="94"/>
        <v>0</v>
      </c>
      <c r="X195" s="203"/>
      <c r="Y195" s="185">
        <v>1E-4</v>
      </c>
      <c r="Z195" s="183">
        <f t="shared" si="95"/>
        <v>0</v>
      </c>
      <c r="AA195" s="171">
        <f t="shared" si="96"/>
        <v>0</v>
      </c>
      <c r="AB195" s="170">
        <v>381968</v>
      </c>
      <c r="AC195" s="172">
        <f>IF(C195 = B338,1,_xll.BDP(J195,$AC$7)*K195)</f>
        <v>0.87961999999999996</v>
      </c>
      <c r="AD195" s="195">
        <f>Z195*AB195*S195/AC195 / AE338</f>
        <v>0</v>
      </c>
      <c r="AE195" s="206"/>
      <c r="AF195" s="197"/>
      <c r="AG195" s="179"/>
    </row>
    <row r="196" spans="1:34" s="44" customFormat="1" x14ac:dyDescent="0.2">
      <c r="B196" s="44">
        <v>18687</v>
      </c>
      <c r="C196" s="44" t="s">
        <v>87</v>
      </c>
      <c r="D196" s="44" t="s">
        <v>89</v>
      </c>
      <c r="E196" s="67">
        <v>0.33</v>
      </c>
      <c r="F196" s="67">
        <v>0.33</v>
      </c>
      <c r="G196" s="68">
        <f t="shared" si="86"/>
        <v>0</v>
      </c>
      <c r="H196" s="76">
        <f t="shared" si="87"/>
        <v>0</v>
      </c>
      <c r="I196" s="25">
        <v>898948</v>
      </c>
      <c r="J196" s="49" t="str">
        <f>CONCATENATE(B338,C196, " Curncy")</f>
        <v>EURGBP Curncy</v>
      </c>
      <c r="K196" s="49">
        <f>IF(C196 = B338,1,_xll.BDP(J196,$K$7))</f>
        <v>1</v>
      </c>
      <c r="L196" s="69">
        <f>IF(C196 = B338,1,_xll.BDP(J196,$L$7)*K196)</f>
        <v>0.88500999999999996</v>
      </c>
      <c r="M196" s="70">
        <f t="shared" si="88"/>
        <v>0</v>
      </c>
      <c r="N196" s="79">
        <f>M196 / X338</f>
        <v>0</v>
      </c>
      <c r="O196" s="70">
        <f t="shared" si="89"/>
        <v>335197.16161399311</v>
      </c>
      <c r="P196" s="10">
        <f>O196 / X338*100</f>
        <v>0.19397100136515288</v>
      </c>
      <c r="Q196" s="82">
        <f t="shared" si="90"/>
        <v>0</v>
      </c>
      <c r="R196" s="161">
        <f t="shared" si="91"/>
        <v>0.19397100136515288</v>
      </c>
      <c r="S196" s="33">
        <f t="shared" si="92"/>
        <v>1</v>
      </c>
      <c r="T196" s="44">
        <v>1</v>
      </c>
      <c r="U196" s="44">
        <v>1</v>
      </c>
      <c r="V196" s="152">
        <f t="shared" si="93"/>
        <v>0</v>
      </c>
      <c r="W196" s="152">
        <f t="shared" si="94"/>
        <v>0</v>
      </c>
      <c r="X196" s="203"/>
      <c r="Y196" s="185">
        <v>0.33</v>
      </c>
      <c r="Z196" s="183">
        <f t="shared" si="95"/>
        <v>0</v>
      </c>
      <c r="AA196" s="171">
        <f t="shared" si="96"/>
        <v>0</v>
      </c>
      <c r="AB196" s="170">
        <v>898948</v>
      </c>
      <c r="AC196" s="172">
        <f>IF(C196 = B338,1,_xll.BDP(J196,$AC$7)*K196)</f>
        <v>0.87961999999999996</v>
      </c>
      <c r="AD196" s="195">
        <f>Z196*AB196*S196/AC196 / AE338</f>
        <v>0</v>
      </c>
      <c r="AE196" s="206"/>
      <c r="AF196" s="197"/>
      <c r="AG196" s="179"/>
    </row>
    <row r="197" spans="1:34" s="44" customFormat="1" x14ac:dyDescent="0.2">
      <c r="B197" s="44">
        <v>18698</v>
      </c>
      <c r="C197" s="44" t="s">
        <v>87</v>
      </c>
      <c r="D197" s="44" t="s">
        <v>88</v>
      </c>
      <c r="E197" s="67">
        <v>9.9999999999999995E-7</v>
      </c>
      <c r="F197" s="67">
        <v>9.9999999999999995E-7</v>
      </c>
      <c r="G197" s="68">
        <f t="shared" si="86"/>
        <v>0</v>
      </c>
      <c r="H197" s="76">
        <f t="shared" si="87"/>
        <v>0</v>
      </c>
      <c r="I197" s="25">
        <v>595000</v>
      </c>
      <c r="J197" s="49" t="str">
        <f>CONCATENATE(B338,C197, " Curncy")</f>
        <v>EURGBP Curncy</v>
      </c>
      <c r="K197" s="49">
        <f>IF(C197 = B338,1,_xll.BDP(J197,$K$7))</f>
        <v>1</v>
      </c>
      <c r="L197" s="69">
        <f>IF(C197 = B338,1,_xll.BDP(J197,$L$7)*K197)</f>
        <v>0.88500999999999996</v>
      </c>
      <c r="M197" s="70">
        <f t="shared" si="88"/>
        <v>0</v>
      </c>
      <c r="N197" s="79">
        <f>M197 / X338</f>
        <v>0</v>
      </c>
      <c r="O197" s="70">
        <f t="shared" si="89"/>
        <v>0.67230878747132805</v>
      </c>
      <c r="P197" s="10">
        <f>O197 / X338*100</f>
        <v>3.8904985980335111E-7</v>
      </c>
      <c r="Q197" s="82">
        <f t="shared" si="90"/>
        <v>0</v>
      </c>
      <c r="R197" s="161">
        <f t="shared" si="91"/>
        <v>3.8904985980335111E-7</v>
      </c>
      <c r="S197" s="33">
        <f t="shared" si="92"/>
        <v>1</v>
      </c>
      <c r="T197" s="44">
        <v>1</v>
      </c>
      <c r="U197" s="44">
        <v>1</v>
      </c>
      <c r="V197" s="152">
        <f t="shared" si="93"/>
        <v>0</v>
      </c>
      <c r="W197" s="152">
        <f t="shared" si="94"/>
        <v>0</v>
      </c>
      <c r="X197" s="203"/>
      <c r="Y197" s="185">
        <v>9.9999999999999995E-7</v>
      </c>
      <c r="Z197" s="183">
        <f t="shared" si="95"/>
        <v>0</v>
      </c>
      <c r="AA197" s="171">
        <f t="shared" si="96"/>
        <v>0</v>
      </c>
      <c r="AB197" s="170">
        <v>595000</v>
      </c>
      <c r="AC197" s="172">
        <f>IF(C197 = B338,1,_xll.BDP(J197,$AC$7)*K197)</f>
        <v>0.87961999999999996</v>
      </c>
      <c r="AD197" s="195">
        <f>Z197*AB197*S197/AC197 / AE338</f>
        <v>0</v>
      </c>
      <c r="AE197" s="206"/>
      <c r="AF197" s="197"/>
      <c r="AG197" s="179"/>
    </row>
    <row r="198" spans="1:34" x14ac:dyDescent="0.2">
      <c r="B198" s="1" t="s">
        <v>0</v>
      </c>
      <c r="C198" s="1" t="str">
        <f>_xll.BDP(B198,$C$7)</f>
        <v>GBp</v>
      </c>
      <c r="D198" s="1" t="s">
        <v>449</v>
      </c>
      <c r="E198" s="2">
        <f>_xll.BDP(B198,$E$7)</f>
        <v>1331.5</v>
      </c>
      <c r="F198" s="2">
        <f>_xll.BDP(B198,$F$7)</f>
        <v>1345</v>
      </c>
      <c r="G198" s="33">
        <f t="shared" si="86"/>
        <v>13.5</v>
      </c>
      <c r="H198" s="22">
        <f t="shared" si="87"/>
        <v>1.0138941043935412</v>
      </c>
      <c r="I198" s="25">
        <v>1807000</v>
      </c>
      <c r="J198" s="49" t="str">
        <f>CONCATENATE(B338,C198, " Curncy")</f>
        <v>EURGBp Curncy</v>
      </c>
      <c r="K198" s="1">
        <f>IF(C198 = B338,1,_xll.BDP(J198,$K$7))</f>
        <v>1</v>
      </c>
      <c r="L198" s="4">
        <f>IF(C198 = B338,1,_xll.BDP(J198,$L$7)*K198)</f>
        <v>0.88500999999999996</v>
      </c>
      <c r="M198" s="7">
        <f t="shared" si="88"/>
        <v>275640.95320956828</v>
      </c>
      <c r="N198" s="8">
        <f>M198 / X338</f>
        <v>1.5950717319282101E-3</v>
      </c>
      <c r="O198" s="7">
        <f t="shared" si="89"/>
        <v>27462006.079027358</v>
      </c>
      <c r="P198" s="10">
        <f>O198 / X338*100</f>
        <v>15.891640588469944</v>
      </c>
      <c r="Q198" s="10">
        <f t="shared" si="90"/>
        <v>0</v>
      </c>
      <c r="R198" s="159">
        <f t="shared" si="91"/>
        <v>15.891640588469944</v>
      </c>
      <c r="S198" s="33">
        <f t="shared" si="92"/>
        <v>0.01</v>
      </c>
      <c r="T198" s="44">
        <v>0</v>
      </c>
      <c r="U198" s="44">
        <v>1</v>
      </c>
      <c r="V198" s="152">
        <f t="shared" si="93"/>
        <v>0</v>
      </c>
      <c r="W198" s="152">
        <f t="shared" si="94"/>
        <v>1.5950717319282101E-3</v>
      </c>
      <c r="X198" s="203"/>
      <c r="Y198" s="186" t="e">
        <f>_xll.BDH(B198,$Y$7,$C$1,$C$1)</f>
        <v>#N/A</v>
      </c>
      <c r="Z198" s="183" t="e">
        <f t="shared" si="95"/>
        <v>#N/A</v>
      </c>
      <c r="AA198" s="175" t="e">
        <f t="shared" si="96"/>
        <v>#N/A</v>
      </c>
      <c r="AB198" s="170">
        <v>1807000</v>
      </c>
      <c r="AC198" s="172">
        <f>IF(C198 = B338,1,_xll.BDP(J198,$AC$7)*K198)</f>
        <v>0.87961999999999996</v>
      </c>
      <c r="AD198" s="195" t="e">
        <f>Z198*AB198*S198/AC198 / AE338</f>
        <v>#N/A</v>
      </c>
      <c r="AE198" s="206"/>
      <c r="AG198" s="179"/>
    </row>
    <row r="199" spans="1:34" s="44" customFormat="1" x14ac:dyDescent="0.2">
      <c r="B199" s="44" t="s">
        <v>86</v>
      </c>
      <c r="C199" s="44" t="str">
        <f>_xll.BDP(B199,$C$7)</f>
        <v>GBp</v>
      </c>
      <c r="D199" s="44" t="s">
        <v>448</v>
      </c>
      <c r="E199" s="2">
        <f>_xll.BDP(B199,$E$7)</f>
        <v>15.375</v>
      </c>
      <c r="F199" s="2">
        <f>_xll.BDP(B199,$F$7)</f>
        <v>15.75</v>
      </c>
      <c r="G199" s="33">
        <f t="shared" si="86"/>
        <v>0.375</v>
      </c>
      <c r="H199" s="22">
        <f t="shared" si="87"/>
        <v>2.4390243902439024</v>
      </c>
      <c r="I199" s="25">
        <v>1642221</v>
      </c>
      <c r="J199" s="49" t="str">
        <f>CONCATENATE(B338,C199, " Curncy")</f>
        <v>EURGBp Curncy</v>
      </c>
      <c r="K199" s="44">
        <f>IF(C199 = B338,1,_xll.BDP(J199,$K$7))</f>
        <v>1</v>
      </c>
      <c r="L199" s="4">
        <f>IF(C199 = B338,1,_xll.BDP(J199,$L$7)*K199)</f>
        <v>0.88500999999999996</v>
      </c>
      <c r="M199" s="7">
        <f t="shared" si="88"/>
        <v>6958.4849323736462</v>
      </c>
      <c r="N199" s="8">
        <f>M199 / X338</f>
        <v>4.0267175408578937E-5</v>
      </c>
      <c r="O199" s="7">
        <f t="shared" si="89"/>
        <v>292256.36715969309</v>
      </c>
      <c r="P199" s="10">
        <f>O199 / X338*100</f>
        <v>0.16912213671603152</v>
      </c>
      <c r="Q199" s="10">
        <f t="shared" si="90"/>
        <v>0</v>
      </c>
      <c r="R199" s="159">
        <f t="shared" si="91"/>
        <v>0.16912213671603152</v>
      </c>
      <c r="S199" s="33">
        <f t="shared" si="92"/>
        <v>0.01</v>
      </c>
      <c r="T199" s="44">
        <v>0</v>
      </c>
      <c r="U199" s="44">
        <v>1</v>
      </c>
      <c r="V199" s="152">
        <f t="shared" si="93"/>
        <v>0</v>
      </c>
      <c r="W199" s="152">
        <f t="shared" si="94"/>
        <v>4.0267175408578937E-5</v>
      </c>
      <c r="X199" s="203"/>
      <c r="Y199" s="186" t="e">
        <f>_xll.BDH(B199,$Y$7,$C$1,$C$1)</f>
        <v>#N/A</v>
      </c>
      <c r="Z199" s="183" t="e">
        <f t="shared" si="95"/>
        <v>#N/A</v>
      </c>
      <c r="AA199" s="175" t="e">
        <f t="shared" si="96"/>
        <v>#N/A</v>
      </c>
      <c r="AB199" s="170">
        <v>1642221</v>
      </c>
      <c r="AC199" s="172">
        <f>IF(C199 = B338,1,_xll.BDP(J199,$AC$7)*K199)</f>
        <v>0.87961999999999996</v>
      </c>
      <c r="AD199" s="195" t="e">
        <f>Z199*AB199*S199/AC199 / AE338</f>
        <v>#N/A</v>
      </c>
      <c r="AE199" s="206"/>
      <c r="AF199" s="197"/>
      <c r="AG199" s="179"/>
    </row>
    <row r="200" spans="1:34" s="44" customFormat="1" x14ac:dyDescent="0.2">
      <c r="B200" s="44" t="s">
        <v>85</v>
      </c>
      <c r="C200" s="44" t="str">
        <f>_xll.BDP(B200,$C$7)</f>
        <v>GBp</v>
      </c>
      <c r="D200" s="44" t="s">
        <v>447</v>
      </c>
      <c r="E200" s="2">
        <f>_xll.BDP(B200,$E$7)</f>
        <v>103.5</v>
      </c>
      <c r="F200" s="2">
        <f>_xll.BDP(B200,$F$7)</f>
        <v>103.1</v>
      </c>
      <c r="G200" s="33">
        <f t="shared" si="86"/>
        <v>-0.40000000000000568</v>
      </c>
      <c r="H200" s="22">
        <f t="shared" si="87"/>
        <v>-0.38647342995169631</v>
      </c>
      <c r="I200" s="25">
        <v>-1177000</v>
      </c>
      <c r="J200" s="49" t="str">
        <f>CONCATENATE(B338,C200, " Curncy")</f>
        <v>EURGBp Curncy</v>
      </c>
      <c r="K200" s="44">
        <f>IF(C200 = B338,1,_xll.BDP(J200,$K$7))</f>
        <v>1</v>
      </c>
      <c r="L200" s="4">
        <f>IF(C200 = B338,1,_xll.BDP(J200,$L$7)*K200)</f>
        <v>0.88500999999999996</v>
      </c>
      <c r="M200" s="7">
        <f t="shared" si="88"/>
        <v>5319.7139015379116</v>
      </c>
      <c r="N200" s="8">
        <f>M200 / X338</f>
        <v>3.0783978822759716E-5</v>
      </c>
      <c r="O200" s="7">
        <f t="shared" si="89"/>
        <v>-1371156.2581213773</v>
      </c>
      <c r="P200" s="10">
        <f>O200 / X338*100</f>
        <v>-0.79345705415662049</v>
      </c>
      <c r="Q200" s="10">
        <f t="shared" si="90"/>
        <v>-0.79345705415662049</v>
      </c>
      <c r="R200" s="159">
        <f t="shared" si="91"/>
        <v>0</v>
      </c>
      <c r="S200" s="33">
        <f t="shared" si="92"/>
        <v>0.01</v>
      </c>
      <c r="T200" s="44">
        <v>0</v>
      </c>
      <c r="U200" s="44">
        <v>1</v>
      </c>
      <c r="V200" s="152">
        <f t="shared" si="93"/>
        <v>3.0783978822759716E-5</v>
      </c>
      <c r="W200" s="152">
        <f t="shared" si="94"/>
        <v>0</v>
      </c>
      <c r="X200" s="203"/>
      <c r="Y200" s="186" t="e">
        <f>_xll.BDH(B200,$Y$7,$C$1,$C$1)</f>
        <v>#N/A</v>
      </c>
      <c r="Z200" s="183" t="e">
        <f t="shared" si="95"/>
        <v>#N/A</v>
      </c>
      <c r="AA200" s="175" t="e">
        <f t="shared" si="96"/>
        <v>#N/A</v>
      </c>
      <c r="AB200" s="170">
        <v>-1161000</v>
      </c>
      <c r="AC200" s="172">
        <f>IF(C200 = B338,1,_xll.BDP(J200,$AC$7)*K200)</f>
        <v>0.87961999999999996</v>
      </c>
      <c r="AD200" s="195" t="e">
        <f>Z200*AB200*S200/AC200 / AE338</f>
        <v>#N/A</v>
      </c>
      <c r="AE200" s="206"/>
      <c r="AF200" s="197"/>
      <c r="AG200" s="179"/>
    </row>
    <row r="201" spans="1:34" s="44" customFormat="1" x14ac:dyDescent="0.2">
      <c r="B201" s="44" t="s">
        <v>84</v>
      </c>
      <c r="C201" s="44" t="str">
        <f>_xll.BDP(B201,$C$7)</f>
        <v>USD</v>
      </c>
      <c r="D201" s="44" t="s">
        <v>446</v>
      </c>
      <c r="E201" s="2">
        <f>_xll.BDP(B201,$E$7)</f>
        <v>22.95</v>
      </c>
      <c r="F201" s="2">
        <f>_xll.BDP(B201,$F$7)</f>
        <v>23.2</v>
      </c>
      <c r="G201" s="33">
        <f t="shared" si="86"/>
        <v>0.25</v>
      </c>
      <c r="H201" s="22">
        <f t="shared" si="87"/>
        <v>1.0893246187363834</v>
      </c>
      <c r="I201" s="25">
        <v>0</v>
      </c>
      <c r="J201" s="49" t="str">
        <f>CONCATENATE(B338,C201, " Curncy")</f>
        <v>EURUSD Curncy</v>
      </c>
      <c r="K201" s="44">
        <f>IF(C201 = B338,1,_xll.BDP(J201,$K$7))</f>
        <v>1</v>
      </c>
      <c r="L201" s="4">
        <f>IF(C201 = B338,1,_xll.BDP(J201,$L$7)*K201)</f>
        <v>1.2218</v>
      </c>
      <c r="M201" s="7">
        <f t="shared" si="88"/>
        <v>0</v>
      </c>
      <c r="N201" s="8">
        <f>M201 / X338</f>
        <v>0</v>
      </c>
      <c r="O201" s="7">
        <f t="shared" si="89"/>
        <v>0</v>
      </c>
      <c r="P201" s="10">
        <f>O201 / X338*100</f>
        <v>0</v>
      </c>
      <c r="Q201" s="10">
        <f t="shared" si="90"/>
        <v>0</v>
      </c>
      <c r="R201" s="159">
        <f t="shared" si="91"/>
        <v>0</v>
      </c>
      <c r="S201" s="33">
        <f t="shared" si="92"/>
        <v>1</v>
      </c>
      <c r="T201" s="44">
        <v>0</v>
      </c>
      <c r="U201" s="44">
        <v>1</v>
      </c>
      <c r="V201" s="152">
        <f t="shared" si="93"/>
        <v>0</v>
      </c>
      <c r="W201" s="152">
        <f t="shared" si="94"/>
        <v>0</v>
      </c>
      <c r="X201" s="203"/>
      <c r="Y201" s="186" t="e">
        <f>_xll.BDH(B201,$Y$7,$C$1,$C$1)</f>
        <v>#N/A</v>
      </c>
      <c r="Z201" s="183" t="e">
        <f t="shared" si="95"/>
        <v>#N/A</v>
      </c>
      <c r="AA201" s="175" t="e">
        <f t="shared" si="96"/>
        <v>#N/A</v>
      </c>
      <c r="AB201" s="170">
        <v>0</v>
      </c>
      <c r="AC201" s="172">
        <f>IF(C201 = B338,1,_xll.BDP(J201,$AC$7)*K201)</f>
        <v>1.2248000000000001</v>
      </c>
      <c r="AD201" s="195" t="e">
        <f>Z201*AB201*S201/AC201 / AE338</f>
        <v>#N/A</v>
      </c>
      <c r="AE201" s="206"/>
      <c r="AF201" s="197"/>
      <c r="AG201" s="179"/>
    </row>
    <row r="202" spans="1:34" s="44" customFormat="1" x14ac:dyDescent="0.2">
      <c r="B202" s="44" t="s">
        <v>83</v>
      </c>
      <c r="C202" s="44" t="str">
        <f>_xll.BDP(B202,$C$7)</f>
        <v>GBp</v>
      </c>
      <c r="D202" s="44" t="s">
        <v>445</v>
      </c>
      <c r="E202" s="2">
        <f>_xll.BDP(B202,$E$7)</f>
        <v>1435</v>
      </c>
      <c r="F202" s="2">
        <f>_xll.BDP(B202,$F$7)</f>
        <v>1296</v>
      </c>
      <c r="G202" s="33">
        <f t="shared" si="86"/>
        <v>-139</v>
      </c>
      <c r="H202" s="22">
        <f t="shared" si="87"/>
        <v>-9.6864111498257834</v>
      </c>
      <c r="I202" s="25">
        <v>-34000</v>
      </c>
      <c r="J202" s="49" t="str">
        <f>CONCATENATE(B338,C202, " Curncy")</f>
        <v>EURGBp Curncy</v>
      </c>
      <c r="K202" s="44">
        <f>IF(C202 = B338,1,_xll.BDP(J202,$K$7))</f>
        <v>1</v>
      </c>
      <c r="L202" s="4">
        <f>IF(C202 = B338,1,_xll.BDP(J202,$L$7)*K202)</f>
        <v>0.88500999999999996</v>
      </c>
      <c r="M202" s="7">
        <f t="shared" si="88"/>
        <v>53400.526547722628</v>
      </c>
      <c r="N202" s="8">
        <f>M202 / X338</f>
        <v>3.0901674578666177E-4</v>
      </c>
      <c r="O202" s="7">
        <f t="shared" si="89"/>
        <v>-497892.67917876638</v>
      </c>
      <c r="P202" s="10">
        <f>O202 / X338*100</f>
        <v>-0.28811921046008176</v>
      </c>
      <c r="Q202" s="10">
        <f t="shared" si="90"/>
        <v>-0.28811921046008176</v>
      </c>
      <c r="R202" s="159">
        <f t="shared" si="91"/>
        <v>0</v>
      </c>
      <c r="S202" s="33">
        <f t="shared" si="92"/>
        <v>0.01</v>
      </c>
      <c r="T202" s="44">
        <v>0</v>
      </c>
      <c r="U202" s="44">
        <v>1</v>
      </c>
      <c r="V202" s="152">
        <f t="shared" si="93"/>
        <v>3.0901674578666177E-4</v>
      </c>
      <c r="W202" s="152">
        <f t="shared" si="94"/>
        <v>0</v>
      </c>
      <c r="X202" s="203"/>
      <c r="Y202" s="186" t="e">
        <f>_xll.BDH(B202,$Y$7,$C$1,$C$1)</f>
        <v>#N/A</v>
      </c>
      <c r="Z202" s="183" t="e">
        <f t="shared" si="95"/>
        <v>#N/A</v>
      </c>
      <c r="AA202" s="175" t="e">
        <f t="shared" si="96"/>
        <v>#N/A</v>
      </c>
      <c r="AB202" s="170">
        <v>-34000</v>
      </c>
      <c r="AC202" s="172">
        <f>IF(C202 = B338,1,_xll.BDP(J202,$AC$7)*K202)</f>
        <v>0.87961999999999996</v>
      </c>
      <c r="AD202" s="195" t="e">
        <f>Z202*AB202*S202/AC202 / AE338</f>
        <v>#N/A</v>
      </c>
      <c r="AE202" s="206"/>
      <c r="AF202" s="197"/>
      <c r="AG202" s="179"/>
    </row>
    <row r="203" spans="1:34" s="44" customFormat="1" x14ac:dyDescent="0.2">
      <c r="B203" s="44" t="s">
        <v>82</v>
      </c>
      <c r="C203" s="44" t="str">
        <f>_xll.BDP(B203,$C$7)</f>
        <v>GBp</v>
      </c>
      <c r="D203" s="44" t="s">
        <v>444</v>
      </c>
      <c r="E203" s="2">
        <f>_xll.BDP(B203,$E$7)</f>
        <v>3.2500000000000001E-2</v>
      </c>
      <c r="F203" s="2">
        <f>_xll.BDP(B203,$F$7)</f>
        <v>2.9000000000000001E-2</v>
      </c>
      <c r="G203" s="33">
        <f t="shared" si="86"/>
        <v>-3.4999999999999996E-3</v>
      </c>
      <c r="H203" s="22">
        <f t="shared" si="87"/>
        <v>-10.769230769230768</v>
      </c>
      <c r="I203" s="25">
        <v>22747142048</v>
      </c>
      <c r="J203" s="49" t="str">
        <f>CONCATENATE(B338,C203, " Curncy")</f>
        <v>EURGBp Curncy</v>
      </c>
      <c r="K203" s="44">
        <f>IF(C203 = B338,1,_xll.BDP(J203,$K$7))</f>
        <v>1</v>
      </c>
      <c r="L203" s="4">
        <f>IF(C203 = B338,1,_xll.BDP(J203,$L$7)*K203)</f>
        <v>0.88500999999999996</v>
      </c>
      <c r="M203" s="7">
        <f t="shared" si="88"/>
        <v>-899594.32286640827</v>
      </c>
      <c r="N203" s="8">
        <f>M203 / X338</f>
        <v>-5.205748485118419E-3</v>
      </c>
      <c r="O203" s="7">
        <f t="shared" si="89"/>
        <v>7453781.532321671</v>
      </c>
      <c r="P203" s="10">
        <f>O203 / X338*100</f>
        <v>4.3133344590981206</v>
      </c>
      <c r="Q203" s="10">
        <f t="shared" si="90"/>
        <v>0</v>
      </c>
      <c r="R203" s="159">
        <f t="shared" si="91"/>
        <v>4.3133344590981206</v>
      </c>
      <c r="S203" s="33">
        <f t="shared" si="92"/>
        <v>0.01</v>
      </c>
      <c r="T203" s="44">
        <v>0</v>
      </c>
      <c r="U203" s="44">
        <v>1</v>
      </c>
      <c r="V203" s="152">
        <f t="shared" si="93"/>
        <v>0</v>
      </c>
      <c r="W203" s="152">
        <f t="shared" si="94"/>
        <v>0</v>
      </c>
      <c r="X203" s="203"/>
      <c r="Y203" s="186" t="e">
        <f>_xll.BDH(B203,$Y$7,$C$1,$C$1)</f>
        <v>#N/A</v>
      </c>
      <c r="Z203" s="183" t="e">
        <f t="shared" si="95"/>
        <v>#N/A</v>
      </c>
      <c r="AA203" s="175" t="e">
        <f t="shared" si="96"/>
        <v>#N/A</v>
      </c>
      <c r="AB203" s="170">
        <v>22747142048</v>
      </c>
      <c r="AC203" s="172">
        <f>IF(C203 = B338,1,_xll.BDP(J203,$AC$7)*K203)</f>
        <v>0.87961999999999996</v>
      </c>
      <c r="AD203" s="195" t="e">
        <f>Z203*AB203*S203/AC203 / AE338</f>
        <v>#N/A</v>
      </c>
      <c r="AE203" s="206"/>
      <c r="AF203" s="197"/>
      <c r="AG203" s="179"/>
    </row>
    <row r="204" spans="1:34" s="44" customFormat="1" x14ac:dyDescent="0.2">
      <c r="B204" s="44" t="s">
        <v>81</v>
      </c>
      <c r="C204" s="44" t="str">
        <f>_xll.BDP(B204,$C$7)</f>
        <v>GBp</v>
      </c>
      <c r="D204" s="44" t="s">
        <v>443</v>
      </c>
      <c r="E204" s="2">
        <f>_xll.BDP(B204,$E$7)</f>
        <v>187.25</v>
      </c>
      <c r="F204" s="2">
        <f>_xll.BDP(B204,$F$7)</f>
        <v>182.1</v>
      </c>
      <c r="G204" s="33">
        <f t="shared" si="86"/>
        <v>-5.1500000000000057</v>
      </c>
      <c r="H204" s="22">
        <f t="shared" si="87"/>
        <v>-2.7503337783711648</v>
      </c>
      <c r="I204" s="25">
        <v>-2296000</v>
      </c>
      <c r="J204" s="49" t="str">
        <f>CONCATENATE(B338,C204, " Curncy")</f>
        <v>EURGBp Curncy</v>
      </c>
      <c r="K204" s="44">
        <f>IF(C204 = B338,1,_xll.BDP(J204,$K$7))</f>
        <v>1</v>
      </c>
      <c r="L204" s="4">
        <f>IF(C204 = B338,1,_xll.BDP(J204,$L$7)*K204)</f>
        <v>0.88500999999999996</v>
      </c>
      <c r="M204" s="7">
        <f t="shared" si="88"/>
        <v>133607.52985841985</v>
      </c>
      <c r="N204" s="8">
        <f>M204 / X338</f>
        <v>7.7315649785861349E-4</v>
      </c>
      <c r="O204" s="7">
        <f t="shared" si="89"/>
        <v>-4724258.4829549948</v>
      </c>
      <c r="P204" s="10">
        <f>O204 / X338*100</f>
        <v>-2.7338213254379293</v>
      </c>
      <c r="Q204" s="10">
        <f t="shared" si="90"/>
        <v>-2.7338213254379293</v>
      </c>
      <c r="R204" s="159">
        <f t="shared" si="91"/>
        <v>0</v>
      </c>
      <c r="S204" s="33">
        <f t="shared" si="92"/>
        <v>0.01</v>
      </c>
      <c r="T204" s="44">
        <v>0</v>
      </c>
      <c r="U204" s="44">
        <v>1</v>
      </c>
      <c r="V204" s="152">
        <f t="shared" si="93"/>
        <v>7.7315649785861349E-4</v>
      </c>
      <c r="W204" s="152">
        <f t="shared" si="94"/>
        <v>0</v>
      </c>
      <c r="X204" s="203"/>
      <c r="Y204" s="186" t="e">
        <f>_xll.BDH(B204,$Y$7,$C$1,$C$1)</f>
        <v>#N/A</v>
      </c>
      <c r="Z204" s="183" t="e">
        <f t="shared" si="95"/>
        <v>#N/A</v>
      </c>
      <c r="AA204" s="175" t="e">
        <f t="shared" si="96"/>
        <v>#N/A</v>
      </c>
      <c r="AB204" s="170">
        <v>-2296000</v>
      </c>
      <c r="AC204" s="172">
        <f>IF(C204 = B338,1,_xll.BDP(J204,$AC$7)*K204)</f>
        <v>0.87961999999999996</v>
      </c>
      <c r="AD204" s="195" t="e">
        <f>Z204*AB204*S204/AC204 / AE338</f>
        <v>#N/A</v>
      </c>
      <c r="AE204" s="206"/>
      <c r="AF204" s="197"/>
      <c r="AG204" s="179"/>
    </row>
    <row r="205" spans="1:34" s="44" customFormat="1" x14ac:dyDescent="0.2">
      <c r="B205" s="44" t="s">
        <v>80</v>
      </c>
      <c r="C205" s="44" t="str">
        <f>_xll.BDP(B205,$C$7)</f>
        <v>GBp</v>
      </c>
      <c r="D205" s="44" t="s">
        <v>442</v>
      </c>
      <c r="E205" s="2">
        <f>_xll.BDP(B205,$E$7)</f>
        <v>66</v>
      </c>
      <c r="F205" s="2">
        <f>_xll.BDP(B205,$F$7)</f>
        <v>64.400000000000006</v>
      </c>
      <c r="G205" s="33">
        <f t="shared" si="86"/>
        <v>-1.5999999999999943</v>
      </c>
      <c r="H205" s="22">
        <f t="shared" si="87"/>
        <v>-2.4242424242424154</v>
      </c>
      <c r="I205" s="25">
        <v>4324000</v>
      </c>
      <c r="J205" s="49" t="str">
        <f>CONCATENATE(B338,C205, " Curncy")</f>
        <v>EURGBp Curncy</v>
      </c>
      <c r="K205" s="44">
        <f>IF(C205 = B338,1,_xll.BDP(J205,$K$7))</f>
        <v>1</v>
      </c>
      <c r="L205" s="4">
        <f>IF(C205 = B338,1,_xll.BDP(J205,$L$7)*K205)</f>
        <v>0.88500999999999996</v>
      </c>
      <c r="M205" s="7">
        <f t="shared" si="88"/>
        <v>-78173.127987254105</v>
      </c>
      <c r="N205" s="8">
        <f>M205 / X338</f>
        <v>-4.5237017648125963E-4</v>
      </c>
      <c r="O205" s="7">
        <f t="shared" si="89"/>
        <v>3146468.4014869891</v>
      </c>
      <c r="P205" s="10">
        <f>O205 / X338*100</f>
        <v>1.8207899603370765</v>
      </c>
      <c r="Q205" s="10">
        <f t="shared" si="90"/>
        <v>0</v>
      </c>
      <c r="R205" s="159">
        <f t="shared" si="91"/>
        <v>1.8207899603370765</v>
      </c>
      <c r="S205" s="33">
        <f t="shared" si="92"/>
        <v>0.01</v>
      </c>
      <c r="T205" s="44">
        <v>0</v>
      </c>
      <c r="U205" s="44">
        <v>1</v>
      </c>
      <c r="V205" s="152">
        <f t="shared" si="93"/>
        <v>0</v>
      </c>
      <c r="W205" s="152">
        <f t="shared" si="94"/>
        <v>0</v>
      </c>
      <c r="X205" s="203"/>
      <c r="Y205" s="186" t="e">
        <f>_xll.BDH(B205,$Y$7,$C$1,$C$1)</f>
        <v>#N/A</v>
      </c>
      <c r="Z205" s="183" t="e">
        <f t="shared" si="95"/>
        <v>#N/A</v>
      </c>
      <c r="AA205" s="175" t="e">
        <f t="shared" si="96"/>
        <v>#N/A</v>
      </c>
      <c r="AB205" s="170">
        <v>4324000</v>
      </c>
      <c r="AC205" s="172">
        <f>IF(C205 = B338,1,_xll.BDP(J205,$AC$7)*K205)</f>
        <v>0.87961999999999996</v>
      </c>
      <c r="AD205" s="195" t="e">
        <f>Z205*AB205*S205/AC205 / AE338</f>
        <v>#N/A</v>
      </c>
      <c r="AE205" s="206"/>
      <c r="AF205" s="197"/>
      <c r="AG205" s="179"/>
    </row>
    <row r="206" spans="1:34" x14ac:dyDescent="0.2">
      <c r="B206" s="1" t="s">
        <v>4</v>
      </c>
      <c r="C206" s="1" t="str">
        <f>_xll.BDP(B206,$C$7)</f>
        <v>GBp</v>
      </c>
      <c r="D206" s="1" t="s">
        <v>441</v>
      </c>
      <c r="E206" s="2">
        <f>_xll.BDP(B206,$E$7)</f>
        <v>204.8</v>
      </c>
      <c r="F206" s="2">
        <f>_xll.BDP(B206,$F$7)</f>
        <v>204</v>
      </c>
      <c r="G206" s="33">
        <f t="shared" si="86"/>
        <v>-0.80000000000001137</v>
      </c>
      <c r="H206" s="22">
        <f t="shared" si="87"/>
        <v>-0.39062500000000555</v>
      </c>
      <c r="I206" s="25">
        <v>1247000</v>
      </c>
      <c r="J206" s="49" t="str">
        <f>CONCATENATE(B338,C206, " Curncy")</f>
        <v>EURGBp Curncy</v>
      </c>
      <c r="K206" s="1">
        <f>IF(C206 = B338,1,_xll.BDP(J206,$K$7))</f>
        <v>1</v>
      </c>
      <c r="L206" s="4">
        <f>IF(C206 = B338,1,_xll.BDP(J206,$L$7)*K206)</f>
        <v>0.88500999999999996</v>
      </c>
      <c r="M206" s="7">
        <f t="shared" si="88"/>
        <v>-11272.189014813554</v>
      </c>
      <c r="N206" s="8">
        <f>M206 / X338</f>
        <v>-6.5229603384845148E-5</v>
      </c>
      <c r="O206" s="7">
        <f t="shared" si="89"/>
        <v>2874408.1987774149</v>
      </c>
      <c r="P206" s="10">
        <f>O206 / X338*100</f>
        <v>1.6633548863135272</v>
      </c>
      <c r="Q206" s="10">
        <f t="shared" si="90"/>
        <v>0</v>
      </c>
      <c r="R206" s="159">
        <f t="shared" si="91"/>
        <v>1.6633548863135272</v>
      </c>
      <c r="S206" s="33">
        <f t="shared" si="92"/>
        <v>0.01</v>
      </c>
      <c r="T206" s="44">
        <v>0</v>
      </c>
      <c r="U206" s="44">
        <v>1</v>
      </c>
      <c r="V206" s="152">
        <f t="shared" si="93"/>
        <v>0</v>
      </c>
      <c r="W206" s="152">
        <f t="shared" si="94"/>
        <v>0</v>
      </c>
      <c r="X206" s="203"/>
      <c r="Y206" s="186" t="e">
        <f>_xll.BDH(B206,$Y$7,$C$1,$C$1)</f>
        <v>#N/A</v>
      </c>
      <c r="Z206" s="183" t="e">
        <f t="shared" si="95"/>
        <v>#N/A</v>
      </c>
      <c r="AA206" s="175" t="e">
        <f t="shared" si="96"/>
        <v>#N/A</v>
      </c>
      <c r="AB206" s="170">
        <v>1247000</v>
      </c>
      <c r="AC206" s="172">
        <f>IF(C206 = B338,1,_xll.BDP(J206,$AC$7)*K206)</f>
        <v>0.87961999999999996</v>
      </c>
      <c r="AD206" s="195" t="e">
        <f>Z206*AB206*S206/AC206 / AE338</f>
        <v>#N/A</v>
      </c>
      <c r="AE206" s="206"/>
      <c r="AG206" s="179"/>
      <c r="AH206" s="44"/>
    </row>
    <row r="207" spans="1:34" s="44" customFormat="1" x14ac:dyDescent="0.2">
      <c r="B207" s="44" t="s">
        <v>79</v>
      </c>
      <c r="C207" s="44" t="str">
        <f>_xll.BDP(B207,$C$7)</f>
        <v>GBp</v>
      </c>
      <c r="D207" s="44" t="s">
        <v>440</v>
      </c>
      <c r="E207" s="2">
        <f>_xll.BDP(B207,$E$7)</f>
        <v>1374</v>
      </c>
      <c r="F207" s="2">
        <f>_xll.BDP(B207,$F$7)</f>
        <v>1395</v>
      </c>
      <c r="G207" s="33">
        <f t="shared" si="86"/>
        <v>21</v>
      </c>
      <c r="H207" s="22">
        <f t="shared" si="87"/>
        <v>1.5283842794759825</v>
      </c>
      <c r="I207" s="25">
        <v>-97500</v>
      </c>
      <c r="J207" s="49" t="str">
        <f>CONCATENATE(B338,C207, " Curncy")</f>
        <v>EURGBp Curncy</v>
      </c>
      <c r="K207" s="44">
        <f>IF(C207 = B338,1,_xll.BDP(J207,$K$7))</f>
        <v>1</v>
      </c>
      <c r="L207" s="4">
        <f>IF(C207 = B338,1,_xll.BDP(J207,$L$7)*K207)</f>
        <v>0.88500999999999996</v>
      </c>
      <c r="M207" s="7">
        <f t="shared" si="88"/>
        <v>-23135.331804160407</v>
      </c>
      <c r="N207" s="8">
        <f>M207 / X338</f>
        <v>-1.3387892234409437E-4</v>
      </c>
      <c r="O207" s="7">
        <f t="shared" si="89"/>
        <v>-1536847.0412763697</v>
      </c>
      <c r="P207" s="10">
        <f>O207 / X338*100</f>
        <v>-0.88933855557148389</v>
      </c>
      <c r="Q207" s="10">
        <f t="shared" si="90"/>
        <v>-0.88933855557148389</v>
      </c>
      <c r="R207" s="159">
        <f t="shared" si="91"/>
        <v>0</v>
      </c>
      <c r="S207" s="33">
        <f t="shared" si="92"/>
        <v>0.01</v>
      </c>
      <c r="T207" s="44">
        <v>0</v>
      </c>
      <c r="U207" s="44">
        <v>1</v>
      </c>
      <c r="V207" s="152">
        <f t="shared" si="93"/>
        <v>0</v>
      </c>
      <c r="W207" s="152">
        <f t="shared" si="94"/>
        <v>0</v>
      </c>
      <c r="X207" s="203"/>
      <c r="Y207" s="186" t="e">
        <f>_xll.BDH(B207,$Y$7,$C$1,$C$1)</f>
        <v>#N/A</v>
      </c>
      <c r="Z207" s="183" t="e">
        <f t="shared" si="95"/>
        <v>#N/A</v>
      </c>
      <c r="AA207" s="175" t="e">
        <f t="shared" si="96"/>
        <v>#N/A</v>
      </c>
      <c r="AB207" s="170">
        <v>-290987</v>
      </c>
      <c r="AC207" s="172">
        <f>IF(C207 = B338,1,_xll.BDP(J207,$AC$7)*K207)</f>
        <v>0.87961999999999996</v>
      </c>
      <c r="AD207" s="195" t="e">
        <f>Z207*AB207*S207/AC207 / AE338</f>
        <v>#N/A</v>
      </c>
      <c r="AE207" s="206"/>
      <c r="AF207" s="197"/>
      <c r="AG207" s="179"/>
    </row>
    <row r="208" spans="1:34" x14ac:dyDescent="0.2">
      <c r="A208" s="56" t="s">
        <v>347</v>
      </c>
      <c r="B208" s="46" t="s">
        <v>272</v>
      </c>
      <c r="C208" s="46"/>
      <c r="D208" s="45" t="s">
        <v>21</v>
      </c>
      <c r="E208" s="6"/>
      <c r="F208" s="6"/>
      <c r="G208" s="35"/>
      <c r="H208" s="23"/>
      <c r="I208" s="27"/>
      <c r="J208" s="51"/>
      <c r="K208" s="12"/>
      <c r="L208" s="13"/>
      <c r="M208" s="32">
        <f t="shared" ref="M208:R208" si="97" xml:space="preserve"> SUM(M145:M207)</f>
        <v>1599827.5558129295</v>
      </c>
      <c r="N208" s="9">
        <f t="shared" si="97"/>
        <v>9.257839521026677E-3</v>
      </c>
      <c r="O208" s="32">
        <f t="shared" si="97"/>
        <v>126970120.37473023</v>
      </c>
      <c r="P208" s="11">
        <f t="shared" si="97"/>
        <v>73.474731331114825</v>
      </c>
      <c r="Q208" s="11">
        <f t="shared" si="97"/>
        <v>-50.799287401822774</v>
      </c>
      <c r="R208" s="164">
        <f t="shared" si="97"/>
        <v>124.27401873293761</v>
      </c>
      <c r="S208" s="39"/>
      <c r="T208" s="46"/>
      <c r="U208" s="46"/>
      <c r="V208" s="153">
        <f xml:space="preserve"> SUM(V145:V207)</f>
        <v>8.8417005925567598E-3</v>
      </c>
      <c r="W208" s="153">
        <f xml:space="preserve"> SUM(W145:W207)</f>
        <v>1.0915979901190266E-2</v>
      </c>
      <c r="X208" s="216"/>
      <c r="Y208" s="174"/>
      <c r="Z208" s="184"/>
      <c r="AA208" s="173"/>
      <c r="AB208" s="174"/>
      <c r="AC208" s="180"/>
      <c r="AD208" s="196" t="e">
        <f xml:space="preserve"> SUM(AD145:AD207)</f>
        <v>#N/A</v>
      </c>
      <c r="AE208" s="217"/>
      <c r="AG208" s="179"/>
      <c r="AH208" s="44"/>
    </row>
    <row r="209" spans="2:34" x14ac:dyDescent="0.2">
      <c r="B209" s="12"/>
      <c r="C209" s="44"/>
      <c r="D209" s="12"/>
      <c r="E209" s="6"/>
      <c r="F209" s="6"/>
      <c r="G209" s="35"/>
      <c r="H209" s="23"/>
      <c r="I209" s="27"/>
      <c r="J209" s="51"/>
      <c r="K209" s="12"/>
      <c r="L209" s="13"/>
      <c r="N209" s="9"/>
      <c r="P209" s="53"/>
      <c r="Q209" s="53"/>
      <c r="R209" s="157"/>
      <c r="V209" s="152"/>
      <c r="W209" s="152"/>
      <c r="X209" s="203"/>
      <c r="Y209" s="188"/>
      <c r="Z209" s="183"/>
      <c r="AA209" s="176"/>
      <c r="AB209" s="170"/>
      <c r="AC209" s="172"/>
      <c r="AD209" s="195"/>
      <c r="AE209" s="206"/>
      <c r="AG209" s="179"/>
      <c r="AH209" s="44"/>
    </row>
    <row r="210" spans="2:34" s="44" customFormat="1" x14ac:dyDescent="0.2">
      <c r="B210" s="19">
        <v>1883</v>
      </c>
      <c r="C210" s="44" t="s">
        <v>36</v>
      </c>
      <c r="D210" s="19" t="s">
        <v>78</v>
      </c>
      <c r="E210" s="20">
        <v>0</v>
      </c>
      <c r="F210" s="20">
        <v>0</v>
      </c>
      <c r="G210" s="36">
        <f t="shared" ref="G210:G241" si="98">IF(OR(F210="#N/A N/A",E210="#N/A N/A"),0,  F210 - E210)</f>
        <v>0</v>
      </c>
      <c r="H210" s="24">
        <f t="shared" ref="H210:H241" si="99">IF(OR(E210=0,E210="#N/A N/A"),0,G210 / E210*100)</f>
        <v>0</v>
      </c>
      <c r="I210" s="28">
        <v>2847936.1323000002</v>
      </c>
      <c r="J210" s="52" t="str">
        <f>CONCATENATE(B338,C210, " Curncy")</f>
        <v>EURUSD Curncy</v>
      </c>
      <c r="K210" s="19">
        <f>IF(C210 = B338,1,_xll.BDP(J210,$K$7))</f>
        <v>1</v>
      </c>
      <c r="L210" s="21">
        <f>IF(C210 = B338,1,_xll.BDP(J210,$L$7)*K210)</f>
        <v>1.2218</v>
      </c>
      <c r="M210" s="7">
        <f t="shared" ref="M210:M241" si="100">G210*I210*S210/L210</f>
        <v>0</v>
      </c>
      <c r="N210" s="54">
        <f>M210 / X338</f>
        <v>0</v>
      </c>
      <c r="O210" s="7">
        <f t="shared" ref="O210:O241" si="101">F210*I210*S210/L210</f>
        <v>0</v>
      </c>
      <c r="P210" s="55">
        <f>O210 / X338*100</f>
        <v>0</v>
      </c>
      <c r="Q210" s="55">
        <f t="shared" ref="Q210:Q241" si="102">IF(P210&lt;0,P210,0)</f>
        <v>0</v>
      </c>
      <c r="R210" s="159">
        <f t="shared" ref="R210:R241" si="103">IF(P210&gt;0,P210,0)</f>
        <v>0</v>
      </c>
      <c r="S210" s="33">
        <f t="shared" ref="S210:S241" si="104">IF(EXACT(C210,UPPER(C210)),1,0.01)/U210</f>
        <v>1</v>
      </c>
      <c r="T210" s="44">
        <v>1</v>
      </c>
      <c r="U210" s="44">
        <v>1</v>
      </c>
      <c r="V210" s="152">
        <f t="shared" ref="V210:V241" si="105">IF(AND(P210&lt;0,N210&gt;0),N210,0)</f>
        <v>0</v>
      </c>
      <c r="W210" s="152">
        <f t="shared" ref="W210:W241" si="106">IF(AND(P210&gt;0,N210&gt;0),N210,0)</f>
        <v>0</v>
      </c>
      <c r="X210" s="203"/>
      <c r="Y210" s="189">
        <v>0</v>
      </c>
      <c r="Z210" s="183">
        <f t="shared" ref="Z210:Z241" si="107">IF(OR(E210="#N/A N/A",Y210="#N/A N/A"),0,  E210 - Y210)</f>
        <v>0</v>
      </c>
      <c r="AA210" s="177">
        <f t="shared" ref="AA210:AA241" si="108">IF(OR(Y210=0,Y210="#N/A N/A"),0,Z210 / Y210*100)</f>
        <v>0</v>
      </c>
      <c r="AB210" s="170">
        <v>2847936.1323000002</v>
      </c>
      <c r="AC210" s="172">
        <f>IF(C210 = B338,1,_xll.BDP(J210,$AC$7)*K210)</f>
        <v>1.2248000000000001</v>
      </c>
      <c r="AD210" s="195">
        <f>Z210*AB210*S210/AC210 / AE338</f>
        <v>0</v>
      </c>
      <c r="AE210" s="206"/>
      <c r="AF210" s="197"/>
      <c r="AG210" s="179"/>
    </row>
    <row r="211" spans="2:34" s="44" customFormat="1" x14ac:dyDescent="0.2">
      <c r="B211" s="19" t="s">
        <v>77</v>
      </c>
      <c r="C211" s="44" t="str">
        <f>_xll.BDP(B211,$C$7)</f>
        <v>USD</v>
      </c>
      <c r="D211" s="19" t="s">
        <v>439</v>
      </c>
      <c r="E211" s="20">
        <f>_xll.BDP(B211,$E$7)</f>
        <v>54.26</v>
      </c>
      <c r="F211" s="20">
        <f>_xll.BDP(B211,$F$7)</f>
        <v>53.93</v>
      </c>
      <c r="G211" s="36">
        <f t="shared" si="98"/>
        <v>-0.32999999999999829</v>
      </c>
      <c r="H211" s="24">
        <f t="shared" si="99"/>
        <v>-0.60818282344268026</v>
      </c>
      <c r="I211" s="28">
        <v>16700</v>
      </c>
      <c r="J211" s="52" t="str">
        <f>CONCATENATE(B338,C211, " Curncy")</f>
        <v>EURUSD Curncy</v>
      </c>
      <c r="K211" s="19">
        <f>IF(C211 = B338,1,_xll.BDP(J211,$K$7))</f>
        <v>1</v>
      </c>
      <c r="L211" s="21">
        <f>IF(C211 = B338,1,_xll.BDP(J211,$L$7)*K211)</f>
        <v>1.2218</v>
      </c>
      <c r="M211" s="7">
        <f t="shared" si="100"/>
        <v>-4510.5581928302272</v>
      </c>
      <c r="N211" s="54">
        <f>M211 / X338</f>
        <v>-2.6101578103057222E-5</v>
      </c>
      <c r="O211" s="7">
        <f t="shared" si="101"/>
        <v>737134.55557374365</v>
      </c>
      <c r="P211" s="55">
        <f>O211 / X338*100</f>
        <v>0.42656306275693434</v>
      </c>
      <c r="Q211" s="55">
        <f t="shared" si="102"/>
        <v>0</v>
      </c>
      <c r="R211" s="159">
        <f t="shared" si="103"/>
        <v>0.42656306275693434</v>
      </c>
      <c r="S211" s="33">
        <f t="shared" si="104"/>
        <v>1</v>
      </c>
      <c r="T211" s="44">
        <v>0</v>
      </c>
      <c r="U211" s="44">
        <v>1</v>
      </c>
      <c r="V211" s="152">
        <f t="shared" si="105"/>
        <v>0</v>
      </c>
      <c r="W211" s="152">
        <f t="shared" si="106"/>
        <v>0</v>
      </c>
      <c r="X211" s="203"/>
      <c r="Y211" s="189" t="e">
        <f>_xll.BDH(B211,$Y$7,$C$1,$C$1)</f>
        <v>#N/A</v>
      </c>
      <c r="Z211" s="183" t="e">
        <f t="shared" si="107"/>
        <v>#N/A</v>
      </c>
      <c r="AA211" s="177" t="e">
        <f t="shared" si="108"/>
        <v>#N/A</v>
      </c>
      <c r="AB211" s="170">
        <v>16700</v>
      </c>
      <c r="AC211" s="172">
        <f>IF(C211 = B338,1,_xll.BDP(J211,$AC$7)*K211)</f>
        <v>1.2248000000000001</v>
      </c>
      <c r="AD211" s="195" t="e">
        <f>Z211*AB211*S211/AC211 / AE338</f>
        <v>#N/A</v>
      </c>
      <c r="AE211" s="206"/>
      <c r="AF211" s="197"/>
      <c r="AG211" s="179"/>
    </row>
    <row r="212" spans="2:34" s="44" customFormat="1" x14ac:dyDescent="0.2">
      <c r="B212" s="19">
        <v>19517</v>
      </c>
      <c r="C212" s="44" t="s">
        <v>36</v>
      </c>
      <c r="D212" s="19" t="s">
        <v>76</v>
      </c>
      <c r="E212" s="20">
        <v>9.9999999999999995E-7</v>
      </c>
      <c r="F212" s="20">
        <v>9.9999999999999995E-7</v>
      </c>
      <c r="G212" s="36">
        <f t="shared" si="98"/>
        <v>0</v>
      </c>
      <c r="H212" s="24">
        <f t="shared" si="99"/>
        <v>0</v>
      </c>
      <c r="I212" s="28">
        <v>210610</v>
      </c>
      <c r="J212" s="52" t="str">
        <f>CONCATENATE(B338,C212, " Curncy")</f>
        <v>EURUSD Curncy</v>
      </c>
      <c r="K212" s="19">
        <f>IF(C212 = B338,1,_xll.BDP(J212,$K$7))</f>
        <v>1</v>
      </c>
      <c r="L212" s="21">
        <f>IF(C212 = B338,1,_xll.BDP(J212,$L$7)*K212)</f>
        <v>1.2218</v>
      </c>
      <c r="M212" s="7">
        <f t="shared" si="100"/>
        <v>0</v>
      </c>
      <c r="N212" s="54">
        <f>M212 / X338</f>
        <v>0</v>
      </c>
      <c r="O212" s="7">
        <f t="shared" si="101"/>
        <v>0.17237682108364707</v>
      </c>
      <c r="P212" s="55">
        <f>O212 / X338*100</f>
        <v>9.9750560048719108E-8</v>
      </c>
      <c r="Q212" s="55">
        <f t="shared" si="102"/>
        <v>0</v>
      </c>
      <c r="R212" s="159">
        <f t="shared" si="103"/>
        <v>9.9750560048719108E-8</v>
      </c>
      <c r="S212" s="33">
        <f t="shared" si="104"/>
        <v>1</v>
      </c>
      <c r="T212" s="44">
        <v>1</v>
      </c>
      <c r="U212" s="44">
        <v>1</v>
      </c>
      <c r="V212" s="152">
        <f t="shared" si="105"/>
        <v>0</v>
      </c>
      <c r="W212" s="152">
        <f t="shared" si="106"/>
        <v>0</v>
      </c>
      <c r="X212" s="203"/>
      <c r="Y212" s="189">
        <v>9.9999999999999995E-7</v>
      </c>
      <c r="Z212" s="183">
        <f t="shared" si="107"/>
        <v>0</v>
      </c>
      <c r="AA212" s="177">
        <f t="shared" si="108"/>
        <v>0</v>
      </c>
      <c r="AB212" s="170">
        <v>210610</v>
      </c>
      <c r="AC212" s="172">
        <f>IF(C212 = B338,1,_xll.BDP(J212,$AC$7)*K212)</f>
        <v>1.2248000000000001</v>
      </c>
      <c r="AD212" s="195">
        <f>Z212*AB212*S212/AC212 / AE338</f>
        <v>0</v>
      </c>
      <c r="AE212" s="206"/>
      <c r="AF212" s="197"/>
      <c r="AG212" s="179"/>
    </row>
    <row r="213" spans="2:34" s="44" customFormat="1" x14ac:dyDescent="0.2">
      <c r="B213" s="19" t="s">
        <v>75</v>
      </c>
      <c r="C213" s="44" t="str">
        <f>_xll.BDP(B213,$C$7)</f>
        <v>USD</v>
      </c>
      <c r="D213" s="19" t="s">
        <v>438</v>
      </c>
      <c r="E213" s="20">
        <f>_xll.BDP(B213,$E$7)</f>
        <v>178.39</v>
      </c>
      <c r="F213" s="20">
        <f>_xll.BDP(B213,$F$7)</f>
        <v>179.18</v>
      </c>
      <c r="G213" s="36">
        <f t="shared" si="98"/>
        <v>0.79000000000002046</v>
      </c>
      <c r="H213" s="24">
        <f t="shared" si="99"/>
        <v>0.44284993553451457</v>
      </c>
      <c r="I213" s="28">
        <v>-23222</v>
      </c>
      <c r="J213" s="52" t="str">
        <f>CONCATENATE(B338,C213, " Curncy")</f>
        <v>EURUSD Curncy</v>
      </c>
      <c r="K213" s="19">
        <f>IF(C213 = B338,1,_xll.BDP(J213,$K$7))</f>
        <v>1</v>
      </c>
      <c r="L213" s="21">
        <f>IF(C213 = B338,1,_xll.BDP(J213,$L$7)*K213)</f>
        <v>1.2218</v>
      </c>
      <c r="M213" s="7">
        <f t="shared" si="100"/>
        <v>-15015.043378622093</v>
      </c>
      <c r="N213" s="54">
        <f>M213 / X338</f>
        <v>-8.6888653402336901E-5</v>
      </c>
      <c r="O213" s="7">
        <f t="shared" si="101"/>
        <v>-3405563.8893435914</v>
      </c>
      <c r="P213" s="55">
        <f>O213 / X338*100</f>
        <v>-1.9707226476747248</v>
      </c>
      <c r="Q213" s="55">
        <f t="shared" si="102"/>
        <v>-1.9707226476747248</v>
      </c>
      <c r="R213" s="159">
        <f t="shared" si="103"/>
        <v>0</v>
      </c>
      <c r="S213" s="33">
        <f t="shared" si="104"/>
        <v>1</v>
      </c>
      <c r="T213" s="44">
        <v>0</v>
      </c>
      <c r="U213" s="44">
        <v>1</v>
      </c>
      <c r="V213" s="152">
        <f t="shared" si="105"/>
        <v>0</v>
      </c>
      <c r="W213" s="152">
        <f t="shared" si="106"/>
        <v>0</v>
      </c>
      <c r="X213" s="203"/>
      <c r="Y213" s="189" t="e">
        <f>_xll.BDH(B213,$Y$7,$C$1,$C$1)</f>
        <v>#N/A</v>
      </c>
      <c r="Z213" s="183" t="e">
        <f t="shared" si="107"/>
        <v>#N/A</v>
      </c>
      <c r="AA213" s="177" t="e">
        <f t="shared" si="108"/>
        <v>#N/A</v>
      </c>
      <c r="AB213" s="170">
        <v>-23222</v>
      </c>
      <c r="AC213" s="172">
        <f>IF(C213 = B338,1,_xll.BDP(J213,$AC$7)*K213)</f>
        <v>1.2248000000000001</v>
      </c>
      <c r="AD213" s="195" t="e">
        <f>Z213*AB213*S213/AC213 / AE338</f>
        <v>#N/A</v>
      </c>
      <c r="AE213" s="206"/>
      <c r="AF213" s="197"/>
      <c r="AG213" s="179"/>
    </row>
    <row r="214" spans="2:34" s="44" customFormat="1" x14ac:dyDescent="0.2">
      <c r="B214" s="19" t="s">
        <v>74</v>
      </c>
      <c r="C214" s="44" t="str">
        <f>_xll.BDP(B214,$C$7)</f>
        <v>USD</v>
      </c>
      <c r="D214" s="19" t="s">
        <v>400</v>
      </c>
      <c r="E214" s="20">
        <f>_xll.BDP(B214,$E$7)</f>
        <v>45.24</v>
      </c>
      <c r="F214" s="20">
        <f>_xll.BDP(B214,$F$7)</f>
        <v>44.95</v>
      </c>
      <c r="G214" s="36">
        <f t="shared" si="98"/>
        <v>-0.28999999999999915</v>
      </c>
      <c r="H214" s="24">
        <f t="shared" si="99"/>
        <v>-0.64102564102563908</v>
      </c>
      <c r="I214" s="28">
        <v>-48000</v>
      </c>
      <c r="J214" s="52" t="str">
        <f>CONCATENATE(B338,C214, " Curncy")</f>
        <v>EURUSD Curncy</v>
      </c>
      <c r="K214" s="19">
        <f>IF(C214 = B338,1,_xll.BDP(J214,$K$7))</f>
        <v>1</v>
      </c>
      <c r="L214" s="21">
        <f>IF(C214 = B338,1,_xll.BDP(J214,$L$7)*K214)</f>
        <v>1.2218</v>
      </c>
      <c r="M214" s="7">
        <f t="shared" si="100"/>
        <v>11393.026681944639</v>
      </c>
      <c r="N214" s="54">
        <f>M214 / X338</f>
        <v>6.5928863580939448E-5</v>
      </c>
      <c r="O214" s="7">
        <f t="shared" si="101"/>
        <v>-1765919.1357014242</v>
      </c>
      <c r="P214" s="55">
        <f>O214 / X338*100</f>
        <v>-1.0218973855045645</v>
      </c>
      <c r="Q214" s="55">
        <f t="shared" si="102"/>
        <v>-1.0218973855045645</v>
      </c>
      <c r="R214" s="159">
        <f t="shared" si="103"/>
        <v>0</v>
      </c>
      <c r="S214" s="33">
        <f t="shared" si="104"/>
        <v>1</v>
      </c>
      <c r="T214" s="44">
        <v>0</v>
      </c>
      <c r="U214" s="44">
        <v>1</v>
      </c>
      <c r="V214" s="152">
        <f t="shared" si="105"/>
        <v>6.5928863580939448E-5</v>
      </c>
      <c r="W214" s="152">
        <f t="shared" si="106"/>
        <v>0</v>
      </c>
      <c r="X214" s="203"/>
      <c r="Y214" s="189" t="e">
        <f>_xll.BDH(B214,$Y$7,$C$1,$C$1)</f>
        <v>#N/A</v>
      </c>
      <c r="Z214" s="183" t="e">
        <f t="shared" si="107"/>
        <v>#N/A</v>
      </c>
      <c r="AA214" s="177" t="e">
        <f t="shared" si="108"/>
        <v>#N/A</v>
      </c>
      <c r="AB214" s="170">
        <v>-48000</v>
      </c>
      <c r="AC214" s="172">
        <f>IF(C214 = B338,1,_xll.BDP(J214,$AC$7)*K214)</f>
        <v>1.2248000000000001</v>
      </c>
      <c r="AD214" s="195" t="e">
        <f>Z214*AB214*S214/AC214 / AE338</f>
        <v>#N/A</v>
      </c>
      <c r="AE214" s="206"/>
      <c r="AF214" s="197"/>
      <c r="AG214" s="179"/>
    </row>
    <row r="215" spans="2:34" s="44" customFormat="1" x14ac:dyDescent="0.2">
      <c r="B215" s="19" t="s">
        <v>73</v>
      </c>
      <c r="C215" s="44" t="str">
        <f>_xll.BDP(B215,$C$7)</f>
        <v>USD</v>
      </c>
      <c r="D215" s="19" t="s">
        <v>437</v>
      </c>
      <c r="E215" s="20">
        <f>_xll.BDP(B215,$E$7)</f>
        <v>113.54</v>
      </c>
      <c r="F215" s="20">
        <f>_xll.BDP(B215,$F$7)</f>
        <v>112.45</v>
      </c>
      <c r="G215" s="36">
        <f t="shared" si="98"/>
        <v>-1.0900000000000034</v>
      </c>
      <c r="H215" s="24">
        <f t="shared" si="99"/>
        <v>-0.96001409194997644</v>
      </c>
      <c r="I215" s="28">
        <v>15000</v>
      </c>
      <c r="J215" s="52" t="str">
        <f>CONCATENATE(B338,C215, " Curncy")</f>
        <v>EURUSD Curncy</v>
      </c>
      <c r="K215" s="19">
        <f>IF(C215 = B338,1,_xll.BDP(J215,$K$7))</f>
        <v>1</v>
      </c>
      <c r="L215" s="21">
        <f>IF(C215 = B338,1,_xll.BDP(J215,$L$7)*K215)</f>
        <v>1.2218</v>
      </c>
      <c r="M215" s="7">
        <f t="shared" si="100"/>
        <v>-13381.895563922124</v>
      </c>
      <c r="N215" s="54">
        <f>M215 / X338</f>
        <v>-7.7437997093991856E-5</v>
      </c>
      <c r="O215" s="7">
        <f t="shared" si="101"/>
        <v>1380545.0973972827</v>
      </c>
      <c r="P215" s="55">
        <f>O215 / X338*100</f>
        <v>0.79889016268067481</v>
      </c>
      <c r="Q215" s="55">
        <f t="shared" si="102"/>
        <v>0</v>
      </c>
      <c r="R215" s="159">
        <f t="shared" si="103"/>
        <v>0.79889016268067481</v>
      </c>
      <c r="S215" s="33">
        <f t="shared" si="104"/>
        <v>1</v>
      </c>
      <c r="T215" s="44">
        <v>0</v>
      </c>
      <c r="U215" s="44">
        <v>1</v>
      </c>
      <c r="V215" s="152">
        <f t="shared" si="105"/>
        <v>0</v>
      </c>
      <c r="W215" s="152">
        <f t="shared" si="106"/>
        <v>0</v>
      </c>
      <c r="X215" s="203"/>
      <c r="Y215" s="189" t="e">
        <f>_xll.BDH(B215,$Y$7,$C$1,$C$1)</f>
        <v>#N/A</v>
      </c>
      <c r="Z215" s="183" t="e">
        <f t="shared" si="107"/>
        <v>#N/A</v>
      </c>
      <c r="AA215" s="177" t="e">
        <f t="shared" si="108"/>
        <v>#N/A</v>
      </c>
      <c r="AB215" s="170">
        <v>15000</v>
      </c>
      <c r="AC215" s="172">
        <f>IF(C215 = B338,1,_xll.BDP(J215,$AC$7)*K215)</f>
        <v>1.2248000000000001</v>
      </c>
      <c r="AD215" s="195" t="e">
        <f>Z215*AB215*S215/AC215 / AE338</f>
        <v>#N/A</v>
      </c>
      <c r="AE215" s="206"/>
      <c r="AF215" s="197"/>
      <c r="AG215" s="179"/>
    </row>
    <row r="216" spans="2:34" s="44" customFormat="1" x14ac:dyDescent="0.2">
      <c r="B216" s="19" t="s">
        <v>72</v>
      </c>
      <c r="C216" s="44" t="str">
        <f>_xll.BDP(B216,$C$7)</f>
        <v>USD</v>
      </c>
      <c r="D216" s="19" t="s">
        <v>436</v>
      </c>
      <c r="E216" s="20">
        <f>_xll.BDP(B216,$E$7)</f>
        <v>23.61</v>
      </c>
      <c r="F216" s="20">
        <f>_xll.BDP(B216,$F$7)</f>
        <v>23.65</v>
      </c>
      <c r="G216" s="36">
        <f t="shared" si="98"/>
        <v>3.9999999999999147E-2</v>
      </c>
      <c r="H216" s="24">
        <f t="shared" si="99"/>
        <v>0.16941973739940341</v>
      </c>
      <c r="I216" s="28">
        <v>50100</v>
      </c>
      <c r="J216" s="52" t="str">
        <f>CONCATENATE(B338,C216, " Curncy")</f>
        <v>EURUSD Curncy</v>
      </c>
      <c r="K216" s="19">
        <f>IF(C216 = B338,1,_xll.BDP(J216,$K$7))</f>
        <v>1</v>
      </c>
      <c r="L216" s="21">
        <f>IF(C216 = B338,1,_xll.BDP(J216,$L$7)*K216)</f>
        <v>1.2218</v>
      </c>
      <c r="M216" s="7">
        <f t="shared" si="100"/>
        <v>1640.2029792109652</v>
      </c>
      <c r="N216" s="54">
        <f>M216 / X338</f>
        <v>9.491482946566108E-6</v>
      </c>
      <c r="O216" s="7">
        <f t="shared" si="101"/>
        <v>969770.0114585039</v>
      </c>
      <c r="P216" s="55">
        <f>O216 / X338*100</f>
        <v>0.56118392921573312</v>
      </c>
      <c r="Q216" s="55">
        <f t="shared" si="102"/>
        <v>0</v>
      </c>
      <c r="R216" s="159">
        <f t="shared" si="103"/>
        <v>0.56118392921573312</v>
      </c>
      <c r="S216" s="33">
        <f t="shared" si="104"/>
        <v>1</v>
      </c>
      <c r="T216" s="44">
        <v>0</v>
      </c>
      <c r="U216" s="44">
        <v>1</v>
      </c>
      <c r="V216" s="152">
        <f t="shared" si="105"/>
        <v>0</v>
      </c>
      <c r="W216" s="152">
        <f t="shared" si="106"/>
        <v>9.491482946566108E-6</v>
      </c>
      <c r="X216" s="203"/>
      <c r="Y216" s="189" t="e">
        <f>_xll.BDH(B216,$Y$7,$C$1,$C$1)</f>
        <v>#N/A</v>
      </c>
      <c r="Z216" s="183" t="e">
        <f t="shared" si="107"/>
        <v>#N/A</v>
      </c>
      <c r="AA216" s="177" t="e">
        <f t="shared" si="108"/>
        <v>#N/A</v>
      </c>
      <c r="AB216" s="170">
        <v>50100</v>
      </c>
      <c r="AC216" s="172">
        <f>IF(C216 = B338,1,_xll.BDP(J216,$AC$7)*K216)</f>
        <v>1.2248000000000001</v>
      </c>
      <c r="AD216" s="195" t="e">
        <f>Z216*AB216*S216/AC216 / AE338</f>
        <v>#N/A</v>
      </c>
      <c r="AE216" s="206"/>
      <c r="AF216" s="197"/>
      <c r="AG216" s="179"/>
    </row>
    <row r="217" spans="2:34" s="44" customFormat="1" x14ac:dyDescent="0.2">
      <c r="B217" s="19" t="s">
        <v>434</v>
      </c>
      <c r="C217" s="44" t="str">
        <f>_xll.BDP(B217,$C$7)</f>
        <v>USD</v>
      </c>
      <c r="D217" s="19" t="s">
        <v>435</v>
      </c>
      <c r="E217" s="20">
        <f>_xll.BDP(B217,$E$7)</f>
        <v>13.95</v>
      </c>
      <c r="F217" s="20">
        <f>_xll.BDP(B217,$F$7)</f>
        <v>13.75</v>
      </c>
      <c r="G217" s="36">
        <f t="shared" si="98"/>
        <v>-0.19999999999999929</v>
      </c>
      <c r="H217" s="24">
        <f t="shared" si="99"/>
        <v>-1.4336917562723963</v>
      </c>
      <c r="I217" s="28">
        <v>437000</v>
      </c>
      <c r="J217" s="52" t="str">
        <f>CONCATENATE(B338,C217, " Curncy")</f>
        <v>EURUSD Curncy</v>
      </c>
      <c r="K217" s="19">
        <f>IF(C217 = B338,1,_xll.BDP(J217,$K$7))</f>
        <v>1</v>
      </c>
      <c r="L217" s="21">
        <f>IF(C217 = B338,1,_xll.BDP(J217,$L$7)*K217)</f>
        <v>1.2218</v>
      </c>
      <c r="M217" s="7">
        <f t="shared" si="100"/>
        <v>-71533.802586347767</v>
      </c>
      <c r="N217" s="54">
        <f>M217 / X338</f>
        <v>-4.139499049550363E-4</v>
      </c>
      <c r="O217" s="7">
        <f t="shared" si="101"/>
        <v>4917948.9278114261</v>
      </c>
      <c r="P217" s="55">
        <f>O217 / X338*100</f>
        <v>2.8459055965658844</v>
      </c>
      <c r="Q217" s="55">
        <f t="shared" si="102"/>
        <v>0</v>
      </c>
      <c r="R217" s="159">
        <f t="shared" si="103"/>
        <v>2.8459055965658844</v>
      </c>
      <c r="S217" s="33">
        <f t="shared" si="104"/>
        <v>1</v>
      </c>
      <c r="T217" s="44">
        <v>0</v>
      </c>
      <c r="U217" s="44">
        <v>1</v>
      </c>
      <c r="V217" s="152">
        <f t="shared" si="105"/>
        <v>0</v>
      </c>
      <c r="W217" s="152">
        <f t="shared" si="106"/>
        <v>0</v>
      </c>
      <c r="X217" s="203"/>
      <c r="Y217" s="189" t="e">
        <f>_xll.BDH(B217,$Y$7,$C$1,$C$1)</f>
        <v>#N/A</v>
      </c>
      <c r="Z217" s="183" t="e">
        <f t="shared" si="107"/>
        <v>#N/A</v>
      </c>
      <c r="AA217" s="177" t="e">
        <f t="shared" si="108"/>
        <v>#N/A</v>
      </c>
      <c r="AB217" s="170">
        <v>437000</v>
      </c>
      <c r="AC217" s="172">
        <f>IF(C217 = B338,1,_xll.BDP(J217,$AC$7)*K217)</f>
        <v>1.2248000000000001</v>
      </c>
      <c r="AD217" s="195" t="e">
        <f>Z217*AB217*S217/AC217 / AE338</f>
        <v>#N/A</v>
      </c>
      <c r="AE217" s="206"/>
      <c r="AF217" s="197"/>
      <c r="AG217" s="179"/>
    </row>
    <row r="218" spans="2:34" s="44" customFormat="1" x14ac:dyDescent="0.2">
      <c r="B218" s="19" t="s">
        <v>71</v>
      </c>
      <c r="C218" s="44" t="str">
        <f>_xll.BDP(B218,$C$7)</f>
        <v>USD</v>
      </c>
      <c r="D218" s="19" t="s">
        <v>433</v>
      </c>
      <c r="E218" s="20">
        <f>_xll.BDP(B218,$E$7)</f>
        <v>161.26</v>
      </c>
      <c r="F218" s="20">
        <f>_xll.BDP(B218,$F$7)</f>
        <v>158.29</v>
      </c>
      <c r="G218" s="36">
        <f t="shared" si="98"/>
        <v>-2.9699999999999989</v>
      </c>
      <c r="H218" s="24">
        <f t="shared" si="99"/>
        <v>-1.8417462482946789</v>
      </c>
      <c r="I218" s="28">
        <v>-13600</v>
      </c>
      <c r="J218" s="52" t="str">
        <f>CONCATENATE(B338,C218, " Curncy")</f>
        <v>EURUSD Curncy</v>
      </c>
      <c r="K218" s="19">
        <f>IF(C218 = B338,1,_xll.BDP(J218,$K$7))</f>
        <v>1</v>
      </c>
      <c r="L218" s="21">
        <f>IF(C218 = B338,1,_xll.BDP(J218,$L$7)*K218)</f>
        <v>1.2218</v>
      </c>
      <c r="M218" s="7">
        <f t="shared" si="100"/>
        <v>33059.420527091163</v>
      </c>
      <c r="N218" s="54">
        <f>M218 / X338</f>
        <v>1.9130737483917477E-4</v>
      </c>
      <c r="O218" s="7">
        <f t="shared" si="101"/>
        <v>-1761944.6717957112</v>
      </c>
      <c r="P218" s="55">
        <f>O218 / X338*100</f>
        <v>-1.0195974533095282</v>
      </c>
      <c r="Q218" s="55">
        <f t="shared" si="102"/>
        <v>-1.0195974533095282</v>
      </c>
      <c r="R218" s="159">
        <f t="shared" si="103"/>
        <v>0</v>
      </c>
      <c r="S218" s="33">
        <f t="shared" si="104"/>
        <v>1</v>
      </c>
      <c r="T218" s="44">
        <v>0</v>
      </c>
      <c r="U218" s="44">
        <v>1</v>
      </c>
      <c r="V218" s="152">
        <f t="shared" si="105"/>
        <v>1.9130737483917477E-4</v>
      </c>
      <c r="W218" s="152">
        <f t="shared" si="106"/>
        <v>0</v>
      </c>
      <c r="X218" s="203"/>
      <c r="Y218" s="189" t="e">
        <f>_xll.BDH(B218,$Y$7,$C$1,$C$1)</f>
        <v>#N/A</v>
      </c>
      <c r="Z218" s="183" t="e">
        <f t="shared" si="107"/>
        <v>#N/A</v>
      </c>
      <c r="AA218" s="177" t="e">
        <f t="shared" si="108"/>
        <v>#N/A</v>
      </c>
      <c r="AB218" s="170">
        <v>-13600</v>
      </c>
      <c r="AC218" s="172">
        <f>IF(C218 = B338,1,_xll.BDP(J218,$AC$7)*K218)</f>
        <v>1.2248000000000001</v>
      </c>
      <c r="AD218" s="195" t="e">
        <f>Z218*AB218*S218/AC218 / AE338</f>
        <v>#N/A</v>
      </c>
      <c r="AE218" s="206"/>
      <c r="AF218" s="197"/>
      <c r="AG218" s="179"/>
    </row>
    <row r="219" spans="2:34" s="44" customFormat="1" x14ac:dyDescent="0.2">
      <c r="B219" s="19" t="s">
        <v>70</v>
      </c>
      <c r="C219" s="44" t="str">
        <f>_xll.BDP(B219,$C$7)</f>
        <v>USD</v>
      </c>
      <c r="D219" s="19" t="s">
        <v>397</v>
      </c>
      <c r="E219" s="20">
        <f>_xll.BDP(B219,$E$7)</f>
        <v>43.66</v>
      </c>
      <c r="F219" s="20">
        <f>_xll.BDP(B219,$F$7)</f>
        <v>44.25</v>
      </c>
      <c r="G219" s="36">
        <f t="shared" si="98"/>
        <v>0.59000000000000341</v>
      </c>
      <c r="H219" s="24">
        <f t="shared" si="99"/>
        <v>1.3513513513513593</v>
      </c>
      <c r="I219" s="28">
        <v>-132500</v>
      </c>
      <c r="J219" s="52" t="str">
        <f>CONCATENATE(B338,C219, " Curncy")</f>
        <v>EURUSD Curncy</v>
      </c>
      <c r="K219" s="19">
        <f>IF(C219 = B338,1,_xll.BDP(J219,$K$7))</f>
        <v>1</v>
      </c>
      <c r="L219" s="21">
        <f>IF(C219 = B338,1,_xll.BDP(J219,$L$7)*K219)</f>
        <v>1.2218</v>
      </c>
      <c r="M219" s="7">
        <f t="shared" si="100"/>
        <v>-63983.467015878581</v>
      </c>
      <c r="N219" s="54">
        <f>M219 / X338</f>
        <v>-3.7025782402586108E-4</v>
      </c>
      <c r="O219" s="7">
        <f t="shared" si="101"/>
        <v>-4798760.0261908658</v>
      </c>
      <c r="P219" s="55">
        <f>O219 / X338*100</f>
        <v>-2.7769336801939422</v>
      </c>
      <c r="Q219" s="55">
        <f t="shared" si="102"/>
        <v>-2.7769336801939422</v>
      </c>
      <c r="R219" s="159">
        <f t="shared" si="103"/>
        <v>0</v>
      </c>
      <c r="S219" s="33">
        <f t="shared" si="104"/>
        <v>1</v>
      </c>
      <c r="T219" s="44">
        <v>0</v>
      </c>
      <c r="U219" s="44">
        <v>1</v>
      </c>
      <c r="V219" s="152">
        <f t="shared" si="105"/>
        <v>0</v>
      </c>
      <c r="W219" s="152">
        <f t="shared" si="106"/>
        <v>0</v>
      </c>
      <c r="X219" s="203"/>
      <c r="Y219" s="189" t="e">
        <f>_xll.BDH(B219,$Y$7,$C$1,$C$1)</f>
        <v>#N/A</v>
      </c>
      <c r="Z219" s="183" t="e">
        <f t="shared" si="107"/>
        <v>#N/A</v>
      </c>
      <c r="AA219" s="177" t="e">
        <f t="shared" si="108"/>
        <v>#N/A</v>
      </c>
      <c r="AB219" s="170">
        <v>-132500</v>
      </c>
      <c r="AC219" s="172">
        <f>IF(C219 = B338,1,_xll.BDP(J219,$AC$7)*K219)</f>
        <v>1.2248000000000001</v>
      </c>
      <c r="AD219" s="195" t="e">
        <f>Z219*AB219*S219/AC219 / AE338</f>
        <v>#N/A</v>
      </c>
      <c r="AE219" s="206"/>
      <c r="AF219" s="197"/>
      <c r="AG219" s="179"/>
    </row>
    <row r="220" spans="2:34" s="44" customFormat="1" x14ac:dyDescent="0.2">
      <c r="B220" s="19" t="s">
        <v>431</v>
      </c>
      <c r="C220" s="44" t="str">
        <f>_xll.BDP(B220,$C$7)</f>
        <v>USD</v>
      </c>
      <c r="D220" s="19" t="s">
        <v>432</v>
      </c>
      <c r="E220" s="20">
        <f>_xll.BDP(B220,$E$7)</f>
        <v>19.850000000000001</v>
      </c>
      <c r="F220" s="20">
        <f>_xll.BDP(B220,$F$7)</f>
        <v>19.475000000000001</v>
      </c>
      <c r="G220" s="36">
        <f t="shared" si="98"/>
        <v>-0.375</v>
      </c>
      <c r="H220" s="24">
        <f t="shared" si="99"/>
        <v>-1.8891687657430729</v>
      </c>
      <c r="I220" s="28">
        <v>-138000</v>
      </c>
      <c r="J220" s="52" t="str">
        <f>CONCATENATE(B338,C220, " Curncy")</f>
        <v>EURUSD Curncy</v>
      </c>
      <c r="K220" s="19">
        <f>IF(C220 = B338,1,_xll.BDP(J220,$K$7))</f>
        <v>1</v>
      </c>
      <c r="L220" s="21">
        <f>IF(C220 = B338,1,_xll.BDP(J220,$L$7)*K220)</f>
        <v>1.2218</v>
      </c>
      <c r="M220" s="7">
        <f t="shared" si="100"/>
        <v>42355.541005074483</v>
      </c>
      <c r="N220" s="54">
        <f>M220 / X338</f>
        <v>2.4510191740758811E-4</v>
      </c>
      <c r="O220" s="7">
        <f t="shared" si="101"/>
        <v>-2199664.4295302015</v>
      </c>
      <c r="P220" s="55">
        <f>O220 / X338*100</f>
        <v>-1.2728959577367411</v>
      </c>
      <c r="Q220" s="55">
        <f t="shared" si="102"/>
        <v>-1.2728959577367411</v>
      </c>
      <c r="R220" s="159">
        <f t="shared" si="103"/>
        <v>0</v>
      </c>
      <c r="S220" s="33">
        <f t="shared" si="104"/>
        <v>1</v>
      </c>
      <c r="T220" s="44">
        <v>0</v>
      </c>
      <c r="U220" s="44">
        <v>1</v>
      </c>
      <c r="V220" s="152">
        <f t="shared" si="105"/>
        <v>2.4510191740758811E-4</v>
      </c>
      <c r="W220" s="152">
        <f t="shared" si="106"/>
        <v>0</v>
      </c>
      <c r="X220" s="203"/>
      <c r="Y220" s="189" t="e">
        <f>_xll.BDH(B220,$Y$7,$C$1,$C$1)</f>
        <v>#N/A</v>
      </c>
      <c r="Z220" s="183" t="e">
        <f t="shared" si="107"/>
        <v>#N/A</v>
      </c>
      <c r="AA220" s="177" t="e">
        <f t="shared" si="108"/>
        <v>#N/A</v>
      </c>
      <c r="AB220" s="170">
        <v>-138000</v>
      </c>
      <c r="AC220" s="172">
        <f>IF(C220 = B338,1,_xll.BDP(J220,$AC$7)*K220)</f>
        <v>1.2248000000000001</v>
      </c>
      <c r="AD220" s="195" t="e">
        <f>Z220*AB220*S220/AC220 / AE338</f>
        <v>#N/A</v>
      </c>
      <c r="AE220" s="206"/>
      <c r="AF220" s="197"/>
      <c r="AG220" s="179"/>
    </row>
    <row r="221" spans="2:34" s="44" customFormat="1" x14ac:dyDescent="0.2">
      <c r="B221" s="19" t="s">
        <v>69</v>
      </c>
      <c r="C221" s="44" t="str">
        <f>_xll.BDP(B221,$C$7)</f>
        <v>USD</v>
      </c>
      <c r="D221" s="19" t="s">
        <v>396</v>
      </c>
      <c r="E221" s="20">
        <f>_xll.BDP(B221,$E$7)</f>
        <v>314.61</v>
      </c>
      <c r="F221" s="20">
        <f>_xll.BDP(B221,$F$7)</f>
        <v>315.13</v>
      </c>
      <c r="G221" s="36">
        <f t="shared" si="98"/>
        <v>0.51999999999998181</v>
      </c>
      <c r="H221" s="24">
        <f t="shared" si="99"/>
        <v>0.16528400241568347</v>
      </c>
      <c r="I221" s="28">
        <v>-14800</v>
      </c>
      <c r="J221" s="52" t="str">
        <f>CONCATENATE(B338,C221, " Curncy")</f>
        <v>EURUSD Curncy</v>
      </c>
      <c r="K221" s="19">
        <f>IF(C221 = B338,1,_xll.BDP(J221,$K$7))</f>
        <v>1</v>
      </c>
      <c r="L221" s="21">
        <f>IF(C221 = B338,1,_xll.BDP(J221,$L$7)*K221)</f>
        <v>1.2218</v>
      </c>
      <c r="M221" s="7">
        <f t="shared" si="100"/>
        <v>-6298.9032574887306</v>
      </c>
      <c r="N221" s="54">
        <f>M221 / X338</f>
        <v>-3.6450325726932024E-5</v>
      </c>
      <c r="O221" s="7">
        <f t="shared" si="101"/>
        <v>-3817256.5067932559</v>
      </c>
      <c r="P221" s="55">
        <f>O221 / X338*100</f>
        <v>-2.2089598358324021</v>
      </c>
      <c r="Q221" s="55">
        <f t="shared" si="102"/>
        <v>-2.2089598358324021</v>
      </c>
      <c r="R221" s="159">
        <f t="shared" si="103"/>
        <v>0</v>
      </c>
      <c r="S221" s="33">
        <f t="shared" si="104"/>
        <v>1</v>
      </c>
      <c r="T221" s="44">
        <v>0</v>
      </c>
      <c r="U221" s="44">
        <v>1</v>
      </c>
      <c r="V221" s="152">
        <f t="shared" si="105"/>
        <v>0</v>
      </c>
      <c r="W221" s="152">
        <f t="shared" si="106"/>
        <v>0</v>
      </c>
      <c r="X221" s="203"/>
      <c r="Y221" s="189" t="e">
        <f>_xll.BDH(B221,$Y$7,$C$1,$C$1)</f>
        <v>#N/A</v>
      </c>
      <c r="Z221" s="183" t="e">
        <f t="shared" si="107"/>
        <v>#N/A</v>
      </c>
      <c r="AA221" s="177" t="e">
        <f t="shared" si="108"/>
        <v>#N/A</v>
      </c>
      <c r="AB221" s="170">
        <v>-14800</v>
      </c>
      <c r="AC221" s="172">
        <f>IF(C221 = B338,1,_xll.BDP(J221,$AC$7)*K221)</f>
        <v>1.2248000000000001</v>
      </c>
      <c r="AD221" s="195" t="e">
        <f>Z221*AB221*S221/AC221 / AE338</f>
        <v>#N/A</v>
      </c>
      <c r="AE221" s="206"/>
      <c r="AF221" s="197"/>
      <c r="AG221" s="179"/>
    </row>
    <row r="222" spans="2:34" s="44" customFormat="1" x14ac:dyDescent="0.2">
      <c r="B222" s="19" t="s">
        <v>68</v>
      </c>
      <c r="C222" s="44" t="str">
        <f>_xll.BDP(B222,$C$7)</f>
        <v>USD</v>
      </c>
      <c r="D222" s="19" t="s">
        <v>430</v>
      </c>
      <c r="E222" s="20">
        <f>_xll.BDP(B222,$E$7)</f>
        <v>53.62</v>
      </c>
      <c r="F222" s="20">
        <f>_xll.BDP(B222,$F$7)</f>
        <v>53.57</v>
      </c>
      <c r="G222" s="36">
        <f t="shared" si="98"/>
        <v>-4.9999999999997158E-2</v>
      </c>
      <c r="H222" s="24">
        <f t="shared" si="99"/>
        <v>-9.3248787765753752E-2</v>
      </c>
      <c r="I222" s="28">
        <v>17200</v>
      </c>
      <c r="J222" s="52" t="str">
        <f>CONCATENATE(B338,C222, " Curncy")</f>
        <v>EURUSD Curncy</v>
      </c>
      <c r="K222" s="19">
        <f>IF(C222 = B338,1,_xll.BDP(J222,$K$7))</f>
        <v>1</v>
      </c>
      <c r="L222" s="21">
        <f>IF(C222 = B338,1,_xll.BDP(J222,$L$7)*K222)</f>
        <v>1.2218</v>
      </c>
      <c r="M222" s="7">
        <f t="shared" si="100"/>
        <v>-703.87952201665667</v>
      </c>
      <c r="N222" s="54">
        <f>M222 / X338</f>
        <v>-4.0731912844543734E-6</v>
      </c>
      <c r="O222" s="7">
        <f t="shared" si="101"/>
        <v>754136.51988868881</v>
      </c>
      <c r="P222" s="55">
        <f>O222 / X338*100</f>
        <v>0.43640171421646634</v>
      </c>
      <c r="Q222" s="55">
        <f t="shared" si="102"/>
        <v>0</v>
      </c>
      <c r="R222" s="159">
        <f t="shared" si="103"/>
        <v>0.43640171421646634</v>
      </c>
      <c r="S222" s="33">
        <f t="shared" si="104"/>
        <v>1</v>
      </c>
      <c r="T222" s="44">
        <v>0</v>
      </c>
      <c r="U222" s="44">
        <v>1</v>
      </c>
      <c r="V222" s="152">
        <f t="shared" si="105"/>
        <v>0</v>
      </c>
      <c r="W222" s="152">
        <f t="shared" si="106"/>
        <v>0</v>
      </c>
      <c r="X222" s="203"/>
      <c r="Y222" s="189" t="e">
        <f>_xll.BDH(B222,$Y$7,$C$1,$C$1)</f>
        <v>#N/A</v>
      </c>
      <c r="Z222" s="183" t="e">
        <f t="shared" si="107"/>
        <v>#N/A</v>
      </c>
      <c r="AA222" s="177" t="e">
        <f t="shared" si="108"/>
        <v>#N/A</v>
      </c>
      <c r="AB222" s="170">
        <v>17200</v>
      </c>
      <c r="AC222" s="172">
        <f>IF(C222 = B338,1,_xll.BDP(J222,$AC$7)*K222)</f>
        <v>1.2248000000000001</v>
      </c>
      <c r="AD222" s="195" t="e">
        <f>Z222*AB222*S222/AC222 / AE338</f>
        <v>#N/A</v>
      </c>
      <c r="AE222" s="206"/>
      <c r="AF222" s="197"/>
      <c r="AG222" s="179"/>
    </row>
    <row r="223" spans="2:34" s="44" customFormat="1" x14ac:dyDescent="0.2">
      <c r="B223" s="19">
        <v>2582</v>
      </c>
      <c r="C223" s="44" t="s">
        <v>36</v>
      </c>
      <c r="D223" s="19" t="s">
        <v>67</v>
      </c>
      <c r="E223" s="20">
        <v>0.16500000000000001</v>
      </c>
      <c r="F223" s="20">
        <v>0.16500000000000001</v>
      </c>
      <c r="G223" s="36">
        <f t="shared" si="98"/>
        <v>0</v>
      </c>
      <c r="H223" s="24">
        <f t="shared" si="99"/>
        <v>0</v>
      </c>
      <c r="I223" s="28">
        <v>6122944</v>
      </c>
      <c r="J223" s="52" t="str">
        <f>CONCATENATE(B338,C223, " Curncy")</f>
        <v>EURUSD Curncy</v>
      </c>
      <c r="K223" s="19">
        <f>IF(C223 = B338,1,_xll.BDP(J223,$K$7))</f>
        <v>1</v>
      </c>
      <c r="L223" s="21">
        <f>IF(C223 = B338,1,_xll.BDP(J223,$L$7)*K223)</f>
        <v>1.2218</v>
      </c>
      <c r="M223" s="7">
        <f t="shared" si="100"/>
        <v>0</v>
      </c>
      <c r="N223" s="54">
        <f>M223 / X338</f>
        <v>0</v>
      </c>
      <c r="O223" s="7">
        <f t="shared" si="101"/>
        <v>826883.09052218043</v>
      </c>
      <c r="P223" s="55">
        <f>O223 / X338*100</f>
        <v>0.4784985060977438</v>
      </c>
      <c r="Q223" s="55">
        <f t="shared" si="102"/>
        <v>0</v>
      </c>
      <c r="R223" s="159">
        <f t="shared" si="103"/>
        <v>0.4784985060977438</v>
      </c>
      <c r="S223" s="33">
        <f t="shared" si="104"/>
        <v>1</v>
      </c>
      <c r="T223" s="44">
        <v>1</v>
      </c>
      <c r="U223" s="44">
        <v>1</v>
      </c>
      <c r="V223" s="152">
        <f t="shared" si="105"/>
        <v>0</v>
      </c>
      <c r="W223" s="152">
        <f t="shared" si="106"/>
        <v>0</v>
      </c>
      <c r="X223" s="203"/>
      <c r="Y223" s="189">
        <v>0.16500000000000001</v>
      </c>
      <c r="Z223" s="183">
        <f t="shared" si="107"/>
        <v>0</v>
      </c>
      <c r="AA223" s="177">
        <f t="shared" si="108"/>
        <v>0</v>
      </c>
      <c r="AB223" s="170">
        <v>6122944</v>
      </c>
      <c r="AC223" s="172">
        <f>IF(C223 = B338,1,_xll.BDP(J223,$AC$7)*K223)</f>
        <v>1.2248000000000001</v>
      </c>
      <c r="AD223" s="195">
        <f>Z223*AB223*S223/AC223 / AE338</f>
        <v>0</v>
      </c>
      <c r="AE223" s="206"/>
      <c r="AF223" s="197"/>
      <c r="AG223" s="179"/>
    </row>
    <row r="224" spans="2:34" s="44" customFormat="1" x14ac:dyDescent="0.2">
      <c r="B224" s="19">
        <v>22796</v>
      </c>
      <c r="C224" s="44" t="s">
        <v>36</v>
      </c>
      <c r="D224" s="19" t="s">
        <v>66</v>
      </c>
      <c r="E224" s="20">
        <v>4.33</v>
      </c>
      <c r="F224" s="20">
        <v>4.33</v>
      </c>
      <c r="G224" s="36">
        <f t="shared" si="98"/>
        <v>0</v>
      </c>
      <c r="H224" s="24">
        <f t="shared" si="99"/>
        <v>0</v>
      </c>
      <c r="I224" s="28">
        <v>129475</v>
      </c>
      <c r="J224" s="52" t="str">
        <f>CONCATENATE(B338,C224, " Curncy")</f>
        <v>EURUSD Curncy</v>
      </c>
      <c r="K224" s="19">
        <f>IF(C224 = B338,1,_xll.BDP(J224,$K$7))</f>
        <v>1</v>
      </c>
      <c r="L224" s="21">
        <f>IF(C224 = B338,1,_xll.BDP(J224,$L$7)*K224)</f>
        <v>1.2218</v>
      </c>
      <c r="M224" s="7">
        <f t="shared" si="100"/>
        <v>0</v>
      </c>
      <c r="N224" s="54">
        <f>M224 / X338</f>
        <v>0</v>
      </c>
      <c r="O224" s="7">
        <f t="shared" si="101"/>
        <v>458853.12653462106</v>
      </c>
      <c r="P224" s="55">
        <f>O224 / X338*100</f>
        <v>0.26552790603861753</v>
      </c>
      <c r="Q224" s="55">
        <f t="shared" si="102"/>
        <v>0</v>
      </c>
      <c r="R224" s="159">
        <f t="shared" si="103"/>
        <v>0.26552790603861753</v>
      </c>
      <c r="S224" s="33">
        <f t="shared" si="104"/>
        <v>1</v>
      </c>
      <c r="T224" s="44">
        <v>1</v>
      </c>
      <c r="U224" s="44">
        <v>1</v>
      </c>
      <c r="V224" s="152">
        <f t="shared" si="105"/>
        <v>0</v>
      </c>
      <c r="W224" s="152">
        <f t="shared" si="106"/>
        <v>0</v>
      </c>
      <c r="X224" s="203"/>
      <c r="Y224" s="189">
        <v>4.33</v>
      </c>
      <c r="Z224" s="183">
        <f t="shared" si="107"/>
        <v>0</v>
      </c>
      <c r="AA224" s="177">
        <f t="shared" si="108"/>
        <v>0</v>
      </c>
      <c r="AB224" s="170">
        <v>129475</v>
      </c>
      <c r="AC224" s="172">
        <f>IF(C224 = B338,1,_xll.BDP(J224,$AC$7)*K224)</f>
        <v>1.2248000000000001</v>
      </c>
      <c r="AD224" s="195">
        <f>Z224*AB224*S224/AC224 / AE338</f>
        <v>0</v>
      </c>
      <c r="AE224" s="206"/>
      <c r="AF224" s="197"/>
      <c r="AG224" s="179"/>
    </row>
    <row r="225" spans="2:33" s="44" customFormat="1" x14ac:dyDescent="0.2">
      <c r="B225" s="19" t="s">
        <v>65</v>
      </c>
      <c r="C225" s="44" t="str">
        <f>_xll.BDP(B225,$C$7)</f>
        <v>USD</v>
      </c>
      <c r="D225" s="19" t="s">
        <v>391</v>
      </c>
      <c r="E225" s="20">
        <f>_xll.BDP(B225,$E$7)</f>
        <v>21.06</v>
      </c>
      <c r="F225" s="20">
        <f>_xll.BDP(B225,$F$7)</f>
        <v>21.15</v>
      </c>
      <c r="G225" s="36">
        <f t="shared" si="98"/>
        <v>8.9999999999999858E-2</v>
      </c>
      <c r="H225" s="24">
        <f t="shared" si="99"/>
        <v>0.42735042735042672</v>
      </c>
      <c r="I225" s="28">
        <v>-213500</v>
      </c>
      <c r="J225" s="52" t="str">
        <f>CONCATENATE(B338,C225, " Curncy")</f>
        <v>EURUSD Curncy</v>
      </c>
      <c r="K225" s="19">
        <f>IF(C225 = B338,1,_xll.BDP(J225,$K$7))</f>
        <v>1</v>
      </c>
      <c r="L225" s="21">
        <f>IF(C225 = B338,1,_xll.BDP(J225,$L$7)*K225)</f>
        <v>1.2218</v>
      </c>
      <c r="M225" s="7">
        <f t="shared" si="100"/>
        <v>-15726.79652971024</v>
      </c>
      <c r="N225" s="54">
        <f>M225 / X338</f>
        <v>-9.1007407593947801E-5</v>
      </c>
      <c r="O225" s="7">
        <f t="shared" si="101"/>
        <v>-3695797.1844819118</v>
      </c>
      <c r="P225" s="55">
        <f>O225 / X338*100</f>
        <v>-2.1386740784577767</v>
      </c>
      <c r="Q225" s="55">
        <f t="shared" si="102"/>
        <v>-2.1386740784577767</v>
      </c>
      <c r="R225" s="159">
        <f t="shared" si="103"/>
        <v>0</v>
      </c>
      <c r="S225" s="33">
        <f t="shared" si="104"/>
        <v>1</v>
      </c>
      <c r="T225" s="44">
        <v>0</v>
      </c>
      <c r="U225" s="44">
        <v>1</v>
      </c>
      <c r="V225" s="152">
        <f t="shared" si="105"/>
        <v>0</v>
      </c>
      <c r="W225" s="152">
        <f t="shared" si="106"/>
        <v>0</v>
      </c>
      <c r="X225" s="203"/>
      <c r="Y225" s="189" t="e">
        <f>_xll.BDH(B225,$Y$7,$C$1,$C$1)</f>
        <v>#N/A</v>
      </c>
      <c r="Z225" s="183" t="e">
        <f t="shared" si="107"/>
        <v>#N/A</v>
      </c>
      <c r="AA225" s="177" t="e">
        <f t="shared" si="108"/>
        <v>#N/A</v>
      </c>
      <c r="AB225" s="170">
        <v>-213500</v>
      </c>
      <c r="AC225" s="172">
        <f>IF(C225 = B338,1,_xll.BDP(J225,$AC$7)*K225)</f>
        <v>1.2248000000000001</v>
      </c>
      <c r="AD225" s="195" t="e">
        <f>Z225*AB225*S225/AC225 / AE338</f>
        <v>#N/A</v>
      </c>
      <c r="AE225" s="206"/>
      <c r="AF225" s="197"/>
      <c r="AG225" s="179"/>
    </row>
    <row r="226" spans="2:33" s="44" customFormat="1" x14ac:dyDescent="0.2">
      <c r="B226" s="19" t="s">
        <v>64</v>
      </c>
      <c r="C226" s="44" t="str">
        <f>_xll.BDP(B226,$C$7)</f>
        <v>USD</v>
      </c>
      <c r="D226" s="19" t="s">
        <v>429</v>
      </c>
      <c r="E226" s="20">
        <f>_xll.BDP(B226,$E$7)</f>
        <v>9.5399999999999991</v>
      </c>
      <c r="F226" s="20">
        <f>_xll.BDP(B226,$F$7)</f>
        <v>9.31</v>
      </c>
      <c r="G226" s="36">
        <f t="shared" si="98"/>
        <v>-0.22999999999999865</v>
      </c>
      <c r="H226" s="24">
        <f t="shared" si="99"/>
        <v>-2.4109014675052274</v>
      </c>
      <c r="I226" s="28">
        <v>-430000</v>
      </c>
      <c r="J226" s="52" t="str">
        <f>CONCATENATE(B338,C226, " Curncy")</f>
        <v>EURUSD Curncy</v>
      </c>
      <c r="K226" s="19">
        <f>IF(C226 = B338,1,_xll.BDP(J226,$K$7))</f>
        <v>1</v>
      </c>
      <c r="L226" s="21">
        <f>IF(C226 = B338,1,_xll.BDP(J226,$L$7)*K226)</f>
        <v>1.2218</v>
      </c>
      <c r="M226" s="7">
        <f t="shared" si="100"/>
        <v>80946.145031919645</v>
      </c>
      <c r="N226" s="54">
        <f>M226 / X338</f>
        <v>4.6841699771227676E-4</v>
      </c>
      <c r="O226" s="7">
        <f t="shared" si="101"/>
        <v>-3276559.1749877231</v>
      </c>
      <c r="P226" s="55">
        <f>O226 / X338*100</f>
        <v>-1.8960705429136187</v>
      </c>
      <c r="Q226" s="55">
        <f t="shared" si="102"/>
        <v>-1.8960705429136187</v>
      </c>
      <c r="R226" s="159">
        <f t="shared" si="103"/>
        <v>0</v>
      </c>
      <c r="S226" s="33">
        <f t="shared" si="104"/>
        <v>1</v>
      </c>
      <c r="T226" s="44">
        <v>0</v>
      </c>
      <c r="U226" s="44">
        <v>1</v>
      </c>
      <c r="V226" s="152">
        <f t="shared" si="105"/>
        <v>4.6841699771227676E-4</v>
      </c>
      <c r="W226" s="152">
        <f t="shared" si="106"/>
        <v>0</v>
      </c>
      <c r="X226" s="203"/>
      <c r="Y226" s="189" t="e">
        <f>_xll.BDH(B226,$Y$7,$C$1,$C$1)</f>
        <v>#N/A</v>
      </c>
      <c r="Z226" s="183" t="e">
        <f t="shared" si="107"/>
        <v>#N/A</v>
      </c>
      <c r="AA226" s="177" t="e">
        <f t="shared" si="108"/>
        <v>#N/A</v>
      </c>
      <c r="AB226" s="170">
        <v>-430000</v>
      </c>
      <c r="AC226" s="172">
        <f>IF(C226 = B338,1,_xll.BDP(J226,$AC$7)*K226)</f>
        <v>1.2248000000000001</v>
      </c>
      <c r="AD226" s="195" t="e">
        <f>Z226*AB226*S226/AC226 / AE338</f>
        <v>#N/A</v>
      </c>
      <c r="AE226" s="206"/>
      <c r="AF226" s="197"/>
      <c r="AG226" s="179"/>
    </row>
    <row r="227" spans="2:33" s="44" customFormat="1" x14ac:dyDescent="0.2">
      <c r="B227" s="19" t="s">
        <v>63</v>
      </c>
      <c r="C227" s="44" t="str">
        <f>_xll.BDP(B227,$C$7)</f>
        <v>USD</v>
      </c>
      <c r="D227" s="19" t="s">
        <v>428</v>
      </c>
      <c r="E227" s="20">
        <f>_xll.BDP(B227,$E$7)</f>
        <v>1318.6000000000001</v>
      </c>
      <c r="F227" s="20">
        <f>_xll.BDP(B227,$F$7)</f>
        <v>1320.4</v>
      </c>
      <c r="G227" s="36">
        <f t="shared" si="98"/>
        <v>1.7999999999999545</v>
      </c>
      <c r="H227" s="24">
        <f t="shared" si="99"/>
        <v>0.13650841801910774</v>
      </c>
      <c r="I227" s="28">
        <v>0</v>
      </c>
      <c r="J227" s="52" t="str">
        <f>CONCATENATE(B338,C227, " Curncy")</f>
        <v>EURUSD Curncy</v>
      </c>
      <c r="K227" s="19">
        <f>IF(C227 = B338,1,_xll.BDP(J227,$K$7))</f>
        <v>1</v>
      </c>
      <c r="L227" s="21">
        <f>IF(C227 = B338,1,_xll.BDP(J227,$L$7)*K227)</f>
        <v>1.2218</v>
      </c>
      <c r="M227" s="7">
        <f t="shared" si="100"/>
        <v>0</v>
      </c>
      <c r="N227" s="54">
        <f>M227 / X338</f>
        <v>0</v>
      </c>
      <c r="O227" s="7">
        <f t="shared" si="101"/>
        <v>0</v>
      </c>
      <c r="P227" s="55">
        <f>O227 / X338*100</f>
        <v>0</v>
      </c>
      <c r="Q227" s="55">
        <f t="shared" si="102"/>
        <v>0</v>
      </c>
      <c r="R227" s="159">
        <f t="shared" si="103"/>
        <v>0</v>
      </c>
      <c r="S227" s="33">
        <f t="shared" si="104"/>
        <v>100</v>
      </c>
      <c r="T227" s="44">
        <v>0</v>
      </c>
      <c r="U227" s="44">
        <v>0.01</v>
      </c>
      <c r="V227" s="152">
        <f t="shared" si="105"/>
        <v>0</v>
      </c>
      <c r="W227" s="152">
        <f t="shared" si="106"/>
        <v>0</v>
      </c>
      <c r="X227" s="203"/>
      <c r="Y227" s="189" t="e">
        <f>_xll.BDH(B227,$Y$7,$C$1,$C$1)</f>
        <v>#N/A</v>
      </c>
      <c r="Z227" s="183" t="e">
        <f t="shared" si="107"/>
        <v>#N/A</v>
      </c>
      <c r="AA227" s="177" t="e">
        <f t="shared" si="108"/>
        <v>#N/A</v>
      </c>
      <c r="AB227" s="170">
        <v>0</v>
      </c>
      <c r="AC227" s="172">
        <f>IF(C227 = B338,1,_xll.BDP(J227,$AC$7)*K227)</f>
        <v>1.2248000000000001</v>
      </c>
      <c r="AD227" s="195" t="e">
        <f>Z227*AB227*S227/AC227 / AE338</f>
        <v>#N/A</v>
      </c>
      <c r="AE227" s="206"/>
      <c r="AF227" s="197"/>
      <c r="AG227" s="179"/>
    </row>
    <row r="228" spans="2:33" s="44" customFormat="1" x14ac:dyDescent="0.2">
      <c r="B228" s="19" t="s">
        <v>62</v>
      </c>
      <c r="C228" s="44" t="str">
        <f>_xll.BDP(B228,$C$7)</f>
        <v>USD</v>
      </c>
      <c r="D228" s="19" t="s">
        <v>427</v>
      </c>
      <c r="E228" s="20">
        <f>_xll.BDP(B228,$E$7)</f>
        <v>62.66</v>
      </c>
      <c r="F228" s="20">
        <f>_xll.BDP(B228,$F$7)</f>
        <v>63.2</v>
      </c>
      <c r="G228" s="36">
        <f t="shared" si="98"/>
        <v>0.54000000000000625</v>
      </c>
      <c r="H228" s="24">
        <f t="shared" si="99"/>
        <v>0.86179380785190907</v>
      </c>
      <c r="I228" s="28">
        <v>40000</v>
      </c>
      <c r="J228" s="52" t="str">
        <f>CONCATENATE(B338,C228, " Curncy")</f>
        <v>EURUSD Curncy</v>
      </c>
      <c r="K228" s="19">
        <f>IF(C228 = B338,1,_xll.BDP(J228,$K$7))</f>
        <v>1</v>
      </c>
      <c r="L228" s="21">
        <f>IF(C228 = B338,1,_xll.BDP(J228,$L$7)*K228)</f>
        <v>1.2218</v>
      </c>
      <c r="M228" s="7">
        <f t="shared" si="100"/>
        <v>17678.834506466075</v>
      </c>
      <c r="N228" s="54">
        <f>M228 / X338</f>
        <v>1.0230340900490754E-4</v>
      </c>
      <c r="O228" s="7">
        <f t="shared" si="101"/>
        <v>2069078.4089048945</v>
      </c>
      <c r="P228" s="55">
        <f>O228 / X338*100</f>
        <v>1.1973287868722373</v>
      </c>
      <c r="Q228" s="55">
        <f t="shared" si="102"/>
        <v>0</v>
      </c>
      <c r="R228" s="159">
        <f t="shared" si="103"/>
        <v>1.1973287868722373</v>
      </c>
      <c r="S228" s="33">
        <f t="shared" si="104"/>
        <v>1</v>
      </c>
      <c r="T228" s="44">
        <v>0</v>
      </c>
      <c r="U228" s="44">
        <v>1</v>
      </c>
      <c r="V228" s="152">
        <f t="shared" si="105"/>
        <v>0</v>
      </c>
      <c r="W228" s="152">
        <f t="shared" si="106"/>
        <v>1.0230340900490754E-4</v>
      </c>
      <c r="X228" s="203"/>
      <c r="Y228" s="189" t="e">
        <f>_xll.BDH(B228,$Y$7,$C$1,$C$1)</f>
        <v>#N/A</v>
      </c>
      <c r="Z228" s="183" t="e">
        <f t="shared" si="107"/>
        <v>#N/A</v>
      </c>
      <c r="AA228" s="177" t="e">
        <f t="shared" si="108"/>
        <v>#N/A</v>
      </c>
      <c r="AB228" s="170">
        <v>40000</v>
      </c>
      <c r="AC228" s="172">
        <f>IF(C228 = B338,1,_xll.BDP(J228,$AC$7)*K228)</f>
        <v>1.2248000000000001</v>
      </c>
      <c r="AD228" s="195" t="e">
        <f>Z228*AB228*S228/AC228 / AE338</f>
        <v>#N/A</v>
      </c>
      <c r="AE228" s="206"/>
      <c r="AF228" s="197"/>
      <c r="AG228" s="179"/>
    </row>
    <row r="229" spans="2:33" s="44" customFormat="1" x14ac:dyDescent="0.2">
      <c r="B229" s="19" t="s">
        <v>61</v>
      </c>
      <c r="C229" s="44" t="str">
        <f>_xll.BDP(B229,$C$7)</f>
        <v>USD</v>
      </c>
      <c r="D229" s="19" t="s">
        <v>390</v>
      </c>
      <c r="E229" s="20">
        <f>_xll.BDP(B229,$E$7)</f>
        <v>19.260000000000002</v>
      </c>
      <c r="F229" s="20">
        <f>_xll.BDP(B229,$F$7)</f>
        <v>17.52</v>
      </c>
      <c r="G229" s="36">
        <f t="shared" si="98"/>
        <v>-1.740000000000002</v>
      </c>
      <c r="H229" s="24">
        <f t="shared" si="99"/>
        <v>-9.0342679127725951</v>
      </c>
      <c r="I229" s="28">
        <v>-228300</v>
      </c>
      <c r="J229" s="52" t="str">
        <f>CONCATENATE(B338,C229, " Curncy")</f>
        <v>EURUSD Curncy</v>
      </c>
      <c r="K229" s="19">
        <f>IF(C229 = B338,1,_xll.BDP(J229,$K$7))</f>
        <v>1</v>
      </c>
      <c r="L229" s="21">
        <f>IF(C229 = B338,1,_xll.BDP(J229,$L$7)*K229)</f>
        <v>1.2218</v>
      </c>
      <c r="M229" s="7">
        <f t="shared" si="100"/>
        <v>325128.49893599644</v>
      </c>
      <c r="N229" s="54">
        <f>M229 / X338</f>
        <v>1.8814449444410674E-3</v>
      </c>
      <c r="O229" s="7">
        <f t="shared" si="101"/>
        <v>-3273707.6444589947</v>
      </c>
      <c r="P229" s="55">
        <f>O229 / X338*100</f>
        <v>-1.8944204268165208</v>
      </c>
      <c r="Q229" s="55">
        <f t="shared" si="102"/>
        <v>-1.8944204268165208</v>
      </c>
      <c r="R229" s="159">
        <f t="shared" si="103"/>
        <v>0</v>
      </c>
      <c r="S229" s="33">
        <f t="shared" si="104"/>
        <v>1</v>
      </c>
      <c r="T229" s="44">
        <v>0</v>
      </c>
      <c r="U229" s="44">
        <v>1</v>
      </c>
      <c r="V229" s="152">
        <f t="shared" si="105"/>
        <v>1.8814449444410674E-3</v>
      </c>
      <c r="W229" s="152">
        <f t="shared" si="106"/>
        <v>0</v>
      </c>
      <c r="X229" s="203"/>
      <c r="Y229" s="189" t="e">
        <f>_xll.BDH(B229,$Y$7,$C$1,$C$1)</f>
        <v>#N/A</v>
      </c>
      <c r="Z229" s="183" t="e">
        <f t="shared" si="107"/>
        <v>#N/A</v>
      </c>
      <c r="AA229" s="177" t="e">
        <f t="shared" si="108"/>
        <v>#N/A</v>
      </c>
      <c r="AB229" s="170">
        <v>-228300</v>
      </c>
      <c r="AC229" s="172">
        <f>IF(C229 = B338,1,_xll.BDP(J229,$AC$7)*K229)</f>
        <v>1.2248000000000001</v>
      </c>
      <c r="AD229" s="195" t="e">
        <f>Z229*AB229*S229/AC229 / AE338</f>
        <v>#N/A</v>
      </c>
      <c r="AE229" s="206"/>
      <c r="AF229" s="197"/>
      <c r="AG229" s="179"/>
    </row>
    <row r="230" spans="2:33" s="44" customFormat="1" x14ac:dyDescent="0.2">
      <c r="B230" s="19" t="s">
        <v>60</v>
      </c>
      <c r="C230" s="44" t="str">
        <f>_xll.BDP(B230,$C$7)</f>
        <v>USD</v>
      </c>
      <c r="D230" s="19" t="s">
        <v>386</v>
      </c>
      <c r="E230" s="20">
        <f>_xll.BDP(B230,$E$7)</f>
        <v>126.64</v>
      </c>
      <c r="F230" s="20">
        <f>_xll.BDP(B230,$F$7)</f>
        <v>126.48</v>
      </c>
      <c r="G230" s="36">
        <f t="shared" si="98"/>
        <v>-0.15999999999999659</v>
      </c>
      <c r="H230" s="24">
        <f t="shared" si="99"/>
        <v>-0.12634238787112806</v>
      </c>
      <c r="I230" s="28">
        <v>-9400</v>
      </c>
      <c r="J230" s="52" t="str">
        <f>CONCATENATE(B338,C230, " Curncy")</f>
        <v>EURUSD Curncy</v>
      </c>
      <c r="K230" s="19">
        <f>IF(C230 = B338,1,_xll.BDP(J230,$K$7))</f>
        <v>1</v>
      </c>
      <c r="L230" s="21">
        <f>IF(C230 = B338,1,_xll.BDP(J230,$L$7)*K230)</f>
        <v>1.2218</v>
      </c>
      <c r="M230" s="7">
        <f t="shared" si="100"/>
        <v>1230.9706989687083</v>
      </c>
      <c r="N230" s="54">
        <f>M230 / X338</f>
        <v>7.1233484788599933E-6</v>
      </c>
      <c r="O230" s="7">
        <f t="shared" si="101"/>
        <v>-973082.33753478469</v>
      </c>
      <c r="P230" s="55">
        <f>O230 / X338*100</f>
        <v>-0.56310069725389444</v>
      </c>
      <c r="Q230" s="55">
        <f t="shared" si="102"/>
        <v>-0.56310069725389444</v>
      </c>
      <c r="R230" s="159">
        <f t="shared" si="103"/>
        <v>0</v>
      </c>
      <c r="S230" s="33">
        <f t="shared" si="104"/>
        <v>1</v>
      </c>
      <c r="T230" s="44">
        <v>0</v>
      </c>
      <c r="U230" s="44">
        <v>1</v>
      </c>
      <c r="V230" s="152">
        <f t="shared" si="105"/>
        <v>7.1233484788599933E-6</v>
      </c>
      <c r="W230" s="152">
        <f t="shared" si="106"/>
        <v>0</v>
      </c>
      <c r="X230" s="203"/>
      <c r="Y230" s="189" t="e">
        <f>_xll.BDH(B230,$Y$7,$C$1,$C$1)</f>
        <v>#N/A</v>
      </c>
      <c r="Z230" s="183" t="e">
        <f t="shared" si="107"/>
        <v>#N/A</v>
      </c>
      <c r="AA230" s="177" t="e">
        <f t="shared" si="108"/>
        <v>#N/A</v>
      </c>
      <c r="AB230" s="170">
        <v>-9400</v>
      </c>
      <c r="AC230" s="172">
        <f>IF(C230 = B338,1,_xll.BDP(J230,$AC$7)*K230)</f>
        <v>1.2248000000000001</v>
      </c>
      <c r="AD230" s="195" t="e">
        <f>Z230*AB230*S230/AC230 / AE338</f>
        <v>#N/A</v>
      </c>
      <c r="AE230" s="206"/>
      <c r="AF230" s="197"/>
      <c r="AG230" s="179"/>
    </row>
    <row r="231" spans="2:33" s="44" customFormat="1" x14ac:dyDescent="0.2">
      <c r="B231" s="19" t="s">
        <v>59</v>
      </c>
      <c r="C231" s="44" t="str">
        <f>_xll.BDP(B231,$C$7)</f>
        <v>USD</v>
      </c>
      <c r="D231" s="19" t="s">
        <v>426</v>
      </c>
      <c r="E231" s="20">
        <f>_xll.BDP(B231,$E$7)</f>
        <v>67.13</v>
      </c>
      <c r="F231" s="20">
        <f>_xll.BDP(B231,$F$7)</f>
        <v>66.650000000000006</v>
      </c>
      <c r="G231" s="36">
        <f t="shared" si="98"/>
        <v>-0.47999999999998977</v>
      </c>
      <c r="H231" s="24">
        <f t="shared" si="99"/>
        <v>-0.71503053776253511</v>
      </c>
      <c r="I231" s="28">
        <v>-46000</v>
      </c>
      <c r="J231" s="52" t="str">
        <f>CONCATENATE(B338,C231, " Curncy")</f>
        <v>EURUSD Curncy</v>
      </c>
      <c r="K231" s="19">
        <f>IF(C231 = B338,1,_xll.BDP(J231,$K$7))</f>
        <v>1</v>
      </c>
      <c r="L231" s="21">
        <f>IF(C231 = B338,1,_xll.BDP(J231,$L$7)*K231)</f>
        <v>1.2218</v>
      </c>
      <c r="M231" s="7">
        <f t="shared" si="100"/>
        <v>18071.697495498061</v>
      </c>
      <c r="N231" s="54">
        <f>M231 / X338</f>
        <v>1.0457681809390205E-4</v>
      </c>
      <c r="O231" s="7">
        <f t="shared" si="101"/>
        <v>-2509330.4959895238</v>
      </c>
      <c r="P231" s="55">
        <f>O231 / X338*100</f>
        <v>-1.4520926929080666</v>
      </c>
      <c r="Q231" s="55">
        <f t="shared" si="102"/>
        <v>-1.4520926929080666</v>
      </c>
      <c r="R231" s="159">
        <f t="shared" si="103"/>
        <v>0</v>
      </c>
      <c r="S231" s="33">
        <f t="shared" si="104"/>
        <v>1</v>
      </c>
      <c r="T231" s="44">
        <v>0</v>
      </c>
      <c r="U231" s="44">
        <v>1</v>
      </c>
      <c r="V231" s="152">
        <f t="shared" si="105"/>
        <v>1.0457681809390205E-4</v>
      </c>
      <c r="W231" s="152">
        <f t="shared" si="106"/>
        <v>0</v>
      </c>
      <c r="X231" s="203"/>
      <c r="Y231" s="189" t="e">
        <f>_xll.BDH(B231,$Y$7,$C$1,$C$1)</f>
        <v>#N/A</v>
      </c>
      <c r="Z231" s="183" t="e">
        <f t="shared" si="107"/>
        <v>#N/A</v>
      </c>
      <c r="AA231" s="177" t="e">
        <f t="shared" si="108"/>
        <v>#N/A</v>
      </c>
      <c r="AB231" s="170">
        <v>-46000</v>
      </c>
      <c r="AC231" s="172">
        <f>IF(C231 = B338,1,_xll.BDP(J231,$AC$7)*K231)</f>
        <v>1.2248000000000001</v>
      </c>
      <c r="AD231" s="195" t="e">
        <f>Z231*AB231*S231/AC231 / AE338</f>
        <v>#N/A</v>
      </c>
      <c r="AE231" s="206"/>
      <c r="AF231" s="197"/>
      <c r="AG231" s="179"/>
    </row>
    <row r="232" spans="2:33" s="44" customFormat="1" x14ac:dyDescent="0.2">
      <c r="B232" s="19" t="s">
        <v>58</v>
      </c>
      <c r="C232" s="44" t="str">
        <f>_xll.BDP(B232,$C$7)</f>
        <v>USD</v>
      </c>
      <c r="D232" s="19" t="s">
        <v>425</v>
      </c>
      <c r="E232" s="20">
        <f>_xll.BDP(B232,$E$7)</f>
        <v>3.57</v>
      </c>
      <c r="F232" s="20">
        <f>_xll.BDP(B232,$F$7)</f>
        <v>3.57</v>
      </c>
      <c r="G232" s="36">
        <f t="shared" si="98"/>
        <v>0</v>
      </c>
      <c r="H232" s="24">
        <f t="shared" si="99"/>
        <v>0</v>
      </c>
      <c r="I232" s="28">
        <v>1168312</v>
      </c>
      <c r="J232" s="52" t="str">
        <f>CONCATENATE(B338,C232, " Curncy")</f>
        <v>EURUSD Curncy</v>
      </c>
      <c r="K232" s="19">
        <f>IF(C232 = B338,1,_xll.BDP(J232,$K$7))</f>
        <v>1</v>
      </c>
      <c r="L232" s="21">
        <f>IF(C232 = B338,1,_xll.BDP(J232,$L$7)*K232)</f>
        <v>1.2218</v>
      </c>
      <c r="M232" s="7">
        <f t="shared" si="100"/>
        <v>0</v>
      </c>
      <c r="N232" s="54">
        <f>M232 / X338</f>
        <v>0</v>
      </c>
      <c r="O232" s="7">
        <f t="shared" si="101"/>
        <v>3413712.424292028</v>
      </c>
      <c r="P232" s="55">
        <f>O232 / X338*100</f>
        <v>1.975438020191594</v>
      </c>
      <c r="Q232" s="55">
        <f t="shared" si="102"/>
        <v>0</v>
      </c>
      <c r="R232" s="159">
        <f t="shared" si="103"/>
        <v>1.975438020191594</v>
      </c>
      <c r="S232" s="33">
        <f t="shared" si="104"/>
        <v>1</v>
      </c>
      <c r="T232" s="44">
        <v>0</v>
      </c>
      <c r="U232" s="44">
        <v>1</v>
      </c>
      <c r="V232" s="152">
        <f t="shared" si="105"/>
        <v>0</v>
      </c>
      <c r="W232" s="152">
        <f t="shared" si="106"/>
        <v>0</v>
      </c>
      <c r="X232" s="203"/>
      <c r="Y232" s="189" t="e">
        <f>_xll.BDH(B232,$Y$7,$C$1,$C$1)</f>
        <v>#N/A</v>
      </c>
      <c r="Z232" s="183" t="e">
        <f t="shared" si="107"/>
        <v>#N/A</v>
      </c>
      <c r="AA232" s="177" t="e">
        <f t="shared" si="108"/>
        <v>#N/A</v>
      </c>
      <c r="AB232" s="170">
        <v>1168312</v>
      </c>
      <c r="AC232" s="172">
        <f>IF(C232 = B338,1,_xll.BDP(J232,$AC$7)*K232)</f>
        <v>1.2248000000000001</v>
      </c>
      <c r="AD232" s="195" t="e">
        <f>Z232*AB232*S232/AC232 / AE338</f>
        <v>#N/A</v>
      </c>
      <c r="AE232" s="206"/>
      <c r="AF232" s="197"/>
      <c r="AG232" s="179"/>
    </row>
    <row r="233" spans="2:33" s="44" customFormat="1" x14ac:dyDescent="0.2">
      <c r="B233" s="19" t="s">
        <v>57</v>
      </c>
      <c r="C233" s="44" t="str">
        <f>_xll.BDP(B233,$C$7)</f>
        <v>USD</v>
      </c>
      <c r="D233" s="19" t="s">
        <v>383</v>
      </c>
      <c r="E233" s="20">
        <f>_xll.BDP(B233,$E$7)</f>
        <v>67.87</v>
      </c>
      <c r="F233" s="20">
        <f>_xll.BDP(B233,$F$7)</f>
        <v>67.599999999999994</v>
      </c>
      <c r="G233" s="36">
        <f t="shared" si="98"/>
        <v>-0.27000000000001023</v>
      </c>
      <c r="H233" s="24">
        <f t="shared" si="99"/>
        <v>-0.39781936054222816</v>
      </c>
      <c r="I233" s="28">
        <v>-62000</v>
      </c>
      <c r="J233" s="52" t="str">
        <f>CONCATENATE(B338,C233, " Curncy")</f>
        <v>EURUSD Curncy</v>
      </c>
      <c r="K233" s="19">
        <f>IF(C233 = B338,1,_xll.BDP(J233,$K$7))</f>
        <v>1</v>
      </c>
      <c r="L233" s="21">
        <f>IF(C233 = B338,1,_xll.BDP(J233,$L$7)*K233)</f>
        <v>1.2218</v>
      </c>
      <c r="M233" s="7">
        <f t="shared" si="100"/>
        <v>13701.096742511567</v>
      </c>
      <c r="N233" s="54">
        <f>M233 / X338</f>
        <v>7.9285141978805419E-5</v>
      </c>
      <c r="O233" s="7">
        <f t="shared" si="101"/>
        <v>-3430348.6659027659</v>
      </c>
      <c r="P233" s="55">
        <f>O233 / X338*100</f>
        <v>-1.985065036210016</v>
      </c>
      <c r="Q233" s="55">
        <f t="shared" si="102"/>
        <v>-1.985065036210016</v>
      </c>
      <c r="R233" s="159">
        <f t="shared" si="103"/>
        <v>0</v>
      </c>
      <c r="S233" s="33">
        <f t="shared" si="104"/>
        <v>1</v>
      </c>
      <c r="T233" s="44">
        <v>0</v>
      </c>
      <c r="U233" s="44">
        <v>1</v>
      </c>
      <c r="V233" s="152">
        <f t="shared" si="105"/>
        <v>7.9285141978805419E-5</v>
      </c>
      <c r="W233" s="152">
        <f t="shared" si="106"/>
        <v>0</v>
      </c>
      <c r="X233" s="203"/>
      <c r="Y233" s="189" t="e">
        <f>_xll.BDH(B233,$Y$7,$C$1,$C$1)</f>
        <v>#N/A</v>
      </c>
      <c r="Z233" s="183" t="e">
        <f t="shared" si="107"/>
        <v>#N/A</v>
      </c>
      <c r="AA233" s="177" t="e">
        <f t="shared" si="108"/>
        <v>#N/A</v>
      </c>
      <c r="AB233" s="170">
        <v>-62000</v>
      </c>
      <c r="AC233" s="172">
        <f>IF(C233 = B338,1,_xll.BDP(J233,$AC$7)*K233)</f>
        <v>1.2248000000000001</v>
      </c>
      <c r="AD233" s="195" t="e">
        <f>Z233*AB233*S233/AC233 / AE338</f>
        <v>#N/A</v>
      </c>
      <c r="AE233" s="206"/>
      <c r="AF233" s="197"/>
      <c r="AG233" s="179"/>
    </row>
    <row r="234" spans="2:33" s="44" customFormat="1" x14ac:dyDescent="0.2">
      <c r="B234" s="19" t="s">
        <v>56</v>
      </c>
      <c r="C234" s="44" t="str">
        <f>_xll.BDP(B234,$C$7)</f>
        <v>USD</v>
      </c>
      <c r="D234" s="19" t="s">
        <v>382</v>
      </c>
      <c r="E234" s="20">
        <f>_xll.BDP(B234,$E$7)</f>
        <v>68.14</v>
      </c>
      <c r="F234" s="20">
        <f>_xll.BDP(B234,$F$7)</f>
        <v>67.025000000000006</v>
      </c>
      <c r="G234" s="36">
        <f t="shared" si="98"/>
        <v>-1.1149999999999949</v>
      </c>
      <c r="H234" s="24">
        <f t="shared" si="99"/>
        <v>-1.6363369533313692</v>
      </c>
      <c r="I234" s="28">
        <v>-60000</v>
      </c>
      <c r="J234" s="52" t="str">
        <f>CONCATENATE(B338,C234, " Curncy")</f>
        <v>EURUSD Curncy</v>
      </c>
      <c r="K234" s="19">
        <f>IF(C234 = B338,1,_xll.BDP(J234,$K$7))</f>
        <v>1</v>
      </c>
      <c r="L234" s="21">
        <f>IF(C234 = B338,1,_xll.BDP(J234,$L$7)*K234)</f>
        <v>1.2218</v>
      </c>
      <c r="M234" s="7">
        <f t="shared" si="100"/>
        <v>54755.279096414873</v>
      </c>
      <c r="N234" s="54">
        <f>M234 / X338</f>
        <v>3.1685639177908348E-4</v>
      </c>
      <c r="O234" s="7">
        <f t="shared" si="101"/>
        <v>-3291455.2299885419</v>
      </c>
      <c r="P234" s="55">
        <f>O234 / X338*100</f>
        <v>-1.9046905523760691</v>
      </c>
      <c r="Q234" s="55">
        <f t="shared" si="102"/>
        <v>-1.9046905523760691</v>
      </c>
      <c r="R234" s="159">
        <f t="shared" si="103"/>
        <v>0</v>
      </c>
      <c r="S234" s="33">
        <f t="shared" si="104"/>
        <v>1</v>
      </c>
      <c r="T234" s="44">
        <v>0</v>
      </c>
      <c r="U234" s="44">
        <v>1</v>
      </c>
      <c r="V234" s="152">
        <f t="shared" si="105"/>
        <v>3.1685639177908348E-4</v>
      </c>
      <c r="W234" s="152">
        <f t="shared" si="106"/>
        <v>0</v>
      </c>
      <c r="X234" s="203"/>
      <c r="Y234" s="189" t="e">
        <f>_xll.BDH(B234,$Y$7,$C$1,$C$1)</f>
        <v>#N/A</v>
      </c>
      <c r="Z234" s="183" t="e">
        <f t="shared" si="107"/>
        <v>#N/A</v>
      </c>
      <c r="AA234" s="177" t="e">
        <f t="shared" si="108"/>
        <v>#N/A</v>
      </c>
      <c r="AB234" s="170">
        <v>-60000</v>
      </c>
      <c r="AC234" s="172">
        <f>IF(C234 = B338,1,_xll.BDP(J234,$AC$7)*K234)</f>
        <v>1.2248000000000001</v>
      </c>
      <c r="AD234" s="195" t="e">
        <f>Z234*AB234*S234/AC234 / AE338</f>
        <v>#N/A</v>
      </c>
      <c r="AE234" s="206"/>
      <c r="AF234" s="197"/>
      <c r="AG234" s="179"/>
    </row>
    <row r="235" spans="2:33" s="44" customFormat="1" x14ac:dyDescent="0.2">
      <c r="B235" s="19" t="s">
        <v>55</v>
      </c>
      <c r="C235" s="44" t="str">
        <f>_xll.BDP(B235,$C$7)</f>
        <v>USD</v>
      </c>
      <c r="D235" s="19" t="s">
        <v>424</v>
      </c>
      <c r="E235" s="20">
        <f>_xll.BDP(B235,$E$7)</f>
        <v>73.040000000000006</v>
      </c>
      <c r="F235" s="20">
        <f>_xll.BDP(B235,$F$7)</f>
        <v>73</v>
      </c>
      <c r="G235" s="36">
        <f t="shared" si="98"/>
        <v>-4.0000000000006253E-2</v>
      </c>
      <c r="H235" s="24">
        <f t="shared" si="99"/>
        <v>-5.476451259584645E-2</v>
      </c>
      <c r="I235" s="28">
        <v>-49500</v>
      </c>
      <c r="J235" s="52" t="str">
        <f>CONCATENATE(B338,C235, " Curncy")</f>
        <v>EURUSD Curncy</v>
      </c>
      <c r="K235" s="19">
        <f>IF(C235 = B338,1,_xll.BDP(J235,$K$7))</f>
        <v>1</v>
      </c>
      <c r="L235" s="21">
        <f>IF(C235 = B338,1,_xll.BDP(J235,$L$7)*K235)</f>
        <v>1.2218</v>
      </c>
      <c r="M235" s="7">
        <f t="shared" si="100"/>
        <v>1620.5598297596248</v>
      </c>
      <c r="N235" s="54">
        <f>M235 / X338</f>
        <v>9.3778124921178818E-6</v>
      </c>
      <c r="O235" s="7">
        <f t="shared" si="101"/>
        <v>-2957521.6893108529</v>
      </c>
      <c r="P235" s="55">
        <f>O235 / X338*100</f>
        <v>-1.7114507798112459</v>
      </c>
      <c r="Q235" s="55">
        <f t="shared" si="102"/>
        <v>-1.7114507798112459</v>
      </c>
      <c r="R235" s="159">
        <f t="shared" si="103"/>
        <v>0</v>
      </c>
      <c r="S235" s="33">
        <f t="shared" si="104"/>
        <v>1</v>
      </c>
      <c r="T235" s="44">
        <v>0</v>
      </c>
      <c r="U235" s="44">
        <v>1</v>
      </c>
      <c r="V235" s="152">
        <f t="shared" si="105"/>
        <v>9.3778124921178818E-6</v>
      </c>
      <c r="W235" s="152">
        <f t="shared" si="106"/>
        <v>0</v>
      </c>
      <c r="X235" s="203"/>
      <c r="Y235" s="189" t="e">
        <f>_xll.BDH(B235,$Y$7,$C$1,$C$1)</f>
        <v>#N/A</v>
      </c>
      <c r="Z235" s="183" t="e">
        <f t="shared" si="107"/>
        <v>#N/A</v>
      </c>
      <c r="AA235" s="177" t="e">
        <f t="shared" si="108"/>
        <v>#N/A</v>
      </c>
      <c r="AB235" s="170">
        <v>-49500</v>
      </c>
      <c r="AC235" s="172">
        <f>IF(C235 = B338,1,_xll.BDP(J235,$AC$7)*K235)</f>
        <v>1.2248000000000001</v>
      </c>
      <c r="AD235" s="195" t="e">
        <f>Z235*AB235*S235/AC235 / AE338</f>
        <v>#N/A</v>
      </c>
      <c r="AE235" s="206"/>
      <c r="AF235" s="197"/>
      <c r="AG235" s="179"/>
    </row>
    <row r="236" spans="2:33" s="44" customFormat="1" x14ac:dyDescent="0.2">
      <c r="B236" s="19" t="s">
        <v>54</v>
      </c>
      <c r="C236" s="44" t="str">
        <f>_xll.BDP(B236,$C$7)</f>
        <v>USD</v>
      </c>
      <c r="D236" s="19" t="s">
        <v>423</v>
      </c>
      <c r="E236" s="20">
        <f>_xll.BDP(B236,$E$7)</f>
        <v>33.840000000000003</v>
      </c>
      <c r="F236" s="20">
        <f>_xll.BDP(B236,$F$7)</f>
        <v>33.78</v>
      </c>
      <c r="G236" s="36">
        <f t="shared" si="98"/>
        <v>-6.0000000000002274E-2</v>
      </c>
      <c r="H236" s="24">
        <f t="shared" si="99"/>
        <v>-0.17730496453901379</v>
      </c>
      <c r="I236" s="28">
        <v>0</v>
      </c>
      <c r="J236" s="52" t="str">
        <f>CONCATENATE(B338,C236, " Curncy")</f>
        <v>EURUSD Curncy</v>
      </c>
      <c r="K236" s="19">
        <f>IF(C236 = B338,1,_xll.BDP(J236,$K$7))</f>
        <v>1</v>
      </c>
      <c r="L236" s="21">
        <f>IF(C236 = B338,1,_xll.BDP(J236,$L$7)*K236)</f>
        <v>1.2218</v>
      </c>
      <c r="M236" s="7">
        <f t="shared" si="100"/>
        <v>0</v>
      </c>
      <c r="N236" s="54">
        <f>M236 / X338</f>
        <v>0</v>
      </c>
      <c r="O236" s="7">
        <f t="shared" si="101"/>
        <v>0</v>
      </c>
      <c r="P236" s="55">
        <f>O236 / X338*100</f>
        <v>0</v>
      </c>
      <c r="Q236" s="55">
        <f t="shared" si="102"/>
        <v>0</v>
      </c>
      <c r="R236" s="159">
        <f t="shared" si="103"/>
        <v>0</v>
      </c>
      <c r="S236" s="33">
        <f t="shared" si="104"/>
        <v>1</v>
      </c>
      <c r="T236" s="44">
        <v>0</v>
      </c>
      <c r="U236" s="44">
        <v>1</v>
      </c>
      <c r="V236" s="152">
        <f t="shared" si="105"/>
        <v>0</v>
      </c>
      <c r="W236" s="152">
        <f t="shared" si="106"/>
        <v>0</v>
      </c>
      <c r="X236" s="203"/>
      <c r="Y236" s="189" t="e">
        <f>_xll.BDH(B236,$Y$7,$C$1,$C$1)</f>
        <v>#N/A</v>
      </c>
      <c r="Z236" s="183" t="e">
        <f t="shared" si="107"/>
        <v>#N/A</v>
      </c>
      <c r="AA236" s="177" t="e">
        <f t="shared" si="108"/>
        <v>#N/A</v>
      </c>
      <c r="AB236" s="170">
        <v>0</v>
      </c>
      <c r="AC236" s="172">
        <f>IF(C236 = B338,1,_xll.BDP(J236,$AC$7)*K236)</f>
        <v>1.2248000000000001</v>
      </c>
      <c r="AD236" s="195" t="e">
        <f>Z236*AB236*S236/AC236 / AE338</f>
        <v>#N/A</v>
      </c>
      <c r="AE236" s="206"/>
      <c r="AF236" s="197"/>
      <c r="AG236" s="179"/>
    </row>
    <row r="237" spans="2:33" s="44" customFormat="1" x14ac:dyDescent="0.2">
      <c r="B237" s="19" t="s">
        <v>53</v>
      </c>
      <c r="C237" s="44" t="str">
        <f>_xll.BDP(B237,$C$7)</f>
        <v>USD</v>
      </c>
      <c r="D237" s="19" t="s">
        <v>422</v>
      </c>
      <c r="E237" s="20">
        <f>_xll.BDP(B237,$E$7)</f>
        <v>80.459999999999994</v>
      </c>
      <c r="F237" s="20">
        <f>_xll.BDP(B237,$F$7)</f>
        <v>81.48</v>
      </c>
      <c r="G237" s="36">
        <f t="shared" si="98"/>
        <v>1.0200000000000102</v>
      </c>
      <c r="H237" s="24">
        <f t="shared" si="99"/>
        <v>1.2677106636838309</v>
      </c>
      <c r="I237" s="28">
        <v>-5500</v>
      </c>
      <c r="J237" s="52" t="str">
        <f>CONCATENATE(B338,C237, " Curncy")</f>
        <v>EURUSD Curncy</v>
      </c>
      <c r="K237" s="19">
        <f>IF(C237 = B338,1,_xll.BDP(J237,$K$7))</f>
        <v>1</v>
      </c>
      <c r="L237" s="21">
        <f>IF(C237 = B338,1,_xll.BDP(J237,$L$7)*K237)</f>
        <v>1.2218</v>
      </c>
      <c r="M237" s="7">
        <f t="shared" si="100"/>
        <v>-4591.5861843182656</v>
      </c>
      <c r="N237" s="54">
        <f>M237 / X338</f>
        <v>-2.6570468727663445E-5</v>
      </c>
      <c r="O237" s="7">
        <f t="shared" si="101"/>
        <v>-366786.70813553774</v>
      </c>
      <c r="P237" s="55">
        <f>O237 / X338*100</f>
        <v>-0.21225115607156819</v>
      </c>
      <c r="Q237" s="55">
        <f t="shared" si="102"/>
        <v>-0.21225115607156819</v>
      </c>
      <c r="R237" s="159">
        <f t="shared" si="103"/>
        <v>0</v>
      </c>
      <c r="S237" s="33">
        <f t="shared" si="104"/>
        <v>1</v>
      </c>
      <c r="T237" s="44">
        <v>0</v>
      </c>
      <c r="U237" s="44">
        <v>1</v>
      </c>
      <c r="V237" s="152">
        <f t="shared" si="105"/>
        <v>0</v>
      </c>
      <c r="W237" s="152">
        <f t="shared" si="106"/>
        <v>0</v>
      </c>
      <c r="X237" s="203"/>
      <c r="Y237" s="189" t="e">
        <f>_xll.BDH(B237,$Y$7,$C$1,$C$1)</f>
        <v>#N/A</v>
      </c>
      <c r="Z237" s="183" t="e">
        <f t="shared" si="107"/>
        <v>#N/A</v>
      </c>
      <c r="AA237" s="177" t="e">
        <f t="shared" si="108"/>
        <v>#N/A</v>
      </c>
      <c r="AB237" s="170">
        <v>-5500</v>
      </c>
      <c r="AC237" s="172">
        <f>IF(C237 = B338,1,_xll.BDP(J237,$AC$7)*K237)</f>
        <v>1.2248000000000001</v>
      </c>
      <c r="AD237" s="195" t="e">
        <f>Z237*AB237*S237/AC237 / AE338</f>
        <v>#N/A</v>
      </c>
      <c r="AE237" s="206"/>
      <c r="AF237" s="197"/>
      <c r="AG237" s="179"/>
    </row>
    <row r="238" spans="2:33" s="44" customFormat="1" x14ac:dyDescent="0.2">
      <c r="B238" s="19" t="s">
        <v>52</v>
      </c>
      <c r="C238" s="44" t="str">
        <f>_xll.BDP(B238,$C$7)</f>
        <v>USD</v>
      </c>
      <c r="D238" s="19" t="s">
        <v>379</v>
      </c>
      <c r="E238" s="20">
        <f>_xll.BDP(B238,$E$7)</f>
        <v>122.7</v>
      </c>
      <c r="F238" s="20">
        <f>_xll.BDP(B238,$F$7)</f>
        <v>123.4</v>
      </c>
      <c r="G238" s="36">
        <f t="shared" si="98"/>
        <v>0.70000000000000284</v>
      </c>
      <c r="H238" s="24">
        <f t="shared" si="99"/>
        <v>0.57049714751426472</v>
      </c>
      <c r="I238" s="28">
        <v>27700</v>
      </c>
      <c r="J238" s="52" t="str">
        <f>CONCATENATE(B338,C238, " Curncy")</f>
        <v>EURUSD Curncy</v>
      </c>
      <c r="K238" s="19">
        <f>IF(C238 = B338,1,_xll.BDP(J238,$K$7))</f>
        <v>1</v>
      </c>
      <c r="L238" s="21">
        <f>IF(C238 = B338,1,_xll.BDP(J238,$L$7)*K238)</f>
        <v>1.2218</v>
      </c>
      <c r="M238" s="7">
        <f t="shared" si="100"/>
        <v>15870.027827795122</v>
      </c>
      <c r="N238" s="54">
        <f>M238 / X338</f>
        <v>9.1836254657645468E-5</v>
      </c>
      <c r="O238" s="7">
        <f t="shared" si="101"/>
        <v>2797659.1913570142</v>
      </c>
      <c r="P238" s="55">
        <f>O238 / X338*100</f>
        <v>1.6189419749647722</v>
      </c>
      <c r="Q238" s="55">
        <f t="shared" si="102"/>
        <v>0</v>
      </c>
      <c r="R238" s="159">
        <f t="shared" si="103"/>
        <v>1.6189419749647722</v>
      </c>
      <c r="S238" s="33">
        <f t="shared" si="104"/>
        <v>1</v>
      </c>
      <c r="T238" s="44">
        <v>0</v>
      </c>
      <c r="U238" s="44">
        <v>1</v>
      </c>
      <c r="V238" s="152">
        <f t="shared" si="105"/>
        <v>0</v>
      </c>
      <c r="W238" s="152">
        <f t="shared" si="106"/>
        <v>9.1836254657645468E-5</v>
      </c>
      <c r="X238" s="203"/>
      <c r="Y238" s="189" t="e">
        <f>_xll.BDH(B238,$Y$7,$C$1,$C$1)</f>
        <v>#N/A</v>
      </c>
      <c r="Z238" s="183" t="e">
        <f t="shared" si="107"/>
        <v>#N/A</v>
      </c>
      <c r="AA238" s="177" t="e">
        <f t="shared" si="108"/>
        <v>#N/A</v>
      </c>
      <c r="AB238" s="170">
        <v>27700</v>
      </c>
      <c r="AC238" s="172">
        <f>IF(C238 = B338,1,_xll.BDP(J238,$AC$7)*K238)</f>
        <v>1.2248000000000001</v>
      </c>
      <c r="AD238" s="195" t="e">
        <f>Z238*AB238*S238/AC238 / AE338</f>
        <v>#N/A</v>
      </c>
      <c r="AE238" s="206"/>
      <c r="AF238" s="197"/>
      <c r="AG238" s="179"/>
    </row>
    <row r="239" spans="2:33" s="44" customFormat="1" x14ac:dyDescent="0.2">
      <c r="B239" s="19" t="s">
        <v>51</v>
      </c>
      <c r="C239" s="44" t="str">
        <f>_xll.BDP(B239,$C$7)</f>
        <v>USD</v>
      </c>
      <c r="D239" s="19" t="s">
        <v>378</v>
      </c>
      <c r="E239" s="20">
        <f>_xll.BDP(B239,$E$7)</f>
        <v>38.96</v>
      </c>
      <c r="F239" s="20">
        <f>_xll.BDP(B239,$F$7)</f>
        <v>38.04</v>
      </c>
      <c r="G239" s="36">
        <f t="shared" si="98"/>
        <v>-0.92000000000000171</v>
      </c>
      <c r="H239" s="24">
        <f t="shared" si="99"/>
        <v>-2.3613963039014418</v>
      </c>
      <c r="I239" s="28">
        <v>-213100</v>
      </c>
      <c r="J239" s="52" t="str">
        <f>CONCATENATE(B338,C239, " Curncy")</f>
        <v>EURUSD Curncy</v>
      </c>
      <c r="K239" s="19">
        <f>IF(C239 = B338,1,_xll.BDP(J239,$K$7))</f>
        <v>1</v>
      </c>
      <c r="L239" s="21">
        <f>IF(C239 = B338,1,_xll.BDP(J239,$L$7)*K239)</f>
        <v>1.2218</v>
      </c>
      <c r="M239" s="7">
        <f t="shared" si="100"/>
        <v>160461.61401211357</v>
      </c>
      <c r="N239" s="54">
        <f>M239 / X338</f>
        <v>9.2855499732546001E-4</v>
      </c>
      <c r="O239" s="7">
        <f t="shared" si="101"/>
        <v>-6634738.9098052057</v>
      </c>
      <c r="P239" s="55">
        <f>O239 / X338*100</f>
        <v>-3.839373054158743</v>
      </c>
      <c r="Q239" s="55">
        <f t="shared" si="102"/>
        <v>-3.839373054158743</v>
      </c>
      <c r="R239" s="159">
        <f t="shared" si="103"/>
        <v>0</v>
      </c>
      <c r="S239" s="33">
        <f t="shared" si="104"/>
        <v>1</v>
      </c>
      <c r="T239" s="44">
        <v>0</v>
      </c>
      <c r="U239" s="44">
        <v>1</v>
      </c>
      <c r="V239" s="152">
        <f t="shared" si="105"/>
        <v>9.2855499732546001E-4</v>
      </c>
      <c r="W239" s="152">
        <f t="shared" si="106"/>
        <v>0</v>
      </c>
      <c r="X239" s="203"/>
      <c r="Y239" s="189" t="e">
        <f>_xll.BDH(B239,$Y$7,$C$1,$C$1)</f>
        <v>#N/A</v>
      </c>
      <c r="Z239" s="183" t="e">
        <f t="shared" si="107"/>
        <v>#N/A</v>
      </c>
      <c r="AA239" s="177" t="e">
        <f t="shared" si="108"/>
        <v>#N/A</v>
      </c>
      <c r="AB239" s="170">
        <v>-213100</v>
      </c>
      <c r="AC239" s="172">
        <f>IF(C239 = B338,1,_xll.BDP(J239,$AC$7)*K239)</f>
        <v>1.2248000000000001</v>
      </c>
      <c r="AD239" s="195" t="e">
        <f>Z239*AB239*S239/AC239 / AE338</f>
        <v>#N/A</v>
      </c>
      <c r="AE239" s="206"/>
      <c r="AF239" s="197"/>
      <c r="AG239" s="179"/>
    </row>
    <row r="240" spans="2:33" s="44" customFormat="1" x14ac:dyDescent="0.2">
      <c r="B240" s="19" t="s">
        <v>50</v>
      </c>
      <c r="C240" s="44" t="str">
        <f>_xll.BDP(B240,$C$7)</f>
        <v>USD</v>
      </c>
      <c r="D240" s="19" t="s">
        <v>421</v>
      </c>
      <c r="E240" s="20">
        <f>_xll.BDP(B240,$E$7)</f>
        <v>290.61</v>
      </c>
      <c r="F240" s="20">
        <f>_xll.BDP(B240,$F$7)</f>
        <v>291.97000000000003</v>
      </c>
      <c r="G240" s="36">
        <f t="shared" si="98"/>
        <v>1.3600000000000136</v>
      </c>
      <c r="H240" s="24">
        <f t="shared" si="99"/>
        <v>0.46798114311276751</v>
      </c>
      <c r="I240" s="28">
        <v>-25400</v>
      </c>
      <c r="J240" s="52" t="str">
        <f>CONCATENATE(B338,C240, " Curncy")</f>
        <v>EURUSD Curncy</v>
      </c>
      <c r="K240" s="19">
        <f>IF(C240 = B338,1,_xll.BDP(J240,$K$7))</f>
        <v>1</v>
      </c>
      <c r="L240" s="21">
        <f>IF(C240 = B338,1,_xll.BDP(J240,$L$7)*K240)</f>
        <v>1.2218</v>
      </c>
      <c r="M240" s="7">
        <f t="shared" si="100"/>
        <v>-28273.039777377926</v>
      </c>
      <c r="N240" s="54">
        <f>M240 / X338</f>
        <v>-1.6360967410488522E-4</v>
      </c>
      <c r="O240" s="7">
        <f t="shared" si="101"/>
        <v>-6069764.282206581</v>
      </c>
      <c r="P240" s="55">
        <f>O240 / X338*100</f>
        <v>-3.5124350403237394</v>
      </c>
      <c r="Q240" s="55">
        <f t="shared" si="102"/>
        <v>-3.5124350403237394</v>
      </c>
      <c r="R240" s="159">
        <f t="shared" si="103"/>
        <v>0</v>
      </c>
      <c r="S240" s="33">
        <f t="shared" si="104"/>
        <v>1</v>
      </c>
      <c r="T240" s="44">
        <v>0</v>
      </c>
      <c r="U240" s="44">
        <v>1</v>
      </c>
      <c r="V240" s="152">
        <f t="shared" si="105"/>
        <v>0</v>
      </c>
      <c r="W240" s="152">
        <f t="shared" si="106"/>
        <v>0</v>
      </c>
      <c r="X240" s="203"/>
      <c r="Y240" s="189" t="e">
        <f>_xll.BDH(B240,$Y$7,$C$1,$C$1)</f>
        <v>#N/A</v>
      </c>
      <c r="Z240" s="183" t="e">
        <f t="shared" si="107"/>
        <v>#N/A</v>
      </c>
      <c r="AA240" s="177" t="e">
        <f t="shared" si="108"/>
        <v>#N/A</v>
      </c>
      <c r="AB240" s="170">
        <v>-25400</v>
      </c>
      <c r="AC240" s="172">
        <f>IF(C240 = B338,1,_xll.BDP(J240,$AC$7)*K240)</f>
        <v>1.2248000000000001</v>
      </c>
      <c r="AD240" s="195" t="e">
        <f>Z240*AB240*S240/AC240 / AE338</f>
        <v>#N/A</v>
      </c>
      <c r="AE240" s="206"/>
      <c r="AF240" s="197"/>
      <c r="AG240" s="179"/>
    </row>
    <row r="241" spans="2:33" s="44" customFormat="1" x14ac:dyDescent="0.2">
      <c r="B241" s="19" t="s">
        <v>49</v>
      </c>
      <c r="C241" s="44" t="str">
        <f>_xll.BDP(B241,$C$7)</f>
        <v>USD</v>
      </c>
      <c r="D241" s="19" t="s">
        <v>376</v>
      </c>
      <c r="E241" s="20">
        <f>_xll.BDP(B241,$E$7)</f>
        <v>33.159999999999997</v>
      </c>
      <c r="F241" s="20">
        <f>_xll.BDP(B241,$F$7)</f>
        <v>32.76</v>
      </c>
      <c r="G241" s="36">
        <f t="shared" si="98"/>
        <v>-0.39999999999999858</v>
      </c>
      <c r="H241" s="24">
        <f t="shared" si="99"/>
        <v>-1.2062726176115761</v>
      </c>
      <c r="I241" s="28">
        <v>-110600</v>
      </c>
      <c r="J241" s="52" t="str">
        <f>CONCATENATE(B338,C241, " Curncy")</f>
        <v>EURUSD Curncy</v>
      </c>
      <c r="K241" s="19">
        <f>IF(C241 = B338,1,_xll.BDP(J241,$K$7))</f>
        <v>1</v>
      </c>
      <c r="L241" s="21">
        <f>IF(C241 = B338,1,_xll.BDP(J241,$L$7)*K241)</f>
        <v>1.2218</v>
      </c>
      <c r="M241" s="7">
        <f t="shared" si="100"/>
        <v>36208.872155835525</v>
      </c>
      <c r="N241" s="54">
        <f>M241 / X338</f>
        <v>2.0953253770264078E-4</v>
      </c>
      <c r="O241" s="7">
        <f t="shared" si="101"/>
        <v>-2965506.62956294</v>
      </c>
      <c r="P241" s="55">
        <f>O241 / X338*100</f>
        <v>-1.716071483784634</v>
      </c>
      <c r="Q241" s="55">
        <f t="shared" si="102"/>
        <v>-1.716071483784634</v>
      </c>
      <c r="R241" s="159">
        <f t="shared" si="103"/>
        <v>0</v>
      </c>
      <c r="S241" s="33">
        <f t="shared" si="104"/>
        <v>1</v>
      </c>
      <c r="T241" s="44">
        <v>0</v>
      </c>
      <c r="U241" s="44">
        <v>1</v>
      </c>
      <c r="V241" s="152">
        <f t="shared" si="105"/>
        <v>2.0953253770264078E-4</v>
      </c>
      <c r="W241" s="152">
        <f t="shared" si="106"/>
        <v>0</v>
      </c>
      <c r="X241" s="203"/>
      <c r="Y241" s="189" t="e">
        <f>_xll.BDH(B241,$Y$7,$C$1,$C$1)</f>
        <v>#N/A</v>
      </c>
      <c r="Z241" s="183" t="e">
        <f t="shared" si="107"/>
        <v>#N/A</v>
      </c>
      <c r="AA241" s="177" t="e">
        <f t="shared" si="108"/>
        <v>#N/A</v>
      </c>
      <c r="AB241" s="170">
        <v>-110600</v>
      </c>
      <c r="AC241" s="172">
        <f>IF(C241 = B338,1,_xll.BDP(J241,$AC$7)*K241)</f>
        <v>1.2248000000000001</v>
      </c>
      <c r="AD241" s="195" t="e">
        <f>Z241*AB241*S241/AC241 / AE338</f>
        <v>#N/A</v>
      </c>
      <c r="AE241" s="206"/>
      <c r="AF241" s="197"/>
      <c r="AG241" s="179"/>
    </row>
    <row r="242" spans="2:33" s="44" customFormat="1" x14ac:dyDescent="0.2">
      <c r="B242" s="19" t="s">
        <v>48</v>
      </c>
      <c r="C242" s="44" t="str">
        <f>_xll.BDP(B242,$C$7)</f>
        <v>USD</v>
      </c>
      <c r="D242" s="19" t="s">
        <v>420</v>
      </c>
      <c r="E242" s="20">
        <f>_xll.BDP(B242,$E$7)</f>
        <v>0.05</v>
      </c>
      <c r="F242" s="20">
        <f>_xll.BDP(B242,$F$7)</f>
        <v>0.05</v>
      </c>
      <c r="G242" s="36">
        <f t="shared" ref="G242:G260" si="109">IF(OR(F242="#N/A N/A",E242="#N/A N/A"),0,  F242 - E242)</f>
        <v>0</v>
      </c>
      <c r="H242" s="24">
        <f t="shared" ref="H242:H260" si="110">IF(OR(E242=0,E242="#N/A N/A"),0,G242 / E242*100)</f>
        <v>0</v>
      </c>
      <c r="I242" s="28">
        <v>-10794</v>
      </c>
      <c r="J242" s="52" t="str">
        <f>CONCATENATE(B338,C242, " Curncy")</f>
        <v>EURUSD Curncy</v>
      </c>
      <c r="K242" s="19">
        <f>IF(C242 = B338,1,_xll.BDP(J242,$K$7))</f>
        <v>1</v>
      </c>
      <c r="L242" s="21">
        <f>IF(C242 = B338,1,_xll.BDP(J242,$L$7)*K242)</f>
        <v>1.2218</v>
      </c>
      <c r="M242" s="7">
        <f t="shared" ref="M242:M260" si="111">G242*I242*S242/L242</f>
        <v>0</v>
      </c>
      <c r="N242" s="54">
        <f>M242 / X338</f>
        <v>0</v>
      </c>
      <c r="O242" s="7">
        <f t="shared" ref="O242:O260" si="112">F242*I242*S242/L242</f>
        <v>-441.72532329350145</v>
      </c>
      <c r="P242" s="55">
        <f>O242 / X338*100</f>
        <v>-2.556164344442035E-4</v>
      </c>
      <c r="Q242" s="55">
        <f t="shared" ref="Q242:Q260" si="113">IF(P242&lt;0,P242,0)</f>
        <v>-2.556164344442035E-4</v>
      </c>
      <c r="R242" s="159">
        <f t="shared" ref="R242:R260" si="114">IF(P242&gt;0,P242,0)</f>
        <v>0</v>
      </c>
      <c r="S242" s="33">
        <f t="shared" ref="S242:S260" si="115">IF(EXACT(C242,UPPER(C242)),1,0.01)/U242</f>
        <v>1</v>
      </c>
      <c r="T242" s="44">
        <v>0</v>
      </c>
      <c r="U242" s="44">
        <v>1</v>
      </c>
      <c r="V242" s="152">
        <f t="shared" ref="V242:V260" si="116">IF(AND(P242&lt;0,N242&gt;0),N242,0)</f>
        <v>0</v>
      </c>
      <c r="W242" s="152">
        <f t="shared" ref="W242:W260" si="117">IF(AND(P242&gt;0,N242&gt;0),N242,0)</f>
        <v>0</v>
      </c>
      <c r="X242" s="203"/>
      <c r="Y242" s="189" t="e">
        <f>_xll.BDH(B242,$Y$7,$C$1,$C$1)</f>
        <v>#N/A</v>
      </c>
      <c r="Z242" s="183" t="e">
        <f t="shared" ref="Z242:Z260" si="118">IF(OR(E242="#N/A N/A",Y242="#N/A N/A"),0,  E242 - Y242)</f>
        <v>#N/A</v>
      </c>
      <c r="AA242" s="177" t="e">
        <f t="shared" ref="AA242:AA260" si="119">IF(OR(Y242=0,Y242="#N/A N/A"),0,Z242 / Y242*100)</f>
        <v>#N/A</v>
      </c>
      <c r="AB242" s="170">
        <v>-10794</v>
      </c>
      <c r="AC242" s="172">
        <f>IF(C242 = B338,1,_xll.BDP(J242,$AC$7)*K242)</f>
        <v>1.2248000000000001</v>
      </c>
      <c r="AD242" s="195" t="e">
        <f>Z242*AB242*S242/AC242 / AE338</f>
        <v>#N/A</v>
      </c>
      <c r="AE242" s="206"/>
      <c r="AF242" s="197"/>
      <c r="AG242" s="179"/>
    </row>
    <row r="243" spans="2:33" s="44" customFormat="1" x14ac:dyDescent="0.2">
      <c r="B243" s="19">
        <v>21176</v>
      </c>
      <c r="C243" s="44" t="s">
        <v>36</v>
      </c>
      <c r="D243" s="19" t="s">
        <v>47</v>
      </c>
      <c r="E243" s="20">
        <v>0</v>
      </c>
      <c r="F243" s="20">
        <v>0</v>
      </c>
      <c r="G243" s="36">
        <f t="shared" si="109"/>
        <v>0</v>
      </c>
      <c r="H243" s="24">
        <f t="shared" si="110"/>
        <v>0</v>
      </c>
      <c r="I243" s="28">
        <v>5806659</v>
      </c>
      <c r="J243" s="52" t="str">
        <f>CONCATENATE(B338,C243, " Curncy")</f>
        <v>EURUSD Curncy</v>
      </c>
      <c r="K243" s="19">
        <f>IF(C243 = B338,1,_xll.BDP(J243,$K$7))</f>
        <v>1</v>
      </c>
      <c r="L243" s="21">
        <f>IF(C243 = B338,1,_xll.BDP(J243,$L$7)*K243)</f>
        <v>1.2218</v>
      </c>
      <c r="M243" s="7">
        <f t="shared" si="111"/>
        <v>0</v>
      </c>
      <c r="N243" s="54">
        <f>M243 / X338</f>
        <v>0</v>
      </c>
      <c r="O243" s="7">
        <f t="shared" si="112"/>
        <v>0</v>
      </c>
      <c r="P243" s="55">
        <f>O243 / X338*100</f>
        <v>0</v>
      </c>
      <c r="Q243" s="55">
        <f t="shared" si="113"/>
        <v>0</v>
      </c>
      <c r="R243" s="159">
        <f t="shared" si="114"/>
        <v>0</v>
      </c>
      <c r="S243" s="33">
        <f t="shared" si="115"/>
        <v>1</v>
      </c>
      <c r="T243" s="44">
        <v>1</v>
      </c>
      <c r="U243" s="44">
        <v>1</v>
      </c>
      <c r="V243" s="152">
        <f t="shared" si="116"/>
        <v>0</v>
      </c>
      <c r="W243" s="152">
        <f t="shared" si="117"/>
        <v>0</v>
      </c>
      <c r="X243" s="203"/>
      <c r="Y243" s="189">
        <v>0</v>
      </c>
      <c r="Z243" s="183">
        <f t="shared" si="118"/>
        <v>0</v>
      </c>
      <c r="AA243" s="177">
        <f t="shared" si="119"/>
        <v>0</v>
      </c>
      <c r="AB243" s="170">
        <v>5806659</v>
      </c>
      <c r="AC243" s="172">
        <f>IF(C243 = B338,1,_xll.BDP(J243,$AC$7)*K243)</f>
        <v>1.2248000000000001</v>
      </c>
      <c r="AD243" s="195">
        <f>Z243*AB243*S243/AC243 / AE338</f>
        <v>0</v>
      </c>
      <c r="AE243" s="206"/>
      <c r="AF243" s="197"/>
      <c r="AG243" s="179"/>
    </row>
    <row r="244" spans="2:33" s="44" customFormat="1" x14ac:dyDescent="0.2">
      <c r="B244" s="19" t="s">
        <v>46</v>
      </c>
      <c r="C244" s="44" t="str">
        <f>_xll.BDP(B244,$C$7)</f>
        <v>USD</v>
      </c>
      <c r="D244" s="19" t="s">
        <v>419</v>
      </c>
      <c r="E244" s="20">
        <f>_xll.BDP(B244,$E$7)</f>
        <v>66.34</v>
      </c>
      <c r="F244" s="20">
        <f>_xll.BDP(B244,$F$7)</f>
        <v>65.459999999999994</v>
      </c>
      <c r="G244" s="36">
        <f t="shared" si="109"/>
        <v>-0.88000000000000966</v>
      </c>
      <c r="H244" s="24">
        <f t="shared" si="110"/>
        <v>-1.3264998492613953</v>
      </c>
      <c r="I244" s="28">
        <v>9800</v>
      </c>
      <c r="J244" s="52" t="str">
        <f>CONCATENATE(B338,C244, " Curncy")</f>
        <v>EURUSD Curncy</v>
      </c>
      <c r="K244" s="19">
        <f>IF(C244 = B338,1,_xll.BDP(J244,$K$7))</f>
        <v>1</v>
      </c>
      <c r="L244" s="21">
        <f>IF(C244 = B338,1,_xll.BDP(J244,$L$7)*K244)</f>
        <v>1.2218</v>
      </c>
      <c r="M244" s="7">
        <f t="shared" si="111"/>
        <v>-7058.4383696186733</v>
      </c>
      <c r="N244" s="54">
        <f>M244 / X338</f>
        <v>-4.084558329899639E-5</v>
      </c>
      <c r="O244" s="7">
        <f t="shared" si="112"/>
        <v>525051.56326731038</v>
      </c>
      <c r="P244" s="55">
        <f>O244 / X338*100</f>
        <v>0.3038354412218493</v>
      </c>
      <c r="Q244" s="55">
        <f t="shared" si="113"/>
        <v>0</v>
      </c>
      <c r="R244" s="159">
        <f t="shared" si="114"/>
        <v>0.3038354412218493</v>
      </c>
      <c r="S244" s="33">
        <f t="shared" si="115"/>
        <v>1</v>
      </c>
      <c r="T244" s="44">
        <v>0</v>
      </c>
      <c r="U244" s="44">
        <v>1</v>
      </c>
      <c r="V244" s="152">
        <f t="shared" si="116"/>
        <v>0</v>
      </c>
      <c r="W244" s="152">
        <f t="shared" si="117"/>
        <v>0</v>
      </c>
      <c r="X244" s="203"/>
      <c r="Y244" s="189" t="e">
        <f>_xll.BDH(B244,$Y$7,$C$1,$C$1)</f>
        <v>#N/A</v>
      </c>
      <c r="Z244" s="183" t="e">
        <f t="shared" si="118"/>
        <v>#N/A</v>
      </c>
      <c r="AA244" s="177" t="e">
        <f t="shared" si="119"/>
        <v>#N/A</v>
      </c>
      <c r="AB244" s="170">
        <v>9800</v>
      </c>
      <c r="AC244" s="172">
        <f>IF(C244 = B338,1,_xll.BDP(J244,$AC$7)*K244)</f>
        <v>1.2248000000000001</v>
      </c>
      <c r="AD244" s="195" t="e">
        <f>Z244*AB244*S244/AC244 / AE338</f>
        <v>#N/A</v>
      </c>
      <c r="AE244" s="206"/>
      <c r="AF244" s="197"/>
      <c r="AG244" s="179"/>
    </row>
    <row r="245" spans="2:33" s="44" customFormat="1" x14ac:dyDescent="0.2">
      <c r="B245" s="19" t="s">
        <v>45</v>
      </c>
      <c r="C245" s="44" t="str">
        <f>_xll.BDP(B245,$C$7)</f>
        <v>USD</v>
      </c>
      <c r="D245" s="19" t="s">
        <v>373</v>
      </c>
      <c r="E245" s="20">
        <f>_xll.BDP(B245,$E$7)</f>
        <v>13.2</v>
      </c>
      <c r="F245" s="20">
        <f>_xll.BDP(B245,$F$7)</f>
        <v>12.47</v>
      </c>
      <c r="G245" s="36">
        <f t="shared" si="109"/>
        <v>-0.72999999999999865</v>
      </c>
      <c r="H245" s="24">
        <f t="shared" si="110"/>
        <v>-5.5303030303030205</v>
      </c>
      <c r="I245" s="28">
        <v>645800</v>
      </c>
      <c r="J245" s="52" t="str">
        <f>CONCATENATE(B338,C245, " Curncy")</f>
        <v>EURUSD Curncy</v>
      </c>
      <c r="K245" s="19">
        <f>IF(C245 = B338,1,_xll.BDP(J245,$K$7))</f>
        <v>1</v>
      </c>
      <c r="L245" s="21">
        <f>IF(C245 = B338,1,_xll.BDP(J245,$L$7)*K245)</f>
        <v>1.2218</v>
      </c>
      <c r="M245" s="7">
        <f t="shared" si="111"/>
        <v>-385852.02160746366</v>
      </c>
      <c r="N245" s="54">
        <f>M245 / X338</f>
        <v>-2.2328382092971725E-3</v>
      </c>
      <c r="O245" s="7">
        <f t="shared" si="112"/>
        <v>6591198.2321165493</v>
      </c>
      <c r="P245" s="55">
        <f>O245 / X338*100</f>
        <v>3.8141770506761361</v>
      </c>
      <c r="Q245" s="55">
        <f t="shared" si="113"/>
        <v>0</v>
      </c>
      <c r="R245" s="159">
        <f t="shared" si="114"/>
        <v>3.8141770506761361</v>
      </c>
      <c r="S245" s="33">
        <f t="shared" si="115"/>
        <v>1</v>
      </c>
      <c r="T245" s="44">
        <v>0</v>
      </c>
      <c r="U245" s="44">
        <v>1</v>
      </c>
      <c r="V245" s="152">
        <f t="shared" si="116"/>
        <v>0</v>
      </c>
      <c r="W245" s="152">
        <f t="shared" si="117"/>
        <v>0</v>
      </c>
      <c r="X245" s="203"/>
      <c r="Y245" s="189" t="e">
        <f>_xll.BDH(B245,$Y$7,$C$1,$C$1)</f>
        <v>#N/A</v>
      </c>
      <c r="Z245" s="183" t="e">
        <f t="shared" si="118"/>
        <v>#N/A</v>
      </c>
      <c r="AA245" s="177" t="e">
        <f t="shared" si="119"/>
        <v>#N/A</v>
      </c>
      <c r="AB245" s="170">
        <v>645800</v>
      </c>
      <c r="AC245" s="172">
        <f>IF(C245 = B338,1,_xll.BDP(J245,$AC$7)*K245)</f>
        <v>1.2248000000000001</v>
      </c>
      <c r="AD245" s="195" t="e">
        <f>Z245*AB245*S245/AC245 / AE338</f>
        <v>#N/A</v>
      </c>
      <c r="AE245" s="206"/>
      <c r="AF245" s="197"/>
      <c r="AG245" s="179"/>
    </row>
    <row r="246" spans="2:33" s="44" customFormat="1" x14ac:dyDescent="0.2">
      <c r="B246" s="19" t="s">
        <v>44</v>
      </c>
      <c r="C246" s="44" t="str">
        <f>_xll.BDP(B246,$C$7)</f>
        <v>USD</v>
      </c>
      <c r="D246" s="19" t="s">
        <v>418</v>
      </c>
      <c r="E246" s="20">
        <f>_xll.BDP(B246,$E$7)</f>
        <v>124.16</v>
      </c>
      <c r="F246" s="20">
        <f>_xll.BDP(B246,$F$7)</f>
        <v>125.93</v>
      </c>
      <c r="G246" s="36">
        <f t="shared" si="109"/>
        <v>1.7700000000000102</v>
      </c>
      <c r="H246" s="24">
        <f t="shared" si="110"/>
        <v>1.4255798969072249</v>
      </c>
      <c r="I246" s="28">
        <v>0</v>
      </c>
      <c r="J246" s="52" t="str">
        <f>CONCATENATE(B338,C246, " Curncy")</f>
        <v>EURUSD Curncy</v>
      </c>
      <c r="K246" s="19">
        <f>IF(C246 = B338,1,_xll.BDP(J246,$K$7))</f>
        <v>1</v>
      </c>
      <c r="L246" s="21">
        <f>IF(C246 = B338,1,_xll.BDP(J246,$L$7)*K246)</f>
        <v>1.2218</v>
      </c>
      <c r="M246" s="7">
        <f t="shared" si="111"/>
        <v>0</v>
      </c>
      <c r="N246" s="54">
        <f>M246 / X338</f>
        <v>0</v>
      </c>
      <c r="O246" s="7">
        <f t="shared" si="112"/>
        <v>0</v>
      </c>
      <c r="P246" s="55">
        <f>O246 / X338*100</f>
        <v>0</v>
      </c>
      <c r="Q246" s="55">
        <f t="shared" si="113"/>
        <v>0</v>
      </c>
      <c r="R246" s="159">
        <f t="shared" si="114"/>
        <v>0</v>
      </c>
      <c r="S246" s="33">
        <f t="shared" si="115"/>
        <v>1</v>
      </c>
      <c r="T246" s="44">
        <v>0</v>
      </c>
      <c r="U246" s="44">
        <v>1</v>
      </c>
      <c r="V246" s="152">
        <f t="shared" si="116"/>
        <v>0</v>
      </c>
      <c r="W246" s="152">
        <f t="shared" si="117"/>
        <v>0</v>
      </c>
      <c r="X246" s="203"/>
      <c r="Y246" s="189" t="e">
        <f>_xll.BDH(B246,$Y$7,$C$1,$C$1)</f>
        <v>#N/A</v>
      </c>
      <c r="Z246" s="183" t="e">
        <f t="shared" si="118"/>
        <v>#N/A</v>
      </c>
      <c r="AA246" s="177" t="e">
        <f t="shared" si="119"/>
        <v>#N/A</v>
      </c>
      <c r="AB246" s="170">
        <v>0</v>
      </c>
      <c r="AC246" s="172">
        <f>IF(C246 = B338,1,_xll.BDP(J246,$AC$7)*K246)</f>
        <v>1.2248000000000001</v>
      </c>
      <c r="AD246" s="195" t="e">
        <f>Z246*AB246*S246/AC246 / AE338</f>
        <v>#N/A</v>
      </c>
      <c r="AE246" s="206"/>
      <c r="AF246" s="197"/>
      <c r="AG246" s="179"/>
    </row>
    <row r="247" spans="2:33" s="44" customFormat="1" x14ac:dyDescent="0.2">
      <c r="B247" s="19" t="s">
        <v>43</v>
      </c>
      <c r="C247" s="44" t="str">
        <f>_xll.BDP(B247,$C$7)</f>
        <v>USD</v>
      </c>
      <c r="D247" s="19" t="s">
        <v>417</v>
      </c>
      <c r="E247" s="20">
        <f>_xll.BDP(B247,$E$7)</f>
        <v>16.32</v>
      </c>
      <c r="F247" s="20">
        <f>_xll.BDP(B247,$F$7)</f>
        <v>17.29</v>
      </c>
      <c r="G247" s="36">
        <f t="shared" si="109"/>
        <v>0.96999999999999886</v>
      </c>
      <c r="H247" s="24">
        <f t="shared" si="110"/>
        <v>5.9436274509803848</v>
      </c>
      <c r="I247" s="28">
        <v>-115000</v>
      </c>
      <c r="J247" s="52" t="str">
        <f>CONCATENATE(B338,C247, " Curncy")</f>
        <v>EURUSD Curncy</v>
      </c>
      <c r="K247" s="19">
        <f>IF(C247 = B338,1,_xll.BDP(J247,$K$7))</f>
        <v>1</v>
      </c>
      <c r="L247" s="21">
        <f>IF(C247 = B338,1,_xll.BDP(J247,$L$7)*K247)</f>
        <v>1.2218</v>
      </c>
      <c r="M247" s="7">
        <f t="shared" si="111"/>
        <v>-91299.721722049333</v>
      </c>
      <c r="N247" s="54">
        <f>M247 / X338</f>
        <v>-5.2833079974524489E-4</v>
      </c>
      <c r="O247" s="7">
        <f t="shared" si="112"/>
        <v>-1627394.0088394172</v>
      </c>
      <c r="P247" s="55">
        <f>O247 / X338*100</f>
        <v>-0.94173603377271076</v>
      </c>
      <c r="Q247" s="55">
        <f t="shared" si="113"/>
        <v>-0.94173603377271076</v>
      </c>
      <c r="R247" s="159">
        <f t="shared" si="114"/>
        <v>0</v>
      </c>
      <c r="S247" s="33">
        <f t="shared" si="115"/>
        <v>1</v>
      </c>
      <c r="T247" s="44">
        <v>0</v>
      </c>
      <c r="U247" s="44">
        <v>1</v>
      </c>
      <c r="V247" s="152">
        <f t="shared" si="116"/>
        <v>0</v>
      </c>
      <c r="W247" s="152">
        <f t="shared" si="117"/>
        <v>0</v>
      </c>
      <c r="X247" s="203"/>
      <c r="Y247" s="189" t="e">
        <f>_xll.BDH(B247,$Y$7,$C$1,$C$1)</f>
        <v>#N/A</v>
      </c>
      <c r="Z247" s="183" t="e">
        <f t="shared" si="118"/>
        <v>#N/A</v>
      </c>
      <c r="AA247" s="177" t="e">
        <f t="shared" si="119"/>
        <v>#N/A</v>
      </c>
      <c r="AB247" s="170">
        <v>-115000</v>
      </c>
      <c r="AC247" s="172">
        <f>IF(C247 = B338,1,_xll.BDP(J247,$AC$7)*K247)</f>
        <v>1.2248000000000001</v>
      </c>
      <c r="AD247" s="195" t="e">
        <f>Z247*AB247*S247/AC247 / AE338</f>
        <v>#N/A</v>
      </c>
      <c r="AE247" s="206"/>
      <c r="AF247" s="197"/>
      <c r="AG247" s="179"/>
    </row>
    <row r="248" spans="2:33" s="44" customFormat="1" x14ac:dyDescent="0.2">
      <c r="B248" s="19" t="s">
        <v>42</v>
      </c>
      <c r="C248" s="44" t="str">
        <f>_xll.BDP(B248,$C$7)</f>
        <v>USD</v>
      </c>
      <c r="D248" s="19" t="s">
        <v>416</v>
      </c>
      <c r="E248" s="20">
        <f>_xll.BDP(B248,$E$7)</f>
        <v>47.04</v>
      </c>
      <c r="F248" s="20">
        <f>_xll.BDP(B248,$F$7)</f>
        <v>46.79</v>
      </c>
      <c r="G248" s="36">
        <f t="shared" si="109"/>
        <v>-0.25</v>
      </c>
      <c r="H248" s="24">
        <f t="shared" si="110"/>
        <v>-0.53146258503401356</v>
      </c>
      <c r="I248" s="28">
        <v>-30700</v>
      </c>
      <c r="J248" s="52" t="str">
        <f>CONCATENATE(B338,C248, " Curncy")</f>
        <v>EURUSD Curncy</v>
      </c>
      <c r="K248" s="19">
        <f>IF(C248 = B338,1,_xll.BDP(J248,$K$7))</f>
        <v>1</v>
      </c>
      <c r="L248" s="21">
        <f>IF(C248 = B338,1,_xll.BDP(J248,$L$7)*K248)</f>
        <v>1.2218</v>
      </c>
      <c r="M248" s="7">
        <f t="shared" si="111"/>
        <v>6281.7155017187752</v>
      </c>
      <c r="N248" s="54">
        <f>M248 / X338</f>
        <v>3.6350864079289635E-5</v>
      </c>
      <c r="O248" s="7">
        <f t="shared" si="112"/>
        <v>-1175685.873301686</v>
      </c>
      <c r="P248" s="55">
        <f>O248 / X338*100</f>
        <v>-0.68034277210798488</v>
      </c>
      <c r="Q248" s="55">
        <f t="shared" si="113"/>
        <v>-0.68034277210798488</v>
      </c>
      <c r="R248" s="159">
        <f t="shared" si="114"/>
        <v>0</v>
      </c>
      <c r="S248" s="33">
        <f t="shared" si="115"/>
        <v>1</v>
      </c>
      <c r="T248" s="44">
        <v>0</v>
      </c>
      <c r="U248" s="44">
        <v>1</v>
      </c>
      <c r="V248" s="152">
        <f t="shared" si="116"/>
        <v>3.6350864079289635E-5</v>
      </c>
      <c r="W248" s="152">
        <f t="shared" si="117"/>
        <v>0</v>
      </c>
      <c r="X248" s="203"/>
      <c r="Y248" s="189" t="e">
        <f>_xll.BDH(B248,$Y$7,$C$1,$C$1)</f>
        <v>#N/A</v>
      </c>
      <c r="Z248" s="183" t="e">
        <f t="shared" si="118"/>
        <v>#N/A</v>
      </c>
      <c r="AA248" s="177" t="e">
        <f t="shared" si="119"/>
        <v>#N/A</v>
      </c>
      <c r="AB248" s="170">
        <v>-30700</v>
      </c>
      <c r="AC248" s="172">
        <f>IF(C248 = B338,1,_xll.BDP(J248,$AC$7)*K248)</f>
        <v>1.2248000000000001</v>
      </c>
      <c r="AD248" s="195" t="e">
        <f>Z248*AB248*S248/AC248 / AE338</f>
        <v>#N/A</v>
      </c>
      <c r="AE248" s="206"/>
      <c r="AF248" s="197"/>
      <c r="AG248" s="179"/>
    </row>
    <row r="249" spans="2:33" s="44" customFormat="1" x14ac:dyDescent="0.2">
      <c r="B249" s="19" t="s">
        <v>41</v>
      </c>
      <c r="C249" s="44" t="str">
        <f>_xll.BDP(B249,$C$7)</f>
        <v>USD</v>
      </c>
      <c r="D249" s="19" t="s">
        <v>415</v>
      </c>
      <c r="E249" s="20">
        <f>_xll.BDP(B249,$E$7)</f>
        <v>93.74</v>
      </c>
      <c r="F249" s="20">
        <f>_xll.BDP(B249,$F$7)</f>
        <v>93.875</v>
      </c>
      <c r="G249" s="36">
        <f t="shared" si="109"/>
        <v>0.13500000000000512</v>
      </c>
      <c r="H249" s="24">
        <f t="shared" si="110"/>
        <v>0.14401536163858025</v>
      </c>
      <c r="I249" s="28">
        <v>0</v>
      </c>
      <c r="J249" s="52" t="str">
        <f>CONCATENATE(B338,C249, " Curncy")</f>
        <v>EURUSD Curncy</v>
      </c>
      <c r="K249" s="19">
        <f>IF(C249 = B338,1,_xll.BDP(J249,$K$7))</f>
        <v>1</v>
      </c>
      <c r="L249" s="21">
        <f>IF(C249 = B338,1,_xll.BDP(J249,$L$7)*K249)</f>
        <v>1.2218</v>
      </c>
      <c r="M249" s="7">
        <f t="shared" si="111"/>
        <v>0</v>
      </c>
      <c r="N249" s="54">
        <f>M249 / X338</f>
        <v>0</v>
      </c>
      <c r="O249" s="7">
        <f t="shared" si="112"/>
        <v>0</v>
      </c>
      <c r="P249" s="55">
        <f>O249 / X338*100</f>
        <v>0</v>
      </c>
      <c r="Q249" s="55">
        <f t="shared" si="113"/>
        <v>0</v>
      </c>
      <c r="R249" s="159">
        <f t="shared" si="114"/>
        <v>0</v>
      </c>
      <c r="S249" s="33">
        <f t="shared" si="115"/>
        <v>1</v>
      </c>
      <c r="T249" s="44">
        <v>0</v>
      </c>
      <c r="U249" s="44">
        <v>1</v>
      </c>
      <c r="V249" s="152">
        <f t="shared" si="116"/>
        <v>0</v>
      </c>
      <c r="W249" s="152">
        <f t="shared" si="117"/>
        <v>0</v>
      </c>
      <c r="X249" s="203"/>
      <c r="Y249" s="189" t="e">
        <f>_xll.BDH(B249,$Y$7,$C$1,$C$1)</f>
        <v>#N/A</v>
      </c>
      <c r="Z249" s="183" t="e">
        <f t="shared" si="118"/>
        <v>#N/A</v>
      </c>
      <c r="AA249" s="177" t="e">
        <f t="shared" si="119"/>
        <v>#N/A</v>
      </c>
      <c r="AB249" s="170">
        <v>0</v>
      </c>
      <c r="AC249" s="172">
        <f>IF(C249 = B338,1,_xll.BDP(J249,$AC$7)*K249)</f>
        <v>1.2248000000000001</v>
      </c>
      <c r="AD249" s="195" t="e">
        <f>Z249*AB249*S249/AC249 / AE338</f>
        <v>#N/A</v>
      </c>
      <c r="AE249" s="206"/>
      <c r="AF249" s="197"/>
      <c r="AG249" s="179"/>
    </row>
    <row r="250" spans="2:33" s="44" customFormat="1" x14ac:dyDescent="0.2">
      <c r="B250" s="19" t="s">
        <v>40</v>
      </c>
      <c r="C250" s="44" t="str">
        <f>_xll.BDP(B250,$C$7)</f>
        <v>USD</v>
      </c>
      <c r="D250" s="19" t="s">
        <v>363</v>
      </c>
      <c r="E250" s="20">
        <f>_xll.BDP(B250,$E$7)</f>
        <v>350.99</v>
      </c>
      <c r="F250" s="20">
        <f>_xll.BDP(B250,$F$7)</f>
        <v>345.108</v>
      </c>
      <c r="G250" s="36">
        <f t="shared" si="109"/>
        <v>-5.882000000000005</v>
      </c>
      <c r="H250" s="24">
        <f t="shared" si="110"/>
        <v>-1.6758312202626868</v>
      </c>
      <c r="I250" s="28">
        <v>-14160</v>
      </c>
      <c r="J250" s="52" t="str">
        <f>CONCATENATE(B338,C250, " Curncy")</f>
        <v>EURUSD Curncy</v>
      </c>
      <c r="K250" s="19">
        <f>IF(C250 = B338,1,_xll.BDP(J250,$K$7))</f>
        <v>1</v>
      </c>
      <c r="L250" s="21">
        <f>IF(C250 = B338,1,_xll.BDP(J250,$L$7)*K250)</f>
        <v>1.2218</v>
      </c>
      <c r="M250" s="7">
        <f t="shared" si="111"/>
        <v>68169.192993943419</v>
      </c>
      <c r="N250" s="54">
        <f>M250 / X338</f>
        <v>3.9447967171383022E-4</v>
      </c>
      <c r="O250" s="7">
        <f t="shared" si="112"/>
        <v>-3999614.7323620887</v>
      </c>
      <c r="P250" s="55">
        <f>O250 / X338*100</f>
        <v>-2.3144864084633867</v>
      </c>
      <c r="Q250" s="55">
        <f t="shared" si="113"/>
        <v>-2.3144864084633867</v>
      </c>
      <c r="R250" s="159">
        <f t="shared" si="114"/>
        <v>0</v>
      </c>
      <c r="S250" s="33">
        <f t="shared" si="115"/>
        <v>1</v>
      </c>
      <c r="T250" s="44">
        <v>0</v>
      </c>
      <c r="U250" s="44">
        <v>1</v>
      </c>
      <c r="V250" s="152">
        <f t="shared" si="116"/>
        <v>3.9447967171383022E-4</v>
      </c>
      <c r="W250" s="152">
        <f t="shared" si="117"/>
        <v>0</v>
      </c>
      <c r="X250" s="203"/>
      <c r="Y250" s="189" t="e">
        <f>_xll.BDH(B250,$Y$7,$C$1,$C$1)</f>
        <v>#N/A</v>
      </c>
      <c r="Z250" s="183" t="e">
        <f t="shared" si="118"/>
        <v>#N/A</v>
      </c>
      <c r="AA250" s="177" t="e">
        <f t="shared" si="119"/>
        <v>#N/A</v>
      </c>
      <c r="AB250" s="170">
        <v>-14160</v>
      </c>
      <c r="AC250" s="172">
        <f>IF(C250 = B338,1,_xll.BDP(J250,$AC$7)*K250)</f>
        <v>1.2248000000000001</v>
      </c>
      <c r="AD250" s="195" t="e">
        <f>Z250*AB250*S250/AC250 / AE338</f>
        <v>#N/A</v>
      </c>
      <c r="AE250" s="206"/>
      <c r="AF250" s="197"/>
      <c r="AG250" s="179"/>
    </row>
    <row r="251" spans="2:33" s="44" customFormat="1" x14ac:dyDescent="0.2">
      <c r="B251" s="19" t="s">
        <v>39</v>
      </c>
      <c r="C251" s="44" t="str">
        <f>_xll.BDP(B251,$C$7)</f>
        <v>USD</v>
      </c>
      <c r="D251" s="19" t="s">
        <v>414</v>
      </c>
      <c r="E251" s="20">
        <f>_xll.BDP(B251,$E$7)</f>
        <v>291.38</v>
      </c>
      <c r="F251" s="20">
        <f>_xll.BDP(B251,$F$7)</f>
        <v>292.88</v>
      </c>
      <c r="G251" s="36">
        <f t="shared" si="109"/>
        <v>1.5</v>
      </c>
      <c r="H251" s="24">
        <f t="shared" si="110"/>
        <v>0.51479168096643557</v>
      </c>
      <c r="I251" s="28">
        <v>0</v>
      </c>
      <c r="J251" s="52" t="str">
        <f>CONCATENATE(B338,C251, " Curncy")</f>
        <v>EURUSD Curncy</v>
      </c>
      <c r="K251" s="19">
        <f>IF(C251 = B338,1,_xll.BDP(J251,$K$7))</f>
        <v>1</v>
      </c>
      <c r="L251" s="21">
        <f>IF(C251 = B338,1,_xll.BDP(J251,$L$7)*K251)</f>
        <v>1.2218</v>
      </c>
      <c r="M251" s="7">
        <f t="shared" si="111"/>
        <v>0</v>
      </c>
      <c r="N251" s="54">
        <f>M251 / X338</f>
        <v>0</v>
      </c>
      <c r="O251" s="7">
        <f t="shared" si="112"/>
        <v>0</v>
      </c>
      <c r="P251" s="55">
        <f>O251 / X338*100</f>
        <v>0</v>
      </c>
      <c r="Q251" s="55">
        <f t="shared" si="113"/>
        <v>0</v>
      </c>
      <c r="R251" s="159">
        <f t="shared" si="114"/>
        <v>0</v>
      </c>
      <c r="S251" s="33">
        <f t="shared" si="115"/>
        <v>1</v>
      </c>
      <c r="T251" s="44">
        <v>0</v>
      </c>
      <c r="U251" s="44">
        <v>1</v>
      </c>
      <c r="V251" s="152">
        <f t="shared" si="116"/>
        <v>0</v>
      </c>
      <c r="W251" s="152">
        <f t="shared" si="117"/>
        <v>0</v>
      </c>
      <c r="X251" s="203"/>
      <c r="Y251" s="189" t="e">
        <f>_xll.BDH(B251,$Y$7,$C$1,$C$1)</f>
        <v>#N/A</v>
      </c>
      <c r="Z251" s="183" t="e">
        <f t="shared" si="118"/>
        <v>#N/A</v>
      </c>
      <c r="AA251" s="177" t="e">
        <f t="shared" si="119"/>
        <v>#N/A</v>
      </c>
      <c r="AB251" s="170">
        <v>0</v>
      </c>
      <c r="AC251" s="172">
        <f>IF(C251 = B338,1,_xll.BDP(J251,$AC$7)*K251)</f>
        <v>1.2248000000000001</v>
      </c>
      <c r="AD251" s="195" t="e">
        <f>Z251*AB251*S251/AC251 / AE338</f>
        <v>#N/A</v>
      </c>
      <c r="AE251" s="206"/>
      <c r="AF251" s="197"/>
      <c r="AG251" s="179"/>
    </row>
    <row r="252" spans="2:33" s="44" customFormat="1" x14ac:dyDescent="0.2">
      <c r="B252" s="19" t="s">
        <v>38</v>
      </c>
      <c r="C252" s="44" t="str">
        <f>_xll.BDP(B252,$C$7)</f>
        <v>USD</v>
      </c>
      <c r="D252" s="19" t="s">
        <v>361</v>
      </c>
      <c r="E252" s="20">
        <f>_xll.BDP(B252,$E$7)</f>
        <v>9.6199999999999992</v>
      </c>
      <c r="F252" s="20">
        <f>_xll.BDP(B252,$F$7)</f>
        <v>9.34</v>
      </c>
      <c r="G252" s="36">
        <f t="shared" si="109"/>
        <v>-0.27999999999999936</v>
      </c>
      <c r="H252" s="24">
        <f t="shared" si="110"/>
        <v>-2.9106029106029041</v>
      </c>
      <c r="I252" s="28">
        <v>410000</v>
      </c>
      <c r="J252" s="52" t="str">
        <f>CONCATENATE(B338,C252, " Curncy")</f>
        <v>EURUSD Curncy</v>
      </c>
      <c r="K252" s="19">
        <f>IF(C252 = B338,1,_xll.BDP(J252,$K$7))</f>
        <v>1</v>
      </c>
      <c r="L252" s="21">
        <f>IF(C252 = B338,1,_xll.BDP(J252,$L$7)*K252)</f>
        <v>1.2218</v>
      </c>
      <c r="M252" s="7">
        <f t="shared" si="111"/>
        <v>-93959.731543623944</v>
      </c>
      <c r="N252" s="54">
        <f>M252 / X338</f>
        <v>-5.4372367378533436E-4</v>
      </c>
      <c r="O252" s="7">
        <f t="shared" si="112"/>
        <v>3134228.187919463</v>
      </c>
      <c r="P252" s="55">
        <f>O252 / X338*100</f>
        <v>1.8137068261267979</v>
      </c>
      <c r="Q252" s="55">
        <f t="shared" si="113"/>
        <v>0</v>
      </c>
      <c r="R252" s="159">
        <f t="shared" si="114"/>
        <v>1.8137068261267979</v>
      </c>
      <c r="S252" s="33">
        <f t="shared" si="115"/>
        <v>1</v>
      </c>
      <c r="T252" s="44">
        <v>0</v>
      </c>
      <c r="U252" s="44">
        <v>1</v>
      </c>
      <c r="V252" s="152">
        <f t="shared" si="116"/>
        <v>0</v>
      </c>
      <c r="W252" s="152">
        <f t="shared" si="117"/>
        <v>0</v>
      </c>
      <c r="X252" s="203"/>
      <c r="Y252" s="189" t="e">
        <f>_xll.BDH(B252,$Y$7,$C$1,$C$1)</f>
        <v>#N/A</v>
      </c>
      <c r="Z252" s="183" t="e">
        <f t="shared" si="118"/>
        <v>#N/A</v>
      </c>
      <c r="AA252" s="177" t="e">
        <f t="shared" si="119"/>
        <v>#N/A</v>
      </c>
      <c r="AB252" s="170">
        <v>410000</v>
      </c>
      <c r="AC252" s="172">
        <f>IF(C252 = B338,1,_xll.BDP(J252,$AC$7)*K252)</f>
        <v>1.2248000000000001</v>
      </c>
      <c r="AD252" s="195" t="e">
        <f>Z252*AB252*S252/AC252 / AE338</f>
        <v>#N/A</v>
      </c>
      <c r="AE252" s="206"/>
      <c r="AF252" s="197"/>
      <c r="AG252" s="179"/>
    </row>
    <row r="253" spans="2:33" s="44" customFormat="1" x14ac:dyDescent="0.2">
      <c r="B253" s="19">
        <v>27054</v>
      </c>
      <c r="C253" s="44" t="s">
        <v>36</v>
      </c>
      <c r="D253" s="19" t="s">
        <v>37</v>
      </c>
      <c r="E253" s="20">
        <v>1</v>
      </c>
      <c r="F253" s="20">
        <v>1</v>
      </c>
      <c r="G253" s="36">
        <f t="shared" si="109"/>
        <v>0</v>
      </c>
      <c r="H253" s="24">
        <f t="shared" si="110"/>
        <v>0</v>
      </c>
      <c r="I253" s="28">
        <v>1933201</v>
      </c>
      <c r="J253" s="52" t="str">
        <f>CONCATENATE(B338,C253, " Curncy")</f>
        <v>EURUSD Curncy</v>
      </c>
      <c r="K253" s="19">
        <f>IF(C253 = B338,1,_xll.BDP(J253,$K$7))</f>
        <v>1</v>
      </c>
      <c r="L253" s="21">
        <f>IF(C253 = B338,1,_xll.BDP(J253,$L$7)*K253)</f>
        <v>1.2218</v>
      </c>
      <c r="M253" s="7">
        <f t="shared" si="111"/>
        <v>0</v>
      </c>
      <c r="N253" s="54">
        <f>M253 / X338</f>
        <v>0</v>
      </c>
      <c r="O253" s="7">
        <f t="shared" si="112"/>
        <v>1582256.5067932559</v>
      </c>
      <c r="P253" s="55">
        <f>O253 / X338*100</f>
        <v>0.91561598422080537</v>
      </c>
      <c r="Q253" s="55">
        <f t="shared" si="113"/>
        <v>0</v>
      </c>
      <c r="R253" s="159">
        <f t="shared" si="114"/>
        <v>0.91561598422080537</v>
      </c>
      <c r="S253" s="33">
        <f t="shared" si="115"/>
        <v>1</v>
      </c>
      <c r="T253" s="44">
        <v>1</v>
      </c>
      <c r="U253" s="44">
        <v>1</v>
      </c>
      <c r="V253" s="152">
        <f t="shared" si="116"/>
        <v>0</v>
      </c>
      <c r="W253" s="152">
        <f t="shared" si="117"/>
        <v>0</v>
      </c>
      <c r="X253" s="203"/>
      <c r="Y253" s="189">
        <v>1</v>
      </c>
      <c r="Z253" s="183">
        <f t="shared" si="118"/>
        <v>0</v>
      </c>
      <c r="AA253" s="177">
        <f t="shared" si="119"/>
        <v>0</v>
      </c>
      <c r="AB253" s="170">
        <v>1933201</v>
      </c>
      <c r="AC253" s="172">
        <f>IF(C253 = B338,1,_xll.BDP(J253,$AC$7)*K253)</f>
        <v>1.2248000000000001</v>
      </c>
      <c r="AD253" s="195">
        <f>Z253*AB253*S253/AC253 / AE338</f>
        <v>0</v>
      </c>
      <c r="AE253" s="206"/>
      <c r="AF253" s="197"/>
      <c r="AG253" s="179"/>
    </row>
    <row r="254" spans="2:33" s="44" customFormat="1" x14ac:dyDescent="0.2">
      <c r="B254" s="19" t="s">
        <v>35</v>
      </c>
      <c r="C254" s="44" t="str">
        <f>_xll.BDP(B254,$C$7)</f>
        <v>USD</v>
      </c>
      <c r="D254" s="19" t="s">
        <v>413</v>
      </c>
      <c r="E254" s="20">
        <f>_xll.BDP(B254,$E$7)</f>
        <v>50.84</v>
      </c>
      <c r="F254" s="20">
        <f>_xll.BDP(B254,$F$7)</f>
        <v>49.92</v>
      </c>
      <c r="G254" s="36">
        <f t="shared" si="109"/>
        <v>-0.92000000000000171</v>
      </c>
      <c r="H254" s="24">
        <f t="shared" si="110"/>
        <v>-1.8095987411487051</v>
      </c>
      <c r="I254" s="28">
        <v>-35000</v>
      </c>
      <c r="J254" s="52" t="str">
        <f>CONCATENATE(B338,C254, " Curncy")</f>
        <v>EURUSD Curncy</v>
      </c>
      <c r="K254" s="19">
        <f>IF(C254 = B338,1,_xll.BDP(J254,$K$7))</f>
        <v>1</v>
      </c>
      <c r="L254" s="21">
        <f>IF(C254 = B338,1,_xll.BDP(J254,$L$7)*K254)</f>
        <v>1.2218</v>
      </c>
      <c r="M254" s="7">
        <f t="shared" si="111"/>
        <v>26354.558847601947</v>
      </c>
      <c r="N254" s="54">
        <f>M254 / X338</f>
        <v>1.5250785972027733E-4</v>
      </c>
      <c r="O254" s="7">
        <f t="shared" si="112"/>
        <v>-1430021.2800785727</v>
      </c>
      <c r="P254" s="55">
        <f>O254 / X338*100</f>
        <v>-0.8275209083952425</v>
      </c>
      <c r="Q254" s="55">
        <f t="shared" si="113"/>
        <v>-0.8275209083952425</v>
      </c>
      <c r="R254" s="159">
        <f t="shared" si="114"/>
        <v>0</v>
      </c>
      <c r="S254" s="33">
        <f t="shared" si="115"/>
        <v>1</v>
      </c>
      <c r="T254" s="44">
        <v>0</v>
      </c>
      <c r="U254" s="44">
        <v>1</v>
      </c>
      <c r="V254" s="152">
        <f t="shared" si="116"/>
        <v>1.5250785972027733E-4</v>
      </c>
      <c r="W254" s="152">
        <f t="shared" si="117"/>
        <v>0</v>
      </c>
      <c r="X254" s="203"/>
      <c r="Y254" s="189" t="e">
        <f>_xll.BDH(B254,$Y$7,$C$1,$C$1)</f>
        <v>#N/A</v>
      </c>
      <c r="Z254" s="183" t="e">
        <f t="shared" si="118"/>
        <v>#N/A</v>
      </c>
      <c r="AA254" s="177" t="e">
        <f t="shared" si="119"/>
        <v>#N/A</v>
      </c>
      <c r="AB254" s="170">
        <v>-35000</v>
      </c>
      <c r="AC254" s="172">
        <f>IF(C254 = B338,1,_xll.BDP(J254,$AC$7)*K254)</f>
        <v>1.2248000000000001</v>
      </c>
      <c r="AD254" s="195" t="e">
        <f>Z254*AB254*S254/AC254 / AE338</f>
        <v>#N/A</v>
      </c>
      <c r="AE254" s="206"/>
      <c r="AF254" s="197"/>
      <c r="AG254" s="179"/>
    </row>
    <row r="255" spans="2:33" s="44" customFormat="1" x14ac:dyDescent="0.2">
      <c r="B255" s="19" t="s">
        <v>34</v>
      </c>
      <c r="C255" s="44" t="str">
        <f>_xll.BDP(B255,$C$7)</f>
        <v>USD</v>
      </c>
      <c r="D255" s="19" t="s">
        <v>360</v>
      </c>
      <c r="E255" s="20">
        <f>_xll.BDP(B255,$E$7)</f>
        <v>178.42</v>
      </c>
      <c r="F255" s="20">
        <f>_xll.BDP(B255,$F$7)</f>
        <v>176.35</v>
      </c>
      <c r="G255" s="36">
        <f t="shared" si="109"/>
        <v>-2.0699999999999932</v>
      </c>
      <c r="H255" s="24">
        <f t="shared" si="110"/>
        <v>-1.1601838358928336</v>
      </c>
      <c r="I255" s="28">
        <v>-33315</v>
      </c>
      <c r="J255" s="52" t="str">
        <f>CONCATENATE(B338,C255, " Curncy")</f>
        <v>EURUSD Curncy</v>
      </c>
      <c r="K255" s="19">
        <f>IF(C255 = B338,1,_xll.BDP(J255,$K$7))</f>
        <v>1</v>
      </c>
      <c r="L255" s="21">
        <f>IF(C255 = B338,1,_xll.BDP(J255,$L$7)*K255)</f>
        <v>1.2218</v>
      </c>
      <c r="M255" s="7">
        <f t="shared" si="111"/>
        <v>56442.993943362068</v>
      </c>
      <c r="N255" s="54">
        <f>M255 / X338</f>
        <v>3.2662281513735084E-4</v>
      </c>
      <c r="O255" s="7">
        <f t="shared" si="112"/>
        <v>-4808561.3439188087</v>
      </c>
      <c r="P255" s="55">
        <f>O255 / X338*100</f>
        <v>-2.782605480650822</v>
      </c>
      <c r="Q255" s="55">
        <f t="shared" si="113"/>
        <v>-2.782605480650822</v>
      </c>
      <c r="R255" s="159">
        <f t="shared" si="114"/>
        <v>0</v>
      </c>
      <c r="S255" s="33">
        <f t="shared" si="115"/>
        <v>1</v>
      </c>
      <c r="T255" s="44">
        <v>0</v>
      </c>
      <c r="U255" s="44">
        <v>1</v>
      </c>
      <c r="V255" s="152">
        <f t="shared" si="116"/>
        <v>3.2662281513735084E-4</v>
      </c>
      <c r="W255" s="152">
        <f t="shared" si="117"/>
        <v>0</v>
      </c>
      <c r="X255" s="203"/>
      <c r="Y255" s="189" t="e">
        <f>_xll.BDH(B255,$Y$7,$C$1,$C$1)</f>
        <v>#N/A</v>
      </c>
      <c r="Z255" s="183" t="e">
        <f t="shared" si="118"/>
        <v>#N/A</v>
      </c>
      <c r="AA255" s="177" t="e">
        <f t="shared" si="119"/>
        <v>#N/A</v>
      </c>
      <c r="AB255" s="170">
        <v>-33315</v>
      </c>
      <c r="AC255" s="172">
        <f>IF(C255 = B338,1,_xll.BDP(J255,$AC$7)*K255)</f>
        <v>1.2248000000000001</v>
      </c>
      <c r="AD255" s="195" t="e">
        <f>Z255*AB255*S255/AC255 / AE338</f>
        <v>#N/A</v>
      </c>
      <c r="AE255" s="206"/>
      <c r="AF255" s="197"/>
      <c r="AG255" s="179"/>
    </row>
    <row r="256" spans="2:33" s="44" customFormat="1" x14ac:dyDescent="0.2">
      <c r="B256" s="19" t="s">
        <v>411</v>
      </c>
      <c r="C256" s="44" t="str">
        <f>_xll.BDP(B256,$C$7)</f>
        <v>USD</v>
      </c>
      <c r="D256" s="19" t="s">
        <v>412</v>
      </c>
      <c r="E256" s="20">
        <f>_xll.BDP(B256,$E$7)</f>
        <v>27.75</v>
      </c>
      <c r="F256" s="20">
        <f>_xll.BDP(B256,$F$7)</f>
        <v>29.234999999999999</v>
      </c>
      <c r="G256" s="36">
        <f t="shared" si="109"/>
        <v>1.4849999999999994</v>
      </c>
      <c r="H256" s="24">
        <f t="shared" si="110"/>
        <v>5.3513513513513491</v>
      </c>
      <c r="I256" s="28">
        <v>-68000</v>
      </c>
      <c r="J256" s="52" t="str">
        <f>CONCATENATE(B338,C256, " Curncy")</f>
        <v>EURUSD Curncy</v>
      </c>
      <c r="K256" s="19">
        <f>IF(C256 = B338,1,_xll.BDP(J256,$K$7))</f>
        <v>1</v>
      </c>
      <c r="L256" s="21">
        <f>IF(C256 = B338,1,_xll.BDP(J256,$L$7)*K256)</f>
        <v>1.2218</v>
      </c>
      <c r="M256" s="7">
        <f t="shared" si="111"/>
        <v>-82648.551317727906</v>
      </c>
      <c r="N256" s="54">
        <f>M256 / X338</f>
        <v>-4.7826843709793696E-4</v>
      </c>
      <c r="O256" s="7">
        <f t="shared" si="112"/>
        <v>-1627091.176952038</v>
      </c>
      <c r="P256" s="55">
        <f>O256 / X338*100</f>
        <v>-0.94156079182210051</v>
      </c>
      <c r="Q256" s="55">
        <f t="shared" si="113"/>
        <v>-0.94156079182210051</v>
      </c>
      <c r="R256" s="159">
        <f t="shared" si="114"/>
        <v>0</v>
      </c>
      <c r="S256" s="33">
        <f t="shared" si="115"/>
        <v>1</v>
      </c>
      <c r="T256" s="44">
        <v>0</v>
      </c>
      <c r="U256" s="44">
        <v>1</v>
      </c>
      <c r="V256" s="152">
        <f t="shared" si="116"/>
        <v>0</v>
      </c>
      <c r="W256" s="152">
        <f t="shared" si="117"/>
        <v>0</v>
      </c>
      <c r="X256" s="203"/>
      <c r="Y256" s="189" t="e">
        <f>_xll.BDH(B256,$Y$7,$C$1,$C$1)</f>
        <v>#N/A</v>
      </c>
      <c r="Z256" s="183" t="e">
        <f t="shared" si="118"/>
        <v>#N/A</v>
      </c>
      <c r="AA256" s="177" t="e">
        <f t="shared" si="119"/>
        <v>#N/A</v>
      </c>
      <c r="AB256" s="170">
        <v>-68000</v>
      </c>
      <c r="AC256" s="172">
        <f>IF(C256 = B338,1,_xll.BDP(J256,$AC$7)*K256)</f>
        <v>1.2248000000000001</v>
      </c>
      <c r="AD256" s="195" t="e">
        <f>Z256*AB256*S256/AC256 / AE338</f>
        <v>#N/A</v>
      </c>
      <c r="AE256" s="206"/>
      <c r="AF256" s="197"/>
      <c r="AG256" s="179"/>
    </row>
    <row r="257" spans="1:33" s="44" customFormat="1" x14ac:dyDescent="0.2">
      <c r="B257" s="19" t="s">
        <v>33</v>
      </c>
      <c r="C257" s="44" t="str">
        <f>_xll.BDP(B257,$C$7)</f>
        <v>USD</v>
      </c>
      <c r="D257" s="19" t="s">
        <v>358</v>
      </c>
      <c r="E257" s="20">
        <f>_xll.BDP(B257,$E$7)</f>
        <v>71.78</v>
      </c>
      <c r="F257" s="20">
        <f>_xll.BDP(B257,$F$7)</f>
        <v>71.63</v>
      </c>
      <c r="G257" s="36">
        <f t="shared" si="109"/>
        <v>-0.15000000000000568</v>
      </c>
      <c r="H257" s="24">
        <f t="shared" si="110"/>
        <v>-0.20897185845640248</v>
      </c>
      <c r="I257" s="28">
        <v>39575</v>
      </c>
      <c r="J257" s="52" t="str">
        <f>CONCATENATE(B338,C257, " Curncy")</f>
        <v>EURUSD Curncy</v>
      </c>
      <c r="K257" s="19">
        <f>IF(C257 = B338,1,_xll.BDP(J257,$K$7))</f>
        <v>1</v>
      </c>
      <c r="L257" s="21">
        <f>IF(C257 = B338,1,_xll.BDP(J257,$L$7)*K257)</f>
        <v>1.2218</v>
      </c>
      <c r="M257" s="7">
        <f t="shared" si="111"/>
        <v>-4858.6102471764807</v>
      </c>
      <c r="N257" s="54">
        <f>M257 / X338</f>
        <v>-2.8115676467842511E-5</v>
      </c>
      <c r="O257" s="7">
        <f t="shared" si="112"/>
        <v>2320148.346701588</v>
      </c>
      <c r="P257" s="55">
        <f>O257 / X338*100</f>
        <v>1.3426172702609886</v>
      </c>
      <c r="Q257" s="55">
        <f t="shared" si="113"/>
        <v>0</v>
      </c>
      <c r="R257" s="159">
        <f t="shared" si="114"/>
        <v>1.3426172702609886</v>
      </c>
      <c r="S257" s="33">
        <f t="shared" si="115"/>
        <v>1</v>
      </c>
      <c r="T257" s="44">
        <v>0</v>
      </c>
      <c r="U257" s="44">
        <v>1</v>
      </c>
      <c r="V257" s="152">
        <f t="shared" si="116"/>
        <v>0</v>
      </c>
      <c r="W257" s="152">
        <f t="shared" si="117"/>
        <v>0</v>
      </c>
      <c r="X257" s="203"/>
      <c r="Y257" s="189" t="e">
        <f>_xll.BDH(B257,$Y$7,$C$1,$C$1)</f>
        <v>#N/A</v>
      </c>
      <c r="Z257" s="183" t="e">
        <f t="shared" si="118"/>
        <v>#N/A</v>
      </c>
      <c r="AA257" s="177" t="e">
        <f t="shared" si="119"/>
        <v>#N/A</v>
      </c>
      <c r="AB257" s="170">
        <v>39575</v>
      </c>
      <c r="AC257" s="172">
        <f>IF(C257 = B338,1,_xll.BDP(J257,$AC$7)*K257)</f>
        <v>1.2248000000000001</v>
      </c>
      <c r="AD257" s="195" t="e">
        <f>Z257*AB257*S257/AC257 / AE338</f>
        <v>#N/A</v>
      </c>
      <c r="AE257" s="206"/>
      <c r="AF257" s="197"/>
      <c r="AG257" s="179"/>
    </row>
    <row r="258" spans="1:33" s="44" customFormat="1" x14ac:dyDescent="0.2">
      <c r="B258" s="19" t="s">
        <v>319</v>
      </c>
      <c r="C258" s="44" t="str">
        <f>_xll.BDP(B258,$C$7)</f>
        <v>USD</v>
      </c>
      <c r="D258" s="19" t="s">
        <v>410</v>
      </c>
      <c r="E258" s="20">
        <f>_xll.BDP(B258,$E$7)</f>
        <v>91.52</v>
      </c>
      <c r="F258" s="20">
        <f>_xll.BDP(B258,$F$7)</f>
        <v>91.419899999999998</v>
      </c>
      <c r="G258" s="36">
        <f t="shared" si="109"/>
        <v>-0.10009999999999764</v>
      </c>
      <c r="H258" s="24">
        <f t="shared" si="110"/>
        <v>-0.10937499999999743</v>
      </c>
      <c r="I258" s="28">
        <v>0</v>
      </c>
      <c r="J258" s="52" t="str">
        <f>CONCATENATE(B338,C258, " Curncy")</f>
        <v>EURUSD Curncy</v>
      </c>
      <c r="K258" s="19">
        <f>IF(C258 = B338,1,_xll.BDP(J258,$K$7))</f>
        <v>1</v>
      </c>
      <c r="L258" s="21">
        <f>IF(C258 = B338,1,_xll.BDP(J258,$L$7)*K258)</f>
        <v>1.2218</v>
      </c>
      <c r="M258" s="7">
        <f t="shared" si="111"/>
        <v>0</v>
      </c>
      <c r="N258" s="54">
        <f>M258 / X338</f>
        <v>0</v>
      </c>
      <c r="O258" s="7">
        <f t="shared" si="112"/>
        <v>0</v>
      </c>
      <c r="P258" s="55">
        <f>O258 / X338*100</f>
        <v>0</v>
      </c>
      <c r="Q258" s="55">
        <f t="shared" si="113"/>
        <v>0</v>
      </c>
      <c r="R258" s="159">
        <f t="shared" si="114"/>
        <v>0</v>
      </c>
      <c r="S258" s="33">
        <f t="shared" si="115"/>
        <v>1</v>
      </c>
      <c r="T258" s="44">
        <v>0</v>
      </c>
      <c r="U258" s="44">
        <v>1</v>
      </c>
      <c r="V258" s="152">
        <f t="shared" si="116"/>
        <v>0</v>
      </c>
      <c r="W258" s="152">
        <f t="shared" si="117"/>
        <v>0</v>
      </c>
      <c r="X258" s="203"/>
      <c r="Y258" s="189" t="e">
        <f>_xll.BDH(B258,$Y$7,$C$1,$C$1)</f>
        <v>#N/A</v>
      </c>
      <c r="Z258" s="183" t="e">
        <f t="shared" si="118"/>
        <v>#N/A</v>
      </c>
      <c r="AA258" s="177" t="e">
        <f t="shared" si="119"/>
        <v>#N/A</v>
      </c>
      <c r="AB258" s="170">
        <v>0</v>
      </c>
      <c r="AC258" s="172">
        <f>IF(C258 = B338,1,_xll.BDP(J258,$AC$7)*K258)</f>
        <v>1.2248000000000001</v>
      </c>
      <c r="AD258" s="195" t="e">
        <f>Z258*AB258*S258/AC258 / AE338</f>
        <v>#N/A</v>
      </c>
      <c r="AE258" s="206"/>
      <c r="AF258" s="197"/>
      <c r="AG258" s="179"/>
    </row>
    <row r="259" spans="1:33" s="44" customFormat="1" x14ac:dyDescent="0.2">
      <c r="B259" s="19" t="s">
        <v>32</v>
      </c>
      <c r="C259" s="44" t="str">
        <f>_xll.BDP(B259,$C$7)</f>
        <v>USD</v>
      </c>
      <c r="D259" s="19" t="s">
        <v>356</v>
      </c>
      <c r="E259" s="20">
        <f>_xll.BDP(B259,$E$7)</f>
        <v>2.83</v>
      </c>
      <c r="F259" s="20">
        <f>_xll.BDP(B259,$F$7)</f>
        <v>2.71</v>
      </c>
      <c r="G259" s="36">
        <f t="shared" si="109"/>
        <v>-0.12000000000000011</v>
      </c>
      <c r="H259" s="24">
        <f t="shared" si="110"/>
        <v>-4.240282685512371</v>
      </c>
      <c r="I259" s="28">
        <v>-656000</v>
      </c>
      <c r="J259" s="52" t="str">
        <f>CONCATENATE(B338,C259, " Curncy")</f>
        <v>EURUSD Curncy</v>
      </c>
      <c r="K259" s="19">
        <f>IF(C259 = B338,1,_xll.BDP(J259,$K$7))</f>
        <v>1</v>
      </c>
      <c r="L259" s="21">
        <f>IF(C259 = B338,1,_xll.BDP(J259,$L$7)*K259)</f>
        <v>1.2218</v>
      </c>
      <c r="M259" s="7">
        <f t="shared" si="111"/>
        <v>64429.530201342342</v>
      </c>
      <c r="N259" s="54">
        <f>M259 / X338</f>
        <v>3.7283909059565904E-4</v>
      </c>
      <c r="O259" s="7">
        <f t="shared" si="112"/>
        <v>-1455033.5570469799</v>
      </c>
      <c r="P259" s="55">
        <f>O259 / X338*100</f>
        <v>-0.84199494626186255</v>
      </c>
      <c r="Q259" s="55">
        <f t="shared" si="113"/>
        <v>-0.84199494626186255</v>
      </c>
      <c r="R259" s="159">
        <f t="shared" si="114"/>
        <v>0</v>
      </c>
      <c r="S259" s="33">
        <f t="shared" si="115"/>
        <v>1</v>
      </c>
      <c r="T259" s="44">
        <v>0</v>
      </c>
      <c r="U259" s="44">
        <v>1</v>
      </c>
      <c r="V259" s="152">
        <f t="shared" si="116"/>
        <v>3.7283909059565904E-4</v>
      </c>
      <c r="W259" s="152">
        <f t="shared" si="117"/>
        <v>0</v>
      </c>
      <c r="X259" s="203"/>
      <c r="Y259" s="189" t="e">
        <f>_xll.BDH(B259,$Y$7,$C$1,$C$1)</f>
        <v>#N/A</v>
      </c>
      <c r="Z259" s="183" t="e">
        <f t="shared" si="118"/>
        <v>#N/A</v>
      </c>
      <c r="AA259" s="177" t="e">
        <f t="shared" si="119"/>
        <v>#N/A</v>
      </c>
      <c r="AB259" s="170">
        <v>-656000</v>
      </c>
      <c r="AC259" s="172">
        <f>IF(C259 = B338,1,_xll.BDP(J259,$AC$7)*K259)</f>
        <v>1.2248000000000001</v>
      </c>
      <c r="AD259" s="195" t="e">
        <f>Z259*AB259*S259/AC259 / AE338</f>
        <v>#N/A</v>
      </c>
      <c r="AE259" s="206"/>
      <c r="AF259" s="197"/>
      <c r="AG259" s="179"/>
    </row>
    <row r="260" spans="1:33" s="44" customFormat="1" x14ac:dyDescent="0.2">
      <c r="B260" s="19" t="s">
        <v>31</v>
      </c>
      <c r="C260" s="44" t="str">
        <f>_xll.BDP(B260,$C$7)</f>
        <v>USD</v>
      </c>
      <c r="D260" s="19" t="s">
        <v>409</v>
      </c>
      <c r="E260" s="20">
        <f>_xll.BDP(B260,$E$7)</f>
        <v>98.09</v>
      </c>
      <c r="F260" s="20">
        <f>_xll.BDP(B260,$F$7)</f>
        <v>98.54</v>
      </c>
      <c r="G260" s="36">
        <f t="shared" si="109"/>
        <v>0.45000000000000284</v>
      </c>
      <c r="H260" s="24">
        <f t="shared" si="110"/>
        <v>0.45876236109695467</v>
      </c>
      <c r="I260" s="28">
        <v>0</v>
      </c>
      <c r="J260" s="52" t="str">
        <f>CONCATENATE(B338,C260, " Curncy")</f>
        <v>EURUSD Curncy</v>
      </c>
      <c r="K260" s="19">
        <f>IF(C260 = B338,1,_xll.BDP(J260,$K$7))</f>
        <v>1</v>
      </c>
      <c r="L260" s="21">
        <f>IF(C260 = B338,1,_xll.BDP(J260,$L$7)*K260)</f>
        <v>1.2218</v>
      </c>
      <c r="M260" s="7">
        <f t="shared" si="111"/>
        <v>0</v>
      </c>
      <c r="N260" s="54">
        <f>M260 / X338</f>
        <v>0</v>
      </c>
      <c r="O260" s="7">
        <f t="shared" si="112"/>
        <v>0</v>
      </c>
      <c r="P260" s="55">
        <f>O260 / X338*100</f>
        <v>0</v>
      </c>
      <c r="Q260" s="55">
        <f t="shared" si="113"/>
        <v>0</v>
      </c>
      <c r="R260" s="159">
        <f t="shared" si="114"/>
        <v>0</v>
      </c>
      <c r="S260" s="33">
        <f t="shared" si="115"/>
        <v>1</v>
      </c>
      <c r="T260" s="44">
        <v>0</v>
      </c>
      <c r="U260" s="44">
        <v>1</v>
      </c>
      <c r="V260" s="152">
        <f t="shared" si="116"/>
        <v>0</v>
      </c>
      <c r="W260" s="152">
        <f t="shared" si="117"/>
        <v>0</v>
      </c>
      <c r="X260" s="203"/>
      <c r="Y260" s="189" t="e">
        <f>_xll.BDH(B260,$Y$7,$C$1,$C$1)</f>
        <v>#N/A</v>
      </c>
      <c r="Z260" s="183" t="e">
        <f t="shared" si="118"/>
        <v>#N/A</v>
      </c>
      <c r="AA260" s="177" t="e">
        <f t="shared" si="119"/>
        <v>#N/A</v>
      </c>
      <c r="AB260" s="170">
        <v>0</v>
      </c>
      <c r="AC260" s="172">
        <f>IF(C260 = B338,1,_xll.BDP(J260,$AC$7)*K260)</f>
        <v>1.2248000000000001</v>
      </c>
      <c r="AD260" s="195" t="e">
        <f>Z260*AB260*S260/AC260 / AE338</f>
        <v>#N/A</v>
      </c>
      <c r="AE260" s="206"/>
      <c r="AF260" s="197"/>
      <c r="AG260" s="179"/>
    </row>
    <row r="261" spans="1:33" s="44" customFormat="1" x14ac:dyDescent="0.2">
      <c r="A261" s="56" t="s">
        <v>326</v>
      </c>
      <c r="B261" s="56" t="s">
        <v>273</v>
      </c>
      <c r="C261" s="56"/>
      <c r="D261" s="57" t="s">
        <v>30</v>
      </c>
      <c r="E261" s="58"/>
      <c r="F261" s="58"/>
      <c r="G261" s="59"/>
      <c r="H261" s="60"/>
      <c r="I261" s="61"/>
      <c r="J261" s="62"/>
      <c r="K261" s="56"/>
      <c r="L261" s="63"/>
      <c r="M261" s="65">
        <f t="shared" ref="M261:R261" si="120" xml:space="preserve"> SUM(M210:M260)</f>
        <v>146103.7321983962</v>
      </c>
      <c r="N261" s="64">
        <f t="shared" si="120"/>
        <v>8.4546918897674848E-4</v>
      </c>
      <c r="O261" s="65">
        <f t="shared" si="120"/>
        <v>-40838946.946627937</v>
      </c>
      <c r="P261" s="66">
        <f t="shared" si="120"/>
        <v>-23.632573127388557</v>
      </c>
      <c r="Q261" s="66">
        <f t="shared" si="120"/>
        <v>-42.427205459246352</v>
      </c>
      <c r="R261" s="163">
        <f t="shared" si="120"/>
        <v>18.794632331857795</v>
      </c>
      <c r="S261" s="59"/>
      <c r="T261" s="56"/>
      <c r="U261" s="46"/>
      <c r="V261" s="153">
        <f xml:space="preserve"> SUM(V210:V260)</f>
        <v>5.7903074470783246E-3</v>
      </c>
      <c r="W261" s="153">
        <f xml:space="preserve"> SUM(W210:W260)</f>
        <v>2.0363114660911912E-4</v>
      </c>
      <c r="X261" s="216"/>
      <c r="Y261" s="174"/>
      <c r="Z261" s="184"/>
      <c r="AA261" s="173"/>
      <c r="AB261" s="174"/>
      <c r="AC261" s="180"/>
      <c r="AD261" s="196" t="e">
        <f xml:space="preserve"> SUM(AD210:AD260)</f>
        <v>#N/A</v>
      </c>
      <c r="AE261" s="217"/>
      <c r="AF261" s="197"/>
      <c r="AG261" s="179"/>
    </row>
    <row r="262" spans="1:33" s="44" customFormat="1" x14ac:dyDescent="0.2">
      <c r="B262" s="19"/>
      <c r="D262" s="19"/>
      <c r="E262" s="20"/>
      <c r="F262" s="20"/>
      <c r="G262" s="36"/>
      <c r="H262" s="24"/>
      <c r="I262" s="28"/>
      <c r="J262" s="52"/>
      <c r="K262" s="19"/>
      <c r="L262" s="21"/>
      <c r="M262" s="7"/>
      <c r="N262" s="54"/>
      <c r="O262" s="7"/>
      <c r="P262" s="55"/>
      <c r="Q262" s="55"/>
      <c r="R262" s="159"/>
      <c r="S262" s="33"/>
      <c r="V262" s="152"/>
      <c r="W262" s="152"/>
      <c r="X262" s="203"/>
      <c r="Y262" s="20"/>
      <c r="Z262" s="19"/>
      <c r="AA262" s="24"/>
      <c r="AB262" s="155"/>
      <c r="AC262" s="21"/>
      <c r="AD262" s="167"/>
      <c r="AE262" s="204"/>
      <c r="AF262" s="197"/>
      <c r="AG262" s="179"/>
    </row>
    <row r="263" spans="1:33" x14ac:dyDescent="0.2">
      <c r="A263" s="1" t="s">
        <v>325</v>
      </c>
      <c r="C263" s="44"/>
      <c r="D263" s="87" t="s">
        <v>274</v>
      </c>
      <c r="E263" s="88"/>
      <c r="F263" s="88"/>
      <c r="G263" s="89"/>
      <c r="H263" s="90"/>
      <c r="I263" s="91"/>
      <c r="J263" s="92"/>
      <c r="K263" s="93"/>
      <c r="L263" s="94"/>
      <c r="M263" s="96">
        <f t="shared" ref="M263:R263" si="121">M20+M24+M27+M31+M34+M38+M42+M61+M74+M77+M80+M85+M90+M95+M111+M117+M126+M130+M137+M143+M208+M261</f>
        <v>1667794.8382107012</v>
      </c>
      <c r="N263" s="97">
        <f t="shared" si="121"/>
        <v>9.6511507818763751E-3</v>
      </c>
      <c r="O263" s="96">
        <f t="shared" si="121"/>
        <v>86407517.220365405</v>
      </c>
      <c r="P263" s="98">
        <f t="shared" si="121"/>
        <v>50.002072093952009</v>
      </c>
      <c r="Q263" s="98">
        <f t="shared" si="121"/>
        <v>-134.72517219023862</v>
      </c>
      <c r="R263" s="165">
        <f t="shared" si="121"/>
        <v>184.72724428419065</v>
      </c>
      <c r="S263" s="198"/>
      <c r="T263" s="199"/>
      <c r="U263" s="199"/>
      <c r="V263" s="200">
        <f>V20+V24+V27+V31+V34+V38+V42+V61+V74+V77+V80+V85+V90+V95+V111+V117+V126+V130+V137+V143+V208+V261</f>
        <v>1.7658990209199383E-2</v>
      </c>
      <c r="W263" s="200">
        <f>W20+W24+W27+W31+W34+W38+W42+W61+W74+W77+W80+W85+W90+W95+W111+W117+W126+W130+W137+W143+W208+W261</f>
        <v>1.200267572720533E-2</v>
      </c>
      <c r="X263" s="215"/>
      <c r="Y263" s="190"/>
      <c r="Z263" s="191"/>
      <c r="AA263" s="168"/>
      <c r="AB263" s="192"/>
      <c r="AC263" s="193"/>
      <c r="AD263" s="168" t="e">
        <f>AD20+AD24+AD27+AD31+AD34+AD38+AD42+AD61+AD74+AD77+AD80+AD85+AD90+AD95+AD111+AD117+AD126+AD130+AD137+AD143+AD208+AD261</f>
        <v>#N/A</v>
      </c>
      <c r="AE263" s="207"/>
      <c r="AG263" s="179"/>
    </row>
    <row r="264" spans="1:33" x14ac:dyDescent="0.2">
      <c r="C264" s="44"/>
      <c r="V264" s="152"/>
      <c r="W264" s="152"/>
      <c r="X264" s="203"/>
      <c r="AG264" s="179"/>
    </row>
    <row r="265" spans="1:33" s="44" customFormat="1" x14ac:dyDescent="0.2">
      <c r="B265" s="44" t="s">
        <v>63</v>
      </c>
      <c r="C265" s="44" t="str">
        <f>_xll.BDP(B265,$C$7)</f>
        <v>USD</v>
      </c>
      <c r="D265" s="44" t="s">
        <v>408</v>
      </c>
      <c r="E265" s="2">
        <f>_xll.BDP(B265,$E$7)</f>
        <v>1318.6000000000001</v>
      </c>
      <c r="F265" s="2">
        <f>_xll.BDP(B265,$F$7)</f>
        <v>1320.4</v>
      </c>
      <c r="G265" s="33">
        <f>IF(OR(F265="#N/A N/A",E265="#N/A N/A"),0,  F265 - E265)</f>
        <v>1.7999999999999545</v>
      </c>
      <c r="H265" s="22">
        <f>IF(OR(E265=0,E265="#N/A N/A"),0,G265 / E265*100)</f>
        <v>0.13650841801910774</v>
      </c>
      <c r="I265" s="25">
        <v>214</v>
      </c>
      <c r="J265" s="49" t="str">
        <f>CONCATENATE(B338,C265, " Curncy")</f>
        <v>EURUSD Curncy</v>
      </c>
      <c r="K265" s="44">
        <f>IF(C265 = B338,1,_xll.BDP(J265,$K$7))</f>
        <v>1</v>
      </c>
      <c r="L265" s="4">
        <f>IF(C265 = B338,1,_xll.BDP(J265,$L$7)*K265)</f>
        <v>1.2218</v>
      </c>
      <c r="M265" s="7">
        <f>G265*I265*S265/L265</f>
        <v>31527.254869863336</v>
      </c>
      <c r="N265" s="8">
        <f>M265 / X338</f>
        <v>1.8244107939207837E-4</v>
      </c>
      <c r="O265" s="7">
        <f>F265*I265*S265/L265</f>
        <v>23126992.961204782</v>
      </c>
      <c r="P265" s="10">
        <f>O265 / X338*100</f>
        <v>13.383066734961465</v>
      </c>
      <c r="Q265" s="10">
        <f>IF(P265&lt;0,P265,0)</f>
        <v>0</v>
      </c>
      <c r="R265" s="159">
        <f>IF(P265&gt;0,P265,0)</f>
        <v>13.383066734961465</v>
      </c>
      <c r="S265" s="33">
        <f>IF(EXACT(C265,UPPER(C265)),1,0.01)/U265</f>
        <v>100</v>
      </c>
      <c r="T265" s="44">
        <v>0</v>
      </c>
      <c r="U265" s="44">
        <v>0.01</v>
      </c>
      <c r="V265" s="152">
        <f>IF(AND(P265&lt;0,N265&gt;0),N265,0)</f>
        <v>0</v>
      </c>
      <c r="W265" s="152">
        <f>IF(AND(P265&gt;0,N265&gt;0),N265,0)</f>
        <v>1.8244107939207837E-4</v>
      </c>
      <c r="X265" s="203"/>
      <c r="Y265" s="2" t="e">
        <f>_xll.BDH(B265,$Y$7,$C$1,$C$1)</f>
        <v>#N/A</v>
      </c>
      <c r="Z265" s="19" t="e">
        <f>IF(OR(E265="#N/A N/A",Y265="#N/A N/A"),0,  E265 - Y265)</f>
        <v>#N/A</v>
      </c>
      <c r="AA265" s="22" t="e">
        <f>IF(OR(Y265=0,Y265="#N/A N/A"),0,Z265 / Y265*100)</f>
        <v>#N/A</v>
      </c>
      <c r="AB265" s="155">
        <v>214</v>
      </c>
      <c r="AC265" s="21">
        <f>IF(C265 = B338,1,_xll.BDP(J265,$AC$7)*K265)</f>
        <v>1.2248000000000001</v>
      </c>
      <c r="AD265" s="167" t="e">
        <f>Z265*AB265*S265/AC265 / AE338</f>
        <v>#N/A</v>
      </c>
      <c r="AE265" s="204"/>
      <c r="AF265" s="197"/>
      <c r="AG265" s="179"/>
    </row>
    <row r="266" spans="1:33" s="44" customFormat="1" x14ac:dyDescent="0.2">
      <c r="B266" s="44" t="s">
        <v>176</v>
      </c>
      <c r="C266" s="44" t="str">
        <f>_xll.BDP(B266,$C$7)</f>
        <v>JPY</v>
      </c>
      <c r="D266" s="44" t="s">
        <v>407</v>
      </c>
      <c r="E266" s="2">
        <f>_xll.BDP(B266,$E$7)</f>
        <v>150.93</v>
      </c>
      <c r="F266" s="2">
        <f>_xll.BDP(B266,$F$7)</f>
        <v>150.88999999999999</v>
      </c>
      <c r="G266" s="33">
        <f>IF(OR(F266="#N/A N/A",E266="#N/A N/A"),0,  F266 - E266)</f>
        <v>-4.0000000000020464E-2</v>
      </c>
      <c r="H266" s="22">
        <f>IF(OR(E266=0,E266="#N/A N/A"),0,G266 / E266*100)</f>
        <v>-2.6502352083760988E-2</v>
      </c>
      <c r="I266" s="25">
        <v>-97</v>
      </c>
      <c r="J266" s="49" t="str">
        <f>CONCATENATE(B338,C266, " Curncy")</f>
        <v>EURJPY Curncy</v>
      </c>
      <c r="K266" s="44">
        <f>IF(C266 = B338,1,_xll.BDP(J266,$K$7))</f>
        <v>1</v>
      </c>
      <c r="L266" s="4">
        <f>IF(C266 = B338,1,_xll.BDP(J266,$L$7)*K266)</f>
        <v>130.30000000000001</v>
      </c>
      <c r="M266" s="7">
        <f>G266*I266*S266/L266</f>
        <v>29777.436684589291</v>
      </c>
      <c r="N266" s="8">
        <f>M266 / X338</f>
        <v>1.7231527808844369E-4</v>
      </c>
      <c r="O266" s="7">
        <f>F266*I266*S266/L266</f>
        <v>-112327935.53338447</v>
      </c>
      <c r="P266" s="10">
        <f>O266 / X338*100</f>
        <v>-65.001630776879921</v>
      </c>
      <c r="Q266" s="10">
        <f>IF(P266&lt;0,P266,0)</f>
        <v>-65.001630776879921</v>
      </c>
      <c r="R266" s="159">
        <f>IF(P266&gt;0,P266,0)</f>
        <v>0</v>
      </c>
      <c r="S266" s="33">
        <f>IF(EXACT(C266,UPPER(C266)),1,0.01)/U266</f>
        <v>1000000</v>
      </c>
      <c r="T266" s="44">
        <v>0</v>
      </c>
      <c r="U266" s="44">
        <v>9.9999999999999995E-7</v>
      </c>
      <c r="V266" s="152">
        <f>IF(AND(P266&lt;0,N266&gt;0),N266,0)</f>
        <v>1.7231527808844369E-4</v>
      </c>
      <c r="W266" s="152">
        <f>IF(AND(P266&gt;0,N266&gt;0),N266,0)</f>
        <v>0</v>
      </c>
      <c r="X266" s="203"/>
      <c r="Y266" s="2" t="e">
        <f>_xll.BDH(B266,$Y$7,$C$1,$C$1)</f>
        <v>#N/A</v>
      </c>
      <c r="Z266" s="19" t="e">
        <f>IF(OR(E266="#N/A N/A",Y266="#N/A N/A"),0,  E266 - Y266)</f>
        <v>#N/A</v>
      </c>
      <c r="AA266" s="22" t="e">
        <f>IF(OR(Y266=0,Y266="#N/A N/A"),0,Z266 / Y266*100)</f>
        <v>#N/A</v>
      </c>
      <c r="AB266" s="155">
        <v>-97</v>
      </c>
      <c r="AC266" s="21">
        <f>IF(C266 = B338,1,_xll.BDP(J266,$AC$7)*K266)</f>
        <v>131.52000000000001</v>
      </c>
      <c r="AD266" s="167" t="e">
        <f>Z266*AB266*S266/AC266 / AE338</f>
        <v>#N/A</v>
      </c>
      <c r="AE266" s="204"/>
      <c r="AF266" s="197"/>
      <c r="AG266" s="179"/>
    </row>
    <row r="267" spans="1:33" s="44" customFormat="1" x14ac:dyDescent="0.2">
      <c r="B267" s="44" t="s">
        <v>106</v>
      </c>
      <c r="C267" s="44" t="str">
        <f>_xll.BDP(B267,$C$7)</f>
        <v>GBP</v>
      </c>
      <c r="D267" s="44" t="s">
        <v>406</v>
      </c>
      <c r="E267" s="67">
        <f>_xll.BDP(B267,$E$7)</f>
        <v>121.62</v>
      </c>
      <c r="F267" s="67">
        <f>_xll.BDP(B267,$F$7)</f>
        <v>122.14</v>
      </c>
      <c r="G267" s="68">
        <f>IF(OR(F267="#N/A N/A",E267="#N/A N/A"),0,  F267 - E267)</f>
        <v>0.51999999999999602</v>
      </c>
      <c r="H267" s="76">
        <f>IF(OR(E267=0,E267="#N/A N/A"),0,G267 / E267*100)</f>
        <v>0.42756125637230397</v>
      </c>
      <c r="I267" s="25">
        <v>0</v>
      </c>
      <c r="J267" s="49" t="str">
        <f>CONCATENATE(B338,C267, " Curncy")</f>
        <v>EURGBP Curncy</v>
      </c>
      <c r="K267" s="49">
        <f>IF(C267 = B338,1,_xll.BDP(J267,$K$7))</f>
        <v>1</v>
      </c>
      <c r="L267" s="69">
        <f>IF(C267 = B338,1,_xll.BDP(J267,$L$7)*K267)</f>
        <v>0.88500999999999996</v>
      </c>
      <c r="M267" s="70">
        <f>G267*I267*S267/L267</f>
        <v>0</v>
      </c>
      <c r="N267" s="79">
        <f>M267 / X338</f>
        <v>0</v>
      </c>
      <c r="O267" s="70">
        <f>F267*I267*S267/L267</f>
        <v>0</v>
      </c>
      <c r="P267" s="85">
        <f>O267 / X338*100</f>
        <v>0</v>
      </c>
      <c r="Q267" s="82">
        <f>IF(P267&lt;0,P267,0)</f>
        <v>0</v>
      </c>
      <c r="R267" s="161">
        <f>IF(P267&gt;0,P267,0)</f>
        <v>0</v>
      </c>
      <c r="S267" s="33">
        <f>IF(EXACT(C267,UPPER(C267)),1,0.01)/U267</f>
        <v>1000</v>
      </c>
      <c r="T267" s="44">
        <v>0</v>
      </c>
      <c r="U267" s="44">
        <v>1E-3</v>
      </c>
      <c r="V267" s="152">
        <f>IF(AND(P267&lt;0,N267&gt;0),N267,0)</f>
        <v>0</v>
      </c>
      <c r="W267" s="152">
        <f>IF(AND(P267&gt;0,N267&gt;0),N267,0)</f>
        <v>0</v>
      </c>
      <c r="X267" s="203"/>
      <c r="Y267" s="67" t="e">
        <f>_xll.BDH(B267,$Y$7,$C$1,$C$1)</f>
        <v>#N/A</v>
      </c>
      <c r="Z267" s="19" t="e">
        <f>IF(OR(E267="#N/A N/A",Y267="#N/A N/A"),0,  E267 - Y267)</f>
        <v>#N/A</v>
      </c>
      <c r="AA267" s="76" t="e">
        <f>IF(OR(Y267=0,Y267="#N/A N/A"),0,Z267 / Y267*100)</f>
        <v>#N/A</v>
      </c>
      <c r="AB267" s="155">
        <v>0</v>
      </c>
      <c r="AC267" s="21">
        <f>IF(C267 = B338,1,_xll.BDP(J267,$AC$7)*K267)</f>
        <v>0.87961999999999996</v>
      </c>
      <c r="AD267" s="167" t="e">
        <f>Z267*AB267*S267/AC267 / AE338</f>
        <v>#N/A</v>
      </c>
      <c r="AE267" s="204"/>
      <c r="AF267" s="197"/>
      <c r="AG267" s="179"/>
    </row>
    <row r="268" spans="1:33" s="44" customFormat="1" x14ac:dyDescent="0.2">
      <c r="B268" s="44" t="s">
        <v>296</v>
      </c>
      <c r="C268" s="44" t="str">
        <f>_xll.BDP(B268,$C$7)</f>
        <v>GBP</v>
      </c>
      <c r="D268" s="44" t="s">
        <v>405</v>
      </c>
      <c r="E268" s="67">
        <f>_xll.BDP(B268,$E$7)</f>
        <v>120.63</v>
      </c>
      <c r="F268" s="67">
        <f>_xll.BDP(B268,$F$7)</f>
        <v>121.13</v>
      </c>
      <c r="G268" s="68">
        <f>IF(OR(F268="#N/A N/A",E268="#N/A N/A"),0,  F268 - E268)</f>
        <v>0.5</v>
      </c>
      <c r="H268" s="76">
        <f>IF(OR(E268=0,E268="#N/A N/A"),0,G268 / E268*100)</f>
        <v>0.41449059106358288</v>
      </c>
      <c r="I268" s="25">
        <v>-1832</v>
      </c>
      <c r="J268" s="49" t="str">
        <f>CONCATENATE(B338,C268, " Curncy")</f>
        <v>EURGBP Curncy</v>
      </c>
      <c r="K268" s="49">
        <f>IF(C268 = B338,1,_xll.BDP(J268,$K$7))</f>
        <v>1</v>
      </c>
      <c r="L268" s="69">
        <f>IF(C268 = B338,1,_xll.BDP(J268,$L$7)*K268)</f>
        <v>0.88500999999999996</v>
      </c>
      <c r="M268" s="70">
        <f>G268*I268*S268/L268</f>
        <v>-1035016.5534852714</v>
      </c>
      <c r="N268" s="79">
        <f>M268 / X338</f>
        <v>-5.9894062450398253E-3</v>
      </c>
      <c r="O268" s="70">
        <f>F268*I268*S268/L268</f>
        <v>-250743110.24734184</v>
      </c>
      <c r="P268" s="85">
        <f>O268 / X338*100</f>
        <v>-145.0993556923348</v>
      </c>
      <c r="Q268" s="82">
        <f>IF(P268&lt;0,P268,0)</f>
        <v>-145.0993556923348</v>
      </c>
      <c r="R268" s="161">
        <f>IF(P268&gt;0,P268,0)</f>
        <v>0</v>
      </c>
      <c r="S268" s="33">
        <f>IF(EXACT(C268,UPPER(C268)),1,0.01)/U268</f>
        <v>1000</v>
      </c>
      <c r="T268" s="44">
        <v>0</v>
      </c>
      <c r="U268" s="44">
        <v>1E-3</v>
      </c>
      <c r="V268" s="152">
        <f>IF(AND(P268&lt;0,N268&gt;0),N268,0)</f>
        <v>0</v>
      </c>
      <c r="W268" s="152">
        <f>IF(AND(P268&gt;0,N268&gt;0),N268,0)</f>
        <v>0</v>
      </c>
      <c r="X268" s="203"/>
      <c r="Y268" s="67" t="e">
        <f>_xll.BDH(B268,$Y$7,$C$1,$C$1)</f>
        <v>#N/A</v>
      </c>
      <c r="Z268" s="19" t="e">
        <f>IF(OR(E268="#N/A N/A",Y268="#N/A N/A"),0,  E268 - Y268)</f>
        <v>#N/A</v>
      </c>
      <c r="AA268" s="76" t="e">
        <f>IF(OR(Y268=0,Y268="#N/A N/A"),0,Z268 / Y268*100)</f>
        <v>#N/A</v>
      </c>
      <c r="AB268" s="155">
        <v>-1832</v>
      </c>
      <c r="AC268" s="21">
        <f>IF(C268 = B338,1,_xll.BDP(J268,$AC$7)*K268)</f>
        <v>0.87961999999999996</v>
      </c>
      <c r="AD268" s="167" t="e">
        <f>Z268*AB268*S268/AC268 / AE338</f>
        <v>#N/A</v>
      </c>
      <c r="AE268" s="204"/>
      <c r="AF268" s="197"/>
      <c r="AG268" s="179"/>
    </row>
    <row r="269" spans="1:33" s="44" customFormat="1" x14ac:dyDescent="0.2">
      <c r="A269" s="44" t="s">
        <v>324</v>
      </c>
      <c r="D269" s="87" t="s">
        <v>295</v>
      </c>
      <c r="E269" s="88"/>
      <c r="F269" s="88"/>
      <c r="G269" s="89"/>
      <c r="H269" s="90"/>
      <c r="I269" s="91"/>
      <c r="J269" s="92"/>
      <c r="K269" s="93"/>
      <c r="L269" s="94"/>
      <c r="M269" s="96">
        <f t="shared" ref="M269:R269" si="122" xml:space="preserve"> SUM(M265:M268)</f>
        <v>-973711.86193081876</v>
      </c>
      <c r="N269" s="97">
        <f t="shared" si="122"/>
        <v>-5.6346498875593032E-3</v>
      </c>
      <c r="O269" s="96">
        <f t="shared" si="122"/>
        <v>-339944052.81952155</v>
      </c>
      <c r="P269" s="98">
        <f t="shared" si="122"/>
        <v>-196.71791973425326</v>
      </c>
      <c r="Q269" s="98">
        <f t="shared" si="122"/>
        <v>-210.10098646921472</v>
      </c>
      <c r="R269" s="165">
        <f t="shared" si="122"/>
        <v>13.383066734961465</v>
      </c>
      <c r="S269" s="198"/>
      <c r="T269" s="199"/>
      <c r="U269" s="199"/>
      <c r="V269" s="200">
        <f xml:space="preserve"> SUM(V265:V268)</f>
        <v>1.7231527808844369E-4</v>
      </c>
      <c r="W269" s="200">
        <f xml:space="preserve"> SUM(W265:W268)</f>
        <v>1.8244107939207837E-4</v>
      </c>
      <c r="X269" s="215"/>
      <c r="Y269" s="190"/>
      <c r="Z269" s="191"/>
      <c r="AA269" s="168"/>
      <c r="AB269" s="192"/>
      <c r="AC269" s="193"/>
      <c r="AD269" s="214" t="e">
        <f xml:space="preserve"> SUM(AD265:AD268)</f>
        <v>#N/A</v>
      </c>
      <c r="AE269" s="207"/>
      <c r="AF269" s="197"/>
      <c r="AG269" s="179"/>
    </row>
    <row r="270" spans="1:33" s="44" customFormat="1" x14ac:dyDescent="0.2">
      <c r="E270" s="4"/>
      <c r="F270" s="4"/>
      <c r="G270" s="33"/>
      <c r="H270" s="22"/>
      <c r="I270" s="25"/>
      <c r="J270" s="49"/>
      <c r="L270" s="4"/>
      <c r="M270" s="7"/>
      <c r="N270" s="8"/>
      <c r="O270" s="7"/>
      <c r="P270" s="10"/>
      <c r="Q270" s="10"/>
      <c r="R270" s="159"/>
      <c r="S270" s="33"/>
      <c r="V270" s="152"/>
      <c r="X270" s="3"/>
      <c r="Y270" s="2"/>
      <c r="Z270" s="19"/>
      <c r="AA270" s="22"/>
      <c r="AB270" s="155"/>
      <c r="AC270" s="21"/>
      <c r="AD270" s="167"/>
      <c r="AE270" s="204"/>
      <c r="AF270" s="197"/>
      <c r="AG270" s="179"/>
    </row>
    <row r="271" spans="1:33" x14ac:dyDescent="0.2">
      <c r="B271" s="1" t="s">
        <v>275</v>
      </c>
      <c r="C271" s="44" t="s">
        <v>87</v>
      </c>
      <c r="D271" s="1" t="s">
        <v>276</v>
      </c>
      <c r="E271" s="21">
        <v>0.88160000000000005</v>
      </c>
      <c r="F271" s="21">
        <f>_xll.BDP(B271,$F$7)</f>
        <v>0.88500999999999996</v>
      </c>
      <c r="G271" s="36">
        <f t="shared" ref="G271:G280" si="123">IF(OR(F271="#N/A N/A",E271="#N/A N/A"),0,  F271 - E271)</f>
        <v>3.4099999999999131E-3</v>
      </c>
      <c r="H271" s="24">
        <f t="shared" ref="H271:H280" si="124">IF(OR(E271=0,E271="#N/A N/A"),0,G271 / E271*100)</f>
        <v>0.38679673321233132</v>
      </c>
      <c r="I271" s="28">
        <v>0</v>
      </c>
      <c r="J271" s="52" t="str">
        <f>CONCATENATE(B338,C271, " Curncy")</f>
        <v>EURGBP Curncy</v>
      </c>
      <c r="K271" s="19">
        <f>IF(C271 = B338,1,_xll.BDP(J271,$K$7))</f>
        <v>1</v>
      </c>
      <c r="L271" s="21">
        <f>IF(C271 = B338,1,_xll.BDP(J271,$L$7)*K271)</f>
        <v>0.88500999999999996</v>
      </c>
      <c r="M271" s="7">
        <f t="shared" ref="M271:M280" si="125">G271*I271/L271/F271</f>
        <v>0</v>
      </c>
      <c r="N271" s="54">
        <f>M271 / X338</f>
        <v>0</v>
      </c>
      <c r="O271" s="7">
        <f t="shared" ref="O271:O280" si="126">ABS(I271/L271)</f>
        <v>0</v>
      </c>
      <c r="P271" s="55">
        <f>O271 / X338*100</f>
        <v>0</v>
      </c>
      <c r="Q271" s="55">
        <f t="shared" ref="Q271:Q280" si="127">IF(P271&lt;0,P271,0)</f>
        <v>0</v>
      </c>
      <c r="R271" s="159">
        <f t="shared" ref="R271:R280" si="128">IF(P271&gt;0,P271,0)</f>
        <v>0</v>
      </c>
      <c r="S271" s="33">
        <f t="shared" ref="S271:S280" si="129">IF(EXACT(C271,UPPER(C271)),1,0.01)/U271</f>
        <v>1</v>
      </c>
      <c r="T271" s="44">
        <v>2</v>
      </c>
      <c r="U271" s="44">
        <v>1</v>
      </c>
      <c r="V271" s="152">
        <f t="shared" ref="V271:V280" si="130">IF(AND(P271&lt;0,N271&gt;0),N271,0)</f>
        <v>0</v>
      </c>
      <c r="W271" s="1">
        <f t="shared" ref="W271:W280" si="131">IF(AND(P271&gt;0,N271&gt;0),N271,0)</f>
        <v>0</v>
      </c>
      <c r="Y271" s="20">
        <v>0.88019999999999998</v>
      </c>
      <c r="Z271" s="19">
        <f t="shared" ref="Z271:Z280" si="132">IF(OR(E271="#N/A N/A",Y271="#N/A N/A"),0,  E271 - Y271)</f>
        <v>1.4000000000000679E-3</v>
      </c>
      <c r="AA271" s="24">
        <f t="shared" ref="AA271:AA280" si="133">IF(OR(Y271=0,Y271="#N/A N/A"),0,Z271 / Y271*100)</f>
        <v>0.15905476028176185</v>
      </c>
      <c r="AB271" s="155">
        <v>0</v>
      </c>
      <c r="AC271" s="21">
        <f>IF(C271 = B338,1,_xll.BDP(J271,$AC$7)*K271)</f>
        <v>0.87961999999999996</v>
      </c>
      <c r="AD271" s="167">
        <f>Z271*AB271/AC271/Y271 / AE338</f>
        <v>0</v>
      </c>
      <c r="AG271" s="179"/>
    </row>
    <row r="272" spans="1:33" x14ac:dyDescent="0.2">
      <c r="B272" s="1" t="s">
        <v>277</v>
      </c>
      <c r="C272" s="44" t="s">
        <v>317</v>
      </c>
      <c r="D272" s="1" t="s">
        <v>278</v>
      </c>
      <c r="E272" s="21">
        <v>1.5674999999999999</v>
      </c>
      <c r="F272" s="21">
        <f>_xll.BDP(B272,$F$7)</f>
        <v>1.56684</v>
      </c>
      <c r="G272" s="36">
        <f t="shared" si="123"/>
        <v>-6.599999999998829E-4</v>
      </c>
      <c r="H272" s="24">
        <f t="shared" si="124"/>
        <v>-4.210526315788727E-2</v>
      </c>
      <c r="I272" s="28">
        <v>0</v>
      </c>
      <c r="J272" s="52" t="str">
        <f>CONCATENATE(B338,C272, " Curncy")</f>
        <v>EURAUD Curncy</v>
      </c>
      <c r="K272" s="19">
        <f>IF(C272 = B338,1,_xll.BDP(J272,$K$7))</f>
        <v>1</v>
      </c>
      <c r="L272" s="21">
        <f>IF(C272 = B338,1,_xll.BDP(J272,$L$7)*K272)</f>
        <v>1.56684</v>
      </c>
      <c r="M272" s="7">
        <f t="shared" si="125"/>
        <v>0</v>
      </c>
      <c r="N272" s="54">
        <f>M272 / X338</f>
        <v>0</v>
      </c>
      <c r="O272" s="7">
        <f t="shared" si="126"/>
        <v>0</v>
      </c>
      <c r="P272" s="55">
        <f>O272 / X338*100</f>
        <v>0</v>
      </c>
      <c r="Q272" s="55">
        <f t="shared" si="127"/>
        <v>0</v>
      </c>
      <c r="R272" s="159">
        <f t="shared" si="128"/>
        <v>0</v>
      </c>
      <c r="S272" s="33">
        <f t="shared" si="129"/>
        <v>1</v>
      </c>
      <c r="T272" s="44">
        <v>2</v>
      </c>
      <c r="U272" s="44">
        <v>1</v>
      </c>
      <c r="V272" s="152">
        <f t="shared" si="130"/>
        <v>0</v>
      </c>
      <c r="W272" s="1">
        <f t="shared" si="131"/>
        <v>0</v>
      </c>
      <c r="Y272" s="20">
        <v>1.5722</v>
      </c>
      <c r="Z272" s="19">
        <f t="shared" si="132"/>
        <v>-4.7000000000001485E-3</v>
      </c>
      <c r="AA272" s="24">
        <f t="shared" si="133"/>
        <v>-0.29894415468770819</v>
      </c>
      <c r="AB272" s="155">
        <v>0</v>
      </c>
      <c r="AC272" s="21">
        <f>IF(C272 = B338,1,_xll.BDP(J272,$AC$7)*K272)</f>
        <v>1.5678099999999999</v>
      </c>
      <c r="AD272" s="167">
        <f>Z272*AB272/AC272/Y272 / AE338</f>
        <v>0</v>
      </c>
      <c r="AG272" s="179"/>
    </row>
    <row r="273" spans="1:33" s="44" customFormat="1" x14ac:dyDescent="0.2">
      <c r="B273" s="44" t="s">
        <v>279</v>
      </c>
      <c r="C273" s="44" t="s">
        <v>87</v>
      </c>
      <c r="D273" s="44" t="s">
        <v>281</v>
      </c>
      <c r="E273" s="21">
        <v>1.3940562599999999</v>
      </c>
      <c r="F273" s="21">
        <f>_xll.BDP(B273,$F$7)</f>
        <v>1.3805000000000001</v>
      </c>
      <c r="G273" s="36">
        <f t="shared" si="123"/>
        <v>-1.3556259999999876E-2</v>
      </c>
      <c r="H273" s="24">
        <f t="shared" si="124"/>
        <v>-0.97243277685219642</v>
      </c>
      <c r="I273" s="28">
        <v>-61000000</v>
      </c>
      <c r="J273" s="52" t="str">
        <f>CONCATENATE(B338,C273, " Curncy")</f>
        <v>EURGBP Curncy</v>
      </c>
      <c r="K273" s="19">
        <f>IF(C273 = B338,1,_xll.BDP(J273,$K$7))</f>
        <v>1</v>
      </c>
      <c r="L273" s="21">
        <f>IF(C273 = B338,1,_xll.BDP(J273,$L$7)*K273)</f>
        <v>0.88500999999999996</v>
      </c>
      <c r="M273" s="7">
        <f t="shared" si="125"/>
        <v>676838.62699607061</v>
      </c>
      <c r="N273" s="54">
        <f>M273 / X338</f>
        <v>3.9167117528349114E-3</v>
      </c>
      <c r="O273" s="7">
        <f t="shared" si="126"/>
        <v>68925774.850001693</v>
      </c>
      <c r="P273" s="55">
        <f>O273 / X338*100</f>
        <v>39.885783946225914</v>
      </c>
      <c r="Q273" s="55">
        <f t="shared" si="127"/>
        <v>0</v>
      </c>
      <c r="R273" s="159">
        <f t="shared" si="128"/>
        <v>39.885783946225914</v>
      </c>
      <c r="S273" s="33">
        <f t="shared" si="129"/>
        <v>1</v>
      </c>
      <c r="T273" s="44">
        <v>2</v>
      </c>
      <c r="U273" s="44">
        <v>1</v>
      </c>
      <c r="V273" s="152">
        <f t="shared" si="130"/>
        <v>0</v>
      </c>
      <c r="W273" s="44">
        <f t="shared" si="131"/>
        <v>3.9167117528349114E-3</v>
      </c>
      <c r="X273" s="3"/>
      <c r="Y273" s="20">
        <v>1.3972960699999999</v>
      </c>
      <c r="Z273" s="19">
        <f t="shared" si="132"/>
        <v>-3.2398099999999541E-3</v>
      </c>
      <c r="AA273" s="24">
        <f t="shared" si="133"/>
        <v>-0.23186281487215191</v>
      </c>
      <c r="AB273" s="155">
        <v>-61000000</v>
      </c>
      <c r="AC273" s="21">
        <f>IF(C273 = B338,1,_xll.BDP(J273,$AC$7)*K273)</f>
        <v>0.87961999999999996</v>
      </c>
      <c r="AD273" s="167">
        <f>Z273*AB273/AC273/Y273 / AE338</f>
        <v>9.6841346984735026E-4</v>
      </c>
      <c r="AE273" s="204"/>
      <c r="AF273" s="197"/>
      <c r="AG273" s="179"/>
    </row>
    <row r="274" spans="1:33" s="44" customFormat="1" x14ac:dyDescent="0.2">
      <c r="B274" s="44" t="s">
        <v>282</v>
      </c>
      <c r="C274" s="44" t="s">
        <v>36</v>
      </c>
      <c r="D274" s="44" t="s">
        <v>284</v>
      </c>
      <c r="E274" s="21">
        <v>8.1633032904724541</v>
      </c>
      <c r="F274" s="21">
        <f>_xll.BDP(B274,$F$7)</f>
        <v>8.2639999999999993</v>
      </c>
      <c r="G274" s="36">
        <f t="shared" si="123"/>
        <v>0.10069670952754528</v>
      </c>
      <c r="H274" s="24">
        <f t="shared" si="124"/>
        <v>1.2335289519999866</v>
      </c>
      <c r="I274" s="28">
        <v>0</v>
      </c>
      <c r="J274" s="52" t="str">
        <f>CONCATENATE(B338,C274, " Curncy")</f>
        <v>EURUSD Curncy</v>
      </c>
      <c r="K274" s="19">
        <f>IF(C274 = B338,1,_xll.BDP(J274,$K$7))</f>
        <v>1</v>
      </c>
      <c r="L274" s="21">
        <f>IF(C274 = B338,1,_xll.BDP(J274,$L$7)*K274)</f>
        <v>1.2218</v>
      </c>
      <c r="M274" s="7">
        <f t="shared" si="125"/>
        <v>0</v>
      </c>
      <c r="N274" s="54">
        <f>M274 / X338</f>
        <v>0</v>
      </c>
      <c r="O274" s="7">
        <f t="shared" si="126"/>
        <v>0</v>
      </c>
      <c r="P274" s="55">
        <f>O274 / X338*100</f>
        <v>0</v>
      </c>
      <c r="Q274" s="55">
        <f t="shared" si="127"/>
        <v>0</v>
      </c>
      <c r="R274" s="159">
        <f t="shared" si="128"/>
        <v>0</v>
      </c>
      <c r="S274" s="33">
        <f t="shared" si="129"/>
        <v>1</v>
      </c>
      <c r="T274" s="44">
        <v>2</v>
      </c>
      <c r="U274" s="44">
        <v>1</v>
      </c>
      <c r="V274" s="152">
        <f t="shared" si="130"/>
        <v>0</v>
      </c>
      <c r="W274" s="44">
        <f t="shared" si="131"/>
        <v>0</v>
      </c>
      <c r="X274" s="3"/>
      <c r="Y274" s="20">
        <v>8.1683877187310436</v>
      </c>
      <c r="Z274" s="19">
        <f t="shared" si="132"/>
        <v>-5.0844282585895684E-3</v>
      </c>
      <c r="AA274" s="24">
        <f t="shared" si="133"/>
        <v>-6.2245187589839733E-2</v>
      </c>
      <c r="AB274" s="155">
        <v>0</v>
      </c>
      <c r="AC274" s="21">
        <f>IF(C274 = B338,1,_xll.BDP(J274,$AC$7)*K274)</f>
        <v>1.2248000000000001</v>
      </c>
      <c r="AD274" s="167">
        <f>Z274*AB274/AC274/Y274 / AE338</f>
        <v>0</v>
      </c>
      <c r="AE274" s="204"/>
      <c r="AF274" s="197"/>
      <c r="AG274" s="179"/>
    </row>
    <row r="275" spans="1:33" s="44" customFormat="1" x14ac:dyDescent="0.2">
      <c r="B275" s="44" t="s">
        <v>283</v>
      </c>
      <c r="C275" s="44" t="s">
        <v>36</v>
      </c>
      <c r="D275" s="44" t="s">
        <v>286</v>
      </c>
      <c r="E275" s="21">
        <v>55.994467049999997</v>
      </c>
      <c r="F275" s="21">
        <f>_xll.BDP(B275,$F$7)</f>
        <v>56.252699999999997</v>
      </c>
      <c r="G275" s="36">
        <f t="shared" si="123"/>
        <v>0.25823295000000002</v>
      </c>
      <c r="H275" s="24">
        <f t="shared" si="124"/>
        <v>0.46117583326476191</v>
      </c>
      <c r="I275" s="28">
        <v>0</v>
      </c>
      <c r="J275" s="52" t="str">
        <f>CONCATENATE(B338,C275, " Curncy")</f>
        <v>EURUSD Curncy</v>
      </c>
      <c r="K275" s="19">
        <f>IF(C275 = B338,1,_xll.BDP(J275,$K$7))</f>
        <v>1</v>
      </c>
      <c r="L275" s="21">
        <f>IF(C275 = B338,1,_xll.BDP(J275,$L$7)*K275)</f>
        <v>1.2218</v>
      </c>
      <c r="M275" s="7">
        <f t="shared" si="125"/>
        <v>0</v>
      </c>
      <c r="N275" s="54">
        <f>M275 / X338</f>
        <v>0</v>
      </c>
      <c r="O275" s="7">
        <f t="shared" si="126"/>
        <v>0</v>
      </c>
      <c r="P275" s="55">
        <f>O275 / X338*100</f>
        <v>0</v>
      </c>
      <c r="Q275" s="55">
        <f t="shared" si="127"/>
        <v>0</v>
      </c>
      <c r="R275" s="159">
        <f t="shared" si="128"/>
        <v>0</v>
      </c>
      <c r="S275" s="33">
        <f t="shared" si="129"/>
        <v>1</v>
      </c>
      <c r="T275" s="44">
        <v>2</v>
      </c>
      <c r="U275" s="44">
        <v>1</v>
      </c>
      <c r="V275" s="152">
        <f t="shared" si="130"/>
        <v>0</v>
      </c>
      <c r="W275" s="44">
        <f t="shared" si="131"/>
        <v>0</v>
      </c>
      <c r="X275" s="3"/>
      <c r="Y275" s="20">
        <v>56.410277260000001</v>
      </c>
      <c r="Z275" s="19">
        <f t="shared" si="132"/>
        <v>-0.41581021000000362</v>
      </c>
      <c r="AA275" s="24">
        <f t="shared" si="133"/>
        <v>-0.73711782710001095</v>
      </c>
      <c r="AB275" s="155">
        <v>0</v>
      </c>
      <c r="AC275" s="21">
        <f>IF(C275 = B338,1,_xll.BDP(J275,$AC$7)*K275)</f>
        <v>1.2248000000000001</v>
      </c>
      <c r="AD275" s="167">
        <f>Z275*AB275/AC275/Y275 / AE338</f>
        <v>0</v>
      </c>
      <c r="AE275" s="204"/>
      <c r="AF275" s="197"/>
      <c r="AG275" s="179"/>
    </row>
    <row r="276" spans="1:33" s="44" customFormat="1" x14ac:dyDescent="0.2">
      <c r="B276" s="44" t="s">
        <v>285</v>
      </c>
      <c r="C276" s="44" t="s">
        <v>87</v>
      </c>
      <c r="D276" s="44" t="s">
        <v>287</v>
      </c>
      <c r="E276" s="21">
        <v>16.22039474</v>
      </c>
      <c r="F276" s="21">
        <f>_xll.BDP(B276,$F$7)</f>
        <v>16.2547</v>
      </c>
      <c r="G276" s="36">
        <f t="shared" si="123"/>
        <v>3.4305260000000004E-2</v>
      </c>
      <c r="H276" s="24">
        <f t="shared" si="124"/>
        <v>0.21149460632670153</v>
      </c>
      <c r="I276" s="28">
        <v>0</v>
      </c>
      <c r="J276" s="52" t="str">
        <f>CONCATENATE(B338,C276, " Curncy")</f>
        <v>EURGBP Curncy</v>
      </c>
      <c r="K276" s="19">
        <f>IF(C276 = B338,1,_xll.BDP(J276,$K$7))</f>
        <v>1</v>
      </c>
      <c r="L276" s="21">
        <f>IF(C276 = B338,1,_xll.BDP(J276,$L$7)*K276)</f>
        <v>0.88500999999999996</v>
      </c>
      <c r="M276" s="7">
        <f t="shared" si="125"/>
        <v>0</v>
      </c>
      <c r="N276" s="54">
        <f>M276 / X338</f>
        <v>0</v>
      </c>
      <c r="O276" s="7">
        <f t="shared" si="126"/>
        <v>0</v>
      </c>
      <c r="P276" s="55">
        <f>O276 / X338*100</f>
        <v>0</v>
      </c>
      <c r="Q276" s="55">
        <f t="shared" si="127"/>
        <v>0</v>
      </c>
      <c r="R276" s="159">
        <f t="shared" si="128"/>
        <v>0</v>
      </c>
      <c r="S276" s="33">
        <f t="shared" si="129"/>
        <v>1</v>
      </c>
      <c r="T276" s="44">
        <v>2</v>
      </c>
      <c r="U276" s="44">
        <v>1</v>
      </c>
      <c r="V276" s="152">
        <f t="shared" si="130"/>
        <v>0</v>
      </c>
      <c r="W276" s="44">
        <f t="shared" si="131"/>
        <v>0</v>
      </c>
      <c r="X276" s="3"/>
      <c r="Y276" s="20">
        <v>16.174051349999999</v>
      </c>
      <c r="Z276" s="19">
        <f t="shared" si="132"/>
        <v>4.6343390000000539E-2</v>
      </c>
      <c r="AA276" s="24">
        <f t="shared" si="133"/>
        <v>0.28652926219379499</v>
      </c>
      <c r="AB276" s="155">
        <v>0</v>
      </c>
      <c r="AC276" s="21">
        <f>IF(C276 = B338,1,_xll.BDP(J276,$AC$7)*K276)</f>
        <v>0.87961999999999996</v>
      </c>
      <c r="AD276" s="167">
        <f>Z276*AB276/AC276/Y276 / AE338</f>
        <v>0</v>
      </c>
      <c r="AE276" s="204"/>
      <c r="AF276" s="197"/>
      <c r="AG276" s="179"/>
    </row>
    <row r="277" spans="1:33" s="44" customFormat="1" x14ac:dyDescent="0.2">
      <c r="B277" s="44" t="s">
        <v>289</v>
      </c>
      <c r="C277" s="44" t="s">
        <v>36</v>
      </c>
      <c r="D277" s="44" t="s">
        <v>288</v>
      </c>
      <c r="E277" s="21">
        <v>106.93528811039998</v>
      </c>
      <c r="F277" s="21">
        <f>_xll.BDP(B277,$F$7)</f>
        <v>106.65</v>
      </c>
      <c r="G277" s="36">
        <f t="shared" si="123"/>
        <v>-0.28528811039997493</v>
      </c>
      <c r="H277" s="24">
        <f t="shared" si="124"/>
        <v>-0.26678574999998456</v>
      </c>
      <c r="I277" s="28">
        <v>0</v>
      </c>
      <c r="J277" s="52" t="str">
        <f>CONCATENATE(B338,C277, " Curncy")</f>
        <v>EURUSD Curncy</v>
      </c>
      <c r="K277" s="19">
        <f>IF(C277 = B338,1,_xll.BDP(J277,$K$7))</f>
        <v>1</v>
      </c>
      <c r="L277" s="21">
        <f>IF(C277 = B338,1,_xll.BDP(J277,$L$7)*K277)</f>
        <v>1.2218</v>
      </c>
      <c r="M277" s="7">
        <f t="shared" si="125"/>
        <v>0</v>
      </c>
      <c r="N277" s="54">
        <f>M277 / X338</f>
        <v>0</v>
      </c>
      <c r="O277" s="7">
        <f t="shared" si="126"/>
        <v>0</v>
      </c>
      <c r="P277" s="55">
        <f>O277 / X338*100</f>
        <v>0</v>
      </c>
      <c r="Q277" s="55">
        <f t="shared" si="127"/>
        <v>0</v>
      </c>
      <c r="R277" s="159">
        <f t="shared" si="128"/>
        <v>0</v>
      </c>
      <c r="S277" s="33">
        <f t="shared" si="129"/>
        <v>1</v>
      </c>
      <c r="T277" s="44">
        <v>2</v>
      </c>
      <c r="U277" s="44">
        <v>1</v>
      </c>
      <c r="V277" s="152">
        <f t="shared" si="130"/>
        <v>0</v>
      </c>
      <c r="W277" s="44">
        <f t="shared" si="131"/>
        <v>0</v>
      </c>
      <c r="X277" s="3"/>
      <c r="Y277" s="20">
        <v>106.60628486691805</v>
      </c>
      <c r="Z277" s="19">
        <f t="shared" si="132"/>
        <v>0.32900324348193521</v>
      </c>
      <c r="AA277" s="24">
        <f t="shared" si="133"/>
        <v>0.30861524148660319</v>
      </c>
      <c r="AB277" s="155">
        <v>0</v>
      </c>
      <c r="AC277" s="21">
        <f>IF(C277 = B338,1,_xll.BDP(J277,$AC$7)*K277)</f>
        <v>1.2248000000000001</v>
      </c>
      <c r="AD277" s="167">
        <f>Z277*AB277/AC277/Y277 / AE338</f>
        <v>0</v>
      </c>
      <c r="AE277" s="204"/>
      <c r="AF277" s="197"/>
      <c r="AG277" s="179"/>
    </row>
    <row r="278" spans="1:33" s="44" customFormat="1" x14ac:dyDescent="0.2">
      <c r="B278" s="44" t="s">
        <v>290</v>
      </c>
      <c r="C278" s="44" t="s">
        <v>36</v>
      </c>
      <c r="D278" s="44" t="s">
        <v>291</v>
      </c>
      <c r="E278" s="21">
        <v>7.8236777899999996</v>
      </c>
      <c r="F278" s="21">
        <f>_xll.BDP(B278,$F$7)</f>
        <v>7.8263999999999996</v>
      </c>
      <c r="G278" s="36">
        <f t="shared" si="123"/>
        <v>2.7222099999999472E-3</v>
      </c>
      <c r="H278" s="24">
        <f t="shared" si="124"/>
        <v>3.4794505513499004E-2</v>
      </c>
      <c r="I278" s="28">
        <v>107000000</v>
      </c>
      <c r="J278" s="52" t="str">
        <f>CONCATENATE(B338,C278, " Curncy")</f>
        <v>EURUSD Curncy</v>
      </c>
      <c r="K278" s="19">
        <f>IF(C278 = B338,1,_xll.BDP(J278,$K$7))</f>
        <v>1</v>
      </c>
      <c r="L278" s="21">
        <f>IF(C278 = B338,1,_xll.BDP(J278,$L$7)*K278)</f>
        <v>1.2218</v>
      </c>
      <c r="M278" s="7">
        <f t="shared" si="125"/>
        <v>30460.935806760586</v>
      </c>
      <c r="N278" s="54">
        <f>M278 / X338</f>
        <v>1.7627053261749142E-4</v>
      </c>
      <c r="O278" s="7">
        <f t="shared" si="126"/>
        <v>87575707.971844822</v>
      </c>
      <c r="P278" s="55">
        <f>O278 / X338*100</f>
        <v>50.678077608911941</v>
      </c>
      <c r="Q278" s="55">
        <f t="shared" si="127"/>
        <v>0</v>
      </c>
      <c r="R278" s="159">
        <f t="shared" si="128"/>
        <v>50.678077608911941</v>
      </c>
      <c r="S278" s="33">
        <f t="shared" si="129"/>
        <v>1</v>
      </c>
      <c r="T278" s="44">
        <v>2</v>
      </c>
      <c r="U278" s="44">
        <v>1</v>
      </c>
      <c r="V278" s="152">
        <f t="shared" si="130"/>
        <v>0</v>
      </c>
      <c r="W278" s="44">
        <f t="shared" si="131"/>
        <v>1.7627053261749142E-4</v>
      </c>
      <c r="X278" s="3"/>
      <c r="Y278" s="20">
        <v>7.8230750499999999</v>
      </c>
      <c r="Z278" s="19">
        <f t="shared" si="132"/>
        <v>6.0273999999971295E-4</v>
      </c>
      <c r="AA278" s="24">
        <f t="shared" si="133"/>
        <v>7.704642945994912E-3</v>
      </c>
      <c r="AB278" s="155">
        <v>107000000</v>
      </c>
      <c r="AC278" s="21">
        <f>IF(C278 = B338,1,_xll.BDP(J278,$AC$7)*K278)</f>
        <v>1.2248000000000001</v>
      </c>
      <c r="AD278" s="167">
        <f>Z278*AB278/AC278/Y278 / AE338</f>
        <v>4.0538352523459436E-5</v>
      </c>
      <c r="AE278" s="204"/>
      <c r="AF278" s="197"/>
      <c r="AG278" s="179"/>
    </row>
    <row r="279" spans="1:33" s="44" customFormat="1" x14ac:dyDescent="0.2">
      <c r="B279" s="44" t="s">
        <v>351</v>
      </c>
      <c r="C279" s="44" t="s">
        <v>36</v>
      </c>
      <c r="D279" s="44" t="s">
        <v>292</v>
      </c>
      <c r="E279" s="21">
        <v>0.78405104000000003</v>
      </c>
      <c r="F279" s="21">
        <f>_xll.BDP(B279,$F$7)</f>
        <v>0.77980000000000005</v>
      </c>
      <c r="G279" s="36">
        <f t="shared" si="123"/>
        <v>-4.2510399999999837E-3</v>
      </c>
      <c r="H279" s="24">
        <f t="shared" si="124"/>
        <v>-0.54218919217299721</v>
      </c>
      <c r="I279" s="28">
        <v>26500000</v>
      </c>
      <c r="J279" s="52" t="str">
        <f>CONCATENATE(B338,C279, " Curncy")</f>
        <v>EURUSD Curncy</v>
      </c>
      <c r="K279" s="19">
        <f>IF(C279 = B338,1,_xll.BDP(J279,$K$7))</f>
        <v>1</v>
      </c>
      <c r="L279" s="21">
        <f>IF(C279 = B338,1,_xll.BDP(J279,$L$7)*K279)</f>
        <v>1.2218</v>
      </c>
      <c r="M279" s="7">
        <f t="shared" si="125"/>
        <v>-118238.17390081675</v>
      </c>
      <c r="N279" s="54">
        <f>M279 / X338</f>
        <v>-6.84217517854157E-4</v>
      </c>
      <c r="O279" s="7">
        <f t="shared" si="126"/>
        <v>21689310.852840073</v>
      </c>
      <c r="P279" s="55">
        <f>O279 / X338*100</f>
        <v>12.551112678842676</v>
      </c>
      <c r="Q279" s="55">
        <f t="shared" si="127"/>
        <v>0</v>
      </c>
      <c r="R279" s="159">
        <f t="shared" si="128"/>
        <v>12.551112678842676</v>
      </c>
      <c r="S279" s="33">
        <f t="shared" si="129"/>
        <v>1</v>
      </c>
      <c r="T279" s="44">
        <v>2</v>
      </c>
      <c r="U279" s="44">
        <v>1</v>
      </c>
      <c r="V279" s="152">
        <f t="shared" si="130"/>
        <v>0</v>
      </c>
      <c r="W279" s="44">
        <f t="shared" si="131"/>
        <v>0</v>
      </c>
      <c r="X279" s="3"/>
      <c r="Y279" s="20">
        <v>0.78227961000000001</v>
      </c>
      <c r="Z279" s="19">
        <f t="shared" si="132"/>
        <v>1.7714300000000183E-3</v>
      </c>
      <c r="AA279" s="24">
        <f t="shared" si="133"/>
        <v>0.22644460846934492</v>
      </c>
      <c r="AB279" s="155">
        <v>26500000</v>
      </c>
      <c r="AC279" s="21">
        <f>IF(C279 = B338,1,_xll.BDP(J279,$AC$7)*K279)</f>
        <v>1.2248000000000001</v>
      </c>
      <c r="AD279" s="167">
        <f>Z279*AB279/AC279/Y279 / AE338</f>
        <v>2.9507856239492061E-4</v>
      </c>
      <c r="AE279" s="204"/>
      <c r="AF279" s="197"/>
      <c r="AG279" s="179"/>
    </row>
    <row r="280" spans="1:33" x14ac:dyDescent="0.2">
      <c r="B280" s="1" t="s">
        <v>293</v>
      </c>
      <c r="C280" s="44" t="s">
        <v>36</v>
      </c>
      <c r="D280" s="1" t="s">
        <v>294</v>
      </c>
      <c r="E280" s="21">
        <v>1.2290000000000001</v>
      </c>
      <c r="F280" s="21">
        <f>_xll.BDP(B280,$F$7)</f>
        <v>1.2218</v>
      </c>
      <c r="G280" s="36">
        <f t="shared" si="123"/>
        <v>-7.2000000000000952E-3</v>
      </c>
      <c r="H280" s="24">
        <f t="shared" si="124"/>
        <v>-0.58584214808788404</v>
      </c>
      <c r="I280" s="28">
        <v>0</v>
      </c>
      <c r="J280" s="52" t="str">
        <f>CONCATENATE(B338,C280, " Curncy")</f>
        <v>EURUSD Curncy</v>
      </c>
      <c r="K280" s="19">
        <f>IF(C280 = B338,1,_xll.BDP(J280,$K$7))</f>
        <v>1</v>
      </c>
      <c r="L280" s="21">
        <f>IF(C280 = B338,1,_xll.BDP(J280,$L$7)*K280)</f>
        <v>1.2218</v>
      </c>
      <c r="M280" s="7">
        <f t="shared" si="125"/>
        <v>0</v>
      </c>
      <c r="N280" s="54">
        <f>M280 / X338</f>
        <v>0</v>
      </c>
      <c r="O280" s="7">
        <f t="shared" si="126"/>
        <v>0</v>
      </c>
      <c r="P280" s="55">
        <f>O280 / X338*100</f>
        <v>0</v>
      </c>
      <c r="Q280" s="55">
        <f t="shared" si="127"/>
        <v>0</v>
      </c>
      <c r="R280" s="159">
        <f t="shared" si="128"/>
        <v>0</v>
      </c>
      <c r="S280" s="33">
        <f t="shared" si="129"/>
        <v>1</v>
      </c>
      <c r="T280" s="44">
        <v>2</v>
      </c>
      <c r="U280" s="44">
        <v>1</v>
      </c>
      <c r="V280" s="152">
        <f t="shared" si="130"/>
        <v>0</v>
      </c>
      <c r="W280" s="1">
        <f t="shared" si="131"/>
        <v>0</v>
      </c>
      <c r="Y280" s="20">
        <v>1.2299</v>
      </c>
      <c r="Z280" s="19">
        <f t="shared" si="132"/>
        <v>-8.9999999999990088E-4</v>
      </c>
      <c r="AA280" s="24">
        <f t="shared" si="133"/>
        <v>-7.3176681030970067E-2</v>
      </c>
      <c r="AB280" s="155">
        <v>0</v>
      </c>
      <c r="AC280" s="21">
        <f>IF(C280 = B338,1,_xll.BDP(J280,$AC$7)*K280)</f>
        <v>1.2248000000000001</v>
      </c>
      <c r="AD280" s="167">
        <f>Z280*AB280/AC280/Y280 / AE338</f>
        <v>0</v>
      </c>
      <c r="AG280" s="179"/>
    </row>
    <row r="281" spans="1:33" x14ac:dyDescent="0.2">
      <c r="A281" s="44" t="s">
        <v>323</v>
      </c>
      <c r="D281" s="87" t="s">
        <v>297</v>
      </c>
      <c r="E281" s="88"/>
      <c r="F281" s="88"/>
      <c r="G281" s="89"/>
      <c r="H281" s="90"/>
      <c r="I281" s="91"/>
      <c r="J281" s="92"/>
      <c r="K281" s="93"/>
      <c r="L281" s="94"/>
      <c r="M281" s="96">
        <f t="shared" ref="M281:R281" si="134" xml:space="preserve"> SUM(M271:M280)</f>
        <v>589061.38890201447</v>
      </c>
      <c r="N281" s="97">
        <f t="shared" si="134"/>
        <v>3.4087647675982461E-3</v>
      </c>
      <c r="O281" s="96">
        <f t="shared" si="134"/>
        <v>178190793.67468658</v>
      </c>
      <c r="P281" s="98">
        <f t="shared" si="134"/>
        <v>103.11497423398053</v>
      </c>
      <c r="Q281" s="98">
        <f t="shared" si="134"/>
        <v>0</v>
      </c>
      <c r="R281" s="165">
        <f t="shared" si="134"/>
        <v>103.11497423398053</v>
      </c>
      <c r="S281" s="198"/>
      <c r="T281" s="199"/>
      <c r="U281" s="199"/>
      <c r="V281" s="200">
        <f xml:space="preserve"> SUM(V271:V280)</f>
        <v>0</v>
      </c>
      <c r="W281" s="200">
        <f xml:space="preserve"> SUM(W271:W280)</f>
        <v>4.0929822854524033E-3</v>
      </c>
      <c r="X281" s="215"/>
      <c r="Y281" s="190"/>
      <c r="Z281" s="191"/>
      <c r="AA281" s="168"/>
      <c r="AB281" s="192"/>
      <c r="AC281" s="193"/>
      <c r="AD281" s="214">
        <f xml:space="preserve"> SUM(AD271:AD280)</f>
        <v>1.3040303847657302E-3</v>
      </c>
      <c r="AE281" s="207"/>
      <c r="AG281" s="179"/>
    </row>
    <row r="282" spans="1:33" x14ac:dyDescent="0.2">
      <c r="AG282" s="179"/>
    </row>
    <row r="283" spans="1:33" x14ac:dyDescent="0.2">
      <c r="A283" s="44" t="s">
        <v>322</v>
      </c>
      <c r="D283" s="103" t="s">
        <v>349</v>
      </c>
      <c r="E283" s="104"/>
      <c r="F283" s="104"/>
      <c r="G283" s="105"/>
      <c r="H283" s="106"/>
      <c r="I283" s="107"/>
      <c r="J283" s="108"/>
      <c r="K283" s="109"/>
      <c r="L283" s="110"/>
      <c r="M283" s="96">
        <f t="shared" ref="M283:R283" si="135">M263+M269+M281</f>
        <v>1283144.3651818968</v>
      </c>
      <c r="N283" s="97">
        <f t="shared" si="135"/>
        <v>7.425265661915318E-3</v>
      </c>
      <c r="O283" s="96">
        <f t="shared" si="135"/>
        <v>-75345741.92446956</v>
      </c>
      <c r="P283" s="98">
        <f t="shared" si="135"/>
        <v>-43.60087340632073</v>
      </c>
      <c r="Q283" s="98">
        <f t="shared" si="135"/>
        <v>-344.82615865945331</v>
      </c>
      <c r="R283" s="165">
        <f t="shared" si="135"/>
        <v>301.22528525313265</v>
      </c>
      <c r="S283" s="198"/>
      <c r="T283" s="199"/>
      <c r="U283" s="199"/>
      <c r="V283" s="200">
        <f>V263+V269+V281</f>
        <v>1.7831305487287827E-2</v>
      </c>
      <c r="W283" s="200">
        <f>W263+W269+W281</f>
        <v>1.6278099092049809E-2</v>
      </c>
      <c r="X283" s="215">
        <v>159204133.86709777</v>
      </c>
      <c r="Y283" s="190"/>
      <c r="Z283" s="191"/>
      <c r="AA283" s="168"/>
      <c r="AB283" s="192"/>
      <c r="AC283" s="193"/>
      <c r="AD283" s="168" t="e">
        <f>AD263+AD269+AD281</f>
        <v>#N/A</v>
      </c>
      <c r="AE283" s="207">
        <v>152514421.09272626</v>
      </c>
      <c r="AG283" s="179"/>
    </row>
    <row r="284" spans="1:33" x14ac:dyDescent="0.2">
      <c r="AG284" s="179"/>
    </row>
    <row r="285" spans="1:33" s="44" customFormat="1" x14ac:dyDescent="0.2">
      <c r="B285" s="44" t="s">
        <v>162</v>
      </c>
      <c r="C285" s="44" t="str">
        <f>_xll.BDP(B285,$C$7)</f>
        <v>NOK</v>
      </c>
      <c r="D285" s="44" t="s">
        <v>404</v>
      </c>
      <c r="E285" s="2">
        <f>_xll.BDP(B285,$E$7)</f>
        <v>198.5</v>
      </c>
      <c r="F285" s="2">
        <f>_xll.BDP(B285,$F$7)</f>
        <v>197.6</v>
      </c>
      <c r="G285" s="33">
        <f t="shared" ref="G285:G316" si="136">IF(OR(F285="#N/A N/A",E285="#N/A N/A"),0,  F285 - E285)</f>
        <v>-0.90000000000000568</v>
      </c>
      <c r="H285" s="22">
        <f t="shared" ref="H285:H316" si="137">IF(OR(E285=0,E285="#N/A N/A"),0,G285 / E285*100)</f>
        <v>-0.4534005037783404</v>
      </c>
      <c r="I285" s="25">
        <v>18180</v>
      </c>
      <c r="J285" s="49" t="str">
        <f>CONCATENATE(B338,C285, " Curncy")</f>
        <v>EURNOK Curncy</v>
      </c>
      <c r="K285" s="44">
        <f>IF(C285 = B338,1,_xll.BDP(J285,$K$7))</f>
        <v>1</v>
      </c>
      <c r="L285" s="4">
        <f>IF(C285 = B338,1,_xll.BDP(J285,$L$7)*K285)</f>
        <v>9.6234999999999999</v>
      </c>
      <c r="M285" s="7">
        <f t="shared" ref="M285:M316" si="138">G285*I285*S285/L285</f>
        <v>-1700.2130202109527</v>
      </c>
      <c r="N285" s="8">
        <f>M285 / X338</f>
        <v>-9.8387474546748056E-6</v>
      </c>
      <c r="O285" s="7">
        <f t="shared" ref="O285:O316" si="139">F285*I285*S285/L285</f>
        <v>373291.21421520237</v>
      </c>
      <c r="P285" s="10">
        <f>O285 / X338*100</f>
        <v>0.21601516633819212</v>
      </c>
      <c r="Q285" s="10">
        <f t="shared" ref="Q285:Q316" si="140">IF(P285&lt;0,P285,0)</f>
        <v>0</v>
      </c>
      <c r="R285" s="159">
        <f t="shared" ref="R285:R316" si="141">IF(P285&gt;0,P285,0)</f>
        <v>0.21601516633819212</v>
      </c>
      <c r="S285" s="33">
        <f t="shared" ref="S285:S316" si="142">IF(EXACT(C285,UPPER(C285)),1,0.01)/U285</f>
        <v>1</v>
      </c>
      <c r="T285" s="44">
        <v>0</v>
      </c>
      <c r="U285" s="44">
        <v>1</v>
      </c>
      <c r="V285" s="151">
        <f t="shared" ref="V285:V316" si="143">IF(AND(P285&lt;0,N285&gt;0),N285,0)</f>
        <v>0</v>
      </c>
      <c r="W285" s="44">
        <f t="shared" ref="W285:W316" si="144">IF(AND(P285&gt;0,N285&gt;0),N285,0)</f>
        <v>0</v>
      </c>
      <c r="X285" s="3"/>
      <c r="Y285" s="2" t="e">
        <f>_xll.BDH(B285,$Y$7,$C$1,$C$1)</f>
        <v>#N/A</v>
      </c>
      <c r="Z285" s="19" t="e">
        <f t="shared" ref="Z285:Z316" si="145">IF(OR(E285="#N/A N/A",Y285="#N/A N/A"),0,  E285 - Y285)</f>
        <v>#N/A</v>
      </c>
      <c r="AA285" s="22" t="e">
        <f t="shared" ref="AA285:AA316" si="146">IF(OR(Y285=0,Y285="#N/A N/A"),0,Z285 / Y285*100)</f>
        <v>#N/A</v>
      </c>
      <c r="AB285" s="155">
        <v>18180</v>
      </c>
      <c r="AC285" s="21">
        <f>IF(C285 = B338,1,_xll.BDP(J285,$AC$7)*K285)</f>
        <v>9.6254000000000008</v>
      </c>
      <c r="AD285" s="167" t="e">
        <f>Z285*AB285*S285/AC285 / AE338</f>
        <v>#N/A</v>
      </c>
      <c r="AE285" s="204"/>
      <c r="AF285" s="197"/>
      <c r="AG285" s="179"/>
    </row>
    <row r="286" spans="1:33" s="44" customFormat="1" x14ac:dyDescent="0.2">
      <c r="B286" s="44" t="s">
        <v>231</v>
      </c>
      <c r="C286" s="44" t="str">
        <f>_xll.BDP(B286,$C$7)</f>
        <v>DKK</v>
      </c>
      <c r="D286" s="44" t="s">
        <v>403</v>
      </c>
      <c r="E286" s="2">
        <f>_xll.BDP(B286,$E$7)</f>
        <v>119.2</v>
      </c>
      <c r="F286" s="2">
        <f>_xll.BDP(B286,$F$7)</f>
        <v>118.1</v>
      </c>
      <c r="G286" s="33">
        <f t="shared" si="136"/>
        <v>-1.1000000000000085</v>
      </c>
      <c r="H286" s="22">
        <f t="shared" si="137"/>
        <v>-0.92281879194631589</v>
      </c>
      <c r="I286" s="25">
        <v>-15975</v>
      </c>
      <c r="J286" s="49" t="str">
        <f>CONCATENATE(B338,C286, " Curncy")</f>
        <v>EURDKK Curncy</v>
      </c>
      <c r="K286" s="44">
        <f>IF(C286 = B338,1,_xll.BDP(J286,$K$7))</f>
        <v>1</v>
      </c>
      <c r="L286" s="4">
        <f>IF(C286 = B338,1,_xll.BDP(J286,$L$7)*K286)</f>
        <v>7.4462000000000002</v>
      </c>
      <c r="M286" s="7">
        <f t="shared" si="138"/>
        <v>2359.9285541618724</v>
      </c>
      <c r="N286" s="8">
        <f>M286 / X338</f>
        <v>1.3656371748402248E-5</v>
      </c>
      <c r="O286" s="7">
        <f t="shared" si="139"/>
        <v>-253370.51113319545</v>
      </c>
      <c r="P286" s="10">
        <f>O286 / X338*100</f>
        <v>-0.14661977304420848</v>
      </c>
      <c r="Q286" s="10">
        <f t="shared" si="140"/>
        <v>-0.14661977304420848</v>
      </c>
      <c r="R286" s="159">
        <f t="shared" si="141"/>
        <v>0</v>
      </c>
      <c r="S286" s="33">
        <f t="shared" si="142"/>
        <v>1</v>
      </c>
      <c r="T286" s="44">
        <v>0</v>
      </c>
      <c r="U286" s="44">
        <v>1</v>
      </c>
      <c r="V286" s="151">
        <f t="shared" si="143"/>
        <v>1.3656371748402248E-5</v>
      </c>
      <c r="W286" s="44">
        <f t="shared" si="144"/>
        <v>0</v>
      </c>
      <c r="X286" s="3"/>
      <c r="Y286" s="2" t="e">
        <f>_xll.BDH(B286,$Y$7,$C$1,$C$1)</f>
        <v>#N/A</v>
      </c>
      <c r="Z286" s="19" t="e">
        <f t="shared" si="145"/>
        <v>#N/A</v>
      </c>
      <c r="AA286" s="22" t="e">
        <f t="shared" si="146"/>
        <v>#N/A</v>
      </c>
      <c r="AB286" s="155">
        <v>-15975</v>
      </c>
      <c r="AC286" s="21">
        <f>IF(C286 = B338,1,_xll.BDP(J286,$AC$7)*K286)</f>
        <v>7.4459999999999997</v>
      </c>
      <c r="AD286" s="167" t="e">
        <f>Z286*AB286*S286/AC286 / AE338</f>
        <v>#N/A</v>
      </c>
      <c r="AE286" s="204"/>
      <c r="AF286" s="197"/>
      <c r="AG286" s="179"/>
    </row>
    <row r="287" spans="1:33" s="44" customFormat="1" x14ac:dyDescent="0.2">
      <c r="B287" s="44" t="s">
        <v>240</v>
      </c>
      <c r="C287" s="44" t="str">
        <f>_xll.BDP(B287,$C$7)</f>
        <v>EUR</v>
      </c>
      <c r="D287" s="44" t="s">
        <v>402</v>
      </c>
      <c r="E287" s="2">
        <f>_xll.BDP(B287,$E$7)</f>
        <v>87.09</v>
      </c>
      <c r="F287" s="2">
        <f>_xll.BDP(B287,$F$7)</f>
        <v>87.41</v>
      </c>
      <c r="G287" s="33">
        <f t="shared" si="136"/>
        <v>0.31999999999999318</v>
      </c>
      <c r="H287" s="22">
        <f t="shared" si="137"/>
        <v>0.36743598576184772</v>
      </c>
      <c r="I287" s="25">
        <v>-4666</v>
      </c>
      <c r="J287" s="49" t="str">
        <f>CONCATENATE(B338,C287, " Curncy")</f>
        <v>EUREUR Curncy</v>
      </c>
      <c r="K287" s="44">
        <f>IF(C287 = B338,1,_xll.BDP(J287,$K$7))</f>
        <v>1</v>
      </c>
      <c r="L287" s="4">
        <f>IF(C287 = B338,1,_xll.BDP(J287,$L$7)*K287)</f>
        <v>1</v>
      </c>
      <c r="M287" s="7">
        <f t="shared" si="138"/>
        <v>-1493.1199999999681</v>
      </c>
      <c r="N287" s="8">
        <f>M287 / X338</f>
        <v>-8.6403470770392215E-6</v>
      </c>
      <c r="O287" s="7">
        <f t="shared" si="139"/>
        <v>-407855.06</v>
      </c>
      <c r="P287" s="10">
        <f>O287 / X338*100</f>
        <v>-0.23601648062625452</v>
      </c>
      <c r="Q287" s="10">
        <f t="shared" si="140"/>
        <v>-0.23601648062625452</v>
      </c>
      <c r="R287" s="159">
        <f t="shared" si="141"/>
        <v>0</v>
      </c>
      <c r="S287" s="33">
        <f t="shared" si="142"/>
        <v>1</v>
      </c>
      <c r="T287" s="44">
        <v>0</v>
      </c>
      <c r="U287" s="44">
        <v>1</v>
      </c>
      <c r="V287" s="151">
        <f t="shared" si="143"/>
        <v>0</v>
      </c>
      <c r="W287" s="44">
        <f t="shared" si="144"/>
        <v>0</v>
      </c>
      <c r="X287" s="3"/>
      <c r="Y287" s="2" t="e">
        <f>_xll.BDH(B287,$Y$7,$C$1,$C$1)</f>
        <v>#N/A</v>
      </c>
      <c r="Z287" s="19" t="e">
        <f t="shared" si="145"/>
        <v>#N/A</v>
      </c>
      <c r="AA287" s="22" t="e">
        <f t="shared" si="146"/>
        <v>#N/A</v>
      </c>
      <c r="AB287" s="155">
        <v>-4666</v>
      </c>
      <c r="AC287" s="21">
        <f>IF(C287 = B338,1,_xll.BDP(J287,$AC$7)*K287)</f>
        <v>1</v>
      </c>
      <c r="AD287" s="167" t="e">
        <f>Z287*AB287*S287/AC287 / AE338</f>
        <v>#N/A</v>
      </c>
      <c r="AE287" s="204"/>
      <c r="AF287" s="197"/>
      <c r="AG287" s="179"/>
    </row>
    <row r="288" spans="1:33" s="44" customFormat="1" x14ac:dyDescent="0.2">
      <c r="B288" s="44" t="s">
        <v>145</v>
      </c>
      <c r="C288" s="44" t="str">
        <f>_xll.BDP(B288,$C$7)</f>
        <v>CHF</v>
      </c>
      <c r="D288" s="44" t="s">
        <v>401</v>
      </c>
      <c r="E288" s="2">
        <f>_xll.BDP(B288,$E$7)</f>
        <v>23.85</v>
      </c>
      <c r="F288" s="2">
        <f>_xll.BDP(B288,$F$7)</f>
        <v>23.5</v>
      </c>
      <c r="G288" s="33">
        <f t="shared" si="136"/>
        <v>-0.35000000000000142</v>
      </c>
      <c r="H288" s="22">
        <f t="shared" si="137"/>
        <v>-1.4675052410901526</v>
      </c>
      <c r="I288" s="25">
        <v>-8029</v>
      </c>
      <c r="J288" s="49" t="str">
        <f>CONCATENATE(B338,C288, " Curncy")</f>
        <v>EURCHF Curncy</v>
      </c>
      <c r="K288" s="44">
        <f>IF(C288 = B338,1,_xll.BDP(J288,$K$7))</f>
        <v>1</v>
      </c>
      <c r="L288" s="4">
        <f>IF(C288 = B338,1,_xll.BDP(J288,$L$7)*K288)</f>
        <v>1.1524000000000001</v>
      </c>
      <c r="M288" s="7">
        <f t="shared" si="138"/>
        <v>2438.5196112461049</v>
      </c>
      <c r="N288" s="8">
        <f>M288 / X338</f>
        <v>1.4111160385858839E-5</v>
      </c>
      <c r="O288" s="7">
        <f t="shared" si="139"/>
        <v>-163729.17389795207</v>
      </c>
      <c r="P288" s="10">
        <f>O288 / X338*100</f>
        <v>-9.4746362590766089E-2</v>
      </c>
      <c r="Q288" s="10">
        <f t="shared" si="140"/>
        <v>-9.4746362590766089E-2</v>
      </c>
      <c r="R288" s="159">
        <f t="shared" si="141"/>
        <v>0</v>
      </c>
      <c r="S288" s="33">
        <f t="shared" si="142"/>
        <v>1</v>
      </c>
      <c r="T288" s="44">
        <v>0</v>
      </c>
      <c r="U288" s="44">
        <v>1</v>
      </c>
      <c r="V288" s="151">
        <f t="shared" si="143"/>
        <v>1.4111160385858839E-5</v>
      </c>
      <c r="W288" s="44">
        <f t="shared" si="144"/>
        <v>0</v>
      </c>
      <c r="X288" s="3"/>
      <c r="Y288" s="2" t="e">
        <f>_xll.BDH(B288,$Y$7,$C$1,$C$1)</f>
        <v>#N/A</v>
      </c>
      <c r="Z288" s="19" t="e">
        <f t="shared" si="145"/>
        <v>#N/A</v>
      </c>
      <c r="AA288" s="22" t="e">
        <f t="shared" si="146"/>
        <v>#N/A</v>
      </c>
      <c r="AB288" s="155">
        <v>-8029</v>
      </c>
      <c r="AC288" s="21">
        <f>IF(C288 = B338,1,_xll.BDP(J288,$AC$7)*K288)</f>
        <v>1.15005</v>
      </c>
      <c r="AD288" s="167" t="e">
        <f>Z288*AB288*S288/AC288 / AE338</f>
        <v>#N/A</v>
      </c>
      <c r="AE288" s="204"/>
      <c r="AF288" s="197"/>
      <c r="AG288" s="179"/>
    </row>
    <row r="289" spans="2:33" s="44" customFormat="1" x14ac:dyDescent="0.2">
      <c r="B289" s="44" t="s">
        <v>74</v>
      </c>
      <c r="C289" s="44" t="str">
        <f>_xll.BDP(B289,$C$7)</f>
        <v>USD</v>
      </c>
      <c r="D289" s="44" t="s">
        <v>400</v>
      </c>
      <c r="E289" s="2">
        <f>_xll.BDP(B289,$E$7)</f>
        <v>45.24</v>
      </c>
      <c r="F289" s="2">
        <f>_xll.BDP(B289,$F$7)</f>
        <v>44.95</v>
      </c>
      <c r="G289" s="33">
        <f t="shared" si="136"/>
        <v>-0.28999999999999915</v>
      </c>
      <c r="H289" s="22">
        <f t="shared" si="137"/>
        <v>-0.64102564102563908</v>
      </c>
      <c r="I289" s="25">
        <v>-3650</v>
      </c>
      <c r="J289" s="49" t="str">
        <f>CONCATENATE(B338,C289, " Curncy")</f>
        <v>EURUSD Curncy</v>
      </c>
      <c r="K289" s="44">
        <f>IF(C289 = B338,1,_xll.BDP(J289,$K$7))</f>
        <v>1</v>
      </c>
      <c r="L289" s="4">
        <f>IF(C289 = B338,1,_xll.BDP(J289,$L$7)*K289)</f>
        <v>1.2218</v>
      </c>
      <c r="M289" s="7">
        <f t="shared" si="138"/>
        <v>866.34473727287343</v>
      </c>
      <c r="N289" s="8">
        <f>M289 / X338</f>
        <v>5.0133406681339367E-6</v>
      </c>
      <c r="O289" s="7">
        <f t="shared" si="139"/>
        <v>-134283.4342772958</v>
      </c>
      <c r="P289" s="10">
        <f>O289 / X338*100</f>
        <v>-7.7706780356076269E-2</v>
      </c>
      <c r="Q289" s="10">
        <f t="shared" si="140"/>
        <v>-7.7706780356076269E-2</v>
      </c>
      <c r="R289" s="159">
        <f t="shared" si="141"/>
        <v>0</v>
      </c>
      <c r="S289" s="33">
        <f t="shared" si="142"/>
        <v>1</v>
      </c>
      <c r="T289" s="44">
        <v>0</v>
      </c>
      <c r="U289" s="44">
        <v>1</v>
      </c>
      <c r="V289" s="151">
        <f t="shared" si="143"/>
        <v>5.0133406681339367E-6</v>
      </c>
      <c r="W289" s="44">
        <f t="shared" si="144"/>
        <v>0</v>
      </c>
      <c r="X289" s="3"/>
      <c r="Y289" s="2" t="e">
        <f>_xll.BDH(B289,$Y$7,$C$1,$C$1)</f>
        <v>#N/A</v>
      </c>
      <c r="Z289" s="19" t="e">
        <f t="shared" si="145"/>
        <v>#N/A</v>
      </c>
      <c r="AA289" s="22" t="e">
        <f t="shared" si="146"/>
        <v>#N/A</v>
      </c>
      <c r="AB289" s="155">
        <v>-3650</v>
      </c>
      <c r="AC289" s="21">
        <f>IF(C289 = B338,1,_xll.BDP(J289,$AC$7)*K289)</f>
        <v>1.2248000000000001</v>
      </c>
      <c r="AD289" s="167" t="e">
        <f>Z289*AB289*S289/AC289 / AE338</f>
        <v>#N/A</v>
      </c>
      <c r="AE289" s="204"/>
      <c r="AF289" s="197"/>
      <c r="AG289" s="179"/>
    </row>
    <row r="290" spans="2:33" s="44" customFormat="1" x14ac:dyDescent="0.2">
      <c r="B290" s="44" t="s">
        <v>130</v>
      </c>
      <c r="C290" s="44" t="str">
        <f>_xll.BDP(B290,$C$7)</f>
        <v>GBp</v>
      </c>
      <c r="D290" s="44" t="s">
        <v>399</v>
      </c>
      <c r="E290" s="2">
        <f>_xll.BDP(B290,$E$7)</f>
        <v>3892</v>
      </c>
      <c r="F290" s="2">
        <f>_xll.BDP(B290,$F$7)</f>
        <v>3866</v>
      </c>
      <c r="G290" s="33">
        <f t="shared" si="136"/>
        <v>-26</v>
      </c>
      <c r="H290" s="22">
        <f t="shared" si="137"/>
        <v>-0.66803699897225077</v>
      </c>
      <c r="I290" s="25">
        <v>-7517</v>
      </c>
      <c r="J290" s="49" t="str">
        <f>CONCATENATE(B338,C290, " Curncy")</f>
        <v>EURGBp Curncy</v>
      </c>
      <c r="K290" s="44">
        <f>IF(C290 = B338,1,_xll.BDP(J290,$K$7))</f>
        <v>1</v>
      </c>
      <c r="L290" s="4">
        <f>IF(C290 = B338,1,_xll.BDP(J290,$L$7)*K290)</f>
        <v>0.88500999999999996</v>
      </c>
      <c r="M290" s="7">
        <f t="shared" si="138"/>
        <v>2208.3592275793494</v>
      </c>
      <c r="N290" s="8">
        <f>M290 / X338</f>
        <v>1.2779274403308663E-5</v>
      </c>
      <c r="O290" s="7">
        <f t="shared" si="139"/>
        <v>-328366.02976237563</v>
      </c>
      <c r="P290" s="10">
        <f>O290 / X338*100</f>
        <v>-0.1900179801661204</v>
      </c>
      <c r="Q290" s="10">
        <f t="shared" si="140"/>
        <v>-0.1900179801661204</v>
      </c>
      <c r="R290" s="159">
        <f t="shared" si="141"/>
        <v>0</v>
      </c>
      <c r="S290" s="33">
        <f t="shared" si="142"/>
        <v>0.01</v>
      </c>
      <c r="T290" s="44">
        <v>0</v>
      </c>
      <c r="U290" s="44">
        <v>1</v>
      </c>
      <c r="V290" s="151">
        <f t="shared" si="143"/>
        <v>1.2779274403308663E-5</v>
      </c>
      <c r="W290" s="44">
        <f t="shared" si="144"/>
        <v>0</v>
      </c>
      <c r="X290" s="3"/>
      <c r="Y290" s="2" t="e">
        <f>_xll.BDH(B290,$Y$7,$C$1,$C$1)</f>
        <v>#N/A</v>
      </c>
      <c r="Z290" s="19" t="e">
        <f t="shared" si="145"/>
        <v>#N/A</v>
      </c>
      <c r="AA290" s="22" t="e">
        <f t="shared" si="146"/>
        <v>#N/A</v>
      </c>
      <c r="AB290" s="155">
        <v>-7517</v>
      </c>
      <c r="AC290" s="21">
        <f>IF(C290 = B338,1,_xll.BDP(J290,$AC$7)*K290)</f>
        <v>0.87961999999999996</v>
      </c>
      <c r="AD290" s="167" t="e">
        <f>Z290*AB290*S290/AC290 / AE338</f>
        <v>#N/A</v>
      </c>
      <c r="AE290" s="204"/>
      <c r="AF290" s="197"/>
      <c r="AG290" s="179"/>
    </row>
    <row r="291" spans="2:33" s="44" customFormat="1" x14ac:dyDescent="0.2">
      <c r="B291" s="44" t="s">
        <v>161</v>
      </c>
      <c r="C291" s="44" t="str">
        <f>_xll.BDP(B291,$C$7)</f>
        <v>NOK</v>
      </c>
      <c r="D291" s="44" t="s">
        <v>398</v>
      </c>
      <c r="E291" s="2">
        <f>_xll.BDP(B291,$E$7)</f>
        <v>32.799999999999997</v>
      </c>
      <c r="F291" s="2">
        <f>_xll.BDP(B291,$F$7)</f>
        <v>34</v>
      </c>
      <c r="G291" s="33">
        <f t="shared" si="136"/>
        <v>1.2000000000000028</v>
      </c>
      <c r="H291" s="22">
        <f t="shared" si="137"/>
        <v>3.6585365853658622</v>
      </c>
      <c r="I291" s="25">
        <v>93619</v>
      </c>
      <c r="J291" s="49" t="str">
        <f>CONCATENATE(B338,C291, " Curncy")</f>
        <v>EURNOK Curncy</v>
      </c>
      <c r="K291" s="44">
        <f>IF(C291 = B338,1,_xll.BDP(J291,$K$7))</f>
        <v>1</v>
      </c>
      <c r="L291" s="4">
        <f>IF(C291 = B338,1,_xll.BDP(J291,$L$7)*K291)</f>
        <v>9.6234999999999999</v>
      </c>
      <c r="M291" s="7">
        <f t="shared" si="138"/>
        <v>11673.798514054166</v>
      </c>
      <c r="N291" s="8">
        <f>M291 / X338</f>
        <v>6.7553626546329083E-5</v>
      </c>
      <c r="O291" s="7">
        <f t="shared" si="139"/>
        <v>330757.62456486723</v>
      </c>
      <c r="P291" s="10">
        <f>O291 / X338*100</f>
        <v>0.19140194188126528</v>
      </c>
      <c r="Q291" s="10">
        <f t="shared" si="140"/>
        <v>0</v>
      </c>
      <c r="R291" s="159">
        <f t="shared" si="141"/>
        <v>0.19140194188126528</v>
      </c>
      <c r="S291" s="33">
        <f t="shared" si="142"/>
        <v>1</v>
      </c>
      <c r="T291" s="44">
        <v>0</v>
      </c>
      <c r="U291" s="44">
        <v>1</v>
      </c>
      <c r="V291" s="151">
        <f t="shared" si="143"/>
        <v>0</v>
      </c>
      <c r="W291" s="44">
        <f t="shared" si="144"/>
        <v>6.7553626546329083E-5</v>
      </c>
      <c r="X291" s="3"/>
      <c r="Y291" s="2" t="e">
        <f>_xll.BDH(B291,$Y$7,$C$1,$C$1)</f>
        <v>#N/A</v>
      </c>
      <c r="Z291" s="19" t="e">
        <f t="shared" si="145"/>
        <v>#N/A</v>
      </c>
      <c r="AA291" s="22" t="e">
        <f t="shared" si="146"/>
        <v>#N/A</v>
      </c>
      <c r="AB291" s="155">
        <v>93619</v>
      </c>
      <c r="AC291" s="21">
        <f>IF(C291 = B338,1,_xll.BDP(J291,$AC$7)*K291)</f>
        <v>9.6254000000000008</v>
      </c>
      <c r="AD291" s="167" t="e">
        <f>Z291*AB291*S291/AC291 / AE338</f>
        <v>#N/A</v>
      </c>
      <c r="AE291" s="204"/>
      <c r="AF291" s="197"/>
      <c r="AG291" s="179"/>
    </row>
    <row r="292" spans="2:33" s="44" customFormat="1" x14ac:dyDescent="0.2">
      <c r="B292" s="44" t="s">
        <v>70</v>
      </c>
      <c r="C292" s="44" t="str">
        <f>_xll.BDP(B292,$C$7)</f>
        <v>USD</v>
      </c>
      <c r="D292" s="44" t="s">
        <v>397</v>
      </c>
      <c r="E292" s="2">
        <f>_xll.BDP(B292,$E$7)</f>
        <v>43.66</v>
      </c>
      <c r="F292" s="2">
        <f>_xll.BDP(B292,$F$7)</f>
        <v>44.25</v>
      </c>
      <c r="G292" s="33">
        <f t="shared" si="136"/>
        <v>0.59000000000000341</v>
      </c>
      <c r="H292" s="22">
        <f t="shared" si="137"/>
        <v>1.3513513513513593</v>
      </c>
      <c r="I292" s="25">
        <v>-8390</v>
      </c>
      <c r="J292" s="49" t="str">
        <f>CONCATENATE(B338,C292, " Curncy")</f>
        <v>EURUSD Curncy</v>
      </c>
      <c r="K292" s="44">
        <f>IF(C292 = B338,1,_xll.BDP(J292,$K$7))</f>
        <v>1</v>
      </c>
      <c r="L292" s="4">
        <f>IF(C292 = B338,1,_xll.BDP(J292,$L$7)*K292)</f>
        <v>1.2218</v>
      </c>
      <c r="M292" s="7">
        <f t="shared" si="138"/>
        <v>-4051.4814208545004</v>
      </c>
      <c r="N292" s="8">
        <f>M292 / X338</f>
        <v>-2.3445004857184713E-5</v>
      </c>
      <c r="O292" s="7">
        <f t="shared" si="139"/>
        <v>-303861.10656408576</v>
      </c>
      <c r="P292" s="10">
        <f>O292 / X338*100</f>
        <v>-0.17583753642888433</v>
      </c>
      <c r="Q292" s="10">
        <f t="shared" si="140"/>
        <v>-0.17583753642888433</v>
      </c>
      <c r="R292" s="159">
        <f t="shared" si="141"/>
        <v>0</v>
      </c>
      <c r="S292" s="33">
        <f t="shared" si="142"/>
        <v>1</v>
      </c>
      <c r="T292" s="44">
        <v>0</v>
      </c>
      <c r="U292" s="44">
        <v>1</v>
      </c>
      <c r="V292" s="151">
        <f t="shared" si="143"/>
        <v>0</v>
      </c>
      <c r="W292" s="44">
        <f t="shared" si="144"/>
        <v>0</v>
      </c>
      <c r="X292" s="3"/>
      <c r="Y292" s="2" t="e">
        <f>_xll.BDH(B292,$Y$7,$C$1,$C$1)</f>
        <v>#N/A</v>
      </c>
      <c r="Z292" s="19" t="e">
        <f t="shared" si="145"/>
        <v>#N/A</v>
      </c>
      <c r="AA292" s="22" t="e">
        <f t="shared" si="146"/>
        <v>#N/A</v>
      </c>
      <c r="AB292" s="155">
        <v>-8390</v>
      </c>
      <c r="AC292" s="21">
        <f>IF(C292 = B338,1,_xll.BDP(J292,$AC$7)*K292)</f>
        <v>1.2248000000000001</v>
      </c>
      <c r="AD292" s="167" t="e">
        <f>Z292*AB292*S292/AC292 / AE338</f>
        <v>#N/A</v>
      </c>
      <c r="AE292" s="204"/>
      <c r="AF292" s="197"/>
      <c r="AG292" s="179"/>
    </row>
    <row r="293" spans="2:33" s="44" customFormat="1" x14ac:dyDescent="0.2">
      <c r="B293" s="44" t="s">
        <v>69</v>
      </c>
      <c r="C293" s="44" t="str">
        <f>_xll.BDP(B293,$C$7)</f>
        <v>USD</v>
      </c>
      <c r="D293" s="44" t="s">
        <v>396</v>
      </c>
      <c r="E293" s="2">
        <f>_xll.BDP(B293,$E$7)</f>
        <v>314.61</v>
      </c>
      <c r="F293" s="2">
        <f>_xll.BDP(B293,$F$7)</f>
        <v>315.13</v>
      </c>
      <c r="G293" s="33">
        <f t="shared" si="136"/>
        <v>0.51999999999998181</v>
      </c>
      <c r="H293" s="22">
        <f t="shared" si="137"/>
        <v>0.16528400241568347</v>
      </c>
      <c r="I293" s="25">
        <v>-525</v>
      </c>
      <c r="J293" s="49" t="str">
        <f>CONCATENATE(B338,C293, " Curncy")</f>
        <v>EURUSD Curncy</v>
      </c>
      <c r="K293" s="44">
        <f>IF(C293 = B338,1,_xll.BDP(J293,$K$7))</f>
        <v>1</v>
      </c>
      <c r="L293" s="4">
        <f>IF(C293 = B338,1,_xll.BDP(J293,$L$7)*K293)</f>
        <v>1.2218</v>
      </c>
      <c r="M293" s="7">
        <f t="shared" si="138"/>
        <v>-223.44082501226916</v>
      </c>
      <c r="N293" s="8">
        <f>M293 / X338</f>
        <v>-1.2930014193675211E-6</v>
      </c>
      <c r="O293" s="7">
        <f t="shared" si="139"/>
        <v>-135409.43689638239</v>
      </c>
      <c r="P293" s="10">
        <f>O293 / X338*100</f>
        <v>-7.8358372554865607E-2</v>
      </c>
      <c r="Q293" s="10">
        <f t="shared" si="140"/>
        <v>-7.8358372554865607E-2</v>
      </c>
      <c r="R293" s="159">
        <f t="shared" si="141"/>
        <v>0</v>
      </c>
      <c r="S293" s="33">
        <f t="shared" si="142"/>
        <v>1</v>
      </c>
      <c r="T293" s="44">
        <v>0</v>
      </c>
      <c r="U293" s="44">
        <v>1</v>
      </c>
      <c r="V293" s="151">
        <f t="shared" si="143"/>
        <v>0</v>
      </c>
      <c r="W293" s="44">
        <f t="shared" si="144"/>
        <v>0</v>
      </c>
      <c r="X293" s="3"/>
      <c r="Y293" s="2" t="e">
        <f>_xll.BDH(B293,$Y$7,$C$1,$C$1)</f>
        <v>#N/A</v>
      </c>
      <c r="Z293" s="19" t="e">
        <f t="shared" si="145"/>
        <v>#N/A</v>
      </c>
      <c r="AA293" s="22" t="e">
        <f t="shared" si="146"/>
        <v>#N/A</v>
      </c>
      <c r="AB293" s="155">
        <v>-525</v>
      </c>
      <c r="AC293" s="21">
        <f>IF(C293 = B338,1,_xll.BDP(J293,$AC$7)*K293)</f>
        <v>1.2248000000000001</v>
      </c>
      <c r="AD293" s="167" t="e">
        <f>Z293*AB293*S293/AC293 / AE338</f>
        <v>#N/A</v>
      </c>
      <c r="AE293" s="204"/>
      <c r="AF293" s="197"/>
      <c r="AG293" s="179"/>
    </row>
    <row r="294" spans="2:33" s="44" customFormat="1" x14ac:dyDescent="0.2">
      <c r="B294" s="44" t="s">
        <v>124</v>
      </c>
      <c r="C294" s="44" t="str">
        <f>_xll.BDP(B294,$C$7)</f>
        <v>GBp</v>
      </c>
      <c r="D294" s="44" t="s">
        <v>395</v>
      </c>
      <c r="E294" s="2">
        <f>_xll.BDP(B294,$E$7)</f>
        <v>820</v>
      </c>
      <c r="F294" s="2">
        <f>_xll.BDP(B294,$F$7)</f>
        <v>805.5</v>
      </c>
      <c r="G294" s="33">
        <f t="shared" si="136"/>
        <v>-14.5</v>
      </c>
      <c r="H294" s="22">
        <f t="shared" si="137"/>
        <v>-1.7682926829268291</v>
      </c>
      <c r="I294" s="25">
        <v>55100</v>
      </c>
      <c r="J294" s="49" t="str">
        <f>CONCATENATE(B338,C294, " Curncy")</f>
        <v>EURGBp Curncy</v>
      </c>
      <c r="K294" s="44">
        <f>IF(C294 = B338,1,_xll.BDP(J294,$K$7))</f>
        <v>1</v>
      </c>
      <c r="L294" s="4">
        <f>IF(C294 = B338,1,_xll.BDP(J294,$L$7)*K294)</f>
        <v>0.88500999999999996</v>
      </c>
      <c r="M294" s="7">
        <f t="shared" si="138"/>
        <v>-9027.5816092473542</v>
      </c>
      <c r="N294" s="8">
        <f>M294 / X338</f>
        <v>-5.2240568989897043E-5</v>
      </c>
      <c r="O294" s="7">
        <f t="shared" si="139"/>
        <v>501497.7231895685</v>
      </c>
      <c r="P294" s="10">
        <f>O294 / X338*100</f>
        <v>0.29020536773353151</v>
      </c>
      <c r="Q294" s="10">
        <f t="shared" si="140"/>
        <v>0</v>
      </c>
      <c r="R294" s="159">
        <f t="shared" si="141"/>
        <v>0.29020536773353151</v>
      </c>
      <c r="S294" s="33">
        <f t="shared" si="142"/>
        <v>0.01</v>
      </c>
      <c r="T294" s="44">
        <v>0</v>
      </c>
      <c r="U294" s="44">
        <v>1</v>
      </c>
      <c r="V294" s="151">
        <f t="shared" si="143"/>
        <v>0</v>
      </c>
      <c r="W294" s="44">
        <f t="shared" si="144"/>
        <v>0</v>
      </c>
      <c r="X294" s="3"/>
      <c r="Y294" s="2" t="e">
        <f>_xll.BDH(B294,$Y$7,$C$1,$C$1)</f>
        <v>#N/A</v>
      </c>
      <c r="Z294" s="19" t="e">
        <f t="shared" si="145"/>
        <v>#N/A</v>
      </c>
      <c r="AA294" s="22" t="e">
        <f t="shared" si="146"/>
        <v>#N/A</v>
      </c>
      <c r="AB294" s="155">
        <v>55100</v>
      </c>
      <c r="AC294" s="21">
        <f>IF(C294 = B338,1,_xll.BDP(J294,$AC$7)*K294)</f>
        <v>0.87961999999999996</v>
      </c>
      <c r="AD294" s="167" t="e">
        <f>Z294*AB294*S294/AC294 / AE338</f>
        <v>#N/A</v>
      </c>
      <c r="AE294" s="204"/>
      <c r="AF294" s="197"/>
      <c r="AG294" s="179"/>
    </row>
    <row r="295" spans="2:33" s="44" customFormat="1" x14ac:dyDescent="0.2">
      <c r="B295" s="44" t="s">
        <v>223</v>
      </c>
      <c r="C295" s="44" t="str">
        <f>_xll.BDP(B295,$C$7)</f>
        <v>EUR</v>
      </c>
      <c r="D295" s="44" t="s">
        <v>394</v>
      </c>
      <c r="E295" s="2">
        <f>_xll.BDP(B295,$E$7)</f>
        <v>10.84</v>
      </c>
      <c r="F295" s="2">
        <f>_xll.BDP(B295,$F$7)</f>
        <v>10.705</v>
      </c>
      <c r="G295" s="33">
        <f t="shared" si="136"/>
        <v>-0.13499999999999979</v>
      </c>
      <c r="H295" s="22">
        <f t="shared" si="137"/>
        <v>-1.2453874538745369</v>
      </c>
      <c r="I295" s="25">
        <v>41441</v>
      </c>
      <c r="J295" s="49" t="str">
        <f>CONCATENATE(B338,C295, " Curncy")</f>
        <v>EUREUR Curncy</v>
      </c>
      <c r="K295" s="44">
        <f>IF(C295 = B338,1,_xll.BDP(J295,$K$7))</f>
        <v>1</v>
      </c>
      <c r="L295" s="4">
        <f>IF(C295 = B338,1,_xll.BDP(J295,$L$7)*K295)</f>
        <v>1</v>
      </c>
      <c r="M295" s="7">
        <f t="shared" si="138"/>
        <v>-5594.5349999999908</v>
      </c>
      <c r="N295" s="8">
        <f>M295 / X338</f>
        <v>-3.2374306241055354E-5</v>
      </c>
      <c r="O295" s="7">
        <f t="shared" si="139"/>
        <v>443625.90500000003</v>
      </c>
      <c r="P295" s="10">
        <f>O295 / X338*100</f>
        <v>0.25671625800777642</v>
      </c>
      <c r="Q295" s="10">
        <f t="shared" si="140"/>
        <v>0</v>
      </c>
      <c r="R295" s="159">
        <f t="shared" si="141"/>
        <v>0.25671625800777642</v>
      </c>
      <c r="S295" s="33">
        <f t="shared" si="142"/>
        <v>1</v>
      </c>
      <c r="T295" s="44">
        <v>0</v>
      </c>
      <c r="U295" s="44">
        <v>1</v>
      </c>
      <c r="V295" s="151">
        <f t="shared" si="143"/>
        <v>0</v>
      </c>
      <c r="W295" s="44">
        <f t="shared" si="144"/>
        <v>0</v>
      </c>
      <c r="X295" s="3"/>
      <c r="Y295" s="2" t="e">
        <f>_xll.BDH(B295,$Y$7,$C$1,$C$1)</f>
        <v>#N/A</v>
      </c>
      <c r="Z295" s="19" t="e">
        <f t="shared" si="145"/>
        <v>#N/A</v>
      </c>
      <c r="AA295" s="22" t="e">
        <f t="shared" si="146"/>
        <v>#N/A</v>
      </c>
      <c r="AB295" s="155">
        <v>41441</v>
      </c>
      <c r="AC295" s="21">
        <f>IF(C295 = B338,1,_xll.BDP(J295,$AC$7)*K295)</f>
        <v>1</v>
      </c>
      <c r="AD295" s="167" t="e">
        <f>Z295*AB295*S295/AC295 / AE338</f>
        <v>#N/A</v>
      </c>
      <c r="AE295" s="204"/>
      <c r="AF295" s="197"/>
      <c r="AG295" s="179"/>
    </row>
    <row r="296" spans="2:33" s="44" customFormat="1" x14ac:dyDescent="0.2">
      <c r="B296" s="44" t="s">
        <v>206</v>
      </c>
      <c r="C296" s="44" t="str">
        <f>_xll.BDP(B296,$C$7)</f>
        <v>EUR</v>
      </c>
      <c r="D296" s="44" t="s">
        <v>393</v>
      </c>
      <c r="E296" s="2">
        <f>_xll.BDP(B296,$E$7)</f>
        <v>16.61</v>
      </c>
      <c r="F296" s="2">
        <f>_xll.BDP(B296,$F$7)</f>
        <v>17</v>
      </c>
      <c r="G296" s="33">
        <f t="shared" si="136"/>
        <v>0.39000000000000057</v>
      </c>
      <c r="H296" s="22">
        <f t="shared" si="137"/>
        <v>2.3479831426851328</v>
      </c>
      <c r="I296" s="25">
        <v>-11822</v>
      </c>
      <c r="J296" s="49" t="str">
        <f>CONCATENATE(B338,C296, " Curncy")</f>
        <v>EUREUR Curncy</v>
      </c>
      <c r="K296" s="44">
        <f>IF(C296 = B338,1,_xll.BDP(J296,$K$7))</f>
        <v>1</v>
      </c>
      <c r="L296" s="4">
        <f>IF(C296 = B338,1,_xll.BDP(J296,$L$7)*K296)</f>
        <v>1</v>
      </c>
      <c r="M296" s="7">
        <f t="shared" si="138"/>
        <v>-4610.5800000000063</v>
      </c>
      <c r="N296" s="8">
        <f>M296 / X338</f>
        <v>-2.6680381634735585E-5</v>
      </c>
      <c r="O296" s="7">
        <f t="shared" si="139"/>
        <v>-200974</v>
      </c>
      <c r="P296" s="10">
        <f>O296 / X338*100</f>
        <v>-0.11629909943346266</v>
      </c>
      <c r="Q296" s="10">
        <f t="shared" si="140"/>
        <v>-0.11629909943346266</v>
      </c>
      <c r="R296" s="159">
        <f t="shared" si="141"/>
        <v>0</v>
      </c>
      <c r="S296" s="33">
        <f t="shared" si="142"/>
        <v>1</v>
      </c>
      <c r="T296" s="44">
        <v>0</v>
      </c>
      <c r="U296" s="44">
        <v>1</v>
      </c>
      <c r="V296" s="151">
        <f t="shared" si="143"/>
        <v>0</v>
      </c>
      <c r="W296" s="44">
        <f t="shared" si="144"/>
        <v>0</v>
      </c>
      <c r="X296" s="3"/>
      <c r="Y296" s="2" t="e">
        <f>_xll.BDH(B296,$Y$7,$C$1,$C$1)</f>
        <v>#N/A</v>
      </c>
      <c r="Z296" s="19" t="e">
        <f t="shared" si="145"/>
        <v>#N/A</v>
      </c>
      <c r="AA296" s="22" t="e">
        <f t="shared" si="146"/>
        <v>#N/A</v>
      </c>
      <c r="AB296" s="155">
        <v>-11822</v>
      </c>
      <c r="AC296" s="21">
        <f>IF(C296 = B338,1,_xll.BDP(J296,$AC$7)*K296)</f>
        <v>1</v>
      </c>
      <c r="AD296" s="167" t="e">
        <f>Z296*AB296*S296/AC296 / AE338</f>
        <v>#N/A</v>
      </c>
      <c r="AE296" s="204"/>
      <c r="AF296" s="197"/>
      <c r="AG296" s="179"/>
    </row>
    <row r="297" spans="2:33" s="44" customFormat="1" x14ac:dyDescent="0.2">
      <c r="B297" s="44" t="s">
        <v>160</v>
      </c>
      <c r="C297" s="44" t="str">
        <f>_xll.BDP(B297,$C$7)</f>
        <v>NOK</v>
      </c>
      <c r="D297" s="44" t="s">
        <v>392</v>
      </c>
      <c r="E297" s="2">
        <f>_xll.BDP(B297,$E$7)</f>
        <v>32.6</v>
      </c>
      <c r="F297" s="2">
        <f>_xll.BDP(B297,$F$7)</f>
        <v>31.34</v>
      </c>
      <c r="G297" s="33">
        <f t="shared" si="136"/>
        <v>-1.2600000000000016</v>
      </c>
      <c r="H297" s="22">
        <f t="shared" si="137"/>
        <v>-3.8650306748466305</v>
      </c>
      <c r="I297" s="25">
        <v>85803</v>
      </c>
      <c r="J297" s="49" t="str">
        <f>CONCATENATE(B338,C297, " Curncy")</f>
        <v>EURNOK Curncy</v>
      </c>
      <c r="K297" s="44">
        <f>IF(C297 = B338,1,_xll.BDP(J297,$K$7))</f>
        <v>1</v>
      </c>
      <c r="L297" s="4">
        <f>IF(C297 = B338,1,_xll.BDP(J297,$L$7)*K297)</f>
        <v>9.6234999999999999</v>
      </c>
      <c r="M297" s="7">
        <f t="shared" si="138"/>
        <v>-11234.14350288358</v>
      </c>
      <c r="N297" s="8">
        <f>M297 / X338</f>
        <v>-6.5009442628979165E-5</v>
      </c>
      <c r="O297" s="7">
        <f t="shared" si="139"/>
        <v>279427.02966696111</v>
      </c>
      <c r="P297" s="10">
        <f>O297 / X338*100</f>
        <v>0.16169808984065118</v>
      </c>
      <c r="Q297" s="10">
        <f t="shared" si="140"/>
        <v>0</v>
      </c>
      <c r="R297" s="159">
        <f t="shared" si="141"/>
        <v>0.16169808984065118</v>
      </c>
      <c r="S297" s="33">
        <f t="shared" si="142"/>
        <v>1</v>
      </c>
      <c r="T297" s="44">
        <v>0</v>
      </c>
      <c r="U297" s="44">
        <v>1</v>
      </c>
      <c r="V297" s="151">
        <f t="shared" si="143"/>
        <v>0</v>
      </c>
      <c r="W297" s="44">
        <f t="shared" si="144"/>
        <v>0</v>
      </c>
      <c r="X297" s="3"/>
      <c r="Y297" s="2" t="e">
        <f>_xll.BDH(B297,$Y$7,$C$1,$C$1)</f>
        <v>#N/A</v>
      </c>
      <c r="Z297" s="19" t="e">
        <f t="shared" si="145"/>
        <v>#N/A</v>
      </c>
      <c r="AA297" s="22" t="e">
        <f t="shared" si="146"/>
        <v>#N/A</v>
      </c>
      <c r="AB297" s="155">
        <v>85803</v>
      </c>
      <c r="AC297" s="21">
        <f>IF(C297 = B338,1,_xll.BDP(J297,$AC$7)*K297)</f>
        <v>9.6254000000000008</v>
      </c>
      <c r="AD297" s="167" t="e">
        <f>Z297*AB297*S297/AC297 / AE338</f>
        <v>#N/A</v>
      </c>
      <c r="AE297" s="204"/>
      <c r="AF297" s="197"/>
      <c r="AG297" s="179"/>
    </row>
    <row r="298" spans="2:33" s="44" customFormat="1" x14ac:dyDescent="0.2">
      <c r="B298" s="44" t="s">
        <v>65</v>
      </c>
      <c r="C298" s="44" t="str">
        <f>_xll.BDP(B298,$C$7)</f>
        <v>USD</v>
      </c>
      <c r="D298" s="44" t="s">
        <v>391</v>
      </c>
      <c r="E298" s="2">
        <f>_xll.BDP(B298,$E$7)</f>
        <v>21.06</v>
      </c>
      <c r="F298" s="2">
        <f>_xll.BDP(B298,$F$7)</f>
        <v>21.15</v>
      </c>
      <c r="G298" s="33">
        <f t="shared" si="136"/>
        <v>8.9999999999999858E-2</v>
      </c>
      <c r="H298" s="22">
        <f t="shared" si="137"/>
        <v>0.42735042735042672</v>
      </c>
      <c r="I298" s="25">
        <v>-14650</v>
      </c>
      <c r="J298" s="49" t="str">
        <f>CONCATENATE(B338,C298, " Curncy")</f>
        <v>EURUSD Curncy</v>
      </c>
      <c r="K298" s="44">
        <f>IF(C298 = B338,1,_xll.BDP(J298,$K$7))</f>
        <v>1</v>
      </c>
      <c r="L298" s="4">
        <f>IF(C298 = B338,1,_xll.BDP(J298,$L$7)*K298)</f>
        <v>1.2218</v>
      </c>
      <c r="M298" s="7">
        <f t="shared" si="138"/>
        <v>-1079.1455229988526</v>
      </c>
      <c r="N298" s="8">
        <f>M298 / X338</f>
        <v>-6.2447705913411489E-6</v>
      </c>
      <c r="O298" s="7">
        <f t="shared" si="139"/>
        <v>-253599.19790473074</v>
      </c>
      <c r="P298" s="10">
        <f>O298 / X338*100</f>
        <v>-0.14675210889651724</v>
      </c>
      <c r="Q298" s="10">
        <f t="shared" si="140"/>
        <v>-0.14675210889651724</v>
      </c>
      <c r="R298" s="159">
        <f t="shared" si="141"/>
        <v>0</v>
      </c>
      <c r="S298" s="33">
        <f t="shared" si="142"/>
        <v>1</v>
      </c>
      <c r="T298" s="44">
        <v>0</v>
      </c>
      <c r="U298" s="44">
        <v>1</v>
      </c>
      <c r="V298" s="151">
        <f t="shared" si="143"/>
        <v>0</v>
      </c>
      <c r="W298" s="44">
        <f t="shared" si="144"/>
        <v>0</v>
      </c>
      <c r="X298" s="3"/>
      <c r="Y298" s="2" t="e">
        <f>_xll.BDH(B298,$Y$7,$C$1,$C$1)</f>
        <v>#N/A</v>
      </c>
      <c r="Z298" s="19" t="e">
        <f t="shared" si="145"/>
        <v>#N/A</v>
      </c>
      <c r="AA298" s="22" t="e">
        <f t="shared" si="146"/>
        <v>#N/A</v>
      </c>
      <c r="AB298" s="155">
        <v>-14650</v>
      </c>
      <c r="AC298" s="21">
        <f>IF(C298 = B338,1,_xll.BDP(J298,$AC$7)*K298)</f>
        <v>1.2248000000000001</v>
      </c>
      <c r="AD298" s="167" t="e">
        <f>Z298*AB298*S298/AC298 / AE338</f>
        <v>#N/A</v>
      </c>
      <c r="AE298" s="204"/>
      <c r="AF298" s="197"/>
      <c r="AG298" s="179"/>
    </row>
    <row r="299" spans="2:33" s="44" customFormat="1" x14ac:dyDescent="0.2">
      <c r="B299" s="44" t="s">
        <v>61</v>
      </c>
      <c r="C299" s="44" t="str">
        <f>_xll.BDP(B299,$C$7)</f>
        <v>USD</v>
      </c>
      <c r="D299" s="44" t="s">
        <v>390</v>
      </c>
      <c r="E299" s="2">
        <f>_xll.BDP(B299,$E$7)</f>
        <v>19.260000000000002</v>
      </c>
      <c r="F299" s="2">
        <f>_xll.BDP(B299,$F$7)</f>
        <v>17.52</v>
      </c>
      <c r="G299" s="33">
        <f t="shared" si="136"/>
        <v>-1.740000000000002</v>
      </c>
      <c r="H299" s="22">
        <f t="shared" si="137"/>
        <v>-9.0342679127725951</v>
      </c>
      <c r="I299" s="25">
        <v>-8100</v>
      </c>
      <c r="J299" s="49" t="str">
        <f>CONCATENATE(B338,C299, " Curncy")</f>
        <v>EURUSD Curncy</v>
      </c>
      <c r="K299" s="44">
        <f>IF(C299 = B338,1,_xll.BDP(J299,$K$7))</f>
        <v>1</v>
      </c>
      <c r="L299" s="4">
        <f>IF(C299 = B338,1,_xll.BDP(J299,$L$7)*K299)</f>
        <v>1.2218</v>
      </c>
      <c r="M299" s="7">
        <f t="shared" si="138"/>
        <v>11535.439515468994</v>
      </c>
      <c r="N299" s="8">
        <f>M299 / X338</f>
        <v>6.6752974375701476E-5</v>
      </c>
      <c r="O299" s="7">
        <f t="shared" si="139"/>
        <v>-116149.94270748076</v>
      </c>
      <c r="P299" s="10">
        <f>O299 / X338*100</f>
        <v>-6.7213339716223466E-2</v>
      </c>
      <c r="Q299" s="10">
        <f t="shared" si="140"/>
        <v>-6.7213339716223466E-2</v>
      </c>
      <c r="R299" s="159">
        <f t="shared" si="141"/>
        <v>0</v>
      </c>
      <c r="S299" s="33">
        <f t="shared" si="142"/>
        <v>1</v>
      </c>
      <c r="T299" s="44">
        <v>0</v>
      </c>
      <c r="U299" s="44">
        <v>1</v>
      </c>
      <c r="V299" s="151">
        <f t="shared" si="143"/>
        <v>6.6752974375701476E-5</v>
      </c>
      <c r="W299" s="44">
        <f t="shared" si="144"/>
        <v>0</v>
      </c>
      <c r="X299" s="3"/>
      <c r="Y299" s="2" t="e">
        <f>_xll.BDH(B299,$Y$7,$C$1,$C$1)</f>
        <v>#N/A</v>
      </c>
      <c r="Z299" s="19" t="e">
        <f t="shared" si="145"/>
        <v>#N/A</v>
      </c>
      <c r="AA299" s="22" t="e">
        <f t="shared" si="146"/>
        <v>#N/A</v>
      </c>
      <c r="AB299" s="155">
        <v>-8100</v>
      </c>
      <c r="AC299" s="21">
        <f>IF(C299 = B338,1,_xll.BDP(J299,$AC$7)*K299)</f>
        <v>1.2248000000000001</v>
      </c>
      <c r="AD299" s="167" t="e">
        <f>Z299*AB299*S299/AC299 / AE338</f>
        <v>#N/A</v>
      </c>
      <c r="AE299" s="204"/>
      <c r="AF299" s="197"/>
      <c r="AG299" s="179"/>
    </row>
    <row r="300" spans="2:33" s="44" customFormat="1" x14ac:dyDescent="0.2">
      <c r="B300" s="44" t="s">
        <v>149</v>
      </c>
      <c r="C300" s="44" t="str">
        <f>_xll.BDP(B300,$C$7)</f>
        <v>SEK</v>
      </c>
      <c r="D300" s="44" t="s">
        <v>389</v>
      </c>
      <c r="E300" s="2">
        <f>_xll.BDP(B300,$E$7)</f>
        <v>491.8</v>
      </c>
      <c r="F300" s="2">
        <f>_xll.BDP(B300,$F$7)</f>
        <v>487.7</v>
      </c>
      <c r="G300" s="33">
        <f t="shared" si="136"/>
        <v>-4.1000000000000227</v>
      </c>
      <c r="H300" s="22">
        <f t="shared" si="137"/>
        <v>-0.83367222448150113</v>
      </c>
      <c r="I300" s="25">
        <v>-2797</v>
      </c>
      <c r="J300" s="49" t="str">
        <f>CONCATENATE(B338,C300, " Curncy")</f>
        <v>EURSEK Curncy</v>
      </c>
      <c r="K300" s="44">
        <f>IF(C300 = B338,1,_xll.BDP(J300,$K$7))</f>
        <v>1</v>
      </c>
      <c r="L300" s="4">
        <f>IF(C300 = B338,1,_xll.BDP(J300,$L$7)*K300)</f>
        <v>10.0966</v>
      </c>
      <c r="M300" s="7">
        <f t="shared" si="138"/>
        <v>1135.7981894895374</v>
      </c>
      <c r="N300" s="8">
        <f>M300 / X338</f>
        <v>6.5726067339949725E-6</v>
      </c>
      <c r="O300" s="7">
        <f t="shared" si="139"/>
        <v>-135104.57975952298</v>
      </c>
      <c r="P300" s="10">
        <f>O300 / X338*100</f>
        <v>-7.8181958638276344E-2</v>
      </c>
      <c r="Q300" s="10">
        <f t="shared" si="140"/>
        <v>-7.8181958638276344E-2</v>
      </c>
      <c r="R300" s="159">
        <f t="shared" si="141"/>
        <v>0</v>
      </c>
      <c r="S300" s="33">
        <f t="shared" si="142"/>
        <v>1</v>
      </c>
      <c r="T300" s="44">
        <v>0</v>
      </c>
      <c r="U300" s="44">
        <v>1</v>
      </c>
      <c r="V300" s="151">
        <f t="shared" si="143"/>
        <v>6.5726067339949725E-6</v>
      </c>
      <c r="W300" s="44">
        <f t="shared" si="144"/>
        <v>0</v>
      </c>
      <c r="X300" s="3"/>
      <c r="Y300" s="2" t="e">
        <f>_xll.BDH(B300,$Y$7,$C$1,$C$1)</f>
        <v>#N/A</v>
      </c>
      <c r="Z300" s="19" t="e">
        <f t="shared" si="145"/>
        <v>#N/A</v>
      </c>
      <c r="AA300" s="22" t="e">
        <f t="shared" si="146"/>
        <v>#N/A</v>
      </c>
      <c r="AB300" s="155">
        <v>-2797</v>
      </c>
      <c r="AC300" s="21">
        <f>IF(C300 = B338,1,_xll.BDP(J300,$AC$7)*K300)</f>
        <v>10.065200000000001</v>
      </c>
      <c r="AD300" s="167" t="e">
        <f>Z300*AB300*S300/AC300 / AE338</f>
        <v>#N/A</v>
      </c>
      <c r="AE300" s="204"/>
      <c r="AF300" s="197"/>
      <c r="AG300" s="179"/>
    </row>
    <row r="301" spans="2:33" s="44" customFormat="1" x14ac:dyDescent="0.2">
      <c r="B301" s="44" t="s">
        <v>112</v>
      </c>
      <c r="C301" s="44" t="str">
        <f>_xll.BDP(B301,$C$7)</f>
        <v>GBp</v>
      </c>
      <c r="D301" s="44" t="s">
        <v>388</v>
      </c>
      <c r="E301" s="2">
        <f>_xll.BDP(B301,$E$7)</f>
        <v>173.2</v>
      </c>
      <c r="F301" s="2">
        <f>_xll.BDP(B301,$F$7)</f>
        <v>160.19999999999999</v>
      </c>
      <c r="G301" s="33">
        <f t="shared" si="136"/>
        <v>-13</v>
      </c>
      <c r="H301" s="22">
        <f t="shared" si="137"/>
        <v>-7.5057736720554287</v>
      </c>
      <c r="I301" s="25">
        <v>-111000</v>
      </c>
      <c r="J301" s="49" t="str">
        <f>CONCATENATE(B338,C301, " Curncy")</f>
        <v>EURGBp Curncy</v>
      </c>
      <c r="K301" s="44">
        <f>IF(C301 = B338,1,_xll.BDP(J301,$K$7))</f>
        <v>1</v>
      </c>
      <c r="L301" s="4">
        <f>IF(C301 = B338,1,_xll.BDP(J301,$L$7)*K301)</f>
        <v>0.88500999999999996</v>
      </c>
      <c r="M301" s="7">
        <f t="shared" si="138"/>
        <v>16304.900509598763</v>
      </c>
      <c r="N301" s="8">
        <f>M301 / X338</f>
        <v>9.435276431869508E-5</v>
      </c>
      <c r="O301" s="7">
        <f t="shared" si="139"/>
        <v>-200926.54320290167</v>
      </c>
      <c r="P301" s="10">
        <f>O301 / X338*100</f>
        <v>-0.11627163726042268</v>
      </c>
      <c r="Q301" s="10">
        <f t="shared" si="140"/>
        <v>-0.11627163726042268</v>
      </c>
      <c r="R301" s="159">
        <f t="shared" si="141"/>
        <v>0</v>
      </c>
      <c r="S301" s="33">
        <f t="shared" si="142"/>
        <v>0.01</v>
      </c>
      <c r="T301" s="44">
        <v>0</v>
      </c>
      <c r="U301" s="44">
        <v>1</v>
      </c>
      <c r="V301" s="151">
        <f t="shared" si="143"/>
        <v>9.435276431869508E-5</v>
      </c>
      <c r="W301" s="44">
        <f t="shared" si="144"/>
        <v>0</v>
      </c>
      <c r="X301" s="3"/>
      <c r="Y301" s="2" t="e">
        <f>_xll.BDH(B301,$Y$7,$C$1,$C$1)</f>
        <v>#N/A</v>
      </c>
      <c r="Z301" s="19" t="e">
        <f t="shared" si="145"/>
        <v>#N/A</v>
      </c>
      <c r="AA301" s="22" t="e">
        <f t="shared" si="146"/>
        <v>#N/A</v>
      </c>
      <c r="AB301" s="155">
        <v>-111000</v>
      </c>
      <c r="AC301" s="21">
        <f>IF(C301 = B338,1,_xll.BDP(J301,$AC$7)*K301)</f>
        <v>0.87961999999999996</v>
      </c>
      <c r="AD301" s="167" t="e">
        <f>Z301*AB301*S301/AC301 / AE338</f>
        <v>#N/A</v>
      </c>
      <c r="AE301" s="204"/>
      <c r="AF301" s="197"/>
      <c r="AG301" s="179"/>
    </row>
    <row r="302" spans="2:33" s="44" customFormat="1" x14ac:dyDescent="0.2">
      <c r="B302" s="44" t="s">
        <v>148</v>
      </c>
      <c r="C302" s="44" t="str">
        <f>_xll.BDP(B302,$C$7)</f>
        <v>SEK</v>
      </c>
      <c r="D302" s="44" t="s">
        <v>387</v>
      </c>
      <c r="E302" s="2">
        <f>_xll.BDP(B302,$E$7)</f>
        <v>184.5</v>
      </c>
      <c r="F302" s="2">
        <f>_xll.BDP(B302,$F$7)</f>
        <v>181.45</v>
      </c>
      <c r="G302" s="33">
        <f t="shared" si="136"/>
        <v>-3.0500000000000114</v>
      </c>
      <c r="H302" s="22">
        <f t="shared" si="137"/>
        <v>-1.653116531165318</v>
      </c>
      <c r="I302" s="25">
        <v>-11639</v>
      </c>
      <c r="J302" s="49" t="str">
        <f>CONCATENATE(B338,C302, " Curncy")</f>
        <v>EURSEK Curncy</v>
      </c>
      <c r="K302" s="44">
        <f>IF(C302 = B338,1,_xll.BDP(J302,$K$7))</f>
        <v>1</v>
      </c>
      <c r="L302" s="4">
        <f>IF(C302 = B338,1,_xll.BDP(J302,$L$7)*K302)</f>
        <v>10.0966</v>
      </c>
      <c r="M302" s="7">
        <f t="shared" si="138"/>
        <v>3515.9311055206836</v>
      </c>
      <c r="N302" s="8">
        <f>M302 / X338</f>
        <v>2.0345896545929038E-5</v>
      </c>
      <c r="O302" s="7">
        <f t="shared" si="139"/>
        <v>-209169.08167105756</v>
      </c>
      <c r="P302" s="10">
        <f>O302 / X338*100</f>
        <v>-0.1210414074838954</v>
      </c>
      <c r="Q302" s="10">
        <f t="shared" si="140"/>
        <v>-0.1210414074838954</v>
      </c>
      <c r="R302" s="159">
        <f t="shared" si="141"/>
        <v>0</v>
      </c>
      <c r="S302" s="33">
        <f t="shared" si="142"/>
        <v>1</v>
      </c>
      <c r="T302" s="44">
        <v>0</v>
      </c>
      <c r="U302" s="44">
        <v>1</v>
      </c>
      <c r="V302" s="151">
        <f t="shared" si="143"/>
        <v>2.0345896545929038E-5</v>
      </c>
      <c r="W302" s="44">
        <f t="shared" si="144"/>
        <v>0</v>
      </c>
      <c r="X302" s="3"/>
      <c r="Y302" s="2" t="e">
        <f>_xll.BDH(B302,$Y$7,$C$1,$C$1)</f>
        <v>#N/A</v>
      </c>
      <c r="Z302" s="19" t="e">
        <f t="shared" si="145"/>
        <v>#N/A</v>
      </c>
      <c r="AA302" s="22" t="e">
        <f t="shared" si="146"/>
        <v>#N/A</v>
      </c>
      <c r="AB302" s="155">
        <v>-11639</v>
      </c>
      <c r="AC302" s="21">
        <f>IF(C302 = B338,1,_xll.BDP(J302,$AC$7)*K302)</f>
        <v>10.065200000000001</v>
      </c>
      <c r="AD302" s="167" t="e">
        <f>Z302*AB302*S302/AC302 / AE338</f>
        <v>#N/A</v>
      </c>
      <c r="AE302" s="204"/>
      <c r="AF302" s="197"/>
      <c r="AG302" s="179"/>
    </row>
    <row r="303" spans="2:33" s="44" customFormat="1" x14ac:dyDescent="0.2">
      <c r="B303" s="44" t="s">
        <v>60</v>
      </c>
      <c r="C303" s="44" t="str">
        <f>_xll.BDP(B303,$C$7)</f>
        <v>USD</v>
      </c>
      <c r="D303" s="44" t="s">
        <v>386</v>
      </c>
      <c r="E303" s="2">
        <f>_xll.BDP(B303,$E$7)</f>
        <v>126.64</v>
      </c>
      <c r="F303" s="2">
        <f>_xll.BDP(B303,$F$7)</f>
        <v>126.48</v>
      </c>
      <c r="G303" s="33">
        <f t="shared" si="136"/>
        <v>-0.15999999999999659</v>
      </c>
      <c r="H303" s="22">
        <f t="shared" si="137"/>
        <v>-0.12634238787112806</v>
      </c>
      <c r="I303" s="25">
        <v>-2110</v>
      </c>
      <c r="J303" s="49" t="str">
        <f>CONCATENATE(B338,C303, " Curncy")</f>
        <v>EURUSD Curncy</v>
      </c>
      <c r="K303" s="44">
        <f>IF(C303 = B338,1,_xll.BDP(J303,$K$7))</f>
        <v>1</v>
      </c>
      <c r="L303" s="4">
        <f>IF(C303 = B338,1,_xll.BDP(J303,$L$7)*K303)</f>
        <v>1.2218</v>
      </c>
      <c r="M303" s="7">
        <f t="shared" si="138"/>
        <v>276.31363561957176</v>
      </c>
      <c r="N303" s="8">
        <f>M303 / X338</f>
        <v>1.5989643925951686E-6</v>
      </c>
      <c r="O303" s="7">
        <f t="shared" si="139"/>
        <v>-218425.92895727613</v>
      </c>
      <c r="P303" s="10">
        <f>O303 / X338*100</f>
        <v>-0.12639813523465079</v>
      </c>
      <c r="Q303" s="10">
        <f t="shared" si="140"/>
        <v>-0.12639813523465079</v>
      </c>
      <c r="R303" s="159">
        <f t="shared" si="141"/>
        <v>0</v>
      </c>
      <c r="S303" s="33">
        <f t="shared" si="142"/>
        <v>1</v>
      </c>
      <c r="T303" s="44">
        <v>0</v>
      </c>
      <c r="U303" s="44">
        <v>1</v>
      </c>
      <c r="V303" s="151">
        <f t="shared" si="143"/>
        <v>1.5989643925951686E-6</v>
      </c>
      <c r="W303" s="44">
        <f t="shared" si="144"/>
        <v>0</v>
      </c>
      <c r="X303" s="3"/>
      <c r="Y303" s="2" t="e">
        <f>_xll.BDH(B303,$Y$7,$C$1,$C$1)</f>
        <v>#N/A</v>
      </c>
      <c r="Z303" s="19" t="e">
        <f t="shared" si="145"/>
        <v>#N/A</v>
      </c>
      <c r="AA303" s="22" t="e">
        <f t="shared" si="146"/>
        <v>#N/A</v>
      </c>
      <c r="AB303" s="155">
        <v>-2110</v>
      </c>
      <c r="AC303" s="21">
        <f>IF(C303 = B338,1,_xll.BDP(J303,$AC$7)*K303)</f>
        <v>1.2248000000000001</v>
      </c>
      <c r="AD303" s="167" t="e">
        <f>Z303*AB303*S303/AC303 / AE338</f>
        <v>#N/A</v>
      </c>
      <c r="AE303" s="204"/>
      <c r="AF303" s="197"/>
      <c r="AG303" s="179"/>
    </row>
    <row r="304" spans="2:33" s="44" customFormat="1" x14ac:dyDescent="0.2">
      <c r="B304" s="44" t="s">
        <v>204</v>
      </c>
      <c r="C304" s="44" t="str">
        <f>_xll.BDP(B304,$C$7)</f>
        <v>EUR</v>
      </c>
      <c r="D304" s="44" t="s">
        <v>385</v>
      </c>
      <c r="E304" s="2">
        <f>_xll.BDP(B304,$E$7)</f>
        <v>22.81</v>
      </c>
      <c r="F304" s="2">
        <f>_xll.BDP(B304,$F$7)</f>
        <v>23.01</v>
      </c>
      <c r="G304" s="33">
        <f t="shared" si="136"/>
        <v>0.20000000000000284</v>
      </c>
      <c r="H304" s="22">
        <f t="shared" si="137"/>
        <v>0.87680841736081905</v>
      </c>
      <c r="I304" s="25">
        <v>-17777</v>
      </c>
      <c r="J304" s="49" t="str">
        <f>CONCATENATE(B338,C304, " Curncy")</f>
        <v>EUREUR Curncy</v>
      </c>
      <c r="K304" s="44">
        <f>IF(C304 = B338,1,_xll.BDP(J304,$K$7))</f>
        <v>1</v>
      </c>
      <c r="L304" s="4">
        <f>IF(C304 = B338,1,_xll.BDP(J304,$L$7)*K304)</f>
        <v>1</v>
      </c>
      <c r="M304" s="7">
        <f t="shared" si="138"/>
        <v>-3555.4000000000506</v>
      </c>
      <c r="N304" s="8">
        <f>M304 / X338</f>
        <v>-2.0574294094048932E-5</v>
      </c>
      <c r="O304" s="7">
        <f t="shared" si="139"/>
        <v>-409048.77</v>
      </c>
      <c r="P304" s="10">
        <f>O304 / X338*100</f>
        <v>-0.2367072535520296</v>
      </c>
      <c r="Q304" s="10">
        <f t="shared" si="140"/>
        <v>-0.2367072535520296</v>
      </c>
      <c r="R304" s="159">
        <f t="shared" si="141"/>
        <v>0</v>
      </c>
      <c r="S304" s="33">
        <f t="shared" si="142"/>
        <v>1</v>
      </c>
      <c r="T304" s="44">
        <v>0</v>
      </c>
      <c r="U304" s="44">
        <v>1</v>
      </c>
      <c r="V304" s="151">
        <f t="shared" si="143"/>
        <v>0</v>
      </c>
      <c r="W304" s="44">
        <f t="shared" si="144"/>
        <v>0</v>
      </c>
      <c r="X304" s="3"/>
      <c r="Y304" s="2" t="e">
        <f>_xll.BDH(B304,$Y$7,$C$1,$C$1)</f>
        <v>#N/A</v>
      </c>
      <c r="Z304" s="19" t="e">
        <f t="shared" si="145"/>
        <v>#N/A</v>
      </c>
      <c r="AA304" s="22" t="e">
        <f t="shared" si="146"/>
        <v>#N/A</v>
      </c>
      <c r="AB304" s="155">
        <v>-17777</v>
      </c>
      <c r="AC304" s="21">
        <f>IF(C304 = B338,1,_xll.BDP(J304,$AC$7)*K304)</f>
        <v>1</v>
      </c>
      <c r="AD304" s="167" t="e">
        <f>Z304*AB304*S304/AC304 / AE338</f>
        <v>#N/A</v>
      </c>
      <c r="AE304" s="204"/>
      <c r="AF304" s="197"/>
      <c r="AG304" s="179"/>
    </row>
    <row r="305" spans="2:33" s="44" customFormat="1" x14ac:dyDescent="0.2">
      <c r="B305" s="44" t="s">
        <v>164</v>
      </c>
      <c r="C305" s="44" t="str">
        <f>_xll.BDP(B305,$C$7)</f>
        <v>EUR</v>
      </c>
      <c r="D305" s="44" t="s">
        <v>384</v>
      </c>
      <c r="E305" s="2">
        <f>_xll.BDP(B305,$E$7)</f>
        <v>31.734999999999999</v>
      </c>
      <c r="F305" s="2">
        <f>_xll.BDP(B305,$F$7)</f>
        <v>31.57</v>
      </c>
      <c r="G305" s="33">
        <f t="shared" si="136"/>
        <v>-0.16499999999999915</v>
      </c>
      <c r="H305" s="22">
        <f t="shared" si="137"/>
        <v>-0.51993067590987607</v>
      </c>
      <c r="I305" s="25">
        <v>13124</v>
      </c>
      <c r="J305" s="49" t="str">
        <f>CONCATENATE(B338,C305, " Curncy")</f>
        <v>EUREUR Curncy</v>
      </c>
      <c r="K305" s="44">
        <f>IF(C305 = B338,1,_xll.BDP(J305,$K$7))</f>
        <v>1</v>
      </c>
      <c r="L305" s="4">
        <f>IF(C305 = B338,1,_xll.BDP(J305,$L$7)*K305)</f>
        <v>1</v>
      </c>
      <c r="M305" s="7">
        <f t="shared" si="138"/>
        <v>-2165.4599999999887</v>
      </c>
      <c r="N305" s="8">
        <f>M305 / X338</f>
        <v>-1.2531026294903057E-5</v>
      </c>
      <c r="O305" s="7">
        <f t="shared" si="139"/>
        <v>414324.68</v>
      </c>
      <c r="P305" s="10">
        <f>O305 / X338*100</f>
        <v>0.23976030310914642</v>
      </c>
      <c r="Q305" s="10">
        <f t="shared" si="140"/>
        <v>0</v>
      </c>
      <c r="R305" s="159">
        <f t="shared" si="141"/>
        <v>0.23976030310914642</v>
      </c>
      <c r="S305" s="33">
        <f t="shared" si="142"/>
        <v>1</v>
      </c>
      <c r="T305" s="44">
        <v>0</v>
      </c>
      <c r="U305" s="44">
        <v>1</v>
      </c>
      <c r="V305" s="151">
        <f t="shared" si="143"/>
        <v>0</v>
      </c>
      <c r="W305" s="44">
        <f t="shared" si="144"/>
        <v>0</v>
      </c>
      <c r="X305" s="3"/>
      <c r="Y305" s="2" t="e">
        <f>_xll.BDH(B305,$Y$7,$C$1,$C$1)</f>
        <v>#N/A</v>
      </c>
      <c r="Z305" s="19" t="e">
        <f t="shared" si="145"/>
        <v>#N/A</v>
      </c>
      <c r="AA305" s="22" t="e">
        <f t="shared" si="146"/>
        <v>#N/A</v>
      </c>
      <c r="AB305" s="155">
        <v>13124</v>
      </c>
      <c r="AC305" s="21">
        <f>IF(C305 = B338,1,_xll.BDP(J305,$AC$7)*K305)</f>
        <v>1</v>
      </c>
      <c r="AD305" s="167" t="e">
        <f>Z305*AB305*S305/AC305 / AE338</f>
        <v>#N/A</v>
      </c>
      <c r="AE305" s="204"/>
      <c r="AF305" s="197"/>
      <c r="AG305" s="179"/>
    </row>
    <row r="306" spans="2:33" s="44" customFormat="1" x14ac:dyDescent="0.2">
      <c r="B306" s="44" t="s">
        <v>57</v>
      </c>
      <c r="C306" s="44" t="str">
        <f>_xll.BDP(B306,$C$7)</f>
        <v>USD</v>
      </c>
      <c r="D306" s="44" t="s">
        <v>383</v>
      </c>
      <c r="E306" s="2">
        <f>_xll.BDP(B306,$E$7)</f>
        <v>67.87</v>
      </c>
      <c r="F306" s="2">
        <f>_xll.BDP(B306,$F$7)</f>
        <v>67.599999999999994</v>
      </c>
      <c r="G306" s="33">
        <f t="shared" si="136"/>
        <v>-0.27000000000001023</v>
      </c>
      <c r="H306" s="22">
        <f t="shared" si="137"/>
        <v>-0.39781936054222816</v>
      </c>
      <c r="I306" s="25">
        <v>-4710</v>
      </c>
      <c r="J306" s="49" t="str">
        <f>CONCATENATE(B338,C306, " Curncy")</f>
        <v>EURUSD Curncy</v>
      </c>
      <c r="K306" s="44">
        <f>IF(C306 = B338,1,_xll.BDP(J306,$K$7))</f>
        <v>1</v>
      </c>
      <c r="L306" s="4">
        <f>IF(C306 = B338,1,_xll.BDP(J306,$L$7)*K306)</f>
        <v>1.2218</v>
      </c>
      <c r="M306" s="7">
        <f t="shared" si="138"/>
        <v>1040.8413815682177</v>
      </c>
      <c r="N306" s="8">
        <f>M306 / X338</f>
        <v>6.0231132051640901E-6</v>
      </c>
      <c r="O306" s="7">
        <f t="shared" si="139"/>
        <v>-260595.84220003273</v>
      </c>
      <c r="P306" s="10">
        <f>O306 / X338*100</f>
        <v>-0.15080090839595445</v>
      </c>
      <c r="Q306" s="10">
        <f t="shared" si="140"/>
        <v>-0.15080090839595445</v>
      </c>
      <c r="R306" s="159">
        <f t="shared" si="141"/>
        <v>0</v>
      </c>
      <c r="S306" s="33">
        <f t="shared" si="142"/>
        <v>1</v>
      </c>
      <c r="T306" s="44">
        <v>0</v>
      </c>
      <c r="U306" s="44">
        <v>1</v>
      </c>
      <c r="V306" s="151">
        <f t="shared" si="143"/>
        <v>6.0231132051640901E-6</v>
      </c>
      <c r="W306" s="44">
        <f t="shared" si="144"/>
        <v>0</v>
      </c>
      <c r="X306" s="3"/>
      <c r="Y306" s="2" t="e">
        <f>_xll.BDH(B306,$Y$7,$C$1,$C$1)</f>
        <v>#N/A</v>
      </c>
      <c r="Z306" s="19" t="e">
        <f t="shared" si="145"/>
        <v>#N/A</v>
      </c>
      <c r="AA306" s="22" t="e">
        <f t="shared" si="146"/>
        <v>#N/A</v>
      </c>
      <c r="AB306" s="155">
        <v>-4710</v>
      </c>
      <c r="AC306" s="21">
        <f>IF(C306 = B338,1,_xll.BDP(J306,$AC$7)*K306)</f>
        <v>1.2248000000000001</v>
      </c>
      <c r="AD306" s="167" t="e">
        <f>Z306*AB306*S306/AC306 / AE338</f>
        <v>#N/A</v>
      </c>
      <c r="AE306" s="204"/>
      <c r="AF306" s="197"/>
      <c r="AG306" s="179"/>
    </row>
    <row r="307" spans="2:33" s="44" customFormat="1" x14ac:dyDescent="0.2">
      <c r="B307" s="44" t="s">
        <v>56</v>
      </c>
      <c r="C307" s="44" t="str">
        <f>_xll.BDP(B307,$C$7)</f>
        <v>USD</v>
      </c>
      <c r="D307" s="44" t="s">
        <v>382</v>
      </c>
      <c r="E307" s="2">
        <f>_xll.BDP(B307,$E$7)</f>
        <v>68.14</v>
      </c>
      <c r="F307" s="2">
        <f>_xll.BDP(B307,$F$7)</f>
        <v>67.025000000000006</v>
      </c>
      <c r="G307" s="33">
        <f t="shared" si="136"/>
        <v>-1.1149999999999949</v>
      </c>
      <c r="H307" s="22">
        <f t="shared" si="137"/>
        <v>-1.6363369533313692</v>
      </c>
      <c r="I307" s="25">
        <v>-5087</v>
      </c>
      <c r="J307" s="49" t="str">
        <f>CONCATENATE(B338,C307, " Curncy")</f>
        <v>EURUSD Curncy</v>
      </c>
      <c r="K307" s="44">
        <f>IF(C307 = B338,1,_xll.BDP(J307,$K$7))</f>
        <v>1</v>
      </c>
      <c r="L307" s="4">
        <f>IF(C307 = B338,1,_xll.BDP(J307,$L$7)*K307)</f>
        <v>1.2218</v>
      </c>
      <c r="M307" s="7">
        <f t="shared" si="138"/>
        <v>4642.3350793910413</v>
      </c>
      <c r="N307" s="8">
        <f>M307 / X338</f>
        <v>2.6864141083003294E-5</v>
      </c>
      <c r="O307" s="7">
        <f t="shared" si="139"/>
        <v>-279060.54591586191</v>
      </c>
      <c r="P307" s="10">
        <f>O307 / X338*100</f>
        <v>-0.16148601399895107</v>
      </c>
      <c r="Q307" s="10">
        <f t="shared" si="140"/>
        <v>-0.16148601399895107</v>
      </c>
      <c r="R307" s="159">
        <f t="shared" si="141"/>
        <v>0</v>
      </c>
      <c r="S307" s="33">
        <f t="shared" si="142"/>
        <v>1</v>
      </c>
      <c r="T307" s="44">
        <v>0</v>
      </c>
      <c r="U307" s="44">
        <v>1</v>
      </c>
      <c r="V307" s="151">
        <f t="shared" si="143"/>
        <v>2.6864141083003294E-5</v>
      </c>
      <c r="W307" s="44">
        <f t="shared" si="144"/>
        <v>0</v>
      </c>
      <c r="X307" s="3"/>
      <c r="Y307" s="2" t="e">
        <f>_xll.BDH(B307,$Y$7,$C$1,$C$1)</f>
        <v>#N/A</v>
      </c>
      <c r="Z307" s="19" t="e">
        <f t="shared" si="145"/>
        <v>#N/A</v>
      </c>
      <c r="AA307" s="22" t="e">
        <f t="shared" si="146"/>
        <v>#N/A</v>
      </c>
      <c r="AB307" s="155">
        <v>-5087</v>
      </c>
      <c r="AC307" s="21">
        <f>IF(C307 = B338,1,_xll.BDP(J307,$AC$7)*K307)</f>
        <v>1.2248000000000001</v>
      </c>
      <c r="AD307" s="167" t="e">
        <f>Z307*AB307*S307/AC307 / AE338</f>
        <v>#N/A</v>
      </c>
      <c r="AE307" s="204"/>
      <c r="AF307" s="197"/>
      <c r="AG307" s="179"/>
    </row>
    <row r="308" spans="2:33" s="44" customFormat="1" x14ac:dyDescent="0.2">
      <c r="B308" s="44" t="s">
        <v>54</v>
      </c>
      <c r="C308" s="44" t="str">
        <f>_xll.BDP(B308,$C$7)</f>
        <v>USD</v>
      </c>
      <c r="D308" s="44" t="s">
        <v>381</v>
      </c>
      <c r="E308" s="2">
        <f>_xll.BDP(B308,$E$7)</f>
        <v>33.840000000000003</v>
      </c>
      <c r="F308" s="2">
        <f>_xll.BDP(B308,$F$7)</f>
        <v>33.78</v>
      </c>
      <c r="G308" s="33">
        <f t="shared" si="136"/>
        <v>-6.0000000000002274E-2</v>
      </c>
      <c r="H308" s="22">
        <f t="shared" si="137"/>
        <v>-0.17730496453901379</v>
      </c>
      <c r="I308" s="25">
        <v>12000</v>
      </c>
      <c r="J308" s="49" t="str">
        <f>CONCATENATE(B338,C308, " Curncy")</f>
        <v>EURUSD Curncy</v>
      </c>
      <c r="K308" s="44">
        <f>IF(C308 = B338,1,_xll.BDP(J308,$K$7))</f>
        <v>1</v>
      </c>
      <c r="L308" s="4">
        <f>IF(C308 = B338,1,_xll.BDP(J308,$L$7)*K308)</f>
        <v>1.2218</v>
      </c>
      <c r="M308" s="7">
        <f t="shared" si="138"/>
        <v>-589.29448354888461</v>
      </c>
      <c r="N308" s="8">
        <f>M308 / X338</f>
        <v>-3.4101136334970071E-6</v>
      </c>
      <c r="O308" s="7">
        <f t="shared" si="139"/>
        <v>331772.79423800949</v>
      </c>
      <c r="P308" s="10">
        <f>O308 / X338*100</f>
        <v>0.19198939756587424</v>
      </c>
      <c r="Q308" s="10">
        <f t="shared" si="140"/>
        <v>0</v>
      </c>
      <c r="R308" s="159">
        <f t="shared" si="141"/>
        <v>0.19198939756587424</v>
      </c>
      <c r="S308" s="33">
        <f t="shared" si="142"/>
        <v>1</v>
      </c>
      <c r="T308" s="44">
        <v>0</v>
      </c>
      <c r="U308" s="44">
        <v>1</v>
      </c>
      <c r="V308" s="151">
        <f t="shared" si="143"/>
        <v>0</v>
      </c>
      <c r="W308" s="44">
        <f t="shared" si="144"/>
        <v>0</v>
      </c>
      <c r="X308" s="3"/>
      <c r="Y308" s="2" t="e">
        <f>_xll.BDH(B308,$Y$7,$C$1,$C$1)</f>
        <v>#N/A</v>
      </c>
      <c r="Z308" s="19" t="e">
        <f t="shared" si="145"/>
        <v>#N/A</v>
      </c>
      <c r="AA308" s="22" t="e">
        <f t="shared" si="146"/>
        <v>#N/A</v>
      </c>
      <c r="AB308" s="155">
        <v>12000</v>
      </c>
      <c r="AC308" s="21">
        <f>IF(C308 = B338,1,_xll.BDP(J308,$AC$7)*K308)</f>
        <v>1.2248000000000001</v>
      </c>
      <c r="AD308" s="167" t="e">
        <f>Z308*AB308*S308/AC308 / AE338</f>
        <v>#N/A</v>
      </c>
      <c r="AE308" s="204"/>
      <c r="AF308" s="197"/>
      <c r="AG308" s="179"/>
    </row>
    <row r="309" spans="2:33" s="44" customFormat="1" x14ac:dyDescent="0.2">
      <c r="B309" s="44" t="s">
        <v>159</v>
      </c>
      <c r="C309" s="44" t="str">
        <f>_xll.BDP(B309,$C$7)</f>
        <v>NOK</v>
      </c>
      <c r="D309" s="44" t="s">
        <v>380</v>
      </c>
      <c r="E309" s="2">
        <f>_xll.BDP(B309,$E$7)</f>
        <v>153.1</v>
      </c>
      <c r="F309" s="2">
        <f>_xll.BDP(B309,$F$7)</f>
        <v>153.65</v>
      </c>
      <c r="G309" s="33">
        <f t="shared" si="136"/>
        <v>0.55000000000001137</v>
      </c>
      <c r="H309" s="22">
        <f t="shared" si="137"/>
        <v>0.3592423252776038</v>
      </c>
      <c r="I309" s="25">
        <v>-37100</v>
      </c>
      <c r="J309" s="49" t="str">
        <f>CONCATENATE(B338,C309, " Curncy")</f>
        <v>EURNOK Curncy</v>
      </c>
      <c r="K309" s="44">
        <f>IF(C309 = B338,1,_xll.BDP(J309,$K$7))</f>
        <v>1</v>
      </c>
      <c r="L309" s="4">
        <f>IF(C309 = B338,1,_xll.BDP(J309,$L$7)*K309)</f>
        <v>9.6234999999999999</v>
      </c>
      <c r="M309" s="7">
        <f t="shared" si="138"/>
        <v>-2120.3304411077488</v>
      </c>
      <c r="N309" s="8">
        <f>M309 / X338</f>
        <v>-1.2269871764615711E-5</v>
      </c>
      <c r="O309" s="7">
        <f t="shared" si="139"/>
        <v>-592343.22232036164</v>
      </c>
      <c r="P309" s="10">
        <f>O309 / X338*100</f>
        <v>-0.34277559938784824</v>
      </c>
      <c r="Q309" s="10">
        <f t="shared" si="140"/>
        <v>-0.34277559938784824</v>
      </c>
      <c r="R309" s="159">
        <f t="shared" si="141"/>
        <v>0</v>
      </c>
      <c r="S309" s="33">
        <f t="shared" si="142"/>
        <v>1</v>
      </c>
      <c r="T309" s="44">
        <v>0</v>
      </c>
      <c r="U309" s="44">
        <v>1</v>
      </c>
      <c r="V309" s="151">
        <f t="shared" si="143"/>
        <v>0</v>
      </c>
      <c r="W309" s="44">
        <f t="shared" si="144"/>
        <v>0</v>
      </c>
      <c r="X309" s="3"/>
      <c r="Y309" s="2" t="e">
        <f>_xll.BDH(B309,$Y$7,$C$1,$C$1)</f>
        <v>#N/A</v>
      </c>
      <c r="Z309" s="19" t="e">
        <f t="shared" si="145"/>
        <v>#N/A</v>
      </c>
      <c r="AA309" s="22" t="e">
        <f t="shared" si="146"/>
        <v>#N/A</v>
      </c>
      <c r="AB309" s="155">
        <v>-37100</v>
      </c>
      <c r="AC309" s="21">
        <f>IF(C309 = B338,1,_xll.BDP(J309,$AC$7)*K309)</f>
        <v>9.6254000000000008</v>
      </c>
      <c r="AD309" s="167" t="e">
        <f>Z309*AB309*S309/AC309 / AE338</f>
        <v>#N/A</v>
      </c>
      <c r="AE309" s="204"/>
      <c r="AF309" s="197"/>
      <c r="AG309" s="179"/>
    </row>
    <row r="310" spans="2:33" s="44" customFormat="1" x14ac:dyDescent="0.2">
      <c r="B310" s="44" t="s">
        <v>52</v>
      </c>
      <c r="C310" s="44" t="str">
        <f>_xll.BDP(B310,$C$7)</f>
        <v>USD</v>
      </c>
      <c r="D310" s="44" t="s">
        <v>379</v>
      </c>
      <c r="E310" s="2">
        <f>_xll.BDP(B310,$E$7)</f>
        <v>122.7</v>
      </c>
      <c r="F310" s="2">
        <f>_xll.BDP(B310,$F$7)</f>
        <v>123.4</v>
      </c>
      <c r="G310" s="33">
        <f t="shared" si="136"/>
        <v>0.70000000000000284</v>
      </c>
      <c r="H310" s="22">
        <f t="shared" si="137"/>
        <v>0.57049714751426472</v>
      </c>
      <c r="I310" s="25">
        <v>5352</v>
      </c>
      <c r="J310" s="49" t="str">
        <f>CONCATENATE(B338,C310, " Curncy")</f>
        <v>EURUSD Curncy</v>
      </c>
      <c r="K310" s="44">
        <f>IF(C310 = B338,1,_xll.BDP(J310,$K$7))</f>
        <v>1</v>
      </c>
      <c r="L310" s="4">
        <f>IF(C310 = B338,1,_xll.BDP(J310,$L$7)*K310)</f>
        <v>1.2218</v>
      </c>
      <c r="M310" s="7">
        <f t="shared" si="138"/>
        <v>3066.2956293992593</v>
      </c>
      <c r="N310" s="8">
        <f>M310 / X338</f>
        <v>1.7743957939628828E-5</v>
      </c>
      <c r="O310" s="7">
        <f t="shared" si="139"/>
        <v>540544.1152398102</v>
      </c>
      <c r="P310" s="10">
        <f>O310 / X338*100</f>
        <v>0.31280062996431274</v>
      </c>
      <c r="Q310" s="10">
        <f t="shared" si="140"/>
        <v>0</v>
      </c>
      <c r="R310" s="159">
        <f t="shared" si="141"/>
        <v>0.31280062996431274</v>
      </c>
      <c r="S310" s="33">
        <f t="shared" si="142"/>
        <v>1</v>
      </c>
      <c r="T310" s="44">
        <v>0</v>
      </c>
      <c r="U310" s="44">
        <v>1</v>
      </c>
      <c r="V310" s="151">
        <f t="shared" si="143"/>
        <v>0</v>
      </c>
      <c r="W310" s="44">
        <f t="shared" si="144"/>
        <v>1.7743957939628828E-5</v>
      </c>
      <c r="X310" s="3"/>
      <c r="Y310" s="2" t="e">
        <f>_xll.BDH(B310,$Y$7,$C$1,$C$1)</f>
        <v>#N/A</v>
      </c>
      <c r="Z310" s="19" t="e">
        <f t="shared" si="145"/>
        <v>#N/A</v>
      </c>
      <c r="AA310" s="22" t="e">
        <f t="shared" si="146"/>
        <v>#N/A</v>
      </c>
      <c r="AB310" s="155">
        <v>5352</v>
      </c>
      <c r="AC310" s="21">
        <f>IF(C310 = B338,1,_xll.BDP(J310,$AC$7)*K310)</f>
        <v>1.2248000000000001</v>
      </c>
      <c r="AD310" s="167" t="e">
        <f>Z310*AB310*S310/AC310 / AE338</f>
        <v>#N/A</v>
      </c>
      <c r="AE310" s="204"/>
      <c r="AF310" s="197"/>
      <c r="AG310" s="179"/>
    </row>
    <row r="311" spans="2:33" s="44" customFormat="1" x14ac:dyDescent="0.2">
      <c r="B311" s="44" t="s">
        <v>51</v>
      </c>
      <c r="C311" s="44" t="str">
        <f>_xll.BDP(B311,$C$7)</f>
        <v>USD</v>
      </c>
      <c r="D311" s="44" t="s">
        <v>378</v>
      </c>
      <c r="E311" s="2">
        <f>_xll.BDP(B311,$E$7)</f>
        <v>38.96</v>
      </c>
      <c r="F311" s="2">
        <f>_xll.BDP(B311,$F$7)</f>
        <v>38.04</v>
      </c>
      <c r="G311" s="33">
        <f t="shared" si="136"/>
        <v>-0.92000000000000171</v>
      </c>
      <c r="H311" s="22">
        <f t="shared" si="137"/>
        <v>-2.3613963039014418</v>
      </c>
      <c r="I311" s="25">
        <v>-7361</v>
      </c>
      <c r="J311" s="49" t="str">
        <f>CONCATENATE(B338,C311, " Curncy")</f>
        <v>EURUSD Curncy</v>
      </c>
      <c r="K311" s="44">
        <f>IF(C311 = B338,1,_xll.BDP(J311,$K$7))</f>
        <v>1</v>
      </c>
      <c r="L311" s="4">
        <f>IF(C311 = B338,1,_xll.BDP(J311,$L$7)*K311)</f>
        <v>1.2218</v>
      </c>
      <c r="M311" s="7">
        <f t="shared" si="138"/>
        <v>5542.7402193485123</v>
      </c>
      <c r="N311" s="8">
        <f>M311 / X338</f>
        <v>3.2074581582884612E-5</v>
      </c>
      <c r="O311" s="7">
        <f t="shared" si="139"/>
        <v>-229180.25863480111</v>
      </c>
      <c r="P311" s="10">
        <f>O311 / X338*100</f>
        <v>-0.13262142211010092</v>
      </c>
      <c r="Q311" s="10">
        <f t="shared" si="140"/>
        <v>-0.13262142211010092</v>
      </c>
      <c r="R311" s="159">
        <f t="shared" si="141"/>
        <v>0</v>
      </c>
      <c r="S311" s="33">
        <f t="shared" si="142"/>
        <v>1</v>
      </c>
      <c r="T311" s="44">
        <v>0</v>
      </c>
      <c r="U311" s="44">
        <v>1</v>
      </c>
      <c r="V311" s="151">
        <f t="shared" si="143"/>
        <v>3.2074581582884612E-5</v>
      </c>
      <c r="W311" s="44">
        <f t="shared" si="144"/>
        <v>0</v>
      </c>
      <c r="X311" s="3"/>
      <c r="Y311" s="2" t="e">
        <f>_xll.BDH(B311,$Y$7,$C$1,$C$1)</f>
        <v>#N/A</v>
      </c>
      <c r="Z311" s="19" t="e">
        <f t="shared" si="145"/>
        <v>#N/A</v>
      </c>
      <c r="AA311" s="22" t="e">
        <f t="shared" si="146"/>
        <v>#N/A</v>
      </c>
      <c r="AB311" s="155">
        <v>-7361</v>
      </c>
      <c r="AC311" s="21">
        <f>IF(C311 = B338,1,_xll.BDP(J311,$AC$7)*K311)</f>
        <v>1.2248000000000001</v>
      </c>
      <c r="AD311" s="167" t="e">
        <f>Z311*AB311*S311/AC311 / AE338</f>
        <v>#N/A</v>
      </c>
      <c r="AE311" s="204"/>
      <c r="AF311" s="197"/>
      <c r="AG311" s="179"/>
    </row>
    <row r="312" spans="2:33" s="44" customFormat="1" x14ac:dyDescent="0.2">
      <c r="B312" s="44" t="s">
        <v>143</v>
      </c>
      <c r="C312" s="44" t="str">
        <f>_xll.BDP(B312,$C$7)</f>
        <v>CHF</v>
      </c>
      <c r="D312" s="44" t="s">
        <v>377</v>
      </c>
      <c r="E312" s="2">
        <f>_xll.BDP(B312,$E$7)</f>
        <v>75.92</v>
      </c>
      <c r="F312" s="2">
        <f>_xll.BDP(B312,$F$7)</f>
        <v>75.28</v>
      </c>
      <c r="G312" s="33">
        <f t="shared" si="136"/>
        <v>-0.64000000000000057</v>
      </c>
      <c r="H312" s="22">
        <f t="shared" si="137"/>
        <v>-0.84299262381454243</v>
      </c>
      <c r="I312" s="25">
        <v>-5106</v>
      </c>
      <c r="J312" s="49" t="str">
        <f>CONCATENATE(B338,C312, " Curncy")</f>
        <v>EURCHF Curncy</v>
      </c>
      <c r="K312" s="44">
        <f>IF(C312 = B338,1,_xll.BDP(J312,$K$7))</f>
        <v>1</v>
      </c>
      <c r="L312" s="4">
        <f>IF(C312 = B338,1,_xll.BDP(J312,$L$7)*K312)</f>
        <v>1.1524000000000001</v>
      </c>
      <c r="M312" s="7">
        <f t="shared" si="138"/>
        <v>2835.682054842071</v>
      </c>
      <c r="N312" s="8">
        <f>M312 / X338</f>
        <v>1.640944944409544E-5</v>
      </c>
      <c r="O312" s="7">
        <f t="shared" si="139"/>
        <v>-333547.10170079832</v>
      </c>
      <c r="P312" s="10">
        <f>O312 / X338*100</f>
        <v>-0.19301614908617246</v>
      </c>
      <c r="Q312" s="10">
        <f t="shared" si="140"/>
        <v>-0.19301614908617246</v>
      </c>
      <c r="R312" s="159">
        <f t="shared" si="141"/>
        <v>0</v>
      </c>
      <c r="S312" s="33">
        <f t="shared" si="142"/>
        <v>1</v>
      </c>
      <c r="T312" s="44">
        <v>0</v>
      </c>
      <c r="U312" s="44">
        <v>1</v>
      </c>
      <c r="V312" s="151">
        <f t="shared" si="143"/>
        <v>1.640944944409544E-5</v>
      </c>
      <c r="W312" s="44">
        <f t="shared" si="144"/>
        <v>0</v>
      </c>
      <c r="X312" s="3"/>
      <c r="Y312" s="2" t="e">
        <f>_xll.BDH(B312,$Y$7,$C$1,$C$1)</f>
        <v>#N/A</v>
      </c>
      <c r="Z312" s="19" t="e">
        <f t="shared" si="145"/>
        <v>#N/A</v>
      </c>
      <c r="AA312" s="22" t="e">
        <f t="shared" si="146"/>
        <v>#N/A</v>
      </c>
      <c r="AB312" s="155">
        <v>-5106</v>
      </c>
      <c r="AC312" s="21">
        <f>IF(C312 = B338,1,_xll.BDP(J312,$AC$7)*K312)</f>
        <v>1.15005</v>
      </c>
      <c r="AD312" s="167" t="e">
        <f>Z312*AB312*S312/AC312 / AE338</f>
        <v>#N/A</v>
      </c>
      <c r="AE312" s="204"/>
      <c r="AF312" s="197"/>
      <c r="AG312" s="179"/>
    </row>
    <row r="313" spans="2:33" s="44" customFormat="1" x14ac:dyDescent="0.2">
      <c r="B313" s="44" t="s">
        <v>49</v>
      </c>
      <c r="C313" s="44" t="str">
        <f>_xll.BDP(B313,$C$7)</f>
        <v>USD</v>
      </c>
      <c r="D313" s="44" t="s">
        <v>376</v>
      </c>
      <c r="E313" s="2">
        <f>_xll.BDP(B313,$E$7)</f>
        <v>33.159999999999997</v>
      </c>
      <c r="F313" s="2">
        <f>_xll.BDP(B313,$F$7)</f>
        <v>32.76</v>
      </c>
      <c r="G313" s="33">
        <f t="shared" si="136"/>
        <v>-0.39999999999999858</v>
      </c>
      <c r="H313" s="22">
        <f t="shared" si="137"/>
        <v>-1.2062726176115761</v>
      </c>
      <c r="I313" s="25">
        <v>-9811</v>
      </c>
      <c r="J313" s="49" t="str">
        <f>CONCATENATE(B338,C313, " Curncy")</f>
        <v>EURUSD Curncy</v>
      </c>
      <c r="K313" s="44">
        <f>IF(C313 = B338,1,_xll.BDP(J313,$K$7))</f>
        <v>1</v>
      </c>
      <c r="L313" s="4">
        <f>IF(C313 = B338,1,_xll.BDP(J313,$L$7)*K313)</f>
        <v>1.2218</v>
      </c>
      <c r="M313" s="7">
        <f t="shared" si="138"/>
        <v>3211.9823211654821</v>
      </c>
      <c r="N313" s="8">
        <f>M313 / X338</f>
        <v>1.8587013810132085E-5</v>
      </c>
      <c r="O313" s="7">
        <f t="shared" si="139"/>
        <v>-263061.35210345389</v>
      </c>
      <c r="P313" s="10">
        <f>O313 / X338*100</f>
        <v>-0.1522276431049823</v>
      </c>
      <c r="Q313" s="10">
        <f t="shared" si="140"/>
        <v>-0.1522276431049823</v>
      </c>
      <c r="R313" s="159">
        <f t="shared" si="141"/>
        <v>0</v>
      </c>
      <c r="S313" s="33">
        <f t="shared" si="142"/>
        <v>1</v>
      </c>
      <c r="T313" s="44">
        <v>0</v>
      </c>
      <c r="U313" s="44">
        <v>1</v>
      </c>
      <c r="V313" s="151">
        <f t="shared" si="143"/>
        <v>1.8587013810132085E-5</v>
      </c>
      <c r="W313" s="44">
        <f t="shared" si="144"/>
        <v>0</v>
      </c>
      <c r="X313" s="3"/>
      <c r="Y313" s="2" t="e">
        <f>_xll.BDH(B313,$Y$7,$C$1,$C$1)</f>
        <v>#N/A</v>
      </c>
      <c r="Z313" s="19" t="e">
        <f t="shared" si="145"/>
        <v>#N/A</v>
      </c>
      <c r="AA313" s="22" t="e">
        <f t="shared" si="146"/>
        <v>#N/A</v>
      </c>
      <c r="AB313" s="155">
        <v>-9811</v>
      </c>
      <c r="AC313" s="21">
        <f>IF(C313 = B338,1,_xll.BDP(J313,$AC$7)*K313)</f>
        <v>1.2248000000000001</v>
      </c>
      <c r="AD313" s="167" t="e">
        <f>Z313*AB313*S313/AC313 / AE338</f>
        <v>#N/A</v>
      </c>
      <c r="AE313" s="204"/>
      <c r="AF313" s="197"/>
      <c r="AG313" s="179"/>
    </row>
    <row r="314" spans="2:33" s="44" customFormat="1" x14ac:dyDescent="0.2">
      <c r="B314" s="44" t="s">
        <v>158</v>
      </c>
      <c r="C314" s="44" t="str">
        <f>_xll.BDP(B314,$C$7)</f>
        <v>NOK</v>
      </c>
      <c r="D314" s="44" t="s">
        <v>375</v>
      </c>
      <c r="E314" s="2">
        <f>_xll.BDP(B314,$E$7)</f>
        <v>62</v>
      </c>
      <c r="F314" s="2">
        <f>_xll.BDP(B314,$F$7)</f>
        <v>61.4</v>
      </c>
      <c r="G314" s="33">
        <f t="shared" si="136"/>
        <v>-0.60000000000000142</v>
      </c>
      <c r="H314" s="22">
        <f t="shared" si="137"/>
        <v>-0.96774193548387322</v>
      </c>
      <c r="I314" s="25">
        <v>25400</v>
      </c>
      <c r="J314" s="49" t="str">
        <f>CONCATENATE(B338,C314, " Curncy")</f>
        <v>EURNOK Curncy</v>
      </c>
      <c r="K314" s="44">
        <f>IF(C314 = B338,1,_xll.BDP(J314,$K$7))</f>
        <v>1</v>
      </c>
      <c r="L314" s="4">
        <f>IF(C314 = B338,1,_xll.BDP(J314,$L$7)*K314)</f>
        <v>9.6234999999999999</v>
      </c>
      <c r="M314" s="7">
        <f t="shared" si="138"/>
        <v>-1583.6234218319776</v>
      </c>
      <c r="N314" s="8">
        <f>M314 / X338</f>
        <v>-9.1640698697740771E-6</v>
      </c>
      <c r="O314" s="7">
        <f t="shared" si="139"/>
        <v>162057.46350080532</v>
      </c>
      <c r="P314" s="10">
        <f>O314 / X338*100</f>
        <v>9.3778981667354488E-2</v>
      </c>
      <c r="Q314" s="10">
        <f t="shared" si="140"/>
        <v>0</v>
      </c>
      <c r="R314" s="159">
        <f t="shared" si="141"/>
        <v>9.3778981667354488E-2</v>
      </c>
      <c r="S314" s="33">
        <f t="shared" si="142"/>
        <v>1</v>
      </c>
      <c r="T314" s="44">
        <v>0</v>
      </c>
      <c r="U314" s="44">
        <v>1</v>
      </c>
      <c r="V314" s="151">
        <f t="shared" si="143"/>
        <v>0</v>
      </c>
      <c r="W314" s="44">
        <f t="shared" si="144"/>
        <v>0</v>
      </c>
      <c r="X314" s="3"/>
      <c r="Y314" s="2" t="e">
        <f>_xll.BDH(B314,$Y$7,$C$1,$C$1)</f>
        <v>#N/A</v>
      </c>
      <c r="Z314" s="19" t="e">
        <f t="shared" si="145"/>
        <v>#N/A</v>
      </c>
      <c r="AA314" s="22" t="e">
        <f t="shared" si="146"/>
        <v>#N/A</v>
      </c>
      <c r="AB314" s="155">
        <v>25400</v>
      </c>
      <c r="AC314" s="21">
        <f>IF(C314 = B338,1,_xll.BDP(J314,$AC$7)*K314)</f>
        <v>9.6254000000000008</v>
      </c>
      <c r="AD314" s="167" t="e">
        <f>Z314*AB314*S314/AC314 / AE338</f>
        <v>#N/A</v>
      </c>
      <c r="AE314" s="204"/>
      <c r="AF314" s="197"/>
      <c r="AG314" s="179"/>
    </row>
    <row r="315" spans="2:33" s="44" customFormat="1" x14ac:dyDescent="0.2">
      <c r="B315" s="44" t="s">
        <v>23</v>
      </c>
      <c r="C315" s="44" t="str">
        <f>_xll.BDP(B315,$C$7)</f>
        <v>JPY</v>
      </c>
      <c r="D315" s="44" t="s">
        <v>374</v>
      </c>
      <c r="E315" s="2">
        <f>_xll.BDP(B315,$E$7)</f>
        <v>1964</v>
      </c>
      <c r="F315" s="2">
        <f>_xll.BDP(B315,$F$7)</f>
        <v>1910</v>
      </c>
      <c r="G315" s="33">
        <f t="shared" si="136"/>
        <v>-54</v>
      </c>
      <c r="H315" s="22">
        <f t="shared" si="137"/>
        <v>-2.7494908350305498</v>
      </c>
      <c r="I315" s="25">
        <v>18400</v>
      </c>
      <c r="J315" s="49" t="str">
        <f>CONCATENATE(B338,C315, " Curncy")</f>
        <v>EURJPY Curncy</v>
      </c>
      <c r="K315" s="44">
        <f>IF(C315 = B338,1,_xll.BDP(J315,$K$7))</f>
        <v>1</v>
      </c>
      <c r="L315" s="4">
        <f>IF(C315 = B338,1,_xll.BDP(J315,$L$7)*K315)</f>
        <v>130.30000000000001</v>
      </c>
      <c r="M315" s="7">
        <f t="shared" si="138"/>
        <v>-7625.4796623177281</v>
      </c>
      <c r="N315" s="8">
        <f>M315 / X338</f>
        <v>-4.4126922759945898E-5</v>
      </c>
      <c r="O315" s="7">
        <f t="shared" si="139"/>
        <v>269716.03990790481</v>
      </c>
      <c r="P315" s="10">
        <f>O315 / X338*100</f>
        <v>0.15607856013240121</v>
      </c>
      <c r="Q315" s="10">
        <f t="shared" si="140"/>
        <v>0</v>
      </c>
      <c r="R315" s="159">
        <f t="shared" si="141"/>
        <v>0.15607856013240121</v>
      </c>
      <c r="S315" s="33">
        <f t="shared" si="142"/>
        <v>1</v>
      </c>
      <c r="T315" s="44">
        <v>0</v>
      </c>
      <c r="U315" s="44">
        <v>1</v>
      </c>
      <c r="V315" s="151">
        <f t="shared" si="143"/>
        <v>0</v>
      </c>
      <c r="W315" s="44">
        <f t="shared" si="144"/>
        <v>0</v>
      </c>
      <c r="X315" s="3"/>
      <c r="Y315" s="2" t="e">
        <f>_xll.BDH(B315,$Y$7,$C$1,$C$1)</f>
        <v>#N/A</v>
      </c>
      <c r="Z315" s="19" t="e">
        <f t="shared" si="145"/>
        <v>#N/A</v>
      </c>
      <c r="AA315" s="22" t="e">
        <f t="shared" si="146"/>
        <v>#N/A</v>
      </c>
      <c r="AB315" s="155">
        <v>18400</v>
      </c>
      <c r="AC315" s="21">
        <f>IF(C315 = B338,1,_xll.BDP(J315,$AC$7)*K315)</f>
        <v>131.52000000000001</v>
      </c>
      <c r="AD315" s="167" t="e">
        <f>Z315*AB315*S315/AC315 / AE338</f>
        <v>#N/A</v>
      </c>
      <c r="AE315" s="204"/>
      <c r="AF315" s="197"/>
      <c r="AG315" s="179"/>
    </row>
    <row r="316" spans="2:33" s="44" customFormat="1" x14ac:dyDescent="0.2">
      <c r="B316" s="44" t="s">
        <v>45</v>
      </c>
      <c r="C316" s="44" t="str">
        <f>_xll.BDP(B316,$C$7)</f>
        <v>USD</v>
      </c>
      <c r="D316" s="44" t="s">
        <v>373</v>
      </c>
      <c r="E316" s="2">
        <f>_xll.BDP(B316,$E$7)</f>
        <v>13.2</v>
      </c>
      <c r="F316" s="2">
        <f>_xll.BDP(B316,$F$7)</f>
        <v>12.47</v>
      </c>
      <c r="G316" s="33">
        <f t="shared" si="136"/>
        <v>-0.72999999999999865</v>
      </c>
      <c r="H316" s="22">
        <f t="shared" si="137"/>
        <v>-5.5303030303030205</v>
      </c>
      <c r="I316" s="25">
        <v>171550</v>
      </c>
      <c r="J316" s="49" t="str">
        <f>CONCATENATE(B338,C316, " Curncy")</f>
        <v>EURUSD Curncy</v>
      </c>
      <c r="K316" s="44">
        <f>IF(C316 = B338,1,_xll.BDP(J316,$K$7))</f>
        <v>1</v>
      </c>
      <c r="L316" s="4">
        <f>IF(C316 = B338,1,_xll.BDP(J316,$L$7)*K316)</f>
        <v>1.2218</v>
      </c>
      <c r="M316" s="7">
        <f t="shared" si="138"/>
        <v>-102497.54460631836</v>
      </c>
      <c r="N316" s="8">
        <f>M316 / X338</f>
        <v>-5.9313006318508822E-4</v>
      </c>
      <c r="O316" s="7">
        <f t="shared" si="139"/>
        <v>1750882.7140284826</v>
      </c>
      <c r="P316" s="10">
        <f>O316 / X338*100</f>
        <v>1.0131961490298718</v>
      </c>
      <c r="Q316" s="10">
        <f t="shared" si="140"/>
        <v>0</v>
      </c>
      <c r="R316" s="159">
        <f t="shared" si="141"/>
        <v>1.0131961490298718</v>
      </c>
      <c r="S316" s="33">
        <f t="shared" si="142"/>
        <v>1</v>
      </c>
      <c r="T316" s="44">
        <v>0</v>
      </c>
      <c r="U316" s="44">
        <v>1</v>
      </c>
      <c r="V316" s="151">
        <f t="shared" si="143"/>
        <v>0</v>
      </c>
      <c r="W316" s="44">
        <f t="shared" si="144"/>
        <v>0</v>
      </c>
      <c r="X316" s="3"/>
      <c r="Y316" s="2" t="e">
        <f>_xll.BDH(B316,$Y$7,$C$1,$C$1)</f>
        <v>#N/A</v>
      </c>
      <c r="Z316" s="19" t="e">
        <f t="shared" si="145"/>
        <v>#N/A</v>
      </c>
      <c r="AA316" s="22" t="e">
        <f t="shared" si="146"/>
        <v>#N/A</v>
      </c>
      <c r="AB316" s="155">
        <v>171550</v>
      </c>
      <c r="AC316" s="21">
        <f>IF(C316 = B338,1,_xll.BDP(J316,$AC$7)*K316)</f>
        <v>1.2248000000000001</v>
      </c>
      <c r="AD316" s="167" t="e">
        <f>Z316*AB316*S316/AC316 / AE338</f>
        <v>#N/A</v>
      </c>
      <c r="AE316" s="204"/>
      <c r="AF316" s="197"/>
      <c r="AG316" s="179"/>
    </row>
    <row r="317" spans="2:33" s="44" customFormat="1" x14ac:dyDescent="0.2">
      <c r="B317" s="44" t="s">
        <v>44</v>
      </c>
      <c r="C317" s="44" t="str">
        <f>_xll.BDP(B317,$C$7)</f>
        <v>USD</v>
      </c>
      <c r="D317" s="44" t="s">
        <v>372</v>
      </c>
      <c r="E317" s="2">
        <f>_xll.BDP(B317,$E$7)</f>
        <v>124.16</v>
      </c>
      <c r="F317" s="2">
        <f>_xll.BDP(B317,$F$7)</f>
        <v>125.93</v>
      </c>
      <c r="G317" s="33">
        <f t="shared" ref="G317:G336" si="147">IF(OR(F317="#N/A N/A",E317="#N/A N/A"),0,  F317 - E317)</f>
        <v>1.7700000000000102</v>
      </c>
      <c r="H317" s="22">
        <f t="shared" ref="H317:H336" si="148">IF(OR(E317=0,E317="#N/A N/A"),0,G317 / E317*100)</f>
        <v>1.4255798969072249</v>
      </c>
      <c r="I317" s="25">
        <v>-2658</v>
      </c>
      <c r="J317" s="49" t="str">
        <f>CONCATENATE(B338,C317, " Curncy")</f>
        <v>EURUSD Curncy</v>
      </c>
      <c r="K317" s="44">
        <f>IF(C317 = B338,1,_xll.BDP(J317,$K$7))</f>
        <v>1</v>
      </c>
      <c r="L317" s="4">
        <f>IF(C317 = B338,1,_xll.BDP(J317,$L$7)*K317)</f>
        <v>1.2218</v>
      </c>
      <c r="M317" s="7">
        <f t="shared" ref="M317:M336" si="149">G317*I317*S317/L317</f>
        <v>-3850.597479129176</v>
      </c>
      <c r="N317" s="8">
        <f>M317 / X338</f>
        <v>-2.2282535009677105E-5</v>
      </c>
      <c r="O317" s="7">
        <f t="shared" ref="O317:O336" si="150">F317*I317*S317/L317</f>
        <v>-273958.04550662957</v>
      </c>
      <c r="P317" s="10">
        <f>O317 / X338*100</f>
        <v>-0.15853331264229503</v>
      </c>
      <c r="Q317" s="10">
        <f t="shared" ref="Q317:Q336" si="151">IF(P317&lt;0,P317,0)</f>
        <v>-0.15853331264229503</v>
      </c>
      <c r="R317" s="159">
        <f t="shared" ref="R317:R336" si="152">IF(P317&gt;0,P317,0)</f>
        <v>0</v>
      </c>
      <c r="S317" s="33">
        <f t="shared" ref="S317:S336" si="153">IF(EXACT(C317,UPPER(C317)),1,0.01)/U317</f>
        <v>1</v>
      </c>
      <c r="T317" s="44">
        <v>0</v>
      </c>
      <c r="U317" s="44">
        <v>1</v>
      </c>
      <c r="V317" s="151">
        <f t="shared" ref="V317:V336" si="154">IF(AND(P317&lt;0,N317&gt;0),N317,0)</f>
        <v>0</v>
      </c>
      <c r="W317" s="44">
        <f t="shared" ref="W317:W336" si="155">IF(AND(P317&gt;0,N317&gt;0),N317,0)</f>
        <v>0</v>
      </c>
      <c r="X317" s="3"/>
      <c r="Y317" s="2" t="e">
        <f>_xll.BDH(B317,$Y$7,$C$1,$C$1)</f>
        <v>#N/A</v>
      </c>
      <c r="Z317" s="19" t="e">
        <f t="shared" ref="Z317:Z336" si="156">IF(OR(E317="#N/A N/A",Y317="#N/A N/A"),0,  E317 - Y317)</f>
        <v>#N/A</v>
      </c>
      <c r="AA317" s="22" t="e">
        <f t="shared" ref="AA317:AA336" si="157">IF(OR(Y317=0,Y317="#N/A N/A"),0,Z317 / Y317*100)</f>
        <v>#N/A</v>
      </c>
      <c r="AB317" s="155">
        <v>-2658</v>
      </c>
      <c r="AC317" s="21">
        <f>IF(C317 = B338,1,_xll.BDP(J317,$AC$7)*K317)</f>
        <v>1.2248000000000001</v>
      </c>
      <c r="AD317" s="167" t="e">
        <f>Z317*AB317*S317/AC317 / AE338</f>
        <v>#N/A</v>
      </c>
      <c r="AE317" s="204"/>
      <c r="AF317" s="197"/>
      <c r="AG317" s="179"/>
    </row>
    <row r="318" spans="2:33" s="44" customFormat="1" x14ac:dyDescent="0.2">
      <c r="B318" s="44" t="s">
        <v>215</v>
      </c>
      <c r="C318" s="44" t="str">
        <f>_xll.BDP(B318,$C$7)</f>
        <v>EUR</v>
      </c>
      <c r="D318" s="44" t="s">
        <v>371</v>
      </c>
      <c r="E318" s="2">
        <f>_xll.BDP(B318,$E$7)</f>
        <v>12.515000000000001</v>
      </c>
      <c r="F318" s="2">
        <f>_xll.BDP(B318,$F$7)</f>
        <v>13.13</v>
      </c>
      <c r="G318" s="33">
        <f t="shared" si="147"/>
        <v>0.61500000000000021</v>
      </c>
      <c r="H318" s="22">
        <f t="shared" si="148"/>
        <v>4.9141030763084315</v>
      </c>
      <c r="I318" s="25">
        <v>-16550</v>
      </c>
      <c r="J318" s="49" t="str">
        <f>CONCATENATE(B338,C318, " Curncy")</f>
        <v>EUREUR Curncy</v>
      </c>
      <c r="K318" s="44">
        <f>IF(C318 = B338,1,_xll.BDP(J318,$K$7))</f>
        <v>1</v>
      </c>
      <c r="L318" s="4">
        <f>IF(C318 = B338,1,_xll.BDP(J318,$L$7)*K318)</f>
        <v>1</v>
      </c>
      <c r="M318" s="7">
        <f t="shared" si="149"/>
        <v>-10178.250000000004</v>
      </c>
      <c r="N318" s="8">
        <f>M318 / X338</f>
        <v>-5.8899226208795252E-5</v>
      </c>
      <c r="O318" s="7">
        <f t="shared" si="150"/>
        <v>-217301.5</v>
      </c>
      <c r="P318" s="10">
        <f>O318 / X338*100</f>
        <v>-0.12574745367828966</v>
      </c>
      <c r="Q318" s="10">
        <f t="shared" si="151"/>
        <v>-0.12574745367828966</v>
      </c>
      <c r="R318" s="159">
        <f t="shared" si="152"/>
        <v>0</v>
      </c>
      <c r="S318" s="33">
        <f t="shared" si="153"/>
        <v>1</v>
      </c>
      <c r="T318" s="44">
        <v>0</v>
      </c>
      <c r="U318" s="44">
        <v>1</v>
      </c>
      <c r="V318" s="151">
        <f t="shared" si="154"/>
        <v>0</v>
      </c>
      <c r="W318" s="44">
        <f t="shared" si="155"/>
        <v>0</v>
      </c>
      <c r="X318" s="3"/>
      <c r="Y318" s="2" t="e">
        <f>_xll.BDH(B318,$Y$7,$C$1,$C$1)</f>
        <v>#N/A</v>
      </c>
      <c r="Z318" s="19" t="e">
        <f t="shared" si="156"/>
        <v>#N/A</v>
      </c>
      <c r="AA318" s="22" t="e">
        <f t="shared" si="157"/>
        <v>#N/A</v>
      </c>
      <c r="AB318" s="155">
        <v>-16550</v>
      </c>
      <c r="AC318" s="21">
        <f>IF(C318 = B338,1,_xll.BDP(J318,$AC$7)*K318)</f>
        <v>1</v>
      </c>
      <c r="AD318" s="167" t="e">
        <f>Z318*AB318*S318/AC318 / AE338</f>
        <v>#N/A</v>
      </c>
      <c r="AE318" s="204"/>
      <c r="AF318" s="197"/>
      <c r="AG318" s="179"/>
    </row>
    <row r="319" spans="2:33" s="44" customFormat="1" x14ac:dyDescent="0.2">
      <c r="B319" s="44" t="s">
        <v>238</v>
      </c>
      <c r="C319" s="44" t="str">
        <f>_xll.BDP(B319,$C$7)</f>
        <v>BRL</v>
      </c>
      <c r="D319" s="44" t="s">
        <v>370</v>
      </c>
      <c r="E319" s="2">
        <f>_xll.BDP(B319,$E$7)</f>
        <v>34.979999999999997</v>
      </c>
      <c r="F319" s="2">
        <f>_xll.BDP(B319,$F$7)</f>
        <v>34.97</v>
      </c>
      <c r="G319" s="33">
        <f t="shared" si="147"/>
        <v>-9.9999999999980105E-3</v>
      </c>
      <c r="H319" s="22">
        <f t="shared" si="148"/>
        <v>-2.8587764436815353E-2</v>
      </c>
      <c r="I319" s="25">
        <v>77000</v>
      </c>
      <c r="J319" s="49" t="str">
        <f>CONCATENATE(B338,C319, " Curncy")</f>
        <v>EURBRL Curncy</v>
      </c>
      <c r="K319" s="44">
        <f>IF(C319 = B338,1,_xll.BDP(J319,$K$7))</f>
        <v>1</v>
      </c>
      <c r="L319" s="4">
        <f>IF(C319 = B338,1,_xll.BDP(J319,$L$7)*K319)</f>
        <v>3.964</v>
      </c>
      <c r="M319" s="7">
        <f t="shared" si="149"/>
        <v>-194.248234106924</v>
      </c>
      <c r="N319" s="8">
        <f>M319 / X338</f>
        <v>-1.1240705112689046E-6</v>
      </c>
      <c r="O319" s="7">
        <f t="shared" si="150"/>
        <v>679286.07467204845</v>
      </c>
      <c r="P319" s="10">
        <f>O319 / X338*100</f>
        <v>0.39308745779081422</v>
      </c>
      <c r="Q319" s="10">
        <f t="shared" si="151"/>
        <v>0</v>
      </c>
      <c r="R319" s="159">
        <f t="shared" si="152"/>
        <v>0.39308745779081422</v>
      </c>
      <c r="S319" s="33">
        <f t="shared" si="153"/>
        <v>1</v>
      </c>
      <c r="T319" s="44">
        <v>0</v>
      </c>
      <c r="U319" s="44">
        <v>1</v>
      </c>
      <c r="V319" s="151">
        <f t="shared" si="154"/>
        <v>0</v>
      </c>
      <c r="W319" s="44">
        <f t="shared" si="155"/>
        <v>0</v>
      </c>
      <c r="X319" s="3"/>
      <c r="Y319" s="2" t="e">
        <f>_xll.BDH(B319,$Y$7,$C$1,$C$1)</f>
        <v>#N/A</v>
      </c>
      <c r="Z319" s="19" t="e">
        <f t="shared" si="156"/>
        <v>#N/A</v>
      </c>
      <c r="AA319" s="22" t="e">
        <f t="shared" si="157"/>
        <v>#N/A</v>
      </c>
      <c r="AB319" s="155">
        <v>77000</v>
      </c>
      <c r="AC319" s="21">
        <f>IF(C319 = B338,1,_xll.BDP(J319,$AC$7)*K319)</f>
        <v>3.9746000000000001</v>
      </c>
      <c r="AD319" s="167" t="e">
        <f>Z319*AB319*S319/AC319 / AE338</f>
        <v>#N/A</v>
      </c>
      <c r="AE319" s="204"/>
      <c r="AF319" s="197"/>
      <c r="AG319" s="179"/>
    </row>
    <row r="320" spans="2:33" s="44" customFormat="1" x14ac:dyDescent="0.2">
      <c r="B320" s="44" t="s">
        <v>171</v>
      </c>
      <c r="C320" s="44" t="str">
        <f>_xll.BDP(B320,$C$7)</f>
        <v>JPY</v>
      </c>
      <c r="D320" s="44" t="s">
        <v>369</v>
      </c>
      <c r="E320" s="2">
        <f>_xll.BDP(B320,$E$7)</f>
        <v>9113</v>
      </c>
      <c r="F320" s="2">
        <f>_xll.BDP(B320,$F$7)</f>
        <v>8895</v>
      </c>
      <c r="G320" s="33">
        <f t="shared" si="147"/>
        <v>-218</v>
      </c>
      <c r="H320" s="22">
        <f t="shared" si="148"/>
        <v>-2.3921869856249312</v>
      </c>
      <c r="I320" s="25">
        <v>4000</v>
      </c>
      <c r="J320" s="49" t="str">
        <f>CONCATENATE(B338,C320, " Curncy")</f>
        <v>EURJPY Curncy</v>
      </c>
      <c r="K320" s="44">
        <f>IF(C320 = B338,1,_xll.BDP(J320,$K$7))</f>
        <v>1</v>
      </c>
      <c r="L320" s="4">
        <f>IF(C320 = B338,1,_xll.BDP(J320,$L$7)*K320)</f>
        <v>130.30000000000001</v>
      </c>
      <c r="M320" s="7">
        <f t="shared" si="149"/>
        <v>-6692.2486569455095</v>
      </c>
      <c r="N320" s="8">
        <f>M320 / X338</f>
        <v>-3.8726526415733515E-5</v>
      </c>
      <c r="O320" s="7">
        <f t="shared" si="150"/>
        <v>273062.16423637758</v>
      </c>
      <c r="P320" s="10">
        <f>O320 / X338*100</f>
        <v>0.1580148864531879</v>
      </c>
      <c r="Q320" s="10">
        <f t="shared" si="151"/>
        <v>0</v>
      </c>
      <c r="R320" s="159">
        <f t="shared" si="152"/>
        <v>0.1580148864531879</v>
      </c>
      <c r="S320" s="33">
        <f t="shared" si="153"/>
        <v>1</v>
      </c>
      <c r="T320" s="44">
        <v>0</v>
      </c>
      <c r="U320" s="44">
        <v>1</v>
      </c>
      <c r="V320" s="151">
        <f t="shared" si="154"/>
        <v>0</v>
      </c>
      <c r="W320" s="44">
        <f t="shared" si="155"/>
        <v>0</v>
      </c>
      <c r="X320" s="3"/>
      <c r="Y320" s="2" t="e">
        <f>_xll.BDH(B320,$Y$7,$C$1,$C$1)</f>
        <v>#N/A</v>
      </c>
      <c r="Z320" s="19" t="e">
        <f t="shared" si="156"/>
        <v>#N/A</v>
      </c>
      <c r="AA320" s="22" t="e">
        <f t="shared" si="157"/>
        <v>#N/A</v>
      </c>
      <c r="AB320" s="155">
        <v>4000</v>
      </c>
      <c r="AC320" s="21">
        <f>IF(C320 = B338,1,_xll.BDP(J320,$AC$7)*K320)</f>
        <v>131.52000000000001</v>
      </c>
      <c r="AD320" s="167" t="e">
        <f>Z320*AB320*S320/AC320 / AE338</f>
        <v>#N/A</v>
      </c>
      <c r="AE320" s="204"/>
      <c r="AF320" s="197"/>
      <c r="AG320" s="179"/>
    </row>
    <row r="321" spans="2:33" s="44" customFormat="1" x14ac:dyDescent="0.2">
      <c r="B321" s="44" t="s">
        <v>41</v>
      </c>
      <c r="C321" s="44" t="str">
        <f>_xll.BDP(B321,$C$7)</f>
        <v>USD</v>
      </c>
      <c r="D321" s="44" t="s">
        <v>368</v>
      </c>
      <c r="E321" s="2">
        <f>_xll.BDP(B321,$E$7)</f>
        <v>93.74</v>
      </c>
      <c r="F321" s="2">
        <f>_xll.BDP(B321,$F$7)</f>
        <v>93.875</v>
      </c>
      <c r="G321" s="33">
        <f t="shared" si="147"/>
        <v>0.13500000000000512</v>
      </c>
      <c r="H321" s="22">
        <f t="shared" si="148"/>
        <v>0.14401536163858025</v>
      </c>
      <c r="I321" s="25">
        <v>4876</v>
      </c>
      <c r="J321" s="49" t="str">
        <f>CONCATENATE(B338,C321, " Curncy")</f>
        <v>EURUSD Curncy</v>
      </c>
      <c r="K321" s="44">
        <f>IF(C321 = B338,1,_xll.BDP(J321,$K$7))</f>
        <v>1</v>
      </c>
      <c r="L321" s="4">
        <f>IF(C321 = B338,1,_xll.BDP(J321,$L$7)*K321)</f>
        <v>1.2218</v>
      </c>
      <c r="M321" s="7">
        <f t="shared" si="149"/>
        <v>538.76248158456781</v>
      </c>
      <c r="N321" s="8">
        <f>M321 / X338</f>
        <v>3.117696389424639E-6</v>
      </c>
      <c r="O321" s="7">
        <f t="shared" si="150"/>
        <v>374639.46636110655</v>
      </c>
      <c r="P321" s="10">
        <f>O321 / X338*100</f>
        <v>0.21679536930164955</v>
      </c>
      <c r="Q321" s="10">
        <f t="shared" si="151"/>
        <v>0</v>
      </c>
      <c r="R321" s="159">
        <f t="shared" si="152"/>
        <v>0.21679536930164955</v>
      </c>
      <c r="S321" s="33">
        <f t="shared" si="153"/>
        <v>1</v>
      </c>
      <c r="T321" s="44">
        <v>0</v>
      </c>
      <c r="U321" s="44">
        <v>1</v>
      </c>
      <c r="V321" s="151">
        <f t="shared" si="154"/>
        <v>0</v>
      </c>
      <c r="W321" s="44">
        <f t="shared" si="155"/>
        <v>3.117696389424639E-6</v>
      </c>
      <c r="X321" s="3"/>
      <c r="Y321" s="2" t="e">
        <f>_xll.BDH(B321,$Y$7,$C$1,$C$1)</f>
        <v>#N/A</v>
      </c>
      <c r="Z321" s="19" t="e">
        <f t="shared" si="156"/>
        <v>#N/A</v>
      </c>
      <c r="AA321" s="22" t="e">
        <f t="shared" si="157"/>
        <v>#N/A</v>
      </c>
      <c r="AB321" s="155">
        <v>4876</v>
      </c>
      <c r="AC321" s="21">
        <f>IF(C321 = B338,1,_xll.BDP(J321,$AC$7)*K321)</f>
        <v>1.2248000000000001</v>
      </c>
      <c r="AD321" s="167" t="e">
        <f>Z321*AB321*S321/AC321 / AE338</f>
        <v>#N/A</v>
      </c>
      <c r="AE321" s="204"/>
      <c r="AF321" s="197"/>
      <c r="AG321" s="179"/>
    </row>
    <row r="322" spans="2:33" s="44" customFormat="1" x14ac:dyDescent="0.2">
      <c r="B322" s="44" t="s">
        <v>170</v>
      </c>
      <c r="C322" s="44" t="str">
        <f>_xll.BDP(B322,$C$7)</f>
        <v>JPY</v>
      </c>
      <c r="D322" s="44" t="s">
        <v>367</v>
      </c>
      <c r="E322" s="2">
        <f>_xll.BDP(B322,$E$7)</f>
        <v>4630</v>
      </c>
      <c r="F322" s="2">
        <f>_xll.BDP(B322,$F$7)</f>
        <v>4580</v>
      </c>
      <c r="G322" s="33">
        <f t="shared" si="147"/>
        <v>-50</v>
      </c>
      <c r="H322" s="22">
        <f t="shared" si="148"/>
        <v>-1.079913606911447</v>
      </c>
      <c r="I322" s="25">
        <v>16100</v>
      </c>
      <c r="J322" s="49" t="str">
        <f>CONCATENATE(B338,C322, " Curncy")</f>
        <v>EURJPY Curncy</v>
      </c>
      <c r="K322" s="44">
        <f>IF(C322 = B338,1,_xll.BDP(J322,$K$7))</f>
        <v>1</v>
      </c>
      <c r="L322" s="4">
        <f>IF(C322 = B338,1,_xll.BDP(J322,$L$7)*K322)</f>
        <v>130.30000000000001</v>
      </c>
      <c r="M322" s="7">
        <f t="shared" si="149"/>
        <v>-6178.0506523407512</v>
      </c>
      <c r="N322" s="8">
        <f>M322 / X338</f>
        <v>-3.5750979087919126E-5</v>
      </c>
      <c r="O322" s="7">
        <f t="shared" si="150"/>
        <v>565909.43975441286</v>
      </c>
      <c r="P322" s="10">
        <f>O322 / X338*100</f>
        <v>0.32747896844533919</v>
      </c>
      <c r="Q322" s="10">
        <f t="shared" si="151"/>
        <v>0</v>
      </c>
      <c r="R322" s="159">
        <f t="shared" si="152"/>
        <v>0.32747896844533919</v>
      </c>
      <c r="S322" s="33">
        <f t="shared" si="153"/>
        <v>1</v>
      </c>
      <c r="T322" s="44">
        <v>0</v>
      </c>
      <c r="U322" s="44">
        <v>1</v>
      </c>
      <c r="V322" s="151">
        <f t="shared" si="154"/>
        <v>0</v>
      </c>
      <c r="W322" s="44">
        <f t="shared" si="155"/>
        <v>0</v>
      </c>
      <c r="X322" s="3"/>
      <c r="Y322" s="2" t="e">
        <f>_xll.BDH(B322,$Y$7,$C$1,$C$1)</f>
        <v>#N/A</v>
      </c>
      <c r="Z322" s="19" t="e">
        <f t="shared" si="156"/>
        <v>#N/A</v>
      </c>
      <c r="AA322" s="22" t="e">
        <f t="shared" si="157"/>
        <v>#N/A</v>
      </c>
      <c r="AB322" s="155">
        <v>16100</v>
      </c>
      <c r="AC322" s="21">
        <f>IF(C322 = B338,1,_xll.BDP(J322,$AC$7)*K322)</f>
        <v>131.52000000000001</v>
      </c>
      <c r="AD322" s="167" t="e">
        <f>Z322*AB322*S322/AC322 / AE338</f>
        <v>#N/A</v>
      </c>
      <c r="AE322" s="204"/>
      <c r="AF322" s="197"/>
      <c r="AG322" s="179"/>
    </row>
    <row r="323" spans="2:33" s="44" customFormat="1" x14ac:dyDescent="0.2">
      <c r="B323" s="44" t="s">
        <v>142</v>
      </c>
      <c r="C323" s="44" t="str">
        <f>_xll.BDP(B323,$C$7)</f>
        <v>CHF</v>
      </c>
      <c r="D323" s="44" t="s">
        <v>366</v>
      </c>
      <c r="E323" s="2">
        <f>_xll.BDP(B323,$E$7)</f>
        <v>401.1</v>
      </c>
      <c r="F323" s="2">
        <f>_xll.BDP(B323,$F$7)</f>
        <v>399.9</v>
      </c>
      <c r="G323" s="33">
        <f t="shared" si="147"/>
        <v>-1.2000000000000455</v>
      </c>
      <c r="H323" s="22">
        <f t="shared" si="148"/>
        <v>-0.29917726252805921</v>
      </c>
      <c r="I323" s="25">
        <v>-56</v>
      </c>
      <c r="J323" s="49" t="str">
        <f>CONCATENATE(B338,C323, " Curncy")</f>
        <v>EURCHF Curncy</v>
      </c>
      <c r="K323" s="44">
        <f>IF(C323 = B338,1,_xll.BDP(J323,$K$7))</f>
        <v>1</v>
      </c>
      <c r="L323" s="4">
        <f>IF(C323 = B338,1,_xll.BDP(J323,$L$7)*K323)</f>
        <v>1.1524000000000001</v>
      </c>
      <c r="M323" s="7">
        <f t="shared" si="149"/>
        <v>58.313085734122303</v>
      </c>
      <c r="N323" s="8">
        <f>M323 / X338</f>
        <v>3.3744461254016549E-7</v>
      </c>
      <c r="O323" s="7">
        <f t="shared" si="150"/>
        <v>-19432.835820895518</v>
      </c>
      <c r="P323" s="10">
        <f>O323 / X338*100</f>
        <v>-1.1245341712900586E-2</v>
      </c>
      <c r="Q323" s="10">
        <f t="shared" si="151"/>
        <v>-1.1245341712900586E-2</v>
      </c>
      <c r="R323" s="159">
        <f t="shared" si="152"/>
        <v>0</v>
      </c>
      <c r="S323" s="33">
        <f t="shared" si="153"/>
        <v>1</v>
      </c>
      <c r="T323" s="44">
        <v>0</v>
      </c>
      <c r="U323" s="44">
        <v>1</v>
      </c>
      <c r="V323" s="151">
        <f t="shared" si="154"/>
        <v>3.3744461254016549E-7</v>
      </c>
      <c r="W323" s="44">
        <f t="shared" si="155"/>
        <v>0</v>
      </c>
      <c r="X323" s="3"/>
      <c r="Y323" s="2" t="e">
        <f>_xll.BDH(B323,$Y$7,$C$1,$C$1)</f>
        <v>#N/A</v>
      </c>
      <c r="Z323" s="19" t="e">
        <f t="shared" si="156"/>
        <v>#N/A</v>
      </c>
      <c r="AA323" s="22" t="e">
        <f t="shared" si="157"/>
        <v>#N/A</v>
      </c>
      <c r="AB323" s="155">
        <v>-56</v>
      </c>
      <c r="AC323" s="21">
        <f>IF(C323 = B338,1,_xll.BDP(J323,$AC$7)*K323)</f>
        <v>1.15005</v>
      </c>
      <c r="AD323" s="167" t="e">
        <f>Z323*AB323*S323/AC323 / AE338</f>
        <v>#N/A</v>
      </c>
      <c r="AE323" s="204"/>
      <c r="AF323" s="197"/>
      <c r="AG323" s="179"/>
    </row>
    <row r="324" spans="2:33" s="44" customFormat="1" x14ac:dyDescent="0.2">
      <c r="B324" s="44" t="s">
        <v>84</v>
      </c>
      <c r="C324" s="44" t="str">
        <f>_xll.BDP(B324,$C$7)</f>
        <v>USD</v>
      </c>
      <c r="D324" s="44" t="s">
        <v>365</v>
      </c>
      <c r="E324" s="2">
        <f>_xll.BDP(B324,$E$7)</f>
        <v>22.95</v>
      </c>
      <c r="F324" s="2">
        <f>_xll.BDP(B324,$F$7)</f>
        <v>23.2</v>
      </c>
      <c r="G324" s="33">
        <f t="shared" si="147"/>
        <v>0.25</v>
      </c>
      <c r="H324" s="22">
        <f t="shared" si="148"/>
        <v>1.0893246187363834</v>
      </c>
      <c r="I324" s="25">
        <v>8830</v>
      </c>
      <c r="J324" s="49" t="str">
        <f>CONCATENATE(B338,C324, " Curncy")</f>
        <v>EURUSD Curncy</v>
      </c>
      <c r="K324" s="44">
        <f>IF(C324 = B338,1,_xll.BDP(J324,$K$7))</f>
        <v>1</v>
      </c>
      <c r="L324" s="4">
        <f>IF(C324 = B338,1,_xll.BDP(J324,$L$7)*K324)</f>
        <v>1.2218</v>
      </c>
      <c r="M324" s="7">
        <f t="shared" si="149"/>
        <v>1806.7605172696021</v>
      </c>
      <c r="N324" s="8">
        <f>M324 / X338</f>
        <v>1.045531367492272E-5</v>
      </c>
      <c r="O324" s="7">
        <f t="shared" si="150"/>
        <v>167667.3760026191</v>
      </c>
      <c r="P324" s="10">
        <f>O324 / X338*100</f>
        <v>9.7025310903282855E-2</v>
      </c>
      <c r="Q324" s="10">
        <f t="shared" si="151"/>
        <v>0</v>
      </c>
      <c r="R324" s="159">
        <f t="shared" si="152"/>
        <v>9.7025310903282855E-2</v>
      </c>
      <c r="S324" s="33">
        <f t="shared" si="153"/>
        <v>1</v>
      </c>
      <c r="T324" s="44">
        <v>0</v>
      </c>
      <c r="U324" s="44">
        <v>1</v>
      </c>
      <c r="V324" s="151">
        <f t="shared" si="154"/>
        <v>0</v>
      </c>
      <c r="W324" s="44">
        <f t="shared" si="155"/>
        <v>1.045531367492272E-5</v>
      </c>
      <c r="X324" s="3"/>
      <c r="Y324" s="2" t="e">
        <f>_xll.BDH(B324,$Y$7,$C$1,$C$1)</f>
        <v>#N/A</v>
      </c>
      <c r="Z324" s="19" t="e">
        <f t="shared" si="156"/>
        <v>#N/A</v>
      </c>
      <c r="AA324" s="22" t="e">
        <f t="shared" si="157"/>
        <v>#N/A</v>
      </c>
      <c r="AB324" s="155">
        <v>8830</v>
      </c>
      <c r="AC324" s="21">
        <f>IF(C324 = B338,1,_xll.BDP(J324,$AC$7)*K324)</f>
        <v>1.2248000000000001</v>
      </c>
      <c r="AD324" s="167" t="e">
        <f>Z324*AB324*S324/AC324 / AE338</f>
        <v>#N/A</v>
      </c>
      <c r="AE324" s="204"/>
      <c r="AF324" s="197"/>
      <c r="AG324" s="179"/>
    </row>
    <row r="325" spans="2:33" s="44" customFormat="1" x14ac:dyDescent="0.2">
      <c r="B325" s="44" t="s">
        <v>213</v>
      </c>
      <c r="C325" s="44" t="str">
        <f>_xll.BDP(B325,$C$7)</f>
        <v>EUR</v>
      </c>
      <c r="D325" s="44" t="s">
        <v>364</v>
      </c>
      <c r="E325" s="2">
        <f>_xll.BDP(B325,$E$7)</f>
        <v>24.5</v>
      </c>
      <c r="F325" s="2">
        <f>_xll.BDP(B325,$F$7)</f>
        <v>24.01</v>
      </c>
      <c r="G325" s="33">
        <f t="shared" si="147"/>
        <v>-0.48999999999999844</v>
      </c>
      <c r="H325" s="22">
        <f t="shared" si="148"/>
        <v>-1.9999999999999933</v>
      </c>
      <c r="I325" s="25">
        <v>11020</v>
      </c>
      <c r="J325" s="49" t="str">
        <f>CONCATENATE(B338,C325, " Curncy")</f>
        <v>EUREUR Curncy</v>
      </c>
      <c r="K325" s="44">
        <f>IF(C325 = B338,1,_xll.BDP(J325,$K$7))</f>
        <v>1</v>
      </c>
      <c r="L325" s="4">
        <f>IF(C325 = B338,1,_xll.BDP(J325,$L$7)*K325)</f>
        <v>1</v>
      </c>
      <c r="M325" s="7">
        <f t="shared" si="149"/>
        <v>-5399.7999999999829</v>
      </c>
      <c r="N325" s="8">
        <f>M325 / X338</f>
        <v>-3.1247418925871485E-5</v>
      </c>
      <c r="O325" s="7">
        <f t="shared" si="150"/>
        <v>264590.2</v>
      </c>
      <c r="P325" s="10">
        <f>O325 / X338*100</f>
        <v>0.15311235273677079</v>
      </c>
      <c r="Q325" s="10">
        <f t="shared" si="151"/>
        <v>0</v>
      </c>
      <c r="R325" s="159">
        <f t="shared" si="152"/>
        <v>0.15311235273677079</v>
      </c>
      <c r="S325" s="33">
        <f t="shared" si="153"/>
        <v>1</v>
      </c>
      <c r="T325" s="44">
        <v>0</v>
      </c>
      <c r="U325" s="44">
        <v>1</v>
      </c>
      <c r="V325" s="151">
        <f t="shared" si="154"/>
        <v>0</v>
      </c>
      <c r="W325" s="44">
        <f t="shared" si="155"/>
        <v>0</v>
      </c>
      <c r="X325" s="3"/>
      <c r="Y325" s="2" t="e">
        <f>_xll.BDH(B325,$Y$7,$C$1,$C$1)</f>
        <v>#N/A</v>
      </c>
      <c r="Z325" s="19" t="e">
        <f t="shared" si="156"/>
        <v>#N/A</v>
      </c>
      <c r="AA325" s="22" t="e">
        <f t="shared" si="157"/>
        <v>#N/A</v>
      </c>
      <c r="AB325" s="155">
        <v>11020</v>
      </c>
      <c r="AC325" s="21">
        <f>IF(C325 = B338,1,_xll.BDP(J325,$AC$7)*K325)</f>
        <v>1</v>
      </c>
      <c r="AD325" s="167" t="e">
        <f>Z325*AB325*S325/AC325 / AE338</f>
        <v>#N/A</v>
      </c>
      <c r="AE325" s="204"/>
      <c r="AF325" s="197"/>
      <c r="AG325" s="179"/>
    </row>
    <row r="326" spans="2:33" s="44" customFormat="1" x14ac:dyDescent="0.2">
      <c r="B326" s="44" t="s">
        <v>40</v>
      </c>
      <c r="C326" s="44" t="str">
        <f>_xll.BDP(B326,$C$7)</f>
        <v>USD</v>
      </c>
      <c r="D326" s="44" t="s">
        <v>363</v>
      </c>
      <c r="E326" s="2">
        <f>_xll.BDP(B326,$E$7)</f>
        <v>350.99</v>
      </c>
      <c r="F326" s="2">
        <f>_xll.BDP(B326,$F$7)</f>
        <v>345.108</v>
      </c>
      <c r="G326" s="33">
        <f t="shared" si="147"/>
        <v>-5.882000000000005</v>
      </c>
      <c r="H326" s="22">
        <f t="shared" si="148"/>
        <v>-1.6758312202626868</v>
      </c>
      <c r="I326" s="25">
        <v>-1906</v>
      </c>
      <c r="J326" s="49" t="str">
        <f>CONCATENATE(B338,C326, " Curncy")</f>
        <v>EURUSD Curncy</v>
      </c>
      <c r="K326" s="44">
        <f>IF(C326 = B338,1,_xll.BDP(J326,$K$7))</f>
        <v>1</v>
      </c>
      <c r="L326" s="4">
        <f>IF(C326 = B338,1,_xll.BDP(J326,$L$7)*K326)</f>
        <v>1.2218</v>
      </c>
      <c r="M326" s="7">
        <f t="shared" si="149"/>
        <v>9175.8814863316493</v>
      </c>
      <c r="N326" s="8">
        <f>M326 / X338</f>
        <v>5.3098746771649745E-5</v>
      </c>
      <c r="O326" s="7">
        <f t="shared" si="150"/>
        <v>-538366.22033065965</v>
      </c>
      <c r="P326" s="10">
        <f>O326 / X338*100</f>
        <v>-0.3115403315346903</v>
      </c>
      <c r="Q326" s="10">
        <f t="shared" si="151"/>
        <v>-0.3115403315346903</v>
      </c>
      <c r="R326" s="159">
        <f t="shared" si="152"/>
        <v>0</v>
      </c>
      <c r="S326" s="33">
        <f t="shared" si="153"/>
        <v>1</v>
      </c>
      <c r="T326" s="44">
        <v>0</v>
      </c>
      <c r="U326" s="44">
        <v>1</v>
      </c>
      <c r="V326" s="151">
        <f t="shared" si="154"/>
        <v>5.3098746771649745E-5</v>
      </c>
      <c r="W326" s="44">
        <f t="shared" si="155"/>
        <v>0</v>
      </c>
      <c r="X326" s="3"/>
      <c r="Y326" s="2" t="e">
        <f>_xll.BDH(B326,$Y$7,$C$1,$C$1)</f>
        <v>#N/A</v>
      </c>
      <c r="Z326" s="19" t="e">
        <f t="shared" si="156"/>
        <v>#N/A</v>
      </c>
      <c r="AA326" s="22" t="e">
        <f t="shared" si="157"/>
        <v>#N/A</v>
      </c>
      <c r="AB326" s="155">
        <v>-1906</v>
      </c>
      <c r="AC326" s="21">
        <f>IF(C326 = B338,1,_xll.BDP(J326,$AC$7)*K326)</f>
        <v>1.2248000000000001</v>
      </c>
      <c r="AD326" s="167" t="e">
        <f>Z326*AB326*S326/AC326 / AE338</f>
        <v>#N/A</v>
      </c>
      <c r="AE326" s="204"/>
      <c r="AF326" s="197"/>
      <c r="AG326" s="179"/>
    </row>
    <row r="327" spans="2:33" s="44" customFormat="1" x14ac:dyDescent="0.2">
      <c r="B327" s="44" t="s">
        <v>39</v>
      </c>
      <c r="C327" s="44" t="str">
        <f>_xll.BDP(B327,$C$7)</f>
        <v>USD</v>
      </c>
      <c r="D327" s="44" t="s">
        <v>362</v>
      </c>
      <c r="E327" s="2">
        <f>_xll.BDP(B327,$E$7)</f>
        <v>291.38</v>
      </c>
      <c r="F327" s="2">
        <f>_xll.BDP(B327,$F$7)</f>
        <v>292.88</v>
      </c>
      <c r="G327" s="33">
        <f t="shared" si="147"/>
        <v>1.5</v>
      </c>
      <c r="H327" s="22">
        <f t="shared" si="148"/>
        <v>0.51479168096643557</v>
      </c>
      <c r="I327" s="25">
        <v>-3128</v>
      </c>
      <c r="J327" s="49" t="str">
        <f>CONCATENATE(B338,C327, " Curncy")</f>
        <v>EURUSD Curncy</v>
      </c>
      <c r="K327" s="44">
        <f>IF(C327 = B338,1,_xll.BDP(J327,$K$7))</f>
        <v>1</v>
      </c>
      <c r="L327" s="4">
        <f>IF(C327 = B338,1,_xll.BDP(J327,$L$7)*K327)</f>
        <v>1.2218</v>
      </c>
      <c r="M327" s="7">
        <f t="shared" si="149"/>
        <v>-3840.2357177934196</v>
      </c>
      <c r="N327" s="8">
        <f>M327 / X338</f>
        <v>-2.2222573844954656E-5</v>
      </c>
      <c r="O327" s="7">
        <f t="shared" si="150"/>
        <v>-749818.82468489115</v>
      </c>
      <c r="P327" s="10">
        <f>O327 / X338*100</f>
        <v>-0.43390316184735467</v>
      </c>
      <c r="Q327" s="10">
        <f t="shared" si="151"/>
        <v>-0.43390316184735467</v>
      </c>
      <c r="R327" s="159">
        <f t="shared" si="152"/>
        <v>0</v>
      </c>
      <c r="S327" s="33">
        <f t="shared" si="153"/>
        <v>1</v>
      </c>
      <c r="T327" s="44">
        <v>0</v>
      </c>
      <c r="U327" s="44">
        <v>1</v>
      </c>
      <c r="V327" s="151">
        <f t="shared" si="154"/>
        <v>0</v>
      </c>
      <c r="W327" s="44">
        <f t="shared" si="155"/>
        <v>0</v>
      </c>
      <c r="X327" s="3"/>
      <c r="Y327" s="2" t="e">
        <f>_xll.BDH(B327,$Y$7,$C$1,$C$1)</f>
        <v>#N/A</v>
      </c>
      <c r="Z327" s="19" t="e">
        <f t="shared" si="156"/>
        <v>#N/A</v>
      </c>
      <c r="AA327" s="22" t="e">
        <f t="shared" si="157"/>
        <v>#N/A</v>
      </c>
      <c r="AB327" s="155">
        <v>-3128</v>
      </c>
      <c r="AC327" s="21">
        <f>IF(C327 = B338,1,_xll.BDP(J327,$AC$7)*K327)</f>
        <v>1.2248000000000001</v>
      </c>
      <c r="AD327" s="167" t="e">
        <f>Z327*AB327*S327/AC327 / AE338</f>
        <v>#N/A</v>
      </c>
      <c r="AE327" s="204"/>
      <c r="AF327" s="197"/>
      <c r="AG327" s="179"/>
    </row>
    <row r="328" spans="2:33" s="44" customFormat="1" x14ac:dyDescent="0.2">
      <c r="B328" s="44" t="s">
        <v>38</v>
      </c>
      <c r="C328" s="44" t="str">
        <f>_xll.BDP(B328,$C$7)</f>
        <v>USD</v>
      </c>
      <c r="D328" s="44" t="s">
        <v>361</v>
      </c>
      <c r="E328" s="2">
        <f>_xll.BDP(B328,$E$7)</f>
        <v>9.6199999999999992</v>
      </c>
      <c r="F328" s="2">
        <f>_xll.BDP(B328,$F$7)</f>
        <v>9.34</v>
      </c>
      <c r="G328" s="33">
        <f t="shared" si="147"/>
        <v>-0.27999999999999936</v>
      </c>
      <c r="H328" s="22">
        <f t="shared" si="148"/>
        <v>-2.9106029106029041</v>
      </c>
      <c r="I328" s="25">
        <v>125800</v>
      </c>
      <c r="J328" s="49" t="str">
        <f>CONCATENATE(B338,C328, " Curncy")</f>
        <v>EURUSD Curncy</v>
      </c>
      <c r="K328" s="44">
        <f>IF(C328 = B338,1,_xll.BDP(J328,$K$7))</f>
        <v>1</v>
      </c>
      <c r="L328" s="4">
        <f>IF(C328 = B338,1,_xll.BDP(J328,$L$7)*K328)</f>
        <v>1.2218</v>
      </c>
      <c r="M328" s="7">
        <f t="shared" si="149"/>
        <v>-28829.595678507056</v>
      </c>
      <c r="N328" s="8">
        <f>M328 / X338</f>
        <v>-1.6683033698096356E-4</v>
      </c>
      <c r="O328" s="7">
        <f t="shared" si="150"/>
        <v>961672.94156163034</v>
      </c>
      <c r="P328" s="10">
        <f>O328 / X338*100</f>
        <v>0.55649833835792972</v>
      </c>
      <c r="Q328" s="10">
        <f t="shared" si="151"/>
        <v>0</v>
      </c>
      <c r="R328" s="159">
        <f t="shared" si="152"/>
        <v>0.55649833835792972</v>
      </c>
      <c r="S328" s="33">
        <f t="shared" si="153"/>
        <v>1</v>
      </c>
      <c r="T328" s="44">
        <v>0</v>
      </c>
      <c r="U328" s="44">
        <v>1</v>
      </c>
      <c r="V328" s="151">
        <f t="shared" si="154"/>
        <v>0</v>
      </c>
      <c r="W328" s="44">
        <f t="shared" si="155"/>
        <v>0</v>
      </c>
      <c r="X328" s="3"/>
      <c r="Y328" s="2" t="e">
        <f>_xll.BDH(B328,$Y$7,$C$1,$C$1)</f>
        <v>#N/A</v>
      </c>
      <c r="Z328" s="19" t="e">
        <f t="shared" si="156"/>
        <v>#N/A</v>
      </c>
      <c r="AA328" s="22" t="e">
        <f t="shared" si="157"/>
        <v>#N/A</v>
      </c>
      <c r="AB328" s="155">
        <v>125800</v>
      </c>
      <c r="AC328" s="21">
        <f>IF(C328 = B338,1,_xll.BDP(J328,$AC$7)*K328)</f>
        <v>1.2248000000000001</v>
      </c>
      <c r="AD328" s="167" t="e">
        <f>Z328*AB328*S328/AC328 / AE338</f>
        <v>#N/A</v>
      </c>
      <c r="AE328" s="204"/>
      <c r="AF328" s="197"/>
      <c r="AG328" s="179"/>
    </row>
    <row r="329" spans="2:33" s="44" customFormat="1" x14ac:dyDescent="0.2">
      <c r="B329" s="44" t="s">
        <v>34</v>
      </c>
      <c r="C329" s="44" t="str">
        <f>_xll.BDP(B329,$C$7)</f>
        <v>USD</v>
      </c>
      <c r="D329" s="44" t="s">
        <v>360</v>
      </c>
      <c r="E329" s="2">
        <f>_xll.BDP(B329,$E$7)</f>
        <v>178.42</v>
      </c>
      <c r="F329" s="2">
        <f>_xll.BDP(B329,$F$7)</f>
        <v>176.35</v>
      </c>
      <c r="G329" s="33">
        <f t="shared" si="147"/>
        <v>-2.0699999999999932</v>
      </c>
      <c r="H329" s="22">
        <f t="shared" si="148"/>
        <v>-1.1601838358928336</v>
      </c>
      <c r="I329" s="25">
        <v>-1614</v>
      </c>
      <c r="J329" s="49" t="str">
        <f>CONCATENATE(B338,C329, " Curncy")</f>
        <v>EURUSD Curncy</v>
      </c>
      <c r="K329" s="44">
        <f>IF(C329 = B338,1,_xll.BDP(J329,$K$7))</f>
        <v>1</v>
      </c>
      <c r="L329" s="4">
        <f>IF(C329 = B338,1,_xll.BDP(J329,$L$7)*K329)</f>
        <v>1.2218</v>
      </c>
      <c r="M329" s="7">
        <f t="shared" si="149"/>
        <v>2734.4737272875996</v>
      </c>
      <c r="N329" s="8">
        <f>M329 / X338</f>
        <v>1.5823779787833837E-5</v>
      </c>
      <c r="O329" s="7">
        <f t="shared" si="150"/>
        <v>-232958.66753969551</v>
      </c>
      <c r="P329" s="10">
        <f>O329 / X338*100</f>
        <v>-0.13480790171905827</v>
      </c>
      <c r="Q329" s="10">
        <f t="shared" si="151"/>
        <v>-0.13480790171905827</v>
      </c>
      <c r="R329" s="159">
        <f t="shared" si="152"/>
        <v>0</v>
      </c>
      <c r="S329" s="33">
        <f t="shared" si="153"/>
        <v>1</v>
      </c>
      <c r="T329" s="44">
        <v>0</v>
      </c>
      <c r="U329" s="44">
        <v>1</v>
      </c>
      <c r="V329" s="151">
        <f t="shared" si="154"/>
        <v>1.5823779787833837E-5</v>
      </c>
      <c r="W329" s="44">
        <f t="shared" si="155"/>
        <v>0</v>
      </c>
      <c r="X329" s="3"/>
      <c r="Y329" s="2" t="e">
        <f>_xll.BDH(B329,$Y$7,$C$1,$C$1)</f>
        <v>#N/A</v>
      </c>
      <c r="Z329" s="19" t="e">
        <f t="shared" si="156"/>
        <v>#N/A</v>
      </c>
      <c r="AA329" s="22" t="e">
        <f t="shared" si="157"/>
        <v>#N/A</v>
      </c>
      <c r="AB329" s="155">
        <v>-1614</v>
      </c>
      <c r="AC329" s="21">
        <f>IF(C329 = B338,1,_xll.BDP(J329,$AC$7)*K329)</f>
        <v>1.2248000000000001</v>
      </c>
      <c r="AD329" s="167" t="e">
        <f>Z329*AB329*S329/AC329 / AE338</f>
        <v>#N/A</v>
      </c>
      <c r="AE329" s="204"/>
      <c r="AF329" s="197"/>
      <c r="AG329" s="179"/>
    </row>
    <row r="330" spans="2:33" s="44" customFormat="1" x14ac:dyDescent="0.2">
      <c r="B330" s="44">
        <v>25372</v>
      </c>
      <c r="C330" s="44" t="s">
        <v>36</v>
      </c>
      <c r="D330" s="44" t="s">
        <v>359</v>
      </c>
      <c r="E330" s="2">
        <v>9.9999999999999995E-7</v>
      </c>
      <c r="F330" s="2">
        <v>9.9999999999999995E-7</v>
      </c>
      <c r="G330" s="33">
        <f t="shared" si="147"/>
        <v>0</v>
      </c>
      <c r="H330" s="22">
        <f t="shared" si="148"/>
        <v>0</v>
      </c>
      <c r="I330" s="25">
        <v>6715000</v>
      </c>
      <c r="J330" s="49" t="str">
        <f>CONCATENATE(B338,C330, " Curncy")</f>
        <v>EURUSD Curncy</v>
      </c>
      <c r="K330" s="44">
        <f>IF(C330 = B338,1,_xll.BDP(J330,$K$7))</f>
        <v>1</v>
      </c>
      <c r="L330" s="4">
        <f>IF(C330 = B338,1,_xll.BDP(J330,$L$7)*K330)</f>
        <v>1.2218</v>
      </c>
      <c r="M330" s="7">
        <f t="shared" si="149"/>
        <v>0</v>
      </c>
      <c r="N330" s="8">
        <f>M330 / X338</f>
        <v>0</v>
      </c>
      <c r="O330" s="7">
        <f t="shared" si="150"/>
        <v>5.4959895236536258E-2</v>
      </c>
      <c r="P330" s="10">
        <f>O330 / X338*100</f>
        <v>3.1804045901293801E-8</v>
      </c>
      <c r="Q330" s="10">
        <f t="shared" si="151"/>
        <v>0</v>
      </c>
      <c r="R330" s="159">
        <f t="shared" si="152"/>
        <v>3.1804045901293801E-8</v>
      </c>
      <c r="S330" s="33">
        <f t="shared" si="153"/>
        <v>0.01</v>
      </c>
      <c r="T330" s="44">
        <v>1</v>
      </c>
      <c r="U330" s="44">
        <v>100</v>
      </c>
      <c r="V330" s="151">
        <f t="shared" si="154"/>
        <v>0</v>
      </c>
      <c r="W330" s="44">
        <f t="shared" si="155"/>
        <v>0</v>
      </c>
      <c r="X330" s="3"/>
      <c r="Y330" s="2">
        <v>1E-4</v>
      </c>
      <c r="Z330" s="19">
        <f t="shared" si="156"/>
        <v>-9.9000000000000008E-5</v>
      </c>
      <c r="AA330" s="22">
        <f t="shared" si="157"/>
        <v>-99</v>
      </c>
      <c r="AB330" s="155">
        <v>6715000</v>
      </c>
      <c r="AC330" s="21">
        <f>IF(C330 = B338,1,_xll.BDP(J330,$AC$7)*K330)</f>
        <v>1.2248000000000001</v>
      </c>
      <c r="AD330" s="167">
        <f>Z330*AB330*S330/AC330 / AE338</f>
        <v>-3.2689705780659504E-8</v>
      </c>
      <c r="AE330" s="204"/>
      <c r="AF330" s="197"/>
      <c r="AG330" s="179"/>
    </row>
    <row r="331" spans="2:33" s="44" customFormat="1" x14ac:dyDescent="0.2">
      <c r="B331" s="44" t="s">
        <v>33</v>
      </c>
      <c r="C331" s="44" t="str">
        <f>_xll.BDP(B331,$C$7)</f>
        <v>USD</v>
      </c>
      <c r="D331" s="44" t="s">
        <v>358</v>
      </c>
      <c r="E331" s="2">
        <f>_xll.BDP(B331,$E$7)</f>
        <v>71.78</v>
      </c>
      <c r="F331" s="2">
        <f>_xll.BDP(B331,$F$7)</f>
        <v>71.63</v>
      </c>
      <c r="G331" s="33">
        <f t="shared" si="147"/>
        <v>-0.15000000000000568</v>
      </c>
      <c r="H331" s="22">
        <f t="shared" si="148"/>
        <v>-0.20897185845640248</v>
      </c>
      <c r="I331" s="25">
        <v>3345</v>
      </c>
      <c r="J331" s="49" t="str">
        <f>CONCATENATE(B338,C331, " Curncy")</f>
        <v>EURUSD Curncy</v>
      </c>
      <c r="K331" s="44">
        <f>IF(C331 = B338,1,_xll.BDP(J331,$K$7))</f>
        <v>1</v>
      </c>
      <c r="L331" s="4">
        <f>IF(C331 = B338,1,_xll.BDP(J331,$L$7)*K331)</f>
        <v>1.2218</v>
      </c>
      <c r="M331" s="7">
        <f t="shared" si="149"/>
        <v>-410.66459322312897</v>
      </c>
      <c r="N331" s="8">
        <f>M331 / X338</f>
        <v>-2.3764229383432269E-6</v>
      </c>
      <c r="O331" s="7">
        <f t="shared" si="150"/>
        <v>196106.03208381074</v>
      </c>
      <c r="P331" s="10">
        <f>O331 / X338*100</f>
        <v>0.11348211671567926</v>
      </c>
      <c r="Q331" s="10">
        <f t="shared" si="151"/>
        <v>0</v>
      </c>
      <c r="R331" s="159">
        <f t="shared" si="152"/>
        <v>0.11348211671567926</v>
      </c>
      <c r="S331" s="33">
        <f t="shared" si="153"/>
        <v>1</v>
      </c>
      <c r="T331" s="44">
        <v>0</v>
      </c>
      <c r="U331" s="44">
        <v>1</v>
      </c>
      <c r="V331" s="151">
        <f t="shared" si="154"/>
        <v>0</v>
      </c>
      <c r="W331" s="44">
        <f t="shared" si="155"/>
        <v>0</v>
      </c>
      <c r="X331" s="3"/>
      <c r="Y331" s="2" t="e">
        <f>_xll.BDH(B331,$Y$7,$C$1,$C$1)</f>
        <v>#N/A</v>
      </c>
      <c r="Z331" s="19" t="e">
        <f t="shared" si="156"/>
        <v>#N/A</v>
      </c>
      <c r="AA331" s="22" t="e">
        <f t="shared" si="157"/>
        <v>#N/A</v>
      </c>
      <c r="AB331" s="155">
        <v>3345</v>
      </c>
      <c r="AC331" s="21">
        <f>IF(C331 = B338,1,_xll.BDP(J331,$AC$7)*K331)</f>
        <v>1.2248000000000001</v>
      </c>
      <c r="AD331" s="167" t="e">
        <f>Z331*AB331*S331/AC331 / AE338</f>
        <v>#N/A</v>
      </c>
      <c r="AE331" s="204"/>
      <c r="AF331" s="197"/>
      <c r="AG331" s="179"/>
    </row>
    <row r="332" spans="2:33" s="44" customFormat="1" x14ac:dyDescent="0.2">
      <c r="B332" s="44" t="s">
        <v>319</v>
      </c>
      <c r="C332" s="44" t="str">
        <f>_xll.BDP(B332,$C$7)</f>
        <v>USD</v>
      </c>
      <c r="D332" s="44" t="s">
        <v>357</v>
      </c>
      <c r="E332" s="2">
        <f>_xll.BDP(B332,$E$7)</f>
        <v>91.52</v>
      </c>
      <c r="F332" s="2">
        <f>_xll.BDP(B332,$F$7)</f>
        <v>91.419899999999998</v>
      </c>
      <c r="G332" s="33">
        <f t="shared" si="147"/>
        <v>-0.10009999999999764</v>
      </c>
      <c r="H332" s="22">
        <f t="shared" si="148"/>
        <v>-0.10937499999999743</v>
      </c>
      <c r="I332" s="25">
        <v>-3520</v>
      </c>
      <c r="J332" s="49" t="str">
        <f>CONCATENATE(B338,C332, " Curncy")</f>
        <v>EURUSD Curncy</v>
      </c>
      <c r="K332" s="44">
        <f>IF(C332 = B338,1,_xll.BDP(J332,$K$7))</f>
        <v>1</v>
      </c>
      <c r="L332" s="4">
        <f>IF(C332 = B338,1,_xll.BDP(J332,$L$7)*K332)</f>
        <v>1.2218</v>
      </c>
      <c r="M332" s="7">
        <f t="shared" si="149"/>
        <v>288.38762481583865</v>
      </c>
      <c r="N332" s="8">
        <f>M332 / X338</f>
        <v>1.6688338319303662E-6</v>
      </c>
      <c r="O332" s="7">
        <f t="shared" si="150"/>
        <v>-263380.29792110005</v>
      </c>
      <c r="P332" s="10">
        <f>O332 / X338*100</f>
        <v>-0.15241220982187262</v>
      </c>
      <c r="Q332" s="10">
        <f t="shared" si="151"/>
        <v>-0.15241220982187262</v>
      </c>
      <c r="R332" s="159">
        <f t="shared" si="152"/>
        <v>0</v>
      </c>
      <c r="S332" s="33">
        <f t="shared" si="153"/>
        <v>1</v>
      </c>
      <c r="T332" s="44">
        <v>0</v>
      </c>
      <c r="U332" s="44">
        <v>1</v>
      </c>
      <c r="V332" s="151">
        <f t="shared" si="154"/>
        <v>1.6688338319303662E-6</v>
      </c>
      <c r="W332" s="44">
        <f t="shared" si="155"/>
        <v>0</v>
      </c>
      <c r="X332" s="3"/>
      <c r="Y332" s="2" t="e">
        <f>_xll.BDH(B332,$Y$7,$C$1,$C$1)</f>
        <v>#N/A</v>
      </c>
      <c r="Z332" s="19" t="e">
        <f t="shared" si="156"/>
        <v>#N/A</v>
      </c>
      <c r="AA332" s="22" t="e">
        <f t="shared" si="157"/>
        <v>#N/A</v>
      </c>
      <c r="AB332" s="155">
        <v>-3520</v>
      </c>
      <c r="AC332" s="21">
        <f>IF(C332 = B338,1,_xll.BDP(J332,$AC$7)*K332)</f>
        <v>1.2248000000000001</v>
      </c>
      <c r="AD332" s="167" t="e">
        <f>Z332*AB332*S332/AC332 / AE338</f>
        <v>#N/A</v>
      </c>
      <c r="AE332" s="204"/>
      <c r="AF332" s="197"/>
      <c r="AG332" s="179"/>
    </row>
    <row r="333" spans="2:33" s="44" customFormat="1" x14ac:dyDescent="0.2">
      <c r="B333" s="44" t="s">
        <v>32</v>
      </c>
      <c r="C333" s="44" t="str">
        <f>_xll.BDP(B333,$C$7)</f>
        <v>USD</v>
      </c>
      <c r="D333" s="44" t="s">
        <v>356</v>
      </c>
      <c r="E333" s="2">
        <f>_xll.BDP(B333,$E$7)</f>
        <v>2.83</v>
      </c>
      <c r="F333" s="2">
        <f>_xll.BDP(B333,$F$7)</f>
        <v>2.71</v>
      </c>
      <c r="G333" s="33">
        <f t="shared" si="147"/>
        <v>-0.12000000000000011</v>
      </c>
      <c r="H333" s="22">
        <f t="shared" si="148"/>
        <v>-4.240282685512371</v>
      </c>
      <c r="I333" s="25">
        <v>-281743</v>
      </c>
      <c r="J333" s="49" t="str">
        <f>CONCATENATE(B338,C333, " Curncy")</f>
        <v>EURUSD Curncy</v>
      </c>
      <c r="K333" s="44">
        <f>IF(C333 = B338,1,_xll.BDP(J333,$K$7))</f>
        <v>1</v>
      </c>
      <c r="L333" s="4">
        <f>IF(C333 = B338,1,_xll.BDP(J333,$L$7)*K333)</f>
        <v>1.2218</v>
      </c>
      <c r="M333" s="7">
        <f t="shared" si="149"/>
        <v>27671.599279751212</v>
      </c>
      <c r="N333" s="8">
        <f>M333 / X338</f>
        <v>1.6012927424038529E-4</v>
      </c>
      <c r="O333" s="7">
        <f t="shared" si="150"/>
        <v>-624916.95040104771</v>
      </c>
      <c r="P333" s="10">
        <f>O333 / X338*100</f>
        <v>-0.3616252776595365</v>
      </c>
      <c r="Q333" s="10">
        <f t="shared" si="151"/>
        <v>-0.3616252776595365</v>
      </c>
      <c r="R333" s="159">
        <f t="shared" si="152"/>
        <v>0</v>
      </c>
      <c r="S333" s="33">
        <f t="shared" si="153"/>
        <v>1</v>
      </c>
      <c r="T333" s="44">
        <v>0</v>
      </c>
      <c r="U333" s="44">
        <v>1</v>
      </c>
      <c r="V333" s="151">
        <f t="shared" si="154"/>
        <v>1.6012927424038529E-4</v>
      </c>
      <c r="W333" s="44">
        <f t="shared" si="155"/>
        <v>0</v>
      </c>
      <c r="X333" s="3"/>
      <c r="Y333" s="2" t="e">
        <f>_xll.BDH(B333,$Y$7,$C$1,$C$1)</f>
        <v>#N/A</v>
      </c>
      <c r="Z333" s="19" t="e">
        <f t="shared" si="156"/>
        <v>#N/A</v>
      </c>
      <c r="AA333" s="22" t="e">
        <f t="shared" si="157"/>
        <v>#N/A</v>
      </c>
      <c r="AB333" s="155">
        <v>-281743</v>
      </c>
      <c r="AC333" s="21">
        <f>IF(C333 = B338,1,_xll.BDP(J333,$AC$7)*K333)</f>
        <v>1.2248000000000001</v>
      </c>
      <c r="AD333" s="167" t="e">
        <f>Z333*AB333*S333/AC333 / AE338</f>
        <v>#N/A</v>
      </c>
      <c r="AE333" s="204"/>
      <c r="AF333" s="197"/>
      <c r="AG333" s="179"/>
    </row>
    <row r="334" spans="2:33" s="44" customFormat="1" x14ac:dyDescent="0.2">
      <c r="B334" s="44" t="s">
        <v>230</v>
      </c>
      <c r="C334" s="44" t="str">
        <f>_xll.BDP(B334,$C$7)</f>
        <v>DKK</v>
      </c>
      <c r="D334" s="44" t="s">
        <v>355</v>
      </c>
      <c r="E334" s="2">
        <f>_xll.BDP(B334,$E$7)</f>
        <v>218</v>
      </c>
      <c r="F334" s="2">
        <f>_xll.BDP(B334,$F$7)</f>
        <v>219.2</v>
      </c>
      <c r="G334" s="33">
        <f t="shared" si="147"/>
        <v>1.1999999999999886</v>
      </c>
      <c r="H334" s="22">
        <f t="shared" si="148"/>
        <v>0.55045871559632509</v>
      </c>
      <c r="I334" s="25">
        <v>-16662</v>
      </c>
      <c r="J334" s="49" t="str">
        <f>CONCATENATE(B338,C334, " Curncy")</f>
        <v>EURDKK Curncy</v>
      </c>
      <c r="K334" s="44">
        <f>IF(C334 = B338,1,_xll.BDP(J334,$K$7))</f>
        <v>1</v>
      </c>
      <c r="L334" s="4">
        <f>IF(C334 = B338,1,_xll.BDP(J334,$L$7)*K334)</f>
        <v>7.4462000000000002</v>
      </c>
      <c r="M334" s="7">
        <f t="shared" si="149"/>
        <v>-2685.1817034191686</v>
      </c>
      <c r="N334" s="8">
        <f>M334 / X338</f>
        <v>-1.5538538016005082E-5</v>
      </c>
      <c r="O334" s="7">
        <f t="shared" si="150"/>
        <v>-490493.19115790603</v>
      </c>
      <c r="P334" s="10">
        <f>O334 / X338*100</f>
        <v>-0.28383729442569544</v>
      </c>
      <c r="Q334" s="10">
        <f t="shared" si="151"/>
        <v>-0.28383729442569544</v>
      </c>
      <c r="R334" s="159">
        <f t="shared" si="152"/>
        <v>0</v>
      </c>
      <c r="S334" s="33">
        <f t="shared" si="153"/>
        <v>1</v>
      </c>
      <c r="T334" s="44">
        <v>0</v>
      </c>
      <c r="U334" s="44">
        <v>1</v>
      </c>
      <c r="V334" s="151">
        <f t="shared" si="154"/>
        <v>0</v>
      </c>
      <c r="W334" s="44">
        <f t="shared" si="155"/>
        <v>0</v>
      </c>
      <c r="X334" s="3"/>
      <c r="Y334" s="2" t="e">
        <f>_xll.BDH(B334,$Y$7,$C$1,$C$1)</f>
        <v>#N/A</v>
      </c>
      <c r="Z334" s="19" t="e">
        <f t="shared" si="156"/>
        <v>#N/A</v>
      </c>
      <c r="AA334" s="22" t="e">
        <f t="shared" si="157"/>
        <v>#N/A</v>
      </c>
      <c r="AB334" s="155">
        <v>-16662</v>
      </c>
      <c r="AC334" s="21">
        <f>IF(C334 = B338,1,_xll.BDP(J334,$AC$7)*K334)</f>
        <v>7.4459999999999997</v>
      </c>
      <c r="AD334" s="167" t="e">
        <f>Z334*AB334*S334/AC334 / AE338</f>
        <v>#N/A</v>
      </c>
      <c r="AE334" s="204"/>
      <c r="AF334" s="197"/>
      <c r="AG334" s="179"/>
    </row>
    <row r="335" spans="2:33" s="44" customFormat="1" x14ac:dyDescent="0.2">
      <c r="B335" s="44" t="s">
        <v>197</v>
      </c>
      <c r="C335" s="44" t="str">
        <f>_xll.BDP(B335,$C$7)</f>
        <v>EUR</v>
      </c>
      <c r="D335" s="44" t="s">
        <v>354</v>
      </c>
      <c r="E335" s="2">
        <f>_xll.BDP(B335,$E$7)</f>
        <v>98.38</v>
      </c>
      <c r="F335" s="2">
        <f>_xll.BDP(B335,$F$7)</f>
        <v>98.78</v>
      </c>
      <c r="G335" s="33">
        <f t="shared" si="147"/>
        <v>0.40000000000000568</v>
      </c>
      <c r="H335" s="22">
        <f t="shared" si="148"/>
        <v>0.40658670461476487</v>
      </c>
      <c r="I335" s="25">
        <v>-3356</v>
      </c>
      <c r="J335" s="49" t="str">
        <f>CONCATENATE(B338,C335, " Curncy")</f>
        <v>EUREUR Curncy</v>
      </c>
      <c r="K335" s="44">
        <f>IF(C335 = B338,1,_xll.BDP(J335,$K$7))</f>
        <v>1</v>
      </c>
      <c r="L335" s="4">
        <f>IF(C335 = B338,1,_xll.BDP(J335,$L$7)*K335)</f>
        <v>1</v>
      </c>
      <c r="M335" s="7">
        <f t="shared" si="149"/>
        <v>-1342.4000000000192</v>
      </c>
      <c r="N335" s="8">
        <f>M335 / X338</f>
        <v>-7.7681645924090931E-6</v>
      </c>
      <c r="O335" s="7">
        <f t="shared" si="150"/>
        <v>-331505.68</v>
      </c>
      <c r="P335" s="10">
        <f>O335 / X338*100</f>
        <v>-0.19183482460953977</v>
      </c>
      <c r="Q335" s="10">
        <f t="shared" si="151"/>
        <v>-0.19183482460953977</v>
      </c>
      <c r="R335" s="159">
        <f t="shared" si="152"/>
        <v>0</v>
      </c>
      <c r="S335" s="33">
        <f t="shared" si="153"/>
        <v>1</v>
      </c>
      <c r="T335" s="44">
        <v>0</v>
      </c>
      <c r="U335" s="44">
        <v>1</v>
      </c>
      <c r="V335" s="151">
        <f t="shared" si="154"/>
        <v>0</v>
      </c>
      <c r="W335" s="44">
        <f t="shared" si="155"/>
        <v>0</v>
      </c>
      <c r="X335" s="3"/>
      <c r="Y335" s="2" t="e">
        <f>_xll.BDH(B335,$Y$7,$C$1,$C$1)</f>
        <v>#N/A</v>
      </c>
      <c r="Z335" s="19" t="e">
        <f t="shared" si="156"/>
        <v>#N/A</v>
      </c>
      <c r="AA335" s="22" t="e">
        <f t="shared" si="157"/>
        <v>#N/A</v>
      </c>
      <c r="AB335" s="155">
        <v>-3356</v>
      </c>
      <c r="AC335" s="21">
        <f>IF(C335 = B338,1,_xll.BDP(J335,$AC$7)*K335)</f>
        <v>1</v>
      </c>
      <c r="AD335" s="167" t="e">
        <f>Z335*AB335*S335/AC335 / AE338</f>
        <v>#N/A</v>
      </c>
      <c r="AE335" s="204"/>
      <c r="AF335" s="197"/>
      <c r="AG335" s="179"/>
    </row>
    <row r="336" spans="2:33" s="44" customFormat="1" x14ac:dyDescent="0.2">
      <c r="B336" s="44" t="s">
        <v>31</v>
      </c>
      <c r="C336" s="44" t="str">
        <f>_xll.BDP(B336,$C$7)</f>
        <v>USD</v>
      </c>
      <c r="D336" s="44" t="s">
        <v>353</v>
      </c>
      <c r="E336" s="2">
        <f>_xll.BDP(B336,$E$7)</f>
        <v>98.09</v>
      </c>
      <c r="F336" s="2">
        <f>_xll.BDP(B336,$F$7)</f>
        <v>98.54</v>
      </c>
      <c r="G336" s="33">
        <f t="shared" si="147"/>
        <v>0.45000000000000284</v>
      </c>
      <c r="H336" s="22">
        <f t="shared" si="148"/>
        <v>0.45876236109695467</v>
      </c>
      <c r="I336" s="25">
        <v>-5845</v>
      </c>
      <c r="J336" s="49" t="str">
        <f>CONCATENATE(B338,C336, " Curncy")</f>
        <v>EURUSD Curncy</v>
      </c>
      <c r="K336" s="44">
        <f>IF(C336 = B338,1,_xll.BDP(J336,$K$7))</f>
        <v>1</v>
      </c>
      <c r="L336" s="4">
        <f>IF(C336 = B338,1,_xll.BDP(J336,$L$7)*K336)</f>
        <v>1.2218</v>
      </c>
      <c r="M336" s="7">
        <f t="shared" si="149"/>
        <v>-2152.7664102144513</v>
      </c>
      <c r="N336" s="8">
        <f>M336 / X338</f>
        <v>-1.2457571367368362E-5</v>
      </c>
      <c r="O336" s="7">
        <f t="shared" si="150"/>
        <v>-471408.00458340161</v>
      </c>
      <c r="P336" s="10">
        <f>O336 / X338*100</f>
        <v>-0.27279312945343792</v>
      </c>
      <c r="Q336" s="10">
        <f t="shared" si="151"/>
        <v>-0.27279312945343792</v>
      </c>
      <c r="R336" s="159">
        <f t="shared" si="152"/>
        <v>0</v>
      </c>
      <c r="S336" s="33">
        <f t="shared" si="153"/>
        <v>1</v>
      </c>
      <c r="T336" s="44">
        <v>0</v>
      </c>
      <c r="U336" s="44">
        <v>1</v>
      </c>
      <c r="V336" s="151">
        <f t="shared" si="154"/>
        <v>0</v>
      </c>
      <c r="W336" s="44">
        <f t="shared" si="155"/>
        <v>0</v>
      </c>
      <c r="X336" s="3"/>
      <c r="Y336" s="2" t="e">
        <f>_xll.BDH(B336,$Y$7,$C$1,$C$1)</f>
        <v>#N/A</v>
      </c>
      <c r="Z336" s="19" t="e">
        <f t="shared" si="156"/>
        <v>#N/A</v>
      </c>
      <c r="AA336" s="22" t="e">
        <f t="shared" si="157"/>
        <v>#N/A</v>
      </c>
      <c r="AB336" s="155">
        <v>-5845</v>
      </c>
      <c r="AC336" s="21">
        <f>IF(C336 = B338,1,_xll.BDP(J336,$AC$7)*K336)</f>
        <v>1.2248000000000001</v>
      </c>
      <c r="AD336" s="167" t="e">
        <f>Z336*AB336*S336/AC336 / AE338</f>
        <v>#N/A</v>
      </c>
      <c r="AE336" s="204"/>
      <c r="AF336" s="197"/>
      <c r="AG336" s="179"/>
    </row>
    <row r="337" spans="1:33" x14ac:dyDescent="0.2">
      <c r="A337" s="44" t="s">
        <v>348</v>
      </c>
      <c r="D337" s="116" t="s">
        <v>350</v>
      </c>
      <c r="E337" s="111"/>
      <c r="F337" s="111"/>
      <c r="G337" s="112"/>
      <c r="H337" s="113"/>
      <c r="I337" s="114"/>
      <c r="J337" s="115"/>
      <c r="K337" s="116"/>
      <c r="L337" s="117"/>
      <c r="M337" s="209">
        <f t="shared" ref="M337:R337" si="158" xml:space="preserve"> SUM(M285:M336)</f>
        <v>-115976.02415351072</v>
      </c>
      <c r="N337" s="118">
        <f t="shared" si="158"/>
        <v>-6.7112696990291305E-4</v>
      </c>
      <c r="O337" s="209">
        <f t="shared" si="158"/>
        <v>-760770.28437228082</v>
      </c>
      <c r="P337" s="210">
        <f t="shared" si="158"/>
        <v>-0.44024052339225733</v>
      </c>
      <c r="Q337" s="210">
        <f t="shared" si="158"/>
        <v>-5.5793762011713346</v>
      </c>
      <c r="R337" s="211">
        <f t="shared" si="158"/>
        <v>5.139135677779076</v>
      </c>
      <c r="V337" s="212">
        <f xml:space="preserve"> SUM(V285:V336)</f>
        <v>5.6619973194223835E-4</v>
      </c>
      <c r="W337" s="5">
        <f xml:space="preserve"> SUM(W285:W336)</f>
        <v>9.8870594550305263E-5</v>
      </c>
      <c r="X337" s="3">
        <v>13603739.090664711</v>
      </c>
      <c r="Y337" s="111"/>
      <c r="AA337" s="113"/>
      <c r="AD337" s="213" t="e">
        <f xml:space="preserve"> SUM(AD285:AD336)</f>
        <v>#N/A</v>
      </c>
      <c r="AE337" s="204">
        <v>13522634.07248492</v>
      </c>
      <c r="AG337" s="179"/>
    </row>
    <row r="338" spans="1:33" ht="12.75" thickBot="1" x14ac:dyDescent="0.25">
      <c r="A338" s="44" t="s">
        <v>321</v>
      </c>
      <c r="B338" s="44" t="s">
        <v>7</v>
      </c>
      <c r="D338" s="119" t="s">
        <v>280</v>
      </c>
      <c r="E338" s="120"/>
      <c r="F338" s="120"/>
      <c r="G338" s="121"/>
      <c r="H338" s="122"/>
      <c r="I338" s="123"/>
      <c r="J338" s="124"/>
      <c r="K338" s="125"/>
      <c r="L338" s="126"/>
      <c r="M338" s="100">
        <f t="shared" ref="M338:R338" si="159">M283+M337</f>
        <v>1167168.341028386</v>
      </c>
      <c r="N338" s="95">
        <f t="shared" si="159"/>
        <v>6.7541386920124047E-3</v>
      </c>
      <c r="O338" s="100">
        <f t="shared" si="159"/>
        <v>-76106512.208841845</v>
      </c>
      <c r="P338" s="101">
        <f t="shared" si="159"/>
        <v>-44.041113929712985</v>
      </c>
      <c r="Q338" s="101">
        <f t="shared" si="159"/>
        <v>-350.40553486062464</v>
      </c>
      <c r="R338" s="166">
        <f t="shared" si="159"/>
        <v>306.36442093091171</v>
      </c>
      <c r="S338" s="201"/>
      <c r="T338" s="119"/>
      <c r="U338" s="119"/>
      <c r="V338" s="202">
        <f>V283+V337</f>
        <v>1.8397505219230066E-2</v>
      </c>
      <c r="W338" s="202">
        <f>W283+W337</f>
        <v>1.6376969686600115E-2</v>
      </c>
      <c r="X338" s="218">
        <v>172807872.95776248</v>
      </c>
      <c r="Y338" s="120"/>
      <c r="Z338" s="125"/>
      <c r="AA338" s="122"/>
      <c r="AB338" s="194"/>
      <c r="AC338" s="126"/>
      <c r="AD338" s="228" t="e">
        <f>AD283+AD337</f>
        <v>#N/A</v>
      </c>
      <c r="AE338" s="208">
        <v>166037055.16521117</v>
      </c>
      <c r="AG338" s="179"/>
    </row>
    <row r="339" spans="1:33" ht="12.75" thickTop="1" x14ac:dyDescent="0.2">
      <c r="A339" s="44"/>
    </row>
    <row r="340" spans="1:33" x14ac:dyDescent="0.2">
      <c r="D340" s="5" t="s">
        <v>298</v>
      </c>
    </row>
    <row r="341" spans="1:33" s="44" customFormat="1" x14ac:dyDescent="0.2">
      <c r="D341" s="44" t="s">
        <v>280</v>
      </c>
      <c r="E341" s="4"/>
      <c r="F341" s="4"/>
      <c r="G341" s="33"/>
      <c r="H341" s="22"/>
      <c r="I341" s="25"/>
      <c r="J341" s="49"/>
      <c r="L341" s="4"/>
      <c r="M341" s="7"/>
      <c r="N341" s="8">
        <f>N338-N281</f>
        <v>3.3453739244141585E-3</v>
      </c>
      <c r="O341" s="7"/>
      <c r="P341" s="10"/>
      <c r="Q341" s="10"/>
      <c r="R341" s="159"/>
      <c r="S341" s="33"/>
      <c r="V341" s="151"/>
      <c r="X341" s="3"/>
      <c r="Y341" s="2"/>
      <c r="Z341" s="19"/>
      <c r="AA341" s="22"/>
      <c r="AB341" s="155"/>
      <c r="AC341" s="21"/>
      <c r="AD341" s="167"/>
      <c r="AE341" s="204"/>
      <c r="AF341" s="197"/>
    </row>
    <row r="342" spans="1:33" s="44" customFormat="1" x14ac:dyDescent="0.2">
      <c r="B342" s="44" t="s">
        <v>293</v>
      </c>
      <c r="C342" s="44" t="str">
        <f>_xll.BDP(B342,$C$7)</f>
        <v>USD</v>
      </c>
      <c r="D342" s="44" t="s">
        <v>294</v>
      </c>
      <c r="E342" s="21">
        <f>_xll.BDP(B342,$E$7)</f>
        <v>1.2248000000000001</v>
      </c>
      <c r="F342" s="21">
        <f>_xll.BDP(B342,$F$7)</f>
        <v>1.2218</v>
      </c>
      <c r="G342" s="36">
        <f t="shared" ref="G342:G350" si="160">IF(OR(F342="#N/A N/A",E342="#N/A N/A"),0,  F342 - E342)</f>
        <v>-3.0000000000001137E-3</v>
      </c>
      <c r="H342" s="24">
        <f t="shared" ref="H342:H350" si="161">IF(OR(E342=0,E342="#N/A N/A"),0,G342 / E342*100)</f>
        <v>-0.24493794905291588</v>
      </c>
      <c r="I342" s="28"/>
      <c r="J342" s="52" t="str">
        <f t="shared" ref="J342:J350" si="162">CONCATENATE(FundCurrency,C342, " Curncy")</f>
        <v>USD Curncy</v>
      </c>
      <c r="K342" s="19">
        <f>IF(C342 = FundCurrency,1,_xll.BDP(J342,$K$7))</f>
        <v>1</v>
      </c>
      <c r="L342" s="21">
        <f>IF(C342 = FundCurrency,1,_xll.BDP(J342,$L$7)*K342)</f>
        <v>1</v>
      </c>
      <c r="M342" s="7">
        <f>G342*I342</f>
        <v>0</v>
      </c>
      <c r="N342" s="54" t="e">
        <f t="shared" ref="N342:N350" si="163">M342 / NAV</f>
        <v>#DIV/0!</v>
      </c>
      <c r="O342" s="7"/>
      <c r="P342" s="55"/>
      <c r="Q342" s="55"/>
      <c r="R342" s="159"/>
      <c r="S342" s="33"/>
      <c r="T342" s="44">
        <v>2</v>
      </c>
      <c r="V342" s="151"/>
      <c r="X342" s="3"/>
      <c r="Y342" s="20"/>
      <c r="Z342" s="19"/>
      <c r="AA342" s="24"/>
      <c r="AB342" s="155"/>
      <c r="AC342" s="21"/>
      <c r="AD342" s="167"/>
      <c r="AE342" s="204"/>
      <c r="AF342" s="197"/>
    </row>
    <row r="343" spans="1:33" s="44" customFormat="1" x14ac:dyDescent="0.2">
      <c r="B343" s="44" t="s">
        <v>279</v>
      </c>
      <c r="C343" s="44" t="s">
        <v>87</v>
      </c>
      <c r="D343" s="44" t="s">
        <v>281</v>
      </c>
      <c r="E343" s="21">
        <f>_xll.BDP(B343,$E$7)</f>
        <v>1.3924000000000001</v>
      </c>
      <c r="F343" s="21">
        <f>_xll.BDP(B343,$F$7)</f>
        <v>1.3805000000000001</v>
      </c>
      <c r="G343" s="36">
        <f t="shared" si="160"/>
        <v>-1.1900000000000022E-2</v>
      </c>
      <c r="H343" s="24">
        <f t="shared" si="161"/>
        <v>-0.85463947141626118</v>
      </c>
      <c r="I343" s="28">
        <v>-61000000</v>
      </c>
      <c r="J343" s="52" t="str">
        <f t="shared" si="162"/>
        <v>GBP Curncy</v>
      </c>
      <c r="K343" s="19">
        <f>IF(C343 = FundCurrency,1,_xll.BDP(J343,$K$7))</f>
        <v>1</v>
      </c>
      <c r="L343" s="21">
        <f>IF(C343 = FundCurrency,1,_xll.BDP(J343,$L$7)*K343)</f>
        <v>1.3805000000000001</v>
      </c>
      <c r="M343" s="7">
        <f>G343*I343</f>
        <v>725900.00000000128</v>
      </c>
      <c r="N343" s="54" t="e">
        <f t="shared" si="163"/>
        <v>#DIV/0!</v>
      </c>
      <c r="O343" s="7"/>
      <c r="P343" s="55"/>
      <c r="Q343" s="55"/>
      <c r="R343" s="159"/>
      <c r="S343" s="33"/>
      <c r="T343" s="44">
        <v>2</v>
      </c>
      <c r="V343" s="151"/>
      <c r="X343" s="3"/>
      <c r="Y343" s="20"/>
      <c r="Z343" s="19"/>
      <c r="AA343" s="24"/>
      <c r="AB343" s="155"/>
      <c r="AC343" s="21"/>
      <c r="AD343" s="167"/>
      <c r="AE343" s="204"/>
      <c r="AF343" s="197"/>
    </row>
    <row r="344" spans="1:33" s="44" customFormat="1" x14ac:dyDescent="0.2">
      <c r="B344" s="44" t="s">
        <v>275</v>
      </c>
      <c r="C344" s="44" t="s">
        <v>36</v>
      </c>
      <c r="D344" s="44" t="s">
        <v>564</v>
      </c>
      <c r="E344" s="21">
        <f>_xll.BDP(B344,$E$7)</f>
        <v>0.87961999999999996</v>
      </c>
      <c r="F344" s="21">
        <f>_xll.BDP(B344,$F$7)</f>
        <v>0.88500999999999996</v>
      </c>
      <c r="G344" s="36">
        <f t="shared" si="160"/>
        <v>5.3900000000000059E-3</v>
      </c>
      <c r="H344" s="24">
        <f t="shared" si="161"/>
        <v>0.61276460289670609</v>
      </c>
      <c r="I344" s="28"/>
      <c r="J344" s="52" t="str">
        <f t="shared" si="162"/>
        <v>USD Curncy</v>
      </c>
      <c r="K344" s="19">
        <f>IF(C344 = FundCurrency,1,_xll.BDP(J344,$K$7))</f>
        <v>1</v>
      </c>
      <c r="L344" s="21">
        <f>IF(C344 = FundCurrency,1,_xll.BDP(J344,$L$7)*K344)</f>
        <v>1</v>
      </c>
      <c r="M344" s="7">
        <f t="shared" ref="M344:M350" si="164">G344*I344</f>
        <v>0</v>
      </c>
      <c r="N344" s="54" t="e">
        <f t="shared" si="163"/>
        <v>#DIV/0!</v>
      </c>
      <c r="O344" s="7"/>
      <c r="P344" s="55"/>
      <c r="Q344" s="55"/>
      <c r="R344" s="159"/>
      <c r="S344" s="33"/>
      <c r="T344" s="44">
        <v>2</v>
      </c>
      <c r="V344" s="151"/>
      <c r="X344" s="3"/>
      <c r="Y344" s="20"/>
      <c r="Z344" s="19"/>
      <c r="AA344" s="24"/>
      <c r="AB344" s="155"/>
      <c r="AC344" s="21"/>
      <c r="AD344" s="167"/>
      <c r="AE344" s="204"/>
      <c r="AF344" s="197"/>
    </row>
    <row r="345" spans="1:33" s="44" customFormat="1" x14ac:dyDescent="0.2">
      <c r="B345" s="44" t="s">
        <v>283</v>
      </c>
      <c r="C345" s="44" t="s">
        <v>36</v>
      </c>
      <c r="D345" s="44" t="s">
        <v>286</v>
      </c>
      <c r="E345" s="21">
        <f>_xll.BDP(B345,$E$7)</f>
        <v>56.180199999999999</v>
      </c>
      <c r="F345" s="21">
        <f>_xll.BDP(B345,$F$7)</f>
        <v>56.252699999999997</v>
      </c>
      <c r="G345" s="36">
        <f t="shared" si="160"/>
        <v>7.249999999999801E-2</v>
      </c>
      <c r="H345" s="24">
        <f t="shared" si="161"/>
        <v>0.12904902438937207</v>
      </c>
      <c r="I345" s="28"/>
      <c r="J345" s="52" t="str">
        <f t="shared" si="162"/>
        <v>USD Curncy</v>
      </c>
      <c r="K345" s="19">
        <f>IF(C345 = FundCurrency,1,_xll.BDP(J345,$K$7))</f>
        <v>1</v>
      </c>
      <c r="L345" s="21">
        <f>IF(C345 = FundCurrency,1,_xll.BDP(J345,$L$7)*K345)</f>
        <v>1</v>
      </c>
      <c r="M345" s="7">
        <f t="shared" si="164"/>
        <v>0</v>
      </c>
      <c r="N345" s="54" t="e">
        <f t="shared" si="163"/>
        <v>#DIV/0!</v>
      </c>
      <c r="O345" s="7"/>
      <c r="P345" s="55"/>
      <c r="Q345" s="55"/>
      <c r="R345" s="159"/>
      <c r="S345" s="33"/>
      <c r="T345" s="44">
        <v>2</v>
      </c>
      <c r="V345" s="151"/>
      <c r="X345" s="3"/>
      <c r="Y345" s="20"/>
      <c r="Z345" s="19"/>
      <c r="AA345" s="24"/>
      <c r="AB345" s="155"/>
      <c r="AC345" s="21"/>
      <c r="AD345" s="167"/>
      <c r="AE345" s="204"/>
      <c r="AF345" s="197"/>
    </row>
    <row r="346" spans="1:33" s="44" customFormat="1" x14ac:dyDescent="0.2">
      <c r="B346" s="44" t="s">
        <v>290</v>
      </c>
      <c r="C346" s="44" t="s">
        <v>36</v>
      </c>
      <c r="D346" s="44" t="s">
        <v>291</v>
      </c>
      <c r="E346" s="21">
        <f>_xll.BDP(B346,$E$7)</f>
        <v>7.8265000000000002</v>
      </c>
      <c r="F346" s="21">
        <f>_xll.BDP(B346,$F$7)</f>
        <v>7.8263999999999996</v>
      </c>
      <c r="G346" s="36">
        <f t="shared" si="160"/>
        <v>-1.0000000000065512E-4</v>
      </c>
      <c r="H346" s="24">
        <f t="shared" si="161"/>
        <v>-1.2777103430735976E-3</v>
      </c>
      <c r="I346" s="28">
        <v>107000000</v>
      </c>
      <c r="J346" s="52" t="str">
        <f t="shared" si="162"/>
        <v>USD Curncy</v>
      </c>
      <c r="K346" s="19">
        <f>IF(C346 = FundCurrency,1,_xll.BDP(J346,$K$7))</f>
        <v>1</v>
      </c>
      <c r="L346" s="21">
        <f>IF(C346 = FundCurrency,1,_xll.BDP(J346,$L$7)*K346)</f>
        <v>1</v>
      </c>
      <c r="M346" s="7">
        <f t="shared" si="164"/>
        <v>-10700.000000070098</v>
      </c>
      <c r="N346" s="54" t="e">
        <f t="shared" si="163"/>
        <v>#DIV/0!</v>
      </c>
      <c r="O346" s="7"/>
      <c r="P346" s="55"/>
      <c r="Q346" s="55"/>
      <c r="R346" s="159"/>
      <c r="S346" s="33"/>
      <c r="T346" s="44">
        <v>2</v>
      </c>
      <c r="V346" s="151"/>
      <c r="X346" s="3"/>
      <c r="Y346" s="20"/>
      <c r="Z346" s="19"/>
      <c r="AA346" s="24"/>
      <c r="AB346" s="155"/>
      <c r="AC346" s="21"/>
      <c r="AD346" s="167"/>
      <c r="AE346" s="204"/>
      <c r="AF346" s="197"/>
    </row>
    <row r="347" spans="1:33" s="44" customFormat="1" x14ac:dyDescent="0.2">
      <c r="B347" s="44" t="s">
        <v>351</v>
      </c>
      <c r="C347" s="44" t="s">
        <v>36</v>
      </c>
      <c r="D347" s="44" t="s">
        <v>292</v>
      </c>
      <c r="E347" s="21">
        <f>_xll.BDP(B347,$E$7)</f>
        <v>0.78120000000000001</v>
      </c>
      <c r="F347" s="21">
        <f>_xll.BDP(B347,$F$7)</f>
        <v>0.77980000000000005</v>
      </c>
      <c r="G347" s="36">
        <f t="shared" si="160"/>
        <v>-1.3999999999999568E-3</v>
      </c>
      <c r="H347" s="24">
        <f t="shared" si="161"/>
        <v>-0.17921146953404465</v>
      </c>
      <c r="I347" s="28">
        <v>24000000</v>
      </c>
      <c r="J347" s="52" t="str">
        <f t="shared" si="162"/>
        <v>USD Curncy</v>
      </c>
      <c r="K347" s="19">
        <f>IF(C347 = FundCurrency,1,_xll.BDP(J347,$K$7))</f>
        <v>1</v>
      </c>
      <c r="L347" s="21">
        <f>IF(C347 = FundCurrency,1,_xll.BDP(J347,$L$7)*K347)</f>
        <v>1</v>
      </c>
      <c r="M347" s="7">
        <f t="shared" si="164"/>
        <v>-33599.999999998967</v>
      </c>
      <c r="N347" s="54" t="e">
        <f t="shared" si="163"/>
        <v>#DIV/0!</v>
      </c>
      <c r="O347" s="7"/>
      <c r="P347" s="55"/>
      <c r="Q347" s="55"/>
      <c r="R347" s="159"/>
      <c r="S347" s="33"/>
      <c r="T347" s="44">
        <v>2</v>
      </c>
      <c r="V347" s="151"/>
      <c r="X347" s="3"/>
      <c r="Y347" s="20"/>
      <c r="Z347" s="19"/>
      <c r="AA347" s="24"/>
      <c r="AB347" s="155"/>
      <c r="AC347" s="21"/>
      <c r="AD347" s="167"/>
      <c r="AE347" s="204"/>
      <c r="AF347" s="197"/>
    </row>
    <row r="348" spans="1:33" s="44" customFormat="1" x14ac:dyDescent="0.2">
      <c r="B348" s="44" t="s">
        <v>285</v>
      </c>
      <c r="D348" s="44" t="s">
        <v>565</v>
      </c>
      <c r="E348" s="21">
        <f>_xll.BDP(B348,$E$7)</f>
        <v>16.2971</v>
      </c>
      <c r="F348" s="21">
        <f>_xll.BDP(B348,$F$7)</f>
        <v>16.2547</v>
      </c>
      <c r="G348" s="36"/>
      <c r="H348" s="24"/>
      <c r="I348" s="28"/>
      <c r="J348" s="52"/>
      <c r="K348" s="19"/>
      <c r="L348" s="21"/>
      <c r="M348" s="7"/>
      <c r="N348" s="54"/>
      <c r="O348" s="7"/>
      <c r="P348" s="55"/>
      <c r="Q348" s="55"/>
      <c r="R348" s="159"/>
      <c r="S348" s="33"/>
      <c r="T348" s="44">
        <v>2</v>
      </c>
      <c r="V348" s="151"/>
      <c r="X348" s="3"/>
      <c r="Y348" s="20"/>
      <c r="Z348" s="19"/>
      <c r="AA348" s="24"/>
      <c r="AB348" s="155"/>
      <c r="AC348" s="21"/>
      <c r="AD348" s="167"/>
      <c r="AE348" s="204"/>
      <c r="AF348" s="197"/>
    </row>
    <row r="349" spans="1:33" s="44" customFormat="1" x14ac:dyDescent="0.2">
      <c r="B349" s="44" t="s">
        <v>289</v>
      </c>
      <c r="C349" s="44" t="s">
        <v>36</v>
      </c>
      <c r="D349" s="44" t="s">
        <v>566</v>
      </c>
      <c r="E349" s="21">
        <f>_xll.BDP(B349,$E$7)</f>
        <v>107.38</v>
      </c>
      <c r="F349" s="21">
        <f>_xll.BDP(B349,$F$7)</f>
        <v>106.65</v>
      </c>
      <c r="G349" s="36"/>
      <c r="H349" s="24"/>
      <c r="I349" s="28"/>
      <c r="J349" s="52"/>
      <c r="K349" s="19"/>
      <c r="L349" s="21"/>
      <c r="M349" s="7"/>
      <c r="N349" s="54"/>
      <c r="O349" s="7"/>
      <c r="P349" s="55"/>
      <c r="Q349" s="55"/>
      <c r="R349" s="159"/>
      <c r="S349" s="33"/>
      <c r="T349" s="44">
        <v>2</v>
      </c>
      <c r="V349" s="151"/>
      <c r="X349" s="3"/>
      <c r="Y349" s="20"/>
      <c r="Z349" s="19"/>
      <c r="AA349" s="24"/>
      <c r="AB349" s="155"/>
      <c r="AC349" s="21"/>
      <c r="AD349" s="167"/>
      <c r="AE349" s="204"/>
      <c r="AF349" s="197"/>
    </row>
    <row r="350" spans="1:33" s="44" customFormat="1" x14ac:dyDescent="0.2">
      <c r="B350" s="44" t="s">
        <v>282</v>
      </c>
      <c r="C350" s="44" t="s">
        <v>36</v>
      </c>
      <c r="D350" s="44" t="s">
        <v>284</v>
      </c>
      <c r="E350" s="21">
        <f>_xll.BDP(B350,$E$7)</f>
        <v>8.2178000000000004</v>
      </c>
      <c r="F350" s="21">
        <f>_xll.BDP(B350,$F$7)</f>
        <v>8.2639999999999993</v>
      </c>
      <c r="G350" s="36">
        <f t="shared" si="160"/>
        <v>4.6199999999998909E-2</v>
      </c>
      <c r="H350" s="24">
        <f t="shared" si="161"/>
        <v>0.56219426123778748</v>
      </c>
      <c r="I350" s="28"/>
      <c r="J350" s="52" t="str">
        <f t="shared" si="162"/>
        <v>USD Curncy</v>
      </c>
      <c r="K350" s="19">
        <f>IF(C350 = FundCurrency,1,_xll.BDP(J350,$K$7))</f>
        <v>1</v>
      </c>
      <c r="L350" s="21">
        <f>IF(C350 = FundCurrency,1,_xll.BDP(J350,$L$7)*K350)</f>
        <v>1</v>
      </c>
      <c r="M350" s="7">
        <f t="shared" si="164"/>
        <v>0</v>
      </c>
      <c r="N350" s="54" t="e">
        <f t="shared" si="163"/>
        <v>#DIV/0!</v>
      </c>
      <c r="O350" s="7"/>
      <c r="P350" s="55"/>
      <c r="Q350" s="55"/>
      <c r="R350" s="159"/>
      <c r="S350" s="33"/>
      <c r="T350" s="44">
        <v>2</v>
      </c>
      <c r="V350" s="151"/>
      <c r="X350" s="3"/>
      <c r="Y350" s="20"/>
      <c r="Z350" s="19"/>
      <c r="AA350" s="24"/>
      <c r="AB350" s="155"/>
      <c r="AC350" s="21"/>
      <c r="AD350" s="167"/>
      <c r="AE350" s="204"/>
      <c r="AF350" s="197"/>
    </row>
    <row r="351" spans="1:33" s="44" customFormat="1" ht="12.75" thickBot="1" x14ac:dyDescent="0.25">
      <c r="A351" s="44" t="s">
        <v>561</v>
      </c>
      <c r="E351" s="20"/>
      <c r="F351" s="20"/>
      <c r="G351" s="36"/>
      <c r="H351" s="24"/>
      <c r="I351" s="28"/>
      <c r="J351" s="52"/>
      <c r="K351" s="19"/>
      <c r="L351" s="21"/>
      <c r="M351" s="7"/>
      <c r="N351" s="18" t="e">
        <f>SUM(N342:N350)</f>
        <v>#DIV/0!</v>
      </c>
      <c r="O351" s="7"/>
      <c r="P351" s="55"/>
      <c r="Q351" s="55"/>
      <c r="R351" s="159"/>
      <c r="S351" s="33"/>
      <c r="V351" s="151"/>
      <c r="X351" s="3"/>
      <c r="Y351" s="20"/>
      <c r="Z351" s="19"/>
      <c r="AA351" s="24"/>
      <c r="AB351" s="155"/>
      <c r="AC351" s="21"/>
      <c r="AD351" s="167"/>
      <c r="AE351" s="204"/>
      <c r="AF351" s="197"/>
    </row>
    <row r="352" spans="1:33" ht="12.75" thickTop="1" x14ac:dyDescent="0.2"/>
    <row r="353" spans="1:32" s="44" customFormat="1" x14ac:dyDescent="0.2">
      <c r="D353" s="5" t="s">
        <v>299</v>
      </c>
      <c r="E353" s="2"/>
      <c r="F353" s="2"/>
      <c r="G353" s="33"/>
      <c r="H353" s="22"/>
      <c r="I353" s="25"/>
      <c r="J353" s="49"/>
      <c r="L353" s="4"/>
      <c r="M353" s="7"/>
      <c r="N353" s="8"/>
      <c r="O353" s="7"/>
      <c r="P353" s="10"/>
      <c r="Q353" s="10"/>
      <c r="R353" s="159"/>
      <c r="S353" s="33"/>
      <c r="V353" s="151"/>
      <c r="X353" s="3"/>
      <c r="Y353" s="2"/>
      <c r="Z353" s="19"/>
      <c r="AA353" s="22"/>
      <c r="AB353" s="155"/>
      <c r="AC353" s="21"/>
      <c r="AD353" s="167"/>
      <c r="AE353" s="204"/>
      <c r="AF353" s="197"/>
    </row>
    <row r="354" spans="1:32" s="44" customFormat="1" x14ac:dyDescent="0.2">
      <c r="D354" s="44" t="s">
        <v>298</v>
      </c>
      <c r="E354" s="2"/>
      <c r="F354" s="2"/>
      <c r="G354" s="33"/>
      <c r="H354" s="22"/>
      <c r="I354" s="25"/>
      <c r="J354" s="49"/>
      <c r="L354" s="4"/>
      <c r="M354" s="7"/>
      <c r="N354" s="8" t="e">
        <f>N351</f>
        <v>#DIV/0!</v>
      </c>
      <c r="O354" s="7"/>
      <c r="P354" s="10"/>
      <c r="Q354" s="10"/>
      <c r="R354" s="159"/>
      <c r="S354" s="33"/>
      <c r="V354" s="151"/>
      <c r="X354" s="3"/>
      <c r="Y354" s="2"/>
      <c r="Z354" s="19"/>
      <c r="AA354" s="22"/>
      <c r="AB354" s="155"/>
      <c r="AC354" s="21"/>
      <c r="AD354" s="167"/>
      <c r="AE354" s="204"/>
      <c r="AF354" s="197"/>
    </row>
    <row r="355" spans="1:32" s="44" customFormat="1" x14ac:dyDescent="0.2">
      <c r="B355" s="44" t="s">
        <v>279</v>
      </c>
      <c r="C355" s="44" t="s">
        <v>87</v>
      </c>
      <c r="D355" s="44" t="s">
        <v>567</v>
      </c>
      <c r="E355" s="20">
        <f>_xll.BDP(B355,$E$7)</f>
        <v>1.3924000000000001</v>
      </c>
      <c r="F355" s="20">
        <f>_xll.BDP(B355,$F$7)</f>
        <v>1.3805000000000001</v>
      </c>
      <c r="G355" s="36">
        <f t="shared" ref="G355" si="165">IF(OR(F355="#N/A N/A",E355="#N/A N/A"),0,  F355 - E355)</f>
        <v>-1.1900000000000022E-2</v>
      </c>
      <c r="H355" s="24">
        <f t="shared" ref="H355" si="166">IF(OR(E355=0,E355="#N/A N/A"),0,G355 / E355*100)</f>
        <v>-0.85463947141626118</v>
      </c>
      <c r="I355" s="28">
        <v>-61000000</v>
      </c>
      <c r="J355" s="52" t="str">
        <f t="shared" ref="J355" si="167">CONCATENATE(FundCurrency,C355, " Curncy")</f>
        <v>GBP Curncy</v>
      </c>
      <c r="K355" s="19">
        <f>IF(C355 = FundCurrency,1,_xll.BDP(J355,$K$7))</f>
        <v>1</v>
      </c>
      <c r="L355" s="21">
        <f>IF(C355 = FundCurrency,1,_xll.BDP(J355,$L$7)*K355)</f>
        <v>1.3805000000000001</v>
      </c>
      <c r="M355" s="7">
        <f>G355*I355</f>
        <v>725900.00000000128</v>
      </c>
      <c r="N355" s="54" t="e">
        <f t="shared" ref="N355" si="168">M355 / NAV</f>
        <v>#DIV/0!</v>
      </c>
      <c r="O355" s="7"/>
      <c r="P355" s="55"/>
      <c r="Q355" s="55"/>
      <c r="R355" s="159"/>
      <c r="S355" s="33"/>
      <c r="T355" s="44">
        <v>2</v>
      </c>
      <c r="V355" s="151"/>
      <c r="X355" s="3"/>
      <c r="Y355" s="20"/>
      <c r="Z355" s="19"/>
      <c r="AA355" s="24"/>
      <c r="AB355" s="155"/>
      <c r="AC355" s="21"/>
      <c r="AD355" s="167"/>
      <c r="AE355" s="204"/>
      <c r="AF355" s="197"/>
    </row>
    <row r="356" spans="1:32" s="44" customFormat="1" x14ac:dyDescent="0.2">
      <c r="B356" s="44" t="s">
        <v>279</v>
      </c>
      <c r="C356" s="44" t="s">
        <v>87</v>
      </c>
      <c r="D356" s="44" t="s">
        <v>568</v>
      </c>
      <c r="E356" s="20">
        <f>_xll.BDP(B356,$E$7)</f>
        <v>1.3924000000000001</v>
      </c>
      <c r="F356" s="20">
        <f>_xll.BDP(B356,$F$7)</f>
        <v>1.3805000000000001</v>
      </c>
      <c r="G356" s="36">
        <f t="shared" ref="G356" si="169">IF(OR(F356="#N/A N/A",E356="#N/A N/A"),0,  F356 - E356)</f>
        <v>-1.1900000000000022E-2</v>
      </c>
      <c r="H356" s="24">
        <f t="shared" ref="H356" si="170">IF(OR(E356=0,E356="#N/A N/A"),0,G356 / E356*100)</f>
        <v>-0.85463947141626118</v>
      </c>
      <c r="I356" s="28">
        <v>-61000000</v>
      </c>
      <c r="J356" s="52" t="str">
        <f t="shared" ref="J356" si="171">CONCATENATE(FundCurrency,C356, " Curncy")</f>
        <v>GBP Curncy</v>
      </c>
      <c r="K356" s="19">
        <f>IF(C356 = FundCurrency,1,_xll.BDP(J356,$K$7))</f>
        <v>1</v>
      </c>
      <c r="L356" s="21">
        <f>IF(C356 = FundCurrency,1,_xll.BDP(J356,$L$7)*K356)</f>
        <v>1.3805000000000001</v>
      </c>
      <c r="M356" s="7">
        <f>G356*I356</f>
        <v>725900.00000000128</v>
      </c>
      <c r="N356" s="54" t="e">
        <f t="shared" ref="N356" si="172">M356 / NAV</f>
        <v>#DIV/0!</v>
      </c>
      <c r="O356" s="7"/>
      <c r="P356" s="55"/>
      <c r="Q356" s="55"/>
      <c r="R356" s="159"/>
      <c r="S356" s="33"/>
      <c r="T356" s="44">
        <v>2</v>
      </c>
      <c r="V356" s="151"/>
      <c r="X356" s="3"/>
      <c r="Y356" s="20"/>
      <c r="Z356" s="19"/>
      <c r="AA356" s="24"/>
      <c r="AB356" s="155"/>
      <c r="AC356" s="21"/>
      <c r="AD356" s="167"/>
      <c r="AE356" s="204"/>
      <c r="AF356" s="197"/>
    </row>
    <row r="357" spans="1:32" s="44" customFormat="1" ht="12.75" thickBot="1" x14ac:dyDescent="0.25">
      <c r="A357" s="44" t="s">
        <v>562</v>
      </c>
      <c r="E357" s="20"/>
      <c r="F357" s="20"/>
      <c r="G357" s="36"/>
      <c r="H357" s="24"/>
      <c r="I357" s="28"/>
      <c r="J357" s="52"/>
      <c r="K357" s="19"/>
      <c r="L357" s="21"/>
      <c r="M357" s="7"/>
      <c r="N357" s="18" t="e">
        <f>SUM(N354:N356)</f>
        <v>#DIV/0!</v>
      </c>
      <c r="O357" s="7"/>
      <c r="P357" s="55"/>
      <c r="Q357" s="55"/>
      <c r="R357" s="159"/>
      <c r="S357" s="33"/>
      <c r="V357" s="151"/>
      <c r="X357" s="3"/>
      <c r="Y357" s="20"/>
      <c r="Z357" s="19"/>
      <c r="AA357" s="24"/>
      <c r="AB357" s="155"/>
      <c r="AC357" s="21"/>
      <c r="AD357" s="167"/>
      <c r="AE357" s="204"/>
      <c r="AF357" s="197"/>
    </row>
    <row r="358" spans="1:32" ht="12.75" thickTop="1" x14ac:dyDescent="0.2"/>
    <row r="359" spans="1:32" s="44" customFormat="1" x14ac:dyDescent="0.2">
      <c r="D359" s="5" t="s">
        <v>300</v>
      </c>
      <c r="E359" s="2"/>
      <c r="F359" s="2"/>
      <c r="G359" s="33"/>
      <c r="H359" s="22"/>
      <c r="I359" s="25"/>
      <c r="J359" s="49"/>
      <c r="L359" s="4"/>
      <c r="M359" s="7"/>
      <c r="N359" s="8"/>
      <c r="O359" s="7"/>
      <c r="P359" s="10"/>
      <c r="Q359" s="10"/>
      <c r="R359" s="159"/>
      <c r="S359" s="33"/>
      <c r="V359" s="151"/>
      <c r="X359" s="3"/>
      <c r="Y359" s="2"/>
      <c r="Z359" s="19"/>
      <c r="AA359" s="22"/>
      <c r="AB359" s="155"/>
      <c r="AC359" s="21"/>
      <c r="AD359" s="167"/>
      <c r="AE359" s="204"/>
      <c r="AF359" s="197"/>
    </row>
    <row r="360" spans="1:32" s="44" customFormat="1" x14ac:dyDescent="0.2">
      <c r="D360" s="44" t="s">
        <v>298</v>
      </c>
      <c r="E360" s="2"/>
      <c r="F360" s="2"/>
      <c r="G360" s="33"/>
      <c r="H360" s="22"/>
      <c r="I360" s="25"/>
      <c r="J360" s="49"/>
      <c r="L360" s="4"/>
      <c r="M360" s="7"/>
      <c r="N360" s="8" t="e">
        <f>N351</f>
        <v>#DIV/0!</v>
      </c>
      <c r="O360" s="7"/>
      <c r="P360" s="10"/>
      <c r="Q360" s="10"/>
      <c r="R360" s="159"/>
      <c r="S360" s="33"/>
      <c r="V360" s="151"/>
      <c r="X360" s="3"/>
      <c r="Y360" s="2"/>
      <c r="Z360" s="19"/>
      <c r="AA360" s="22"/>
      <c r="AB360" s="155"/>
      <c r="AC360" s="21"/>
      <c r="AD360" s="167"/>
      <c r="AE360" s="204"/>
      <c r="AF360" s="197"/>
    </row>
    <row r="361" spans="1:32" s="44" customFormat="1" x14ac:dyDescent="0.2">
      <c r="B361" s="44" t="s">
        <v>279</v>
      </c>
      <c r="C361" s="44" t="s">
        <v>87</v>
      </c>
      <c r="D361" s="44" t="s">
        <v>567</v>
      </c>
      <c r="E361" s="20">
        <f>_xll.BDP(B361,$E$7)</f>
        <v>1.3924000000000001</v>
      </c>
      <c r="F361" s="20">
        <f>_xll.BDP(B361,$F$7)</f>
        <v>1.3805000000000001</v>
      </c>
      <c r="G361" s="36">
        <f t="shared" ref="G361:G362" si="173">IF(OR(F361="#N/A N/A",E361="#N/A N/A"),0,  F361 - E361)</f>
        <v>-1.1900000000000022E-2</v>
      </c>
      <c r="H361" s="24">
        <f t="shared" ref="H361:H362" si="174">IF(OR(E361=0,E361="#N/A N/A"),0,G361 / E361*100)</f>
        <v>-0.85463947141626118</v>
      </c>
      <c r="I361" s="28">
        <v>-61000000</v>
      </c>
      <c r="J361" s="52" t="str">
        <f t="shared" ref="J361:J362" si="175">CONCATENATE(FundCurrency,C361, " Curncy")</f>
        <v>GBP Curncy</v>
      </c>
      <c r="K361" s="19">
        <f>IF(C361 = FundCurrency,1,_xll.BDP(J361,$K$7))</f>
        <v>1</v>
      </c>
      <c r="L361" s="21">
        <f>IF(C361 = FundCurrency,1,_xll.BDP(J361,$L$7)*K361)</f>
        <v>1.3805000000000001</v>
      </c>
      <c r="M361" s="7">
        <f>G361*I361</f>
        <v>725900.00000000128</v>
      </c>
      <c r="N361" s="54" t="e">
        <f t="shared" ref="N361:N362" si="176">M361 / NAV</f>
        <v>#DIV/0!</v>
      </c>
      <c r="O361" s="7"/>
      <c r="P361" s="55"/>
      <c r="Q361" s="55"/>
      <c r="R361" s="159"/>
      <c r="S361" s="33"/>
      <c r="T361" s="44">
        <v>2</v>
      </c>
      <c r="V361" s="151"/>
      <c r="X361" s="3"/>
      <c r="Y361" s="20"/>
      <c r="Z361" s="19"/>
      <c r="AA361" s="24"/>
      <c r="AB361" s="155"/>
      <c r="AC361" s="21"/>
      <c r="AD361" s="167"/>
      <c r="AE361" s="204"/>
      <c r="AF361" s="197"/>
    </row>
    <row r="362" spans="1:32" s="44" customFormat="1" x14ac:dyDescent="0.2">
      <c r="B362" s="44" t="s">
        <v>279</v>
      </c>
      <c r="C362" s="44" t="s">
        <v>87</v>
      </c>
      <c r="D362" s="44" t="s">
        <v>568</v>
      </c>
      <c r="E362" s="20">
        <f>_xll.BDP(B362,$E$7)</f>
        <v>1.3924000000000001</v>
      </c>
      <c r="F362" s="20">
        <f>_xll.BDP(B362,$F$7)</f>
        <v>1.3805000000000001</v>
      </c>
      <c r="G362" s="36">
        <f t="shared" si="173"/>
        <v>-1.1900000000000022E-2</v>
      </c>
      <c r="H362" s="24">
        <f t="shared" si="174"/>
        <v>-0.85463947141626118</v>
      </c>
      <c r="I362" s="28">
        <v>-61000000</v>
      </c>
      <c r="J362" s="52" t="str">
        <f t="shared" si="175"/>
        <v>GBP Curncy</v>
      </c>
      <c r="K362" s="19">
        <f>IF(C362 = FundCurrency,1,_xll.BDP(J362,$K$7))</f>
        <v>1</v>
      </c>
      <c r="L362" s="21">
        <f>IF(C362 = FundCurrency,1,_xll.BDP(J362,$L$7)*K362)</f>
        <v>1.3805000000000001</v>
      </c>
      <c r="M362" s="7">
        <f>G362*I362</f>
        <v>725900.00000000128</v>
      </c>
      <c r="N362" s="54" t="e">
        <f t="shared" si="176"/>
        <v>#DIV/0!</v>
      </c>
      <c r="O362" s="7"/>
      <c r="P362" s="55"/>
      <c r="Q362" s="55"/>
      <c r="R362" s="159"/>
      <c r="S362" s="33"/>
      <c r="T362" s="44">
        <v>2</v>
      </c>
      <c r="V362" s="151"/>
      <c r="X362" s="3"/>
      <c r="Y362" s="20"/>
      <c r="Z362" s="19"/>
      <c r="AA362" s="24"/>
      <c r="AB362" s="155"/>
      <c r="AC362" s="21"/>
      <c r="AD362" s="167"/>
      <c r="AE362" s="204"/>
      <c r="AF362" s="197"/>
    </row>
    <row r="363" spans="1:32" ht="12.75" thickBot="1" x14ac:dyDescent="0.25">
      <c r="A363" s="44" t="s">
        <v>563</v>
      </c>
      <c r="N363" s="18" t="e">
        <f>SUM(N360:N362)</f>
        <v>#DIV/0!</v>
      </c>
    </row>
    <row r="364" spans="1:32" ht="12.75" thickTop="1" x14ac:dyDescent="0.2"/>
    <row r="365" spans="1:32" x14ac:dyDescent="0.2">
      <c r="I365" s="25" t="s">
        <v>570</v>
      </c>
    </row>
    <row r="366" spans="1:32" x14ac:dyDescent="0.2">
      <c r="G366" s="33" t="s">
        <v>569</v>
      </c>
      <c r="I366" s="25" t="str">
        <f>_xll.BDP(G366,I365)</f>
        <v>PCLN</v>
      </c>
    </row>
  </sheetData>
  <dataConsolidate/>
  <mergeCells count="5">
    <mergeCell ref="I1:L1"/>
    <mergeCell ref="M1:N1"/>
    <mergeCell ref="O1:P1"/>
    <mergeCell ref="Q1:R1"/>
    <mergeCell ref="Y6:A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Portfolio</vt:lpstr>
      <vt:lpstr>FundCurrency</vt:lpstr>
      <vt:lpstr>NAV</vt:lpstr>
      <vt:lpstr>PreviousNAV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Poore</dc:creator>
  <cp:lastModifiedBy>Geoff Poore</cp:lastModifiedBy>
  <dcterms:created xsi:type="dcterms:W3CDTF">2018-02-09T10:26:25Z</dcterms:created>
  <dcterms:modified xsi:type="dcterms:W3CDTF">2018-02-28T16:41:23Z</dcterms:modified>
</cp:coreProperties>
</file>