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Portfolio" sheetId="2" r:id="rId2"/>
  </sheets>
  <definedNames>
    <definedName name="FundCurrency">Portfolio!$C$5</definedName>
    <definedName name="NAV">Portfolio!$D$5</definedName>
    <definedName name="PreviousNAV">Portfolio!$D$4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54" i="2" l="1"/>
  <c r="AA354" i="2"/>
  <c r="T354" i="2"/>
  <c r="M354" i="2"/>
  <c r="P354" i="2" s="1"/>
  <c r="P355" i="2" s="1"/>
  <c r="L354" i="2"/>
  <c r="K354" i="2"/>
  <c r="AD348" i="2"/>
  <c r="AA348" i="2"/>
  <c r="T348" i="2"/>
  <c r="M348" i="2"/>
  <c r="P348" i="2" s="1"/>
  <c r="P349" i="2" s="1"/>
  <c r="L348" i="2"/>
  <c r="K348" i="2"/>
  <c r="AA335" i="2"/>
  <c r="AB335" i="2" s="1"/>
  <c r="T335" i="2"/>
  <c r="K335" i="2"/>
  <c r="AD336" i="2"/>
  <c r="AA336" i="2"/>
  <c r="T336" i="2"/>
  <c r="M336" i="2"/>
  <c r="P336" i="2" s="1"/>
  <c r="Q336" i="2" s="1"/>
  <c r="S336" i="2" s="1"/>
  <c r="L336" i="2"/>
  <c r="K336" i="2"/>
  <c r="AD334" i="2"/>
  <c r="AA334" i="2"/>
  <c r="T334" i="2"/>
  <c r="M334" i="2"/>
  <c r="P334" i="2" s="1"/>
  <c r="L334" i="2"/>
  <c r="K334" i="2"/>
  <c r="AA340" i="2"/>
  <c r="AB340" i="2" s="1"/>
  <c r="T340" i="2"/>
  <c r="K340" i="2"/>
  <c r="AD342" i="2"/>
  <c r="AA342" i="2"/>
  <c r="T342" i="2"/>
  <c r="M342" i="2"/>
  <c r="P342" i="2" s="1"/>
  <c r="Q342" i="2" s="1"/>
  <c r="L342" i="2"/>
  <c r="K342" i="2"/>
  <c r="AD337" i="2"/>
  <c r="AA337" i="2"/>
  <c r="T337" i="2"/>
  <c r="M337" i="2"/>
  <c r="P337" i="2" s="1"/>
  <c r="Q337" i="2" s="1"/>
  <c r="L337" i="2"/>
  <c r="K337" i="2"/>
  <c r="AD341" i="2"/>
  <c r="AA341" i="2"/>
  <c r="T341" i="2"/>
  <c r="M341" i="2"/>
  <c r="P341" i="2" s="1"/>
  <c r="Q341" i="2" s="1"/>
  <c r="L341" i="2"/>
  <c r="K341" i="2"/>
  <c r="AD338" i="2"/>
  <c r="AA338" i="2"/>
  <c r="T338" i="2"/>
  <c r="M338" i="2"/>
  <c r="P338" i="2" s="1"/>
  <c r="Q338" i="2" s="1"/>
  <c r="L338" i="2"/>
  <c r="K338" i="2"/>
  <c r="AD339" i="2"/>
  <c r="AA339" i="2"/>
  <c r="AB339" i="2" s="1"/>
  <c r="T339" i="2"/>
  <c r="M339" i="2"/>
  <c r="P339" i="2" s="1"/>
  <c r="Q339" i="2" s="1"/>
  <c r="L339" i="2"/>
  <c r="K339" i="2"/>
  <c r="AA321" i="2"/>
  <c r="AB321" i="2" s="1"/>
  <c r="T321" i="2"/>
  <c r="K321" i="2"/>
  <c r="H321" i="2"/>
  <c r="I321" i="2" s="1"/>
  <c r="AA262" i="2"/>
  <c r="AB262" i="2" s="1"/>
  <c r="T262" i="2"/>
  <c r="K262" i="2"/>
  <c r="AA260" i="2"/>
  <c r="T260" i="2"/>
  <c r="K260" i="2"/>
  <c r="AA261" i="2"/>
  <c r="T261" i="2"/>
  <c r="K261" i="2"/>
  <c r="AA269" i="2"/>
  <c r="T269" i="2"/>
  <c r="K269" i="2"/>
  <c r="AA265" i="2"/>
  <c r="T265" i="2"/>
  <c r="K265" i="2"/>
  <c r="AA266" i="2"/>
  <c r="AB266" i="2" s="1"/>
  <c r="T266" i="2"/>
  <c r="K266" i="2"/>
  <c r="AA263" i="2"/>
  <c r="AB263" i="2" s="1"/>
  <c r="T263" i="2"/>
  <c r="K263" i="2"/>
  <c r="AA264" i="2"/>
  <c r="AB264" i="2" s="1"/>
  <c r="T264" i="2"/>
  <c r="K264" i="2"/>
  <c r="AA267" i="2"/>
  <c r="T267" i="2"/>
  <c r="K267" i="2"/>
  <c r="AA268" i="2"/>
  <c r="T268" i="2"/>
  <c r="K268" i="2"/>
  <c r="AA243" i="2"/>
  <c r="T243" i="2"/>
  <c r="K243" i="2"/>
  <c r="H243" i="2"/>
  <c r="I243" i="2" s="1"/>
  <c r="AB235" i="2"/>
  <c r="AA235" i="2"/>
  <c r="T235" i="2"/>
  <c r="K235" i="2"/>
  <c r="I235" i="2"/>
  <c r="H235" i="2"/>
  <c r="AA217" i="2"/>
  <c r="T217" i="2"/>
  <c r="K217" i="2"/>
  <c r="H217" i="2"/>
  <c r="AA216" i="2"/>
  <c r="AB216" i="2" s="1"/>
  <c r="T216" i="2"/>
  <c r="K216" i="2"/>
  <c r="H216" i="2"/>
  <c r="I216" i="2" s="1"/>
  <c r="AA205" i="2"/>
  <c r="T205" i="2"/>
  <c r="K205" i="2"/>
  <c r="H205" i="2"/>
  <c r="I205" i="2" s="1"/>
  <c r="AB203" i="2"/>
  <c r="AA203" i="2"/>
  <c r="T203" i="2"/>
  <c r="K203" i="2"/>
  <c r="I203" i="2"/>
  <c r="H203" i="2"/>
  <c r="AA191" i="2"/>
  <c r="T191" i="2"/>
  <c r="K191" i="2"/>
  <c r="H191" i="2"/>
  <c r="AA190" i="2"/>
  <c r="AB190" i="2" s="1"/>
  <c r="T190" i="2"/>
  <c r="K190" i="2"/>
  <c r="H190" i="2"/>
  <c r="AA189" i="2"/>
  <c r="AB189" i="2" s="1"/>
  <c r="T189" i="2"/>
  <c r="K189" i="2"/>
  <c r="H189" i="2"/>
  <c r="I189" i="2" s="1"/>
  <c r="AB188" i="2"/>
  <c r="AA188" i="2"/>
  <c r="T188" i="2"/>
  <c r="K188" i="2"/>
  <c r="I188" i="2"/>
  <c r="H188" i="2"/>
  <c r="AA186" i="2"/>
  <c r="T186" i="2"/>
  <c r="K186" i="2"/>
  <c r="H186" i="2"/>
  <c r="AA185" i="2"/>
  <c r="T185" i="2"/>
  <c r="K185" i="2"/>
  <c r="H185" i="2"/>
  <c r="I185" i="2" s="1"/>
  <c r="AA183" i="2"/>
  <c r="AB183" i="2" s="1"/>
  <c r="T183" i="2"/>
  <c r="K183" i="2"/>
  <c r="H183" i="2"/>
  <c r="I183" i="2" s="1"/>
  <c r="AA181" i="2"/>
  <c r="AB181" i="2" s="1"/>
  <c r="T181" i="2"/>
  <c r="K181" i="2"/>
  <c r="H181" i="2"/>
  <c r="I181" i="2" s="1"/>
  <c r="AA178" i="2"/>
  <c r="AB178" i="2" s="1"/>
  <c r="T178" i="2"/>
  <c r="K178" i="2"/>
  <c r="H178" i="2"/>
  <c r="I178" i="2" s="1"/>
  <c r="AB177" i="2"/>
  <c r="AA177" i="2"/>
  <c r="T177" i="2"/>
  <c r="K177" i="2"/>
  <c r="I177" i="2"/>
  <c r="H177" i="2"/>
  <c r="AA176" i="2"/>
  <c r="AB176" i="2" s="1"/>
  <c r="T176" i="2"/>
  <c r="K176" i="2"/>
  <c r="H176" i="2"/>
  <c r="AA168" i="2"/>
  <c r="AB168" i="2" s="1"/>
  <c r="T168" i="2"/>
  <c r="K168" i="2"/>
  <c r="H168" i="2"/>
  <c r="I168" i="2" s="1"/>
  <c r="AA167" i="2"/>
  <c r="AB167" i="2" s="1"/>
  <c r="T167" i="2"/>
  <c r="K167" i="2"/>
  <c r="H167" i="2"/>
  <c r="I167" i="2" s="1"/>
  <c r="AA163" i="2"/>
  <c r="T163" i="2"/>
  <c r="K163" i="2"/>
  <c r="H163" i="2"/>
  <c r="I163" i="2" s="1"/>
  <c r="AA162" i="2"/>
  <c r="AB162" i="2" s="1"/>
  <c r="T162" i="2"/>
  <c r="K162" i="2"/>
  <c r="H162" i="2"/>
  <c r="AA159" i="2"/>
  <c r="AB159" i="2" s="1"/>
  <c r="T159" i="2"/>
  <c r="K159" i="2"/>
  <c r="H159" i="2"/>
  <c r="I159" i="2" s="1"/>
  <c r="AA153" i="2"/>
  <c r="T153" i="2"/>
  <c r="K153" i="2"/>
  <c r="H153" i="2"/>
  <c r="I153" i="2" s="1"/>
  <c r="AA151" i="2"/>
  <c r="AB151" i="2" s="1"/>
  <c r="T151" i="2"/>
  <c r="K151" i="2"/>
  <c r="H151" i="2"/>
  <c r="I151" i="2" s="1"/>
  <c r="AA98" i="2"/>
  <c r="T98" i="2"/>
  <c r="K98" i="2"/>
  <c r="H98" i="2"/>
  <c r="I98" i="2" s="1"/>
  <c r="AA88" i="2"/>
  <c r="T88" i="2"/>
  <c r="K88" i="2"/>
  <c r="H88" i="2"/>
  <c r="I88" i="2" s="1"/>
  <c r="AB86" i="2"/>
  <c r="AA86" i="2"/>
  <c r="T86" i="2"/>
  <c r="K86" i="2"/>
  <c r="I86" i="2"/>
  <c r="H86" i="2"/>
  <c r="AD89" i="2"/>
  <c r="AA89" i="2"/>
  <c r="T89" i="2"/>
  <c r="M89" i="2"/>
  <c r="L89" i="2"/>
  <c r="K89" i="2"/>
  <c r="H89" i="2"/>
  <c r="I89" i="2" s="1"/>
  <c r="AD65" i="2"/>
  <c r="AB65" i="2"/>
  <c r="AA65" i="2"/>
  <c r="T65" i="2"/>
  <c r="M65" i="2"/>
  <c r="L65" i="2"/>
  <c r="K65" i="2"/>
  <c r="I65" i="2"/>
  <c r="H65" i="2"/>
  <c r="AA33" i="2"/>
  <c r="AB33" i="2" s="1"/>
  <c r="T33" i="2"/>
  <c r="K33" i="2"/>
  <c r="H33" i="2"/>
  <c r="AA12" i="2"/>
  <c r="T12" i="2"/>
  <c r="K12" i="2"/>
  <c r="H12" i="2"/>
  <c r="G338" i="2"/>
  <c r="Z324" i="2"/>
  <c r="F323" i="2"/>
  <c r="Z314" i="2"/>
  <c r="F313" i="2"/>
  <c r="Z302" i="2"/>
  <c r="F301" i="2"/>
  <c r="Z290" i="2"/>
  <c r="F289" i="2"/>
  <c r="Z277" i="2"/>
  <c r="F278" i="2"/>
  <c r="D248" i="2"/>
  <c r="G240" i="2"/>
  <c r="G232" i="2"/>
  <c r="D231" i="2"/>
  <c r="G334" i="2"/>
  <c r="G324" i="2"/>
  <c r="D323" i="2"/>
  <c r="G314" i="2"/>
  <c r="D313" i="2"/>
  <c r="G302" i="2"/>
  <c r="D301" i="2"/>
  <c r="G290" i="2"/>
  <c r="D289" i="2"/>
  <c r="G277" i="2"/>
  <c r="D278" i="2"/>
  <c r="Z325" i="2"/>
  <c r="F324" i="2"/>
  <c r="Z315" i="2"/>
  <c r="F314" i="2"/>
  <c r="Z303" i="2"/>
  <c r="F302" i="2"/>
  <c r="Z291" i="2"/>
  <c r="F290" i="2"/>
  <c r="G354" i="2"/>
  <c r="G325" i="2"/>
  <c r="D324" i="2"/>
  <c r="G315" i="2"/>
  <c r="D314" i="2"/>
  <c r="G303" i="2"/>
  <c r="D302" i="2"/>
  <c r="G291" i="2"/>
  <c r="D290" i="2"/>
  <c r="G279" i="2"/>
  <c r="D277" i="2"/>
  <c r="G260" i="2"/>
  <c r="L266" i="2"/>
  <c r="Z327" i="2"/>
  <c r="F325" i="2"/>
  <c r="Z316" i="2"/>
  <c r="F315" i="2"/>
  <c r="Z304" i="2"/>
  <c r="F303" i="2"/>
  <c r="Z292" i="2"/>
  <c r="F291" i="2"/>
  <c r="Z280" i="2"/>
  <c r="F279" i="2"/>
  <c r="L262" i="2"/>
  <c r="M262" i="2" s="1"/>
  <c r="G242" i="2"/>
  <c r="D241" i="2"/>
  <c r="G234" i="2"/>
  <c r="D233" i="2"/>
  <c r="G341" i="2"/>
  <c r="G327" i="2"/>
  <c r="D325" i="2"/>
  <c r="G316" i="2"/>
  <c r="D315" i="2"/>
  <c r="G304" i="2"/>
  <c r="D303" i="2"/>
  <c r="G292" i="2"/>
  <c r="D291" i="2"/>
  <c r="G280" i="2"/>
  <c r="D279" i="2"/>
  <c r="G336" i="2"/>
  <c r="Z326" i="2"/>
  <c r="F327" i="2"/>
  <c r="Z317" i="2"/>
  <c r="F316" i="2"/>
  <c r="Z305" i="2"/>
  <c r="F304" i="2"/>
  <c r="Z293" i="2"/>
  <c r="F292" i="2"/>
  <c r="Z281" i="2"/>
  <c r="F280" i="2"/>
  <c r="D242" i="2"/>
  <c r="D234" i="2"/>
  <c r="G348" i="2"/>
  <c r="L335" i="2"/>
  <c r="M335" i="2" s="1"/>
  <c r="G326" i="2"/>
  <c r="D327" i="2"/>
  <c r="G317" i="2"/>
  <c r="D316" i="2"/>
  <c r="G305" i="2"/>
  <c r="D304" i="2"/>
  <c r="G293" i="2"/>
  <c r="D292" i="2"/>
  <c r="G281" i="2"/>
  <c r="Z328" i="2"/>
  <c r="F326" i="2"/>
  <c r="Z318" i="2"/>
  <c r="F317" i="2"/>
  <c r="Z306" i="2"/>
  <c r="F305" i="2"/>
  <c r="Z294" i="2"/>
  <c r="F293" i="2"/>
  <c r="Z282" i="2"/>
  <c r="F281" i="2"/>
  <c r="G328" i="2"/>
  <c r="D326" i="2"/>
  <c r="G318" i="2"/>
  <c r="D317" i="2"/>
  <c r="G306" i="2"/>
  <c r="D305" i="2"/>
  <c r="G294" i="2"/>
  <c r="D293" i="2"/>
  <c r="G282" i="2"/>
  <c r="D281" i="2"/>
  <c r="G337" i="2"/>
  <c r="F328" i="2"/>
  <c r="Z319" i="2"/>
  <c r="F318" i="2"/>
  <c r="G335" i="2"/>
  <c r="D328" i="2"/>
  <c r="G319" i="2"/>
  <c r="D318" i="2"/>
  <c r="L321" i="2"/>
  <c r="F320" i="2"/>
  <c r="G342" i="2"/>
  <c r="L340" i="2"/>
  <c r="AD335" i="2"/>
  <c r="G339" i="2"/>
  <c r="G340" i="2"/>
  <c r="Z322" i="2"/>
  <c r="Z323" i="2"/>
  <c r="F322" i="2"/>
  <c r="Z313" i="2"/>
  <c r="F312" i="2"/>
  <c r="Z301" i="2"/>
  <c r="F300" i="2"/>
  <c r="Z289" i="2"/>
  <c r="F288" i="2"/>
  <c r="Z278" i="2"/>
  <c r="F276" i="2"/>
  <c r="G261" i="2"/>
  <c r="L263" i="2"/>
  <c r="G248" i="2"/>
  <c r="D239" i="2"/>
  <c r="G308" i="2"/>
  <c r="D307" i="2"/>
  <c r="Z299" i="2"/>
  <c r="F297" i="2"/>
  <c r="G287" i="2"/>
  <c r="D285" i="2"/>
  <c r="D276" i="2"/>
  <c r="L268" i="2"/>
  <c r="M268" i="2" s="1"/>
  <c r="F257" i="2"/>
  <c r="F247" i="2"/>
  <c r="Z232" i="2"/>
  <c r="Z222" i="2"/>
  <c r="F221" i="2"/>
  <c r="G322" i="2"/>
  <c r="Z311" i="2"/>
  <c r="F308" i="2"/>
  <c r="G299" i="2"/>
  <c r="D297" i="2"/>
  <c r="G289" i="2"/>
  <c r="F287" i="2"/>
  <c r="Z279" i="2"/>
  <c r="L269" i="2"/>
  <c r="M263" i="2"/>
  <c r="D257" i="2"/>
  <c r="D247" i="2"/>
  <c r="Z237" i="2"/>
  <c r="F232" i="2"/>
  <c r="D322" i="2"/>
  <c r="G311" i="2"/>
  <c r="D308" i="2"/>
  <c r="G301" i="2"/>
  <c r="F299" i="2"/>
  <c r="D287" i="2"/>
  <c r="G237" i="2"/>
  <c r="D232" i="2"/>
  <c r="Z223" i="2"/>
  <c r="G313" i="2"/>
  <c r="F311" i="2"/>
  <c r="D299" i="2"/>
  <c r="F237" i="2"/>
  <c r="G223" i="2"/>
  <c r="D222" i="2"/>
  <c r="D215" i="2"/>
  <c r="D311" i="2"/>
  <c r="Z274" i="2"/>
  <c r="G263" i="2"/>
  <c r="G268" i="2"/>
  <c r="Z256" i="2"/>
  <c r="Z253" i="2"/>
  <c r="Z244" i="2"/>
  <c r="Z240" i="2"/>
  <c r="D237" i="2"/>
  <c r="Z233" i="2"/>
  <c r="Z224" i="2"/>
  <c r="F223" i="2"/>
  <c r="G274" i="2"/>
  <c r="G269" i="2"/>
  <c r="G256" i="2"/>
  <c r="G253" i="2"/>
  <c r="G244" i="2"/>
  <c r="F240" i="2"/>
  <c r="G233" i="2"/>
  <c r="G224" i="2"/>
  <c r="D223" i="2"/>
  <c r="F274" i="2"/>
  <c r="F256" i="2"/>
  <c r="F253" i="2"/>
  <c r="F244" i="2"/>
  <c r="D240" i="2"/>
  <c r="F233" i="2"/>
  <c r="Z225" i="2"/>
  <c r="F224" i="2"/>
  <c r="Z206" i="2"/>
  <c r="G192" i="2"/>
  <c r="D274" i="2"/>
  <c r="D256" i="2"/>
  <c r="D253" i="2"/>
  <c r="D244" i="2"/>
  <c r="G225" i="2"/>
  <c r="D224" i="2"/>
  <c r="Z284" i="2"/>
  <c r="F282" i="2"/>
  <c r="G278" i="2"/>
  <c r="G262" i="2"/>
  <c r="M266" i="2"/>
  <c r="Z226" i="2"/>
  <c r="F225" i="2"/>
  <c r="Z296" i="2"/>
  <c r="F294" i="2"/>
  <c r="G284" i="2"/>
  <c r="D282" i="2"/>
  <c r="L267" i="2"/>
  <c r="M267" i="2" s="1"/>
  <c r="Z241" i="2"/>
  <c r="Z234" i="2"/>
  <c r="G226" i="2"/>
  <c r="D225" i="2"/>
  <c r="Z309" i="2"/>
  <c r="F306" i="2"/>
  <c r="G296" i="2"/>
  <c r="D294" i="2"/>
  <c r="Z286" i="2"/>
  <c r="F284" i="2"/>
  <c r="D280" i="2"/>
  <c r="Z254" i="2"/>
  <c r="Z248" i="2"/>
  <c r="Z245" i="2"/>
  <c r="G241" i="2"/>
  <c r="F234" i="2"/>
  <c r="Z227" i="2"/>
  <c r="F226" i="2"/>
  <c r="Z208" i="2"/>
  <c r="F207" i="2"/>
  <c r="G194" i="2"/>
  <c r="D193" i="2"/>
  <c r="Z320" i="2"/>
  <c r="G309" i="2"/>
  <c r="D306" i="2"/>
  <c r="Z298" i="2"/>
  <c r="F296" i="2"/>
  <c r="G286" i="2"/>
  <c r="D284" i="2"/>
  <c r="G320" i="2"/>
  <c r="Z310" i="2"/>
  <c r="F309" i="2"/>
  <c r="G298" i="2"/>
  <c r="D296" i="2"/>
  <c r="Z288" i="2"/>
  <c r="F286" i="2"/>
  <c r="L261" i="2"/>
  <c r="D320" i="2"/>
  <c r="G310" i="2"/>
  <c r="D309" i="2"/>
  <c r="Z300" i="2"/>
  <c r="F298" i="2"/>
  <c r="G288" i="2"/>
  <c r="D286" i="2"/>
  <c r="Z275" i="2"/>
  <c r="Z312" i="2"/>
  <c r="F310" i="2"/>
  <c r="G300" i="2"/>
  <c r="D298" i="2"/>
  <c r="D288" i="2"/>
  <c r="G275" i="2"/>
  <c r="G312" i="2"/>
  <c r="D310" i="2"/>
  <c r="D300" i="2"/>
  <c r="F275" i="2"/>
  <c r="D312" i="2"/>
  <c r="D275" i="2"/>
  <c r="L265" i="2"/>
  <c r="F277" i="2"/>
  <c r="F319" i="2"/>
  <c r="D319" i="2"/>
  <c r="Z283" i="2"/>
  <c r="Z295" i="2"/>
  <c r="G283" i="2"/>
  <c r="AD262" i="2"/>
  <c r="G265" i="2"/>
  <c r="Z307" i="2"/>
  <c r="G295" i="2"/>
  <c r="Z285" i="2"/>
  <c r="F283" i="2"/>
  <c r="G323" i="2"/>
  <c r="G307" i="2"/>
  <c r="Z297" i="2"/>
  <c r="F295" i="2"/>
  <c r="G285" i="2"/>
  <c r="D283" i="2"/>
  <c r="Z276" i="2"/>
  <c r="Z308" i="2"/>
  <c r="F307" i="2"/>
  <c r="G297" i="2"/>
  <c r="D295" i="2"/>
  <c r="Z287" i="2"/>
  <c r="F285" i="2"/>
  <c r="G276" i="2"/>
  <c r="F255" i="2"/>
  <c r="D230" i="2"/>
  <c r="D228" i="2"/>
  <c r="D226" i="2"/>
  <c r="D213" i="2"/>
  <c r="Z204" i="2"/>
  <c r="G196" i="2"/>
  <c r="Z192" i="2"/>
  <c r="L189" i="2"/>
  <c r="M189" i="2" s="1"/>
  <c r="D184" i="2"/>
  <c r="G171" i="2"/>
  <c r="D170" i="2"/>
  <c r="G158" i="2"/>
  <c r="D157" i="2"/>
  <c r="D150" i="2"/>
  <c r="D255" i="2"/>
  <c r="Z209" i="2"/>
  <c r="G204" i="2"/>
  <c r="F196" i="2"/>
  <c r="F192" i="2"/>
  <c r="Z214" i="2"/>
  <c r="G209" i="2"/>
  <c r="F204" i="2"/>
  <c r="D196" i="2"/>
  <c r="D192" i="2"/>
  <c r="G172" i="2"/>
  <c r="G267" i="2"/>
  <c r="F241" i="2"/>
  <c r="G214" i="2"/>
  <c r="F209" i="2"/>
  <c r="D204" i="2"/>
  <c r="Z179" i="2"/>
  <c r="Z173" i="2"/>
  <c r="F172" i="2"/>
  <c r="Z246" i="2"/>
  <c r="F214" i="2"/>
  <c r="D209" i="2"/>
  <c r="L205" i="2"/>
  <c r="M205" i="2" s="1"/>
  <c r="Z197" i="2"/>
  <c r="Z193" i="2"/>
  <c r="G179" i="2"/>
  <c r="G173" i="2"/>
  <c r="D172" i="2"/>
  <c r="AD268" i="2"/>
  <c r="G246" i="2"/>
  <c r="Z236" i="2"/>
  <c r="D214" i="2"/>
  <c r="G197" i="2"/>
  <c r="G193" i="2"/>
  <c r="Z180" i="2"/>
  <c r="F179" i="2"/>
  <c r="Z174" i="2"/>
  <c r="F173" i="2"/>
  <c r="G254" i="2"/>
  <c r="F246" i="2"/>
  <c r="G236" i="2"/>
  <c r="Z218" i="2"/>
  <c r="Z210" i="2"/>
  <c r="F197" i="2"/>
  <c r="F193" i="2"/>
  <c r="Z187" i="2"/>
  <c r="G180" i="2"/>
  <c r="D179" i="2"/>
  <c r="G174" i="2"/>
  <c r="D173" i="2"/>
  <c r="G166" i="2"/>
  <c r="D165" i="2"/>
  <c r="G152" i="2"/>
  <c r="G143" i="2"/>
  <c r="D142" i="2"/>
  <c r="Z137" i="2"/>
  <c r="F136" i="2"/>
  <c r="F254" i="2"/>
  <c r="D246" i="2"/>
  <c r="F236" i="2"/>
  <c r="G222" i="2"/>
  <c r="G218" i="2"/>
  <c r="Z215" i="2"/>
  <c r="G210" i="2"/>
  <c r="D197" i="2"/>
  <c r="G187" i="2"/>
  <c r="L181" i="2"/>
  <c r="M181" i="2" s="1"/>
  <c r="F180" i="2"/>
  <c r="Z175" i="2"/>
  <c r="D254" i="2"/>
  <c r="D236" i="2"/>
  <c r="F222" i="2"/>
  <c r="F218" i="2"/>
  <c r="G215" i="2"/>
  <c r="F210" i="2"/>
  <c r="L190" i="2"/>
  <c r="M190" i="2" s="1"/>
  <c r="F187" i="2"/>
  <c r="D180" i="2"/>
  <c r="L243" i="2"/>
  <c r="Z229" i="2"/>
  <c r="D218" i="2"/>
  <c r="F215" i="2"/>
  <c r="D210" i="2"/>
  <c r="Z198" i="2"/>
  <c r="Z194" i="2"/>
  <c r="D187" i="2"/>
  <c r="G229" i="2"/>
  <c r="G227" i="2"/>
  <c r="G198" i="2"/>
  <c r="F194" i="2"/>
  <c r="L186" i="2"/>
  <c r="D175" i="2"/>
  <c r="G160" i="2"/>
  <c r="G145" i="2"/>
  <c r="D144" i="2"/>
  <c r="Z239" i="2"/>
  <c r="Z231" i="2"/>
  <c r="F229" i="2"/>
  <c r="F227" i="2"/>
  <c r="Z220" i="2"/>
  <c r="Z211" i="2"/>
  <c r="G245" i="2"/>
  <c r="G239" i="2"/>
  <c r="G231" i="2"/>
  <c r="D229" i="2"/>
  <c r="D227" i="2"/>
  <c r="G220" i="2"/>
  <c r="L216" i="2"/>
  <c r="M216" i="2" s="1"/>
  <c r="G211" i="2"/>
  <c r="G206" i="2"/>
  <c r="F245" i="2"/>
  <c r="F239" i="2"/>
  <c r="L235" i="2"/>
  <c r="F231" i="2"/>
  <c r="F220" i="2"/>
  <c r="F211" i="2"/>
  <c r="F206" i="2"/>
  <c r="D245" i="2"/>
  <c r="D220" i="2"/>
  <c r="D211" i="2"/>
  <c r="Z257" i="2"/>
  <c r="Z219" i="2"/>
  <c r="AD205" i="2"/>
  <c r="AD266" i="2"/>
  <c r="L264" i="2"/>
  <c r="G257" i="2"/>
  <c r="G219" i="2"/>
  <c r="Z212" i="2"/>
  <c r="Z207" i="2"/>
  <c r="F219" i="2"/>
  <c r="G212" i="2"/>
  <c r="G207" i="2"/>
  <c r="Z242" i="2"/>
  <c r="Z238" i="2"/>
  <c r="D219" i="2"/>
  <c r="F212" i="2"/>
  <c r="D207" i="2"/>
  <c r="F242" i="2"/>
  <c r="G238" i="2"/>
  <c r="L217" i="2"/>
  <c r="D212" i="2"/>
  <c r="G264" i="2"/>
  <c r="F238" i="2"/>
  <c r="L260" i="2"/>
  <c r="G266" i="2"/>
  <c r="AD267" i="2"/>
  <c r="F248" i="2"/>
  <c r="Z247" i="2"/>
  <c r="D238" i="2"/>
  <c r="Z230" i="2"/>
  <c r="Z228" i="2"/>
  <c r="Z221" i="2"/>
  <c r="AD263" i="2"/>
  <c r="Z255" i="2"/>
  <c r="G247" i="2"/>
  <c r="G230" i="2"/>
  <c r="G228" i="2"/>
  <c r="G221" i="2"/>
  <c r="G255" i="2"/>
  <c r="F230" i="2"/>
  <c r="F228" i="2"/>
  <c r="D221" i="2"/>
  <c r="AD216" i="2"/>
  <c r="F213" i="2"/>
  <c r="D208" i="2"/>
  <c r="Z196" i="2"/>
  <c r="D199" i="2"/>
  <c r="AD189" i="2"/>
  <c r="F174" i="2"/>
  <c r="Z152" i="2"/>
  <c r="D143" i="2"/>
  <c r="G131" i="2"/>
  <c r="G120" i="2"/>
  <c r="D119" i="2"/>
  <c r="Z114" i="2"/>
  <c r="F113" i="2"/>
  <c r="G108" i="2"/>
  <c r="Z94" i="2"/>
  <c r="F93" i="2"/>
  <c r="D87" i="2"/>
  <c r="G66" i="2"/>
  <c r="D67" i="2"/>
  <c r="Z52" i="2"/>
  <c r="F51" i="2"/>
  <c r="Z29" i="2"/>
  <c r="D174" i="2"/>
  <c r="Z171" i="2"/>
  <c r="F152" i="2"/>
  <c r="Z132" i="2"/>
  <c r="F131" i="2"/>
  <c r="F120" i="2"/>
  <c r="G114" i="2"/>
  <c r="D113" i="2"/>
  <c r="Z109" i="2"/>
  <c r="F108" i="2"/>
  <c r="Z99" i="2"/>
  <c r="G94" i="2"/>
  <c r="D93" i="2"/>
  <c r="F171" i="2"/>
  <c r="Z156" i="2"/>
  <c r="D152" i="2"/>
  <c r="Z148" i="2"/>
  <c r="Z144" i="2"/>
  <c r="G132" i="2"/>
  <c r="D131" i="2"/>
  <c r="Z127" i="2"/>
  <c r="D120" i="2"/>
  <c r="Z115" i="2"/>
  <c r="F114" i="2"/>
  <c r="G109" i="2"/>
  <c r="D108" i="2"/>
  <c r="G99" i="2"/>
  <c r="F94" i="2"/>
  <c r="D171" i="2"/>
  <c r="L168" i="2"/>
  <c r="G156" i="2"/>
  <c r="L153" i="2"/>
  <c r="M153" i="2" s="1"/>
  <c r="G148" i="2"/>
  <c r="G144" i="2"/>
  <c r="F132" i="2"/>
  <c r="G127" i="2"/>
  <c r="G115" i="2"/>
  <c r="D114" i="2"/>
  <c r="F109" i="2"/>
  <c r="Z100" i="2"/>
  <c r="F99" i="2"/>
  <c r="D94" i="2"/>
  <c r="Z160" i="2"/>
  <c r="F156" i="2"/>
  <c r="F148" i="2"/>
  <c r="F144" i="2"/>
  <c r="D132" i="2"/>
  <c r="Z126" i="2"/>
  <c r="F127" i="2"/>
  <c r="Z116" i="2"/>
  <c r="F115" i="2"/>
  <c r="D109" i="2"/>
  <c r="G100" i="2"/>
  <c r="D99" i="2"/>
  <c r="F75" i="2"/>
  <c r="F160" i="2"/>
  <c r="D156" i="2"/>
  <c r="D148" i="2"/>
  <c r="G126" i="2"/>
  <c r="D127" i="2"/>
  <c r="Z121" i="2"/>
  <c r="G116" i="2"/>
  <c r="D115" i="2"/>
  <c r="Z110" i="2"/>
  <c r="F100" i="2"/>
  <c r="D75" i="2"/>
  <c r="F198" i="2"/>
  <c r="D194" i="2"/>
  <c r="L183" i="2"/>
  <c r="Z164" i="2"/>
  <c r="D160" i="2"/>
  <c r="Z128" i="2"/>
  <c r="F126" i="2"/>
  <c r="G121" i="2"/>
  <c r="F116" i="2"/>
  <c r="G110" i="2"/>
  <c r="D100" i="2"/>
  <c r="G70" i="2"/>
  <c r="D69" i="2"/>
  <c r="F54" i="2"/>
  <c r="Z44" i="2"/>
  <c r="D198" i="2"/>
  <c r="L185" i="2"/>
  <c r="M185" i="2" s="1"/>
  <c r="G164" i="2"/>
  <c r="Z157" i="2"/>
  <c r="Z149" i="2"/>
  <c r="Z145" i="2"/>
  <c r="G128" i="2"/>
  <c r="D126" i="2"/>
  <c r="Z122" i="2"/>
  <c r="F121" i="2"/>
  <c r="D116" i="2"/>
  <c r="F110" i="2"/>
  <c r="Z101" i="2"/>
  <c r="G208" i="2"/>
  <c r="L177" i="2"/>
  <c r="F164" i="2"/>
  <c r="Z161" i="2"/>
  <c r="G157" i="2"/>
  <c r="G149" i="2"/>
  <c r="F145" i="2"/>
  <c r="F128" i="2"/>
  <c r="G122" i="2"/>
  <c r="D121" i="2"/>
  <c r="D110" i="2"/>
  <c r="G101" i="2"/>
  <c r="F208" i="2"/>
  <c r="G175" i="2"/>
  <c r="Z172" i="2"/>
  <c r="D164" i="2"/>
  <c r="G161" i="2"/>
  <c r="F157" i="2"/>
  <c r="F149" i="2"/>
  <c r="D145" i="2"/>
  <c r="D128" i="2"/>
  <c r="Z123" i="2"/>
  <c r="F122" i="2"/>
  <c r="Z102" i="2"/>
  <c r="F101" i="2"/>
  <c r="Z72" i="2"/>
  <c r="F175" i="2"/>
  <c r="F161" i="2"/>
  <c r="D149" i="2"/>
  <c r="G123" i="2"/>
  <c r="D122" i="2"/>
  <c r="G102" i="2"/>
  <c r="D101" i="2"/>
  <c r="G72" i="2"/>
  <c r="D71" i="2"/>
  <c r="G62" i="2"/>
  <c r="D61" i="2"/>
  <c r="Z56" i="2"/>
  <c r="F55" i="2"/>
  <c r="F45" i="2"/>
  <c r="D26" i="2"/>
  <c r="Z165" i="2"/>
  <c r="D161" i="2"/>
  <c r="Z154" i="2"/>
  <c r="Z146" i="2"/>
  <c r="Z136" i="2"/>
  <c r="Z133" i="2"/>
  <c r="F123" i="2"/>
  <c r="G165" i="2"/>
  <c r="Z158" i="2"/>
  <c r="G154" i="2"/>
  <c r="Z150" i="2"/>
  <c r="G146" i="2"/>
  <c r="G136" i="2"/>
  <c r="G133" i="2"/>
  <c r="D123" i="2"/>
  <c r="Z195" i="2"/>
  <c r="L191" i="2"/>
  <c r="Z169" i="2"/>
  <c r="F165" i="2"/>
  <c r="L162" i="2"/>
  <c r="F158" i="2"/>
  <c r="F154" i="2"/>
  <c r="G150" i="2"/>
  <c r="F146" i="2"/>
  <c r="D136" i="2"/>
  <c r="F133" i="2"/>
  <c r="Z200" i="2"/>
  <c r="G195" i="2"/>
  <c r="G169" i="2"/>
  <c r="D158" i="2"/>
  <c r="D154" i="2"/>
  <c r="F150" i="2"/>
  <c r="D146" i="2"/>
  <c r="Z141" i="2"/>
  <c r="D133" i="2"/>
  <c r="G200" i="2"/>
  <c r="F195" i="2"/>
  <c r="F169" i="2"/>
  <c r="G141" i="2"/>
  <c r="G137" i="2"/>
  <c r="D206" i="2"/>
  <c r="F200" i="2"/>
  <c r="D195" i="2"/>
  <c r="D169" i="2"/>
  <c r="Z166" i="2"/>
  <c r="Z155" i="2"/>
  <c r="AD153" i="2"/>
  <c r="L151" i="2"/>
  <c r="Z147" i="2"/>
  <c r="F141" i="2"/>
  <c r="F137" i="2"/>
  <c r="D200" i="2"/>
  <c r="AD190" i="2"/>
  <c r="Z182" i="2"/>
  <c r="F166" i="2"/>
  <c r="G155" i="2"/>
  <c r="G147" i="2"/>
  <c r="D141" i="2"/>
  <c r="D137" i="2"/>
  <c r="G182" i="2"/>
  <c r="L176" i="2"/>
  <c r="D166" i="2"/>
  <c r="F155" i="2"/>
  <c r="F147" i="2"/>
  <c r="Z142" i="2"/>
  <c r="Z138" i="2"/>
  <c r="AD185" i="2"/>
  <c r="F182" i="2"/>
  <c r="Z170" i="2"/>
  <c r="L167" i="2"/>
  <c r="D155" i="2"/>
  <c r="D147" i="2"/>
  <c r="G142" i="2"/>
  <c r="G138" i="2"/>
  <c r="Z213" i="2"/>
  <c r="D182" i="2"/>
  <c r="G170" i="2"/>
  <c r="L159" i="2"/>
  <c r="F142" i="2"/>
  <c r="F138" i="2"/>
  <c r="G213" i="2"/>
  <c r="Z199" i="2"/>
  <c r="Z184" i="2"/>
  <c r="L178" i="2"/>
  <c r="F170" i="2"/>
  <c r="L203" i="2"/>
  <c r="G199" i="2"/>
  <c r="L188" i="2"/>
  <c r="G184" i="2"/>
  <c r="AD181" i="2"/>
  <c r="L163" i="2"/>
  <c r="F199" i="2"/>
  <c r="F184" i="2"/>
  <c r="F143" i="2"/>
  <c r="Z131" i="2"/>
  <c r="Z120" i="2"/>
  <c r="F119" i="2"/>
  <c r="G113" i="2"/>
  <c r="Z108" i="2"/>
  <c r="G93" i="2"/>
  <c r="D92" i="2"/>
  <c r="L88" i="2"/>
  <c r="AD88" i="2" s="1"/>
  <c r="F87" i="2"/>
  <c r="G92" i="2"/>
  <c r="D83" i="2"/>
  <c r="D81" i="2"/>
  <c r="Z69" i="2"/>
  <c r="G56" i="2"/>
  <c r="Z47" i="2"/>
  <c r="Z15" i="2"/>
  <c r="F14" i="2"/>
  <c r="G29" i="2"/>
  <c r="Z22" i="2"/>
  <c r="G15" i="2"/>
  <c r="D14" i="2"/>
  <c r="Z36" i="2"/>
  <c r="F29" i="2"/>
  <c r="Z16" i="2"/>
  <c r="F15" i="2"/>
  <c r="G16" i="2"/>
  <c r="D41" i="2"/>
  <c r="D19" i="2"/>
  <c r="F49" i="2"/>
  <c r="Z104" i="2"/>
  <c r="F92" i="2"/>
  <c r="G69" i="2"/>
  <c r="F56" i="2"/>
  <c r="G52" i="2"/>
  <c r="G47" i="2"/>
  <c r="G22" i="2"/>
  <c r="F22" i="2"/>
  <c r="F10" i="2"/>
  <c r="G104" i="2"/>
  <c r="F69" i="2"/>
  <c r="D56" i="2"/>
  <c r="F52" i="2"/>
  <c r="F47" i="2"/>
  <c r="L33" i="2"/>
  <c r="D15" i="2"/>
  <c r="G49" i="2"/>
  <c r="F104" i="2"/>
  <c r="Z87" i="2"/>
  <c r="D52" i="2"/>
  <c r="D47" i="2"/>
  <c r="Z40" i="2"/>
  <c r="G36" i="2"/>
  <c r="D29" i="2"/>
  <c r="Z26" i="2"/>
  <c r="D104" i="2"/>
  <c r="G87" i="2"/>
  <c r="Z57" i="2"/>
  <c r="G40" i="2"/>
  <c r="F36" i="2"/>
  <c r="G26" i="2"/>
  <c r="D22" i="2"/>
  <c r="Z17" i="2"/>
  <c r="F16" i="2"/>
  <c r="G11" i="2"/>
  <c r="Z105" i="2"/>
  <c r="Z70" i="2"/>
  <c r="G57" i="2"/>
  <c r="Z53" i="2"/>
  <c r="Z48" i="2"/>
  <c r="F40" i="2"/>
  <c r="D36" i="2"/>
  <c r="Z30" i="2"/>
  <c r="F26" i="2"/>
  <c r="G17" i="2"/>
  <c r="D16" i="2"/>
  <c r="G54" i="2"/>
  <c r="F11" i="2"/>
  <c r="G105" i="2"/>
  <c r="F70" i="2"/>
  <c r="Z61" i="2"/>
  <c r="F57" i="2"/>
  <c r="G53" i="2"/>
  <c r="G48" i="2"/>
  <c r="G44" i="2"/>
  <c r="D40" i="2"/>
  <c r="G30" i="2"/>
  <c r="Z23" i="2"/>
  <c r="Z18" i="2"/>
  <c r="F17" i="2"/>
  <c r="F48" i="2"/>
  <c r="F30" i="2"/>
  <c r="G23" i="2"/>
  <c r="G18" i="2"/>
  <c r="F18" i="2"/>
  <c r="D18" i="2"/>
  <c r="F105" i="2"/>
  <c r="D70" i="2"/>
  <c r="G61" i="2"/>
  <c r="D57" i="2"/>
  <c r="F53" i="2"/>
  <c r="F44" i="2"/>
  <c r="Z37" i="2"/>
  <c r="D17" i="2"/>
  <c r="D30" i="2"/>
  <c r="Z19" i="2"/>
  <c r="D105" i="2"/>
  <c r="Z97" i="2"/>
  <c r="F61" i="2"/>
  <c r="D53" i="2"/>
  <c r="D48" i="2"/>
  <c r="D44" i="2"/>
  <c r="Z41" i="2"/>
  <c r="G37" i="2"/>
  <c r="F23" i="2"/>
  <c r="Z62" i="2"/>
  <c r="L12" i="2"/>
  <c r="Z107" i="2"/>
  <c r="G97" i="2"/>
  <c r="Z82" i="2"/>
  <c r="Z71" i="2"/>
  <c r="Z58" i="2"/>
  <c r="G41" i="2"/>
  <c r="F37" i="2"/>
  <c r="D23" i="2"/>
  <c r="G19" i="2"/>
  <c r="G107" i="2"/>
  <c r="F97" i="2"/>
  <c r="G82" i="2"/>
  <c r="G71" i="2"/>
  <c r="Z67" i="2"/>
  <c r="G58" i="2"/>
  <c r="Z54" i="2"/>
  <c r="Z49" i="2"/>
  <c r="Z45" i="2"/>
  <c r="F41" i="2"/>
  <c r="D37" i="2"/>
  <c r="F19" i="2"/>
  <c r="Z10" i="2"/>
  <c r="G45" i="2"/>
  <c r="G10" i="2"/>
  <c r="D54" i="2"/>
  <c r="D45" i="2"/>
  <c r="D11" i="2"/>
  <c r="Z119" i="2"/>
  <c r="F107" i="2"/>
  <c r="D97" i="2"/>
  <c r="F82" i="2"/>
  <c r="F71" i="2"/>
  <c r="G67" i="2"/>
  <c r="F58" i="2"/>
  <c r="G119" i="2"/>
  <c r="Z113" i="2"/>
  <c r="D107" i="2"/>
  <c r="D82" i="2"/>
  <c r="F67" i="2"/>
  <c r="F62" i="2"/>
  <c r="D58" i="2"/>
  <c r="F102" i="2"/>
  <c r="Z93" i="2"/>
  <c r="M88" i="2"/>
  <c r="L86" i="2"/>
  <c r="D62" i="2"/>
  <c r="Z143" i="2"/>
  <c r="D102" i="2"/>
  <c r="Z103" i="2"/>
  <c r="F72" i="2"/>
  <c r="Z66" i="2"/>
  <c r="Z63" i="2"/>
  <c r="Z50" i="2"/>
  <c r="G103" i="2"/>
  <c r="D72" i="2"/>
  <c r="F66" i="2"/>
  <c r="G63" i="2"/>
  <c r="G50" i="2"/>
  <c r="F103" i="2"/>
  <c r="Z75" i="2"/>
  <c r="D66" i="2"/>
  <c r="F63" i="2"/>
  <c r="F50" i="2"/>
  <c r="D103" i="2"/>
  <c r="G75" i="2"/>
  <c r="D63" i="2"/>
  <c r="D50" i="2"/>
  <c r="D138" i="2"/>
  <c r="Z106" i="2"/>
  <c r="Z68" i="2"/>
  <c r="Z55" i="2"/>
  <c r="Z46" i="2"/>
  <c r="G106" i="2"/>
  <c r="Z78" i="2"/>
  <c r="G68" i="2"/>
  <c r="Z64" i="2"/>
  <c r="G55" i="2"/>
  <c r="Z51" i="2"/>
  <c r="G46" i="2"/>
  <c r="F106" i="2"/>
  <c r="Z83" i="2"/>
  <c r="Z81" i="2"/>
  <c r="G78" i="2"/>
  <c r="F68" i="2"/>
  <c r="G64" i="2"/>
  <c r="D55" i="2"/>
  <c r="G51" i="2"/>
  <c r="F46" i="2"/>
  <c r="D106" i="2"/>
  <c r="L98" i="2"/>
  <c r="G83" i="2"/>
  <c r="G81" i="2"/>
  <c r="F78" i="2"/>
  <c r="D68" i="2"/>
  <c r="F64" i="2"/>
  <c r="D51" i="2"/>
  <c r="D46" i="2"/>
  <c r="Z92" i="2"/>
  <c r="F83" i="2"/>
  <c r="F81" i="2"/>
  <c r="D78" i="2"/>
  <c r="D64" i="2"/>
  <c r="G14" i="2"/>
  <c r="D13" i="2"/>
  <c r="Z11" i="2"/>
  <c r="D49" i="2"/>
  <c r="D10" i="2"/>
  <c r="G13" i="2"/>
  <c r="Z13" i="2"/>
  <c r="F13" i="2"/>
  <c r="Z14" i="2"/>
  <c r="M321" i="2"/>
  <c r="AD321" i="2"/>
  <c r="M340" i="2"/>
  <c r="AD340" i="2"/>
  <c r="M269" i="2"/>
  <c r="AD269" i="2"/>
  <c r="M261" i="2"/>
  <c r="AD261" i="2"/>
  <c r="M265" i="2"/>
  <c r="AD265" i="2"/>
  <c r="AD243" i="2"/>
  <c r="M243" i="2"/>
  <c r="M186" i="2"/>
  <c r="AD186" i="2"/>
  <c r="AD235" i="2"/>
  <c r="M235" i="2"/>
  <c r="M264" i="2"/>
  <c r="AD264" i="2"/>
  <c r="AD217" i="2"/>
  <c r="M217" i="2"/>
  <c r="AD260" i="2"/>
  <c r="M260" i="2"/>
  <c r="M168" i="2"/>
  <c r="AD168" i="2"/>
  <c r="M183" i="2"/>
  <c r="AD183" i="2"/>
  <c r="M177" i="2"/>
  <c r="AD177" i="2"/>
  <c r="M191" i="2"/>
  <c r="AD191" i="2"/>
  <c r="M162" i="2"/>
  <c r="AD162" i="2"/>
  <c r="M151" i="2"/>
  <c r="AD151" i="2"/>
  <c r="AD176" i="2"/>
  <c r="M176" i="2"/>
  <c r="AD167" i="2"/>
  <c r="M167" i="2"/>
  <c r="M159" i="2"/>
  <c r="AD159" i="2"/>
  <c r="M178" i="2"/>
  <c r="AD178" i="2"/>
  <c r="M203" i="2"/>
  <c r="AD203" i="2"/>
  <c r="M188" i="2"/>
  <c r="AD188" i="2"/>
  <c r="M163" i="2"/>
  <c r="AD163" i="2"/>
  <c r="M33" i="2"/>
  <c r="AD33" i="2"/>
  <c r="M12" i="2"/>
  <c r="AD12" i="2"/>
  <c r="M86" i="2"/>
  <c r="AD86" i="2"/>
  <c r="M98" i="2"/>
  <c r="AD98" i="2"/>
  <c r="AE342" i="2" l="1"/>
  <c r="AE334" i="2"/>
  <c r="AE341" i="2"/>
  <c r="AB342" i="2"/>
  <c r="AE339" i="2"/>
  <c r="AE348" i="2"/>
  <c r="P65" i="2"/>
  <c r="Q65" i="2" s="1"/>
  <c r="N89" i="2"/>
  <c r="O89" i="2" s="1"/>
  <c r="AE338" i="2"/>
  <c r="R337" i="2"/>
  <c r="S337" i="2"/>
  <c r="AE336" i="2"/>
  <c r="AE89" i="2"/>
  <c r="AB338" i="2"/>
  <c r="AB341" i="2"/>
  <c r="AB348" i="2"/>
  <c r="AE65" i="2"/>
  <c r="AE354" i="2"/>
  <c r="AE337" i="2"/>
  <c r="AB337" i="2"/>
  <c r="P86" i="2"/>
  <c r="P12" i="2"/>
  <c r="Q12" i="2" s="1"/>
  <c r="P163" i="2"/>
  <c r="Q163" i="2" s="1"/>
  <c r="N163" i="2"/>
  <c r="O163" i="2" s="1"/>
  <c r="AE188" i="2"/>
  <c r="P188" i="2"/>
  <c r="Q188" i="2" s="1"/>
  <c r="P203" i="2"/>
  <c r="N203" i="2"/>
  <c r="N178" i="2"/>
  <c r="O178" i="2" s="1"/>
  <c r="N167" i="2"/>
  <c r="O167" i="2" s="1"/>
  <c r="P151" i="2"/>
  <c r="Q151" i="2" s="1"/>
  <c r="P191" i="2"/>
  <c r="Q191" i="2" s="1"/>
  <c r="P177" i="2"/>
  <c r="Q177" i="2" s="1"/>
  <c r="AE183" i="2"/>
  <c r="P183" i="2"/>
  <c r="Q183" i="2" s="1"/>
  <c r="P260" i="2"/>
  <c r="AE264" i="2"/>
  <c r="P264" i="2"/>
  <c r="Q264" i="2" s="1"/>
  <c r="P235" i="2"/>
  <c r="Q235" i="2" s="1"/>
  <c r="AE235" i="2"/>
  <c r="P265" i="2"/>
  <c r="Q265" i="2" s="1"/>
  <c r="P261" i="2"/>
  <c r="Q261" i="2" s="1"/>
  <c r="P269" i="2"/>
  <c r="Q269" i="2" s="1"/>
  <c r="AE340" i="2"/>
  <c r="P340" i="2"/>
  <c r="Q340" i="2" s="1"/>
  <c r="P321" i="2"/>
  <c r="Q321" i="2" s="1"/>
  <c r="N321" i="2"/>
  <c r="O321" i="2" s="1"/>
  <c r="AA13" i="2"/>
  <c r="AB13" i="2" s="1"/>
  <c r="H13" i="2"/>
  <c r="K10" i="2"/>
  <c r="T10" i="2"/>
  <c r="T49" i="2"/>
  <c r="K49" i="2"/>
  <c r="T13" i="2"/>
  <c r="K13" i="2"/>
  <c r="H14" i="2"/>
  <c r="I14" i="2" s="1"/>
  <c r="K64" i="2"/>
  <c r="T64" i="2"/>
  <c r="T78" i="2"/>
  <c r="K78" i="2"/>
  <c r="AA81" i="2"/>
  <c r="AA83" i="2"/>
  <c r="AB83" i="2" s="1"/>
  <c r="T46" i="2"/>
  <c r="K46" i="2"/>
  <c r="T51" i="2"/>
  <c r="K51" i="2"/>
  <c r="AA64" i="2"/>
  <c r="AB64" i="2" s="1"/>
  <c r="AD68" i="2"/>
  <c r="T68" i="2"/>
  <c r="M68" i="2"/>
  <c r="L68" i="2"/>
  <c r="K68" i="2"/>
  <c r="AA78" i="2"/>
  <c r="H81" i="2"/>
  <c r="H83" i="2"/>
  <c r="T106" i="2"/>
  <c r="K106" i="2"/>
  <c r="AA46" i="2"/>
  <c r="AB46" i="2" s="1"/>
  <c r="H51" i="2"/>
  <c r="I51" i="2" s="1"/>
  <c r="T55" i="2"/>
  <c r="K55" i="2"/>
  <c r="H64" i="2"/>
  <c r="AA68" i="2"/>
  <c r="H78" i="2"/>
  <c r="AB81" i="2"/>
  <c r="AA106" i="2"/>
  <c r="H46" i="2"/>
  <c r="I46" i="2" s="1"/>
  <c r="H55" i="2"/>
  <c r="I55" i="2" s="1"/>
  <c r="H68" i="2"/>
  <c r="I68" i="2" s="1"/>
  <c r="H106" i="2"/>
  <c r="I106" i="2" s="1"/>
  <c r="T138" i="2"/>
  <c r="K138" i="2"/>
  <c r="T50" i="2"/>
  <c r="K50" i="2"/>
  <c r="T63" i="2"/>
  <c r="K63" i="2"/>
  <c r="H75" i="2"/>
  <c r="I75" i="2" s="1"/>
  <c r="T103" i="2"/>
  <c r="K103" i="2"/>
  <c r="AA50" i="2"/>
  <c r="AA63" i="2"/>
  <c r="T66" i="2"/>
  <c r="K66" i="2"/>
  <c r="AA103" i="2"/>
  <c r="AB103" i="2" s="1"/>
  <c r="H50" i="2"/>
  <c r="I50" i="2" s="1"/>
  <c r="H63" i="2"/>
  <c r="I63" i="2" s="1"/>
  <c r="AA66" i="2"/>
  <c r="L72" i="2"/>
  <c r="K72" i="2"/>
  <c r="AD72" i="2"/>
  <c r="T72" i="2"/>
  <c r="M72" i="2"/>
  <c r="H103" i="2"/>
  <c r="AA72" i="2"/>
  <c r="AB72" i="2" s="1"/>
  <c r="K102" i="2"/>
  <c r="T102" i="2"/>
  <c r="K62" i="2"/>
  <c r="T62" i="2"/>
  <c r="P88" i="2"/>
  <c r="Q88" i="2" s="1"/>
  <c r="N88" i="2"/>
  <c r="O88" i="2" s="1"/>
  <c r="AA102" i="2"/>
  <c r="K58" i="2"/>
  <c r="T58" i="2"/>
  <c r="AA62" i="2"/>
  <c r="AA67" i="2"/>
  <c r="AB67" i="2" s="1"/>
  <c r="T82" i="2"/>
  <c r="K82" i="2"/>
  <c r="T107" i="2"/>
  <c r="K107" i="2"/>
  <c r="H119" i="2"/>
  <c r="I119" i="2" s="1"/>
  <c r="AA58" i="2"/>
  <c r="H67" i="2"/>
  <c r="I67" i="2" s="1"/>
  <c r="AA71" i="2"/>
  <c r="AB71" i="2" s="1"/>
  <c r="AA82" i="2"/>
  <c r="AB82" i="2" s="1"/>
  <c r="T97" i="2"/>
  <c r="K97" i="2"/>
  <c r="AA107" i="2"/>
  <c r="T11" i="2"/>
  <c r="K11" i="2"/>
  <c r="T45" i="2"/>
  <c r="K45" i="2"/>
  <c r="K54" i="2"/>
  <c r="T54" i="2"/>
  <c r="H10" i="2"/>
  <c r="I10" i="2" s="1"/>
  <c r="H45" i="2"/>
  <c r="I45" i="2" s="1"/>
  <c r="AA19" i="2"/>
  <c r="T37" i="2"/>
  <c r="K37" i="2"/>
  <c r="AA41" i="2"/>
  <c r="H58" i="2"/>
  <c r="H71" i="2"/>
  <c r="I71" i="2" s="1"/>
  <c r="H82" i="2"/>
  <c r="I82" i="2" s="1"/>
  <c r="AA97" i="2"/>
  <c r="AB97" i="2" s="1"/>
  <c r="H107" i="2"/>
  <c r="I107" i="2" s="1"/>
  <c r="H19" i="2"/>
  <c r="K23" i="2"/>
  <c r="T23" i="2"/>
  <c r="AA37" i="2"/>
  <c r="AB37" i="2" s="1"/>
  <c r="H41" i="2"/>
  <c r="H97" i="2"/>
  <c r="I97" i="2" s="1"/>
  <c r="AB62" i="2"/>
  <c r="AA23" i="2"/>
  <c r="AB23" i="2" s="1"/>
  <c r="H37" i="2"/>
  <c r="I37" i="2" s="1"/>
  <c r="K44" i="2"/>
  <c r="T44" i="2"/>
  <c r="K48" i="2"/>
  <c r="T48" i="2"/>
  <c r="K53" i="2"/>
  <c r="T53" i="2"/>
  <c r="AA61" i="2"/>
  <c r="AB61" i="2" s="1"/>
  <c r="T105" i="2"/>
  <c r="K105" i="2"/>
  <c r="K30" i="2"/>
  <c r="T30" i="2"/>
  <c r="K17" i="2"/>
  <c r="T17" i="2"/>
  <c r="AA44" i="2"/>
  <c r="AB44" i="2" s="1"/>
  <c r="AA53" i="2"/>
  <c r="AB53" i="2" s="1"/>
  <c r="T57" i="2"/>
  <c r="K57" i="2"/>
  <c r="H61" i="2"/>
  <c r="I61" i="2" s="1"/>
  <c r="M70" i="2"/>
  <c r="L70" i="2"/>
  <c r="K70" i="2"/>
  <c r="AD70" i="2"/>
  <c r="T70" i="2"/>
  <c r="AA105" i="2"/>
  <c r="K18" i="2"/>
  <c r="T18" i="2"/>
  <c r="AA18" i="2"/>
  <c r="H18" i="2"/>
  <c r="H23" i="2"/>
  <c r="AA30" i="2"/>
  <c r="AB30" i="2" s="1"/>
  <c r="AA48" i="2"/>
  <c r="AB48" i="2" s="1"/>
  <c r="AA17" i="2"/>
  <c r="AB17" i="2" s="1"/>
  <c r="H30" i="2"/>
  <c r="K40" i="2"/>
  <c r="T40" i="2"/>
  <c r="H44" i="2"/>
  <c r="I44" i="2" s="1"/>
  <c r="H48" i="2"/>
  <c r="H53" i="2"/>
  <c r="I53" i="2" s="1"/>
  <c r="AA57" i="2"/>
  <c r="AB57" i="2" s="1"/>
  <c r="AA70" i="2"/>
  <c r="AB70" i="2" s="1"/>
  <c r="H105" i="2"/>
  <c r="I105" i="2" s="1"/>
  <c r="AA11" i="2"/>
  <c r="AB11" i="2" s="1"/>
  <c r="H54" i="2"/>
  <c r="I54" i="2" s="1"/>
  <c r="T16" i="2"/>
  <c r="K16" i="2"/>
  <c r="H17" i="2"/>
  <c r="AA26" i="2"/>
  <c r="T36" i="2"/>
  <c r="K36" i="2"/>
  <c r="AA40" i="2"/>
  <c r="AB40" i="2" s="1"/>
  <c r="H57" i="2"/>
  <c r="I57" i="2" s="1"/>
  <c r="H11" i="2"/>
  <c r="I16" i="2"/>
  <c r="AA16" i="2"/>
  <c r="AB16" i="2" s="1"/>
  <c r="T22" i="2"/>
  <c r="K22" i="2"/>
  <c r="H26" i="2"/>
  <c r="AA36" i="2"/>
  <c r="AB36" i="2" s="1"/>
  <c r="H40" i="2"/>
  <c r="I40" i="2" s="1"/>
  <c r="H87" i="2"/>
  <c r="I87" i="2" s="1"/>
  <c r="K104" i="2"/>
  <c r="T104" i="2"/>
  <c r="T29" i="2"/>
  <c r="K29" i="2"/>
  <c r="H36" i="2"/>
  <c r="I36" i="2" s="1"/>
  <c r="T47" i="2"/>
  <c r="K47" i="2"/>
  <c r="T52" i="2"/>
  <c r="K52" i="2"/>
  <c r="AA104" i="2"/>
  <c r="AB104" i="2" s="1"/>
  <c r="H49" i="2"/>
  <c r="I49" i="2" s="1"/>
  <c r="T15" i="2"/>
  <c r="K15" i="2"/>
  <c r="AA47" i="2"/>
  <c r="AA52" i="2"/>
  <c r="AB52" i="2" s="1"/>
  <c r="T56" i="2"/>
  <c r="K56" i="2"/>
  <c r="AA69" i="2"/>
  <c r="AB69" i="2" s="1"/>
  <c r="H104" i="2"/>
  <c r="I104" i="2" s="1"/>
  <c r="AA10" i="2"/>
  <c r="AB10" i="2" s="1"/>
  <c r="AA22" i="2"/>
  <c r="AB22" i="2" s="1"/>
  <c r="H22" i="2"/>
  <c r="H47" i="2"/>
  <c r="I47" i="2" s="1"/>
  <c r="H52" i="2"/>
  <c r="I52" i="2" s="1"/>
  <c r="AA56" i="2"/>
  <c r="H69" i="2"/>
  <c r="I69" i="2" s="1"/>
  <c r="AA92" i="2"/>
  <c r="AA49" i="2"/>
  <c r="K19" i="2"/>
  <c r="T19" i="2"/>
  <c r="K41" i="2"/>
  <c r="T41" i="2"/>
  <c r="H16" i="2"/>
  <c r="AA15" i="2"/>
  <c r="AB15" i="2" s="1"/>
  <c r="AA29" i="2"/>
  <c r="AB29" i="2" s="1"/>
  <c r="T14" i="2"/>
  <c r="K14" i="2"/>
  <c r="H15" i="2"/>
  <c r="H29" i="2"/>
  <c r="AA14" i="2"/>
  <c r="AB14" i="2" s="1"/>
  <c r="H56" i="2"/>
  <c r="I56" i="2" s="1"/>
  <c r="T81" i="2"/>
  <c r="K81" i="2"/>
  <c r="T83" i="2"/>
  <c r="K83" i="2"/>
  <c r="H92" i="2"/>
  <c r="AA87" i="2"/>
  <c r="AB87" i="2" s="1"/>
  <c r="AD92" i="2"/>
  <c r="T92" i="2"/>
  <c r="M92" i="2"/>
  <c r="L92" i="2"/>
  <c r="K92" i="2"/>
  <c r="H93" i="2"/>
  <c r="I93" i="2" s="1"/>
  <c r="H113" i="2"/>
  <c r="I113" i="2" s="1"/>
  <c r="AA119" i="2"/>
  <c r="AB119" i="2" s="1"/>
  <c r="AA143" i="2"/>
  <c r="AA184" i="2"/>
  <c r="AB184" i="2" s="1"/>
  <c r="AA199" i="2"/>
  <c r="AE181" i="2"/>
  <c r="H184" i="2"/>
  <c r="I184" i="2" s="1"/>
  <c r="H199" i="2"/>
  <c r="AA170" i="2"/>
  <c r="AB170" i="2" s="1"/>
  <c r="H213" i="2"/>
  <c r="I213" i="2" s="1"/>
  <c r="AA138" i="2"/>
  <c r="AB138" i="2" s="1"/>
  <c r="AA142" i="2"/>
  <c r="AB142" i="2" s="1"/>
  <c r="H170" i="2"/>
  <c r="I170" i="2" s="1"/>
  <c r="T182" i="2"/>
  <c r="K182" i="2"/>
  <c r="H138" i="2"/>
  <c r="H142" i="2"/>
  <c r="K147" i="2"/>
  <c r="T147" i="2"/>
  <c r="T155" i="2"/>
  <c r="K155" i="2"/>
  <c r="AA182" i="2"/>
  <c r="AB182" i="2" s="1"/>
  <c r="AA147" i="2"/>
  <c r="AA155" i="2"/>
  <c r="AB155" i="2" s="1"/>
  <c r="T166" i="2"/>
  <c r="K166" i="2"/>
  <c r="H182" i="2"/>
  <c r="I182" i="2" s="1"/>
  <c r="T137" i="2"/>
  <c r="K137" i="2"/>
  <c r="T141" i="2"/>
  <c r="K141" i="2"/>
  <c r="H147" i="2"/>
  <c r="I147" i="2" s="1"/>
  <c r="H155" i="2"/>
  <c r="I155" i="2" s="1"/>
  <c r="AA166" i="2"/>
  <c r="T200" i="2"/>
  <c r="K200" i="2"/>
  <c r="AA137" i="2"/>
  <c r="AB137" i="2" s="1"/>
  <c r="AA141" i="2"/>
  <c r="AB141" i="2" s="1"/>
  <c r="T169" i="2"/>
  <c r="K169" i="2"/>
  <c r="K195" i="2"/>
  <c r="T195" i="2"/>
  <c r="AA200" i="2"/>
  <c r="K206" i="2"/>
  <c r="T206" i="2"/>
  <c r="H137" i="2"/>
  <c r="H141" i="2"/>
  <c r="AA169" i="2"/>
  <c r="AB169" i="2" s="1"/>
  <c r="AA195" i="2"/>
  <c r="AB195" i="2" s="1"/>
  <c r="H200" i="2"/>
  <c r="K133" i="2"/>
  <c r="T133" i="2"/>
  <c r="T146" i="2"/>
  <c r="K146" i="2"/>
  <c r="AA150" i="2"/>
  <c r="AB150" i="2" s="1"/>
  <c r="K154" i="2"/>
  <c r="T154" i="2"/>
  <c r="T158" i="2"/>
  <c r="K158" i="2"/>
  <c r="H169" i="2"/>
  <c r="H195" i="2"/>
  <c r="AA133" i="2"/>
  <c r="AB133" i="2" s="1"/>
  <c r="T136" i="2"/>
  <c r="K136" i="2"/>
  <c r="AA146" i="2"/>
  <c r="AB146" i="2" s="1"/>
  <c r="H150" i="2"/>
  <c r="AA154" i="2"/>
  <c r="AB154" i="2" s="1"/>
  <c r="AA158" i="2"/>
  <c r="AA165" i="2"/>
  <c r="AB165" i="2" s="1"/>
  <c r="K123" i="2"/>
  <c r="T123" i="2"/>
  <c r="H133" i="2"/>
  <c r="H136" i="2"/>
  <c r="H146" i="2"/>
  <c r="I146" i="2" s="1"/>
  <c r="H154" i="2"/>
  <c r="I154" i="2" s="1"/>
  <c r="H165" i="2"/>
  <c r="I165" i="2" s="1"/>
  <c r="AA123" i="2"/>
  <c r="AB123" i="2" s="1"/>
  <c r="K161" i="2"/>
  <c r="T161" i="2"/>
  <c r="K26" i="2"/>
  <c r="T26" i="2"/>
  <c r="AA45" i="2"/>
  <c r="AB45" i="2" s="1"/>
  <c r="AA55" i="2"/>
  <c r="AB55" i="2" s="1"/>
  <c r="K61" i="2"/>
  <c r="T61" i="2"/>
  <c r="H62" i="2"/>
  <c r="M71" i="2"/>
  <c r="L71" i="2"/>
  <c r="K71" i="2"/>
  <c r="AD71" i="2"/>
  <c r="T71" i="2"/>
  <c r="H72" i="2"/>
  <c r="K101" i="2"/>
  <c r="T101" i="2"/>
  <c r="H102" i="2"/>
  <c r="I102" i="2" s="1"/>
  <c r="K122" i="2"/>
  <c r="T122" i="2"/>
  <c r="H123" i="2"/>
  <c r="K149" i="2"/>
  <c r="T149" i="2"/>
  <c r="AA161" i="2"/>
  <c r="AB161" i="2" s="1"/>
  <c r="AA175" i="2"/>
  <c r="AB175" i="2" s="1"/>
  <c r="AA101" i="2"/>
  <c r="AB101" i="2" s="1"/>
  <c r="AA122" i="2"/>
  <c r="AB122" i="2" s="1"/>
  <c r="K128" i="2"/>
  <c r="T128" i="2"/>
  <c r="K145" i="2"/>
  <c r="T145" i="2"/>
  <c r="AA149" i="2"/>
  <c r="AB149" i="2" s="1"/>
  <c r="AA157" i="2"/>
  <c r="AB157" i="2" s="1"/>
  <c r="H161" i="2"/>
  <c r="K164" i="2"/>
  <c r="T164" i="2"/>
  <c r="H175" i="2"/>
  <c r="AA208" i="2"/>
  <c r="AB208" i="2" s="1"/>
  <c r="H101" i="2"/>
  <c r="I101" i="2" s="1"/>
  <c r="K110" i="2"/>
  <c r="T110" i="2"/>
  <c r="K121" i="2"/>
  <c r="T121" i="2"/>
  <c r="H122" i="2"/>
  <c r="AA128" i="2"/>
  <c r="AA145" i="2"/>
  <c r="H149" i="2"/>
  <c r="I149" i="2" s="1"/>
  <c r="H157" i="2"/>
  <c r="I157" i="2" s="1"/>
  <c r="AA164" i="2"/>
  <c r="AB164" i="2" s="1"/>
  <c r="H208" i="2"/>
  <c r="I208" i="2" s="1"/>
  <c r="AA110" i="2"/>
  <c r="L116" i="2"/>
  <c r="K116" i="2"/>
  <c r="M116" i="2"/>
  <c r="AD116" i="2"/>
  <c r="T116" i="2"/>
  <c r="AA121" i="2"/>
  <c r="AB121" i="2" s="1"/>
  <c r="K126" i="2"/>
  <c r="T126" i="2"/>
  <c r="H128" i="2"/>
  <c r="I128" i="2" s="1"/>
  <c r="H164" i="2"/>
  <c r="K198" i="2"/>
  <c r="T198" i="2"/>
  <c r="AA54" i="2"/>
  <c r="AB54" i="2" s="1"/>
  <c r="K69" i="2"/>
  <c r="AD69" i="2"/>
  <c r="T69" i="2"/>
  <c r="M69" i="2"/>
  <c r="L69" i="2"/>
  <c r="H70" i="2"/>
  <c r="K100" i="2"/>
  <c r="T100" i="2"/>
  <c r="H110" i="2"/>
  <c r="AA116" i="2"/>
  <c r="H121" i="2"/>
  <c r="AA126" i="2"/>
  <c r="AB126" i="2" s="1"/>
  <c r="K160" i="2"/>
  <c r="T160" i="2"/>
  <c r="K194" i="2"/>
  <c r="T194" i="2"/>
  <c r="AA198" i="2"/>
  <c r="AB198" i="2" s="1"/>
  <c r="K75" i="2"/>
  <c r="T75" i="2"/>
  <c r="AA100" i="2"/>
  <c r="AB100" i="2" s="1"/>
  <c r="AD115" i="2"/>
  <c r="K115" i="2"/>
  <c r="T115" i="2"/>
  <c r="M115" i="2"/>
  <c r="L115" i="2"/>
  <c r="H116" i="2"/>
  <c r="T127" i="2"/>
  <c r="K127" i="2"/>
  <c r="H126" i="2"/>
  <c r="I126" i="2" s="1"/>
  <c r="T148" i="2"/>
  <c r="K148" i="2"/>
  <c r="T156" i="2"/>
  <c r="K156" i="2"/>
  <c r="AA160" i="2"/>
  <c r="AA75" i="2"/>
  <c r="T99" i="2"/>
  <c r="K99" i="2"/>
  <c r="H100" i="2"/>
  <c r="K109" i="2"/>
  <c r="T109" i="2"/>
  <c r="AA115" i="2"/>
  <c r="AB115" i="2" s="1"/>
  <c r="AA127" i="2"/>
  <c r="AB127" i="2" s="1"/>
  <c r="T132" i="2"/>
  <c r="K132" i="2"/>
  <c r="AA144" i="2"/>
  <c r="AB144" i="2" s="1"/>
  <c r="AA148" i="2"/>
  <c r="AA156" i="2"/>
  <c r="AB156" i="2" s="1"/>
  <c r="AD94" i="2"/>
  <c r="K94" i="2"/>
  <c r="T94" i="2"/>
  <c r="M94" i="2"/>
  <c r="L94" i="2"/>
  <c r="AA99" i="2"/>
  <c r="AA109" i="2"/>
  <c r="AB109" i="2" s="1"/>
  <c r="AD114" i="2"/>
  <c r="T114" i="2"/>
  <c r="M114" i="2"/>
  <c r="L114" i="2"/>
  <c r="K114" i="2"/>
  <c r="H115" i="2"/>
  <c r="I115" i="2" s="1"/>
  <c r="H127" i="2"/>
  <c r="I127" i="2" s="1"/>
  <c r="AA132" i="2"/>
  <c r="AB132" i="2" s="1"/>
  <c r="H144" i="2"/>
  <c r="H148" i="2"/>
  <c r="H156" i="2"/>
  <c r="T171" i="2"/>
  <c r="K171" i="2"/>
  <c r="AA94" i="2"/>
  <c r="AB94" i="2" s="1"/>
  <c r="H99" i="2"/>
  <c r="I99" i="2" s="1"/>
  <c r="T108" i="2"/>
  <c r="K108" i="2"/>
  <c r="H109" i="2"/>
  <c r="I109" i="2" s="1"/>
  <c r="AA114" i="2"/>
  <c r="AB114" i="2" s="1"/>
  <c r="T120" i="2"/>
  <c r="K120" i="2"/>
  <c r="T131" i="2"/>
  <c r="K131" i="2"/>
  <c r="H132" i="2"/>
  <c r="I132" i="2" s="1"/>
  <c r="M152" i="2"/>
  <c r="AD152" i="2"/>
  <c r="T152" i="2"/>
  <c r="L152" i="2"/>
  <c r="K152" i="2"/>
  <c r="AA171" i="2"/>
  <c r="AB171" i="2" s="1"/>
  <c r="AD93" i="2"/>
  <c r="T93" i="2"/>
  <c r="M93" i="2"/>
  <c r="L93" i="2"/>
  <c r="K93" i="2"/>
  <c r="H94" i="2"/>
  <c r="AB99" i="2"/>
  <c r="AA108" i="2"/>
  <c r="AD113" i="2"/>
  <c r="T113" i="2"/>
  <c r="M113" i="2"/>
  <c r="L113" i="2"/>
  <c r="K113" i="2"/>
  <c r="H114" i="2"/>
  <c r="I114" i="2" s="1"/>
  <c r="AA120" i="2"/>
  <c r="AB120" i="2" s="1"/>
  <c r="AA131" i="2"/>
  <c r="AB131" i="2" s="1"/>
  <c r="AA152" i="2"/>
  <c r="K174" i="2"/>
  <c r="T174" i="2"/>
  <c r="AA51" i="2"/>
  <c r="M67" i="2"/>
  <c r="L67" i="2"/>
  <c r="K67" i="2"/>
  <c r="AD67" i="2"/>
  <c r="T67" i="2"/>
  <c r="H66" i="2"/>
  <c r="I66" i="2" s="1"/>
  <c r="AD87" i="2"/>
  <c r="T87" i="2"/>
  <c r="K87" i="2"/>
  <c r="M87" i="2"/>
  <c r="L87" i="2"/>
  <c r="AA93" i="2"/>
  <c r="H108" i="2"/>
  <c r="AA113" i="2"/>
  <c r="T119" i="2"/>
  <c r="K119" i="2"/>
  <c r="H120" i="2"/>
  <c r="I120" i="2" s="1"/>
  <c r="H131" i="2"/>
  <c r="I131" i="2" s="1"/>
  <c r="T143" i="2"/>
  <c r="K143" i="2"/>
  <c r="AA174" i="2"/>
  <c r="AB174" i="2" s="1"/>
  <c r="AE189" i="2"/>
  <c r="T199" i="2"/>
  <c r="K199" i="2"/>
  <c r="T208" i="2"/>
  <c r="K208" i="2"/>
  <c r="AA213" i="2"/>
  <c r="AE216" i="2"/>
  <c r="T221" i="2"/>
  <c r="K221" i="2"/>
  <c r="AA228" i="2"/>
  <c r="AB228" i="2" s="1"/>
  <c r="AA230" i="2"/>
  <c r="AB230" i="2" s="1"/>
  <c r="H255" i="2"/>
  <c r="I255" i="2" s="1"/>
  <c r="H221" i="2"/>
  <c r="I221" i="2" s="1"/>
  <c r="H228" i="2"/>
  <c r="H230" i="2"/>
  <c r="H247" i="2"/>
  <c r="I247" i="2" s="1"/>
  <c r="T238" i="2"/>
  <c r="K238" i="2"/>
  <c r="AA248" i="2"/>
  <c r="AB248" i="2" s="1"/>
  <c r="H266" i="2"/>
  <c r="AA238" i="2"/>
  <c r="H264" i="2"/>
  <c r="T212" i="2"/>
  <c r="K212" i="2"/>
  <c r="H238" i="2"/>
  <c r="AA242" i="2"/>
  <c r="T207" i="2"/>
  <c r="K207" i="2"/>
  <c r="AA212" i="2"/>
  <c r="AB212" i="2" s="1"/>
  <c r="T219" i="2"/>
  <c r="K219" i="2"/>
  <c r="H207" i="2"/>
  <c r="I207" i="2" s="1"/>
  <c r="H212" i="2"/>
  <c r="I212" i="2" s="1"/>
  <c r="AA219" i="2"/>
  <c r="AB219" i="2" s="1"/>
  <c r="H219" i="2"/>
  <c r="H257" i="2"/>
  <c r="I257" i="2" s="1"/>
  <c r="AE266" i="2"/>
  <c r="T211" i="2"/>
  <c r="K211" i="2"/>
  <c r="T220" i="2"/>
  <c r="K220" i="2"/>
  <c r="T245" i="2"/>
  <c r="K245" i="2"/>
  <c r="AA206" i="2"/>
  <c r="AA211" i="2"/>
  <c r="AA220" i="2"/>
  <c r="AA231" i="2"/>
  <c r="AA239" i="2"/>
  <c r="AB239" i="2" s="1"/>
  <c r="AA245" i="2"/>
  <c r="AB245" i="2" s="1"/>
  <c r="H206" i="2"/>
  <c r="I206" i="2" s="1"/>
  <c r="H211" i="2"/>
  <c r="I211" i="2" s="1"/>
  <c r="P216" i="2"/>
  <c r="Q216" i="2" s="1"/>
  <c r="H220" i="2"/>
  <c r="I220" i="2" s="1"/>
  <c r="K227" i="2"/>
  <c r="T227" i="2"/>
  <c r="T229" i="2"/>
  <c r="K229" i="2"/>
  <c r="H231" i="2"/>
  <c r="H239" i="2"/>
  <c r="H245" i="2"/>
  <c r="AA227" i="2"/>
  <c r="AA229" i="2"/>
  <c r="K144" i="2"/>
  <c r="T144" i="2"/>
  <c r="H145" i="2"/>
  <c r="H160" i="2"/>
  <c r="I160" i="2" s="1"/>
  <c r="K175" i="2"/>
  <c r="T175" i="2"/>
  <c r="AA194" i="2"/>
  <c r="AB194" i="2" s="1"/>
  <c r="H198" i="2"/>
  <c r="I198" i="2" s="1"/>
  <c r="H227" i="2"/>
  <c r="H229" i="2"/>
  <c r="K187" i="2"/>
  <c r="T187" i="2"/>
  <c r="K210" i="2"/>
  <c r="T210" i="2"/>
  <c r="AA215" i="2"/>
  <c r="AB215" i="2" s="1"/>
  <c r="T218" i="2"/>
  <c r="K218" i="2"/>
  <c r="K180" i="2"/>
  <c r="T180" i="2"/>
  <c r="AA187" i="2"/>
  <c r="P190" i="2"/>
  <c r="Q190" i="2" s="1"/>
  <c r="AA210" i="2"/>
  <c r="H215" i="2"/>
  <c r="AA218" i="2"/>
  <c r="AB218" i="2" s="1"/>
  <c r="AA222" i="2"/>
  <c r="K236" i="2"/>
  <c r="T236" i="2"/>
  <c r="K254" i="2"/>
  <c r="T254" i="2"/>
  <c r="AA180" i="2"/>
  <c r="AB180" i="2" s="1"/>
  <c r="H187" i="2"/>
  <c r="K197" i="2"/>
  <c r="T197" i="2"/>
  <c r="H210" i="2"/>
  <c r="I210" i="2" s="1"/>
  <c r="H218" i="2"/>
  <c r="I218" i="2" s="1"/>
  <c r="H222" i="2"/>
  <c r="AA236" i="2"/>
  <c r="AB236" i="2" s="1"/>
  <c r="T246" i="2"/>
  <c r="K246" i="2"/>
  <c r="AA254" i="2"/>
  <c r="AB254" i="2" s="1"/>
  <c r="AA136" i="2"/>
  <c r="K142" i="2"/>
  <c r="T142" i="2"/>
  <c r="H143" i="2"/>
  <c r="I143" i="2" s="1"/>
  <c r="H152" i="2"/>
  <c r="K165" i="2"/>
  <c r="T165" i="2"/>
  <c r="H166" i="2"/>
  <c r="I166" i="2" s="1"/>
  <c r="K173" i="2"/>
  <c r="T173" i="2"/>
  <c r="H174" i="2"/>
  <c r="K179" i="2"/>
  <c r="T179" i="2"/>
  <c r="H180" i="2"/>
  <c r="I180" i="2" s="1"/>
  <c r="AA193" i="2"/>
  <c r="AB193" i="2" s="1"/>
  <c r="AA197" i="2"/>
  <c r="AB197" i="2" s="1"/>
  <c r="H236" i="2"/>
  <c r="I236" i="2" s="1"/>
  <c r="AA246" i="2"/>
  <c r="AB246" i="2" s="1"/>
  <c r="H254" i="2"/>
  <c r="AA173" i="2"/>
  <c r="AB173" i="2" s="1"/>
  <c r="AA179" i="2"/>
  <c r="AB179" i="2" s="1"/>
  <c r="H193" i="2"/>
  <c r="H197" i="2"/>
  <c r="T214" i="2"/>
  <c r="K214" i="2"/>
  <c r="H246" i="2"/>
  <c r="I246" i="2" s="1"/>
  <c r="K172" i="2"/>
  <c r="T172" i="2"/>
  <c r="H173" i="2"/>
  <c r="I173" i="2" s="1"/>
  <c r="H179" i="2"/>
  <c r="I179" i="2" s="1"/>
  <c r="T209" i="2"/>
  <c r="K209" i="2"/>
  <c r="AA214" i="2"/>
  <c r="AB214" i="2" s="1"/>
  <c r="AA172" i="2"/>
  <c r="AB172" i="2" s="1"/>
  <c r="T204" i="2"/>
  <c r="K204" i="2"/>
  <c r="AA209" i="2"/>
  <c r="H214" i="2"/>
  <c r="I214" i="2" s="1"/>
  <c r="AA241" i="2"/>
  <c r="AB241" i="2" s="1"/>
  <c r="H267" i="2"/>
  <c r="H172" i="2"/>
  <c r="I172" i="2" s="1"/>
  <c r="K192" i="2"/>
  <c r="T192" i="2"/>
  <c r="T196" i="2"/>
  <c r="K196" i="2"/>
  <c r="AA204" i="2"/>
  <c r="AB204" i="2" s="1"/>
  <c r="H209" i="2"/>
  <c r="I209" i="2" s="1"/>
  <c r="AA192" i="2"/>
  <c r="AB192" i="2" s="1"/>
  <c r="AA196" i="2"/>
  <c r="AB196" i="2" s="1"/>
  <c r="H204" i="2"/>
  <c r="I204" i="2" s="1"/>
  <c r="T255" i="2"/>
  <c r="K255" i="2"/>
  <c r="T150" i="2"/>
  <c r="K150" i="2"/>
  <c r="K157" i="2"/>
  <c r="T157" i="2"/>
  <c r="H158" i="2"/>
  <c r="T170" i="2"/>
  <c r="K170" i="2"/>
  <c r="H171" i="2"/>
  <c r="I171" i="2" s="1"/>
  <c r="T184" i="2"/>
  <c r="K184" i="2"/>
  <c r="P189" i="2"/>
  <c r="Q189" i="2" s="1"/>
  <c r="N189" i="2"/>
  <c r="O189" i="2" s="1"/>
  <c r="H196" i="2"/>
  <c r="I196" i="2" s="1"/>
  <c r="T213" i="2"/>
  <c r="K213" i="2"/>
  <c r="K226" i="2"/>
  <c r="T226" i="2"/>
  <c r="T228" i="2"/>
  <c r="K228" i="2"/>
  <c r="T230" i="2"/>
  <c r="K230" i="2"/>
  <c r="AA255" i="2"/>
  <c r="AB255" i="2" s="1"/>
  <c r="H276" i="2"/>
  <c r="AA285" i="2"/>
  <c r="M295" i="2"/>
  <c r="L295" i="2"/>
  <c r="K295" i="2"/>
  <c r="T295" i="2"/>
  <c r="AD295" i="2"/>
  <c r="H297" i="2"/>
  <c r="I297" i="2" s="1"/>
  <c r="AA307" i="2"/>
  <c r="AB307" i="2" s="1"/>
  <c r="K283" i="2"/>
  <c r="T283" i="2"/>
  <c r="H285" i="2"/>
  <c r="AA295" i="2"/>
  <c r="H307" i="2"/>
  <c r="H323" i="2"/>
  <c r="AA283" i="2"/>
  <c r="H295" i="2"/>
  <c r="I295" i="2" s="1"/>
  <c r="H265" i="2"/>
  <c r="H283" i="2"/>
  <c r="I283" i="2" s="1"/>
  <c r="K319" i="2"/>
  <c r="T319" i="2"/>
  <c r="AA319" i="2"/>
  <c r="AB319" i="2" s="1"/>
  <c r="AA277" i="2"/>
  <c r="AB277" i="2" s="1"/>
  <c r="T275" i="2"/>
  <c r="K275" i="2"/>
  <c r="T312" i="2"/>
  <c r="K312" i="2"/>
  <c r="AA275" i="2"/>
  <c r="AB275" i="2" s="1"/>
  <c r="T300" i="2"/>
  <c r="K300" i="2"/>
  <c r="T310" i="2"/>
  <c r="K310" i="2"/>
  <c r="H312" i="2"/>
  <c r="I312" i="2" s="1"/>
  <c r="H275" i="2"/>
  <c r="T288" i="2"/>
  <c r="K288" i="2"/>
  <c r="T298" i="2"/>
  <c r="K298" i="2"/>
  <c r="H300" i="2"/>
  <c r="I300" i="2" s="1"/>
  <c r="AA310" i="2"/>
  <c r="AB310" i="2" s="1"/>
  <c r="T286" i="2"/>
  <c r="AD286" i="2"/>
  <c r="M286" i="2"/>
  <c r="L286" i="2"/>
  <c r="K286" i="2"/>
  <c r="H288" i="2"/>
  <c r="I288" i="2" s="1"/>
  <c r="AA298" i="2"/>
  <c r="T309" i="2"/>
  <c r="M309" i="2"/>
  <c r="L309" i="2"/>
  <c r="K309" i="2"/>
  <c r="AD309" i="2"/>
  <c r="H310" i="2"/>
  <c r="I310" i="2" s="1"/>
  <c r="T320" i="2"/>
  <c r="K320" i="2"/>
  <c r="AA286" i="2"/>
  <c r="AB286" i="2" s="1"/>
  <c r="T296" i="2"/>
  <c r="K296" i="2"/>
  <c r="H298" i="2"/>
  <c r="I298" i="2" s="1"/>
  <c r="AA309" i="2"/>
  <c r="H320" i="2"/>
  <c r="I320" i="2" s="1"/>
  <c r="T284" i="2"/>
  <c r="K284" i="2"/>
  <c r="H286" i="2"/>
  <c r="I286" i="2" s="1"/>
  <c r="AA296" i="2"/>
  <c r="AB296" i="2" s="1"/>
  <c r="K306" i="2"/>
  <c r="T306" i="2"/>
  <c r="H309" i="2"/>
  <c r="K193" i="2"/>
  <c r="T193" i="2"/>
  <c r="H194" i="2"/>
  <c r="AA207" i="2"/>
  <c r="AB207" i="2" s="1"/>
  <c r="AA226" i="2"/>
  <c r="AB226" i="2" s="1"/>
  <c r="AA234" i="2"/>
  <c r="AB234" i="2" s="1"/>
  <c r="H241" i="2"/>
  <c r="I241" i="2" s="1"/>
  <c r="K280" i="2"/>
  <c r="T280" i="2"/>
  <c r="AA284" i="2"/>
  <c r="AB284" i="2" s="1"/>
  <c r="M294" i="2"/>
  <c r="L294" i="2"/>
  <c r="K294" i="2"/>
  <c r="AD294" i="2"/>
  <c r="T294" i="2"/>
  <c r="H296" i="2"/>
  <c r="I296" i="2" s="1"/>
  <c r="AA306" i="2"/>
  <c r="AB306" i="2" s="1"/>
  <c r="K225" i="2"/>
  <c r="T225" i="2"/>
  <c r="H226" i="2"/>
  <c r="P267" i="2"/>
  <c r="Q267" i="2" s="1"/>
  <c r="K282" i="2"/>
  <c r="T282" i="2"/>
  <c r="H284" i="2"/>
  <c r="I284" i="2" s="1"/>
  <c r="AA294" i="2"/>
  <c r="AB294" i="2" s="1"/>
  <c r="AA225" i="2"/>
  <c r="AB225" i="2" s="1"/>
  <c r="P266" i="2"/>
  <c r="Q266" i="2" s="1"/>
  <c r="H262" i="2"/>
  <c r="H278" i="2"/>
  <c r="I278" i="2" s="1"/>
  <c r="AA282" i="2"/>
  <c r="AB282" i="2" s="1"/>
  <c r="K224" i="2"/>
  <c r="T224" i="2"/>
  <c r="H225" i="2"/>
  <c r="I225" i="2" s="1"/>
  <c r="K244" i="2"/>
  <c r="T244" i="2"/>
  <c r="K253" i="2"/>
  <c r="T253" i="2"/>
  <c r="K256" i="2"/>
  <c r="T256" i="2"/>
  <c r="T274" i="2"/>
  <c r="K274" i="2"/>
  <c r="H192" i="2"/>
  <c r="I192" i="2" s="1"/>
  <c r="AA224" i="2"/>
  <c r="AA233" i="2"/>
  <c r="AB233" i="2" s="1"/>
  <c r="K240" i="2"/>
  <c r="T240" i="2"/>
  <c r="AA244" i="2"/>
  <c r="AA253" i="2"/>
  <c r="AA256" i="2"/>
  <c r="AB256" i="2" s="1"/>
  <c r="AA274" i="2"/>
  <c r="AB274" i="2" s="1"/>
  <c r="T223" i="2"/>
  <c r="K223" i="2"/>
  <c r="H224" i="2"/>
  <c r="H233" i="2"/>
  <c r="AA240" i="2"/>
  <c r="AB240" i="2" s="1"/>
  <c r="H244" i="2"/>
  <c r="I244" i="2" s="1"/>
  <c r="H253" i="2"/>
  <c r="I253" i="2" s="1"/>
  <c r="H256" i="2"/>
  <c r="I256" i="2" s="1"/>
  <c r="H269" i="2"/>
  <c r="H274" i="2"/>
  <c r="I274" i="2" s="1"/>
  <c r="AA223" i="2"/>
  <c r="AB223" i="2" s="1"/>
  <c r="T237" i="2"/>
  <c r="K237" i="2"/>
  <c r="H268" i="2"/>
  <c r="H263" i="2"/>
  <c r="T311" i="2"/>
  <c r="K311" i="2"/>
  <c r="K215" i="2"/>
  <c r="T215" i="2"/>
  <c r="K222" i="2"/>
  <c r="T222" i="2"/>
  <c r="H223" i="2"/>
  <c r="I223" i="2" s="1"/>
  <c r="AA237" i="2"/>
  <c r="AB237" i="2" s="1"/>
  <c r="T299" i="2"/>
  <c r="K299" i="2"/>
  <c r="AA311" i="2"/>
  <c r="H313" i="2"/>
  <c r="K232" i="2"/>
  <c r="T232" i="2"/>
  <c r="H237" i="2"/>
  <c r="I237" i="2" s="1"/>
  <c r="T287" i="2"/>
  <c r="K287" i="2"/>
  <c r="AA299" i="2"/>
  <c r="AB299" i="2" s="1"/>
  <c r="H301" i="2"/>
  <c r="I301" i="2" s="1"/>
  <c r="T308" i="2"/>
  <c r="K308" i="2"/>
  <c r="H311" i="2"/>
  <c r="T322" i="2"/>
  <c r="K322" i="2"/>
  <c r="AA232" i="2"/>
  <c r="AB232" i="2" s="1"/>
  <c r="T247" i="2"/>
  <c r="K247" i="2"/>
  <c r="T257" i="2"/>
  <c r="K257" i="2"/>
  <c r="P263" i="2"/>
  <c r="Q263" i="2" s="1"/>
  <c r="AA287" i="2"/>
  <c r="AB287" i="2" s="1"/>
  <c r="H289" i="2"/>
  <c r="I289" i="2" s="1"/>
  <c r="T297" i="2"/>
  <c r="K297" i="2"/>
  <c r="H299" i="2"/>
  <c r="I299" i="2" s="1"/>
  <c r="AA308" i="2"/>
  <c r="AB308" i="2" s="1"/>
  <c r="H322" i="2"/>
  <c r="I322" i="2" s="1"/>
  <c r="AA221" i="2"/>
  <c r="AB221" i="2" s="1"/>
  <c r="AA247" i="2"/>
  <c r="AA257" i="2"/>
  <c r="AB257" i="2" s="1"/>
  <c r="P268" i="2"/>
  <c r="Q268" i="2" s="1"/>
  <c r="AD276" i="2"/>
  <c r="T276" i="2"/>
  <c r="M276" i="2"/>
  <c r="L276" i="2"/>
  <c r="K276" i="2"/>
  <c r="T285" i="2"/>
  <c r="M285" i="2"/>
  <c r="AD285" i="2"/>
  <c r="L285" i="2"/>
  <c r="K285" i="2"/>
  <c r="H287" i="2"/>
  <c r="I287" i="2" s="1"/>
  <c r="AA297" i="2"/>
  <c r="AB297" i="2" s="1"/>
  <c r="K307" i="2"/>
  <c r="T307" i="2"/>
  <c r="H308" i="2"/>
  <c r="T239" i="2"/>
  <c r="K239" i="2"/>
  <c r="H248" i="2"/>
  <c r="H261" i="2"/>
  <c r="AA276" i="2"/>
  <c r="AA288" i="2"/>
  <c r="AB288" i="2" s="1"/>
  <c r="AA300" i="2"/>
  <c r="AB300" i="2" s="1"/>
  <c r="AA312" i="2"/>
  <c r="AA322" i="2"/>
  <c r="AB322" i="2" s="1"/>
  <c r="H340" i="2"/>
  <c r="H339" i="2"/>
  <c r="H342" i="2"/>
  <c r="AA320" i="2"/>
  <c r="AB320" i="2" s="1"/>
  <c r="K318" i="2"/>
  <c r="T318" i="2"/>
  <c r="H319" i="2"/>
  <c r="I319" i="2" s="1"/>
  <c r="K328" i="2"/>
  <c r="T328" i="2"/>
  <c r="H335" i="2"/>
  <c r="AA318" i="2"/>
  <c r="AB318" i="2" s="1"/>
  <c r="AA328" i="2"/>
  <c r="AB328" i="2" s="1"/>
  <c r="H337" i="2"/>
  <c r="K281" i="2"/>
  <c r="T281" i="2"/>
  <c r="H282" i="2"/>
  <c r="I282" i="2" s="1"/>
  <c r="K293" i="2"/>
  <c r="T293" i="2"/>
  <c r="H294" i="2"/>
  <c r="K305" i="2"/>
  <c r="T305" i="2"/>
  <c r="H306" i="2"/>
  <c r="K317" i="2"/>
  <c r="T317" i="2"/>
  <c r="H318" i="2"/>
  <c r="I318" i="2" s="1"/>
  <c r="K326" i="2"/>
  <c r="T326" i="2"/>
  <c r="H328" i="2"/>
  <c r="I328" i="2" s="1"/>
  <c r="AA281" i="2"/>
  <c r="AB281" i="2" s="1"/>
  <c r="AA293" i="2"/>
  <c r="AA305" i="2"/>
  <c r="AA317" i="2"/>
  <c r="AA326" i="2"/>
  <c r="AB326" i="2" s="1"/>
  <c r="H281" i="2"/>
  <c r="I281" i="2" s="1"/>
  <c r="K292" i="2"/>
  <c r="T292" i="2"/>
  <c r="H293" i="2"/>
  <c r="I293" i="2" s="1"/>
  <c r="K304" i="2"/>
  <c r="T304" i="2"/>
  <c r="H305" i="2"/>
  <c r="I305" i="2" s="1"/>
  <c r="L316" i="2"/>
  <c r="K316" i="2"/>
  <c r="AD316" i="2"/>
  <c r="T316" i="2"/>
  <c r="M316" i="2"/>
  <c r="H317" i="2"/>
  <c r="L327" i="2"/>
  <c r="K327" i="2"/>
  <c r="AD327" i="2"/>
  <c r="T327" i="2"/>
  <c r="M327" i="2"/>
  <c r="H326" i="2"/>
  <c r="I326" i="2" s="1"/>
  <c r="P335" i="2"/>
  <c r="Q335" i="2" s="1"/>
  <c r="H348" i="2"/>
  <c r="K234" i="2"/>
  <c r="T234" i="2"/>
  <c r="K242" i="2"/>
  <c r="T242" i="2"/>
  <c r="AA280" i="2"/>
  <c r="AB280" i="2" s="1"/>
  <c r="AA292" i="2"/>
  <c r="AB292" i="2" s="1"/>
  <c r="AA304" i="2"/>
  <c r="AB304" i="2" s="1"/>
  <c r="AA316" i="2"/>
  <c r="AB316" i="2" s="1"/>
  <c r="AA327" i="2"/>
  <c r="H336" i="2"/>
  <c r="K279" i="2"/>
  <c r="T279" i="2"/>
  <c r="H280" i="2"/>
  <c r="I280" i="2" s="1"/>
  <c r="T291" i="2"/>
  <c r="K291" i="2"/>
  <c r="H292" i="2"/>
  <c r="I292" i="2" s="1"/>
  <c r="K303" i="2"/>
  <c r="T303" i="2"/>
  <c r="H304" i="2"/>
  <c r="I304" i="2" s="1"/>
  <c r="T315" i="2"/>
  <c r="K315" i="2"/>
  <c r="H316" i="2"/>
  <c r="T325" i="2"/>
  <c r="K325" i="2"/>
  <c r="H327" i="2"/>
  <c r="H341" i="2"/>
  <c r="K233" i="2"/>
  <c r="T233" i="2"/>
  <c r="H234" i="2"/>
  <c r="K241" i="2"/>
  <c r="T241" i="2"/>
  <c r="H242" i="2"/>
  <c r="I242" i="2" s="1"/>
  <c r="P262" i="2"/>
  <c r="Q262" i="2" s="1"/>
  <c r="AA279" i="2"/>
  <c r="AB279" i="2" s="1"/>
  <c r="AA291" i="2"/>
  <c r="AB291" i="2" s="1"/>
  <c r="AA303" i="2"/>
  <c r="AB303" i="2" s="1"/>
  <c r="AA315" i="2"/>
  <c r="AB315" i="2" s="1"/>
  <c r="AA325" i="2"/>
  <c r="AB325" i="2" s="1"/>
  <c r="H260" i="2"/>
  <c r="T277" i="2"/>
  <c r="K277" i="2"/>
  <c r="H279" i="2"/>
  <c r="I279" i="2" s="1"/>
  <c r="T290" i="2"/>
  <c r="K290" i="2"/>
  <c r="H291" i="2"/>
  <c r="I291" i="2" s="1"/>
  <c r="T302" i="2"/>
  <c r="K302" i="2"/>
  <c r="H303" i="2"/>
  <c r="I303" i="2" s="1"/>
  <c r="T314" i="2"/>
  <c r="K314" i="2"/>
  <c r="H315" i="2"/>
  <c r="T324" i="2"/>
  <c r="K324" i="2"/>
  <c r="H325" i="2"/>
  <c r="H354" i="2"/>
  <c r="AA290" i="2"/>
  <c r="AB290" i="2" s="1"/>
  <c r="AA302" i="2"/>
  <c r="AB302" i="2" s="1"/>
  <c r="AA314" i="2"/>
  <c r="AB314" i="2" s="1"/>
  <c r="AA324" i="2"/>
  <c r="AB324" i="2" s="1"/>
  <c r="K278" i="2"/>
  <c r="T278" i="2"/>
  <c r="H277" i="2"/>
  <c r="I277" i="2" s="1"/>
  <c r="T289" i="2"/>
  <c r="K289" i="2"/>
  <c r="H290" i="2"/>
  <c r="I290" i="2" s="1"/>
  <c r="T301" i="2"/>
  <c r="K301" i="2"/>
  <c r="H302" i="2"/>
  <c r="I302" i="2" s="1"/>
  <c r="K313" i="2"/>
  <c r="T313" i="2"/>
  <c r="H314" i="2"/>
  <c r="T323" i="2"/>
  <c r="K323" i="2"/>
  <c r="H324" i="2"/>
  <c r="H334" i="2"/>
  <c r="T231" i="2"/>
  <c r="K231" i="2"/>
  <c r="H232" i="2"/>
  <c r="I232" i="2" s="1"/>
  <c r="H240" i="2"/>
  <c r="I240" i="2" s="1"/>
  <c r="K248" i="2"/>
  <c r="T248" i="2"/>
  <c r="AA278" i="2"/>
  <c r="AA289" i="2"/>
  <c r="AB289" i="2" s="1"/>
  <c r="AA301" i="2"/>
  <c r="AB301" i="2" s="1"/>
  <c r="AA313" i="2"/>
  <c r="AB313" i="2" s="1"/>
  <c r="AA323" i="2"/>
  <c r="AB323" i="2" s="1"/>
  <c r="H338" i="2"/>
  <c r="N86" i="2"/>
  <c r="P33" i="2"/>
  <c r="AE12" i="2"/>
  <c r="P98" i="2"/>
  <c r="Q98" i="2" s="1"/>
  <c r="I12" i="2"/>
  <c r="N12" i="2"/>
  <c r="O12" i="2" s="1"/>
  <c r="N33" i="2"/>
  <c r="S65" i="2"/>
  <c r="R65" i="2"/>
  <c r="N65" i="2"/>
  <c r="O65" i="2" s="1"/>
  <c r="W65" i="2" s="1"/>
  <c r="AE151" i="2"/>
  <c r="AE186" i="2"/>
  <c r="P89" i="2"/>
  <c r="Q89" i="2" s="1"/>
  <c r="P178" i="2"/>
  <c r="Q178" i="2" s="1"/>
  <c r="N98" i="2"/>
  <c r="O98" i="2" s="1"/>
  <c r="AE167" i="2"/>
  <c r="AB89" i="2"/>
  <c r="P153" i="2"/>
  <c r="Q153" i="2" s="1"/>
  <c r="AE153" i="2"/>
  <c r="P168" i="2"/>
  <c r="Q168" i="2" s="1"/>
  <c r="AE98" i="2"/>
  <c r="AE168" i="2"/>
  <c r="N183" i="2"/>
  <c r="O183" i="2" s="1"/>
  <c r="AE159" i="2"/>
  <c r="AE33" i="2"/>
  <c r="AE34" i="2" s="1"/>
  <c r="N162" i="2"/>
  <c r="O162" i="2" s="1"/>
  <c r="AE176" i="2"/>
  <c r="AE86" i="2"/>
  <c r="P162" i="2"/>
  <c r="Q162" i="2" s="1"/>
  <c r="N177" i="2"/>
  <c r="O177" i="2" s="1"/>
  <c r="N191" i="2"/>
  <c r="O191" i="2" s="1"/>
  <c r="AE162" i="2"/>
  <c r="I33" i="2"/>
  <c r="P185" i="2"/>
  <c r="Q185" i="2" s="1"/>
  <c r="AE88" i="2"/>
  <c r="AB12" i="2"/>
  <c r="AB88" i="2"/>
  <c r="N151" i="2"/>
  <c r="O151" i="2" s="1"/>
  <c r="AE163" i="2"/>
  <c r="N190" i="2"/>
  <c r="O190" i="2" s="1"/>
  <c r="I190" i="2"/>
  <c r="P243" i="2"/>
  <c r="Q243" i="2" s="1"/>
  <c r="N176" i="2"/>
  <c r="O176" i="2" s="1"/>
  <c r="P205" i="2"/>
  <c r="Q205" i="2" s="1"/>
  <c r="N205" i="2"/>
  <c r="O205" i="2" s="1"/>
  <c r="I176" i="2"/>
  <c r="AB185" i="2"/>
  <c r="AE185" i="2"/>
  <c r="AE190" i="2"/>
  <c r="N159" i="2"/>
  <c r="O159" i="2" s="1"/>
  <c r="AE205" i="2"/>
  <c r="AE268" i="2"/>
  <c r="AB153" i="2"/>
  <c r="P159" i="2"/>
  <c r="Q159" i="2" s="1"/>
  <c r="P176" i="2"/>
  <c r="Q176" i="2" s="1"/>
  <c r="AE203" i="2"/>
  <c r="AB205" i="2"/>
  <c r="P167" i="2"/>
  <c r="Q167" i="2" s="1"/>
  <c r="I162" i="2"/>
  <c r="I191" i="2"/>
  <c r="AE178" i="2"/>
  <c r="N216" i="2"/>
  <c r="O216" i="2" s="1"/>
  <c r="AB163" i="2"/>
  <c r="N186" i="2"/>
  <c r="O186" i="2" s="1"/>
  <c r="AE217" i="2"/>
  <c r="AB98" i="2"/>
  <c r="I186" i="2"/>
  <c r="N235" i="2"/>
  <c r="O235" i="2" s="1"/>
  <c r="AE191" i="2"/>
  <c r="N185" i="2"/>
  <c r="O185" i="2" s="1"/>
  <c r="P186" i="2"/>
  <c r="Q186" i="2" s="1"/>
  <c r="AE177" i="2"/>
  <c r="P181" i="2"/>
  <c r="Q181" i="2" s="1"/>
  <c r="N181" i="2"/>
  <c r="O181" i="2" s="1"/>
  <c r="AB186" i="2"/>
  <c r="N153" i="2"/>
  <c r="O153" i="2" s="1"/>
  <c r="N168" i="2"/>
  <c r="O168" i="2" s="1"/>
  <c r="N188" i="2"/>
  <c r="O188" i="2" s="1"/>
  <c r="N243" i="2"/>
  <c r="O243" i="2" s="1"/>
  <c r="AB267" i="2"/>
  <c r="AE267" i="2"/>
  <c r="N217" i="2"/>
  <c r="O217" i="2" s="1"/>
  <c r="I217" i="2"/>
  <c r="P217" i="2"/>
  <c r="Q217" i="2" s="1"/>
  <c r="AE262" i="2"/>
  <c r="AB217" i="2"/>
  <c r="AE265" i="2"/>
  <c r="AB268" i="2"/>
  <c r="AB191" i="2"/>
  <c r="AE269" i="2"/>
  <c r="AE243" i="2"/>
  <c r="AB243" i="2"/>
  <c r="AE263" i="2"/>
  <c r="S338" i="2"/>
  <c r="R338" i="2"/>
  <c r="S342" i="2"/>
  <c r="R342" i="2"/>
  <c r="AB269" i="2"/>
  <c r="AE335" i="2"/>
  <c r="S341" i="2"/>
  <c r="R341" i="2"/>
  <c r="AE260" i="2"/>
  <c r="AB260" i="2"/>
  <c r="Q334" i="2"/>
  <c r="AB265" i="2"/>
  <c r="S339" i="2"/>
  <c r="R339" i="2"/>
  <c r="AE321" i="2"/>
  <c r="AE261" i="2"/>
  <c r="AB261" i="2"/>
  <c r="Q348" i="2"/>
  <c r="R336" i="2"/>
  <c r="Q354" i="2"/>
  <c r="AB336" i="2"/>
  <c r="AB354" i="2"/>
  <c r="AB353" i="2" s="1"/>
  <c r="AB334" i="2"/>
  <c r="AC353" i="2"/>
  <c r="Z353" i="2"/>
  <c r="AC347" i="2"/>
  <c r="T347" i="2"/>
  <c r="T353" i="2"/>
  <c r="Z347" i="2"/>
  <c r="F353" i="2"/>
  <c r="M353" i="2"/>
  <c r="L353" i="2"/>
  <c r="K353" i="2"/>
  <c r="K347" i="2"/>
  <c r="F347" i="2"/>
  <c r="L347" i="2"/>
  <c r="J353" i="2"/>
  <c r="J347" i="2"/>
  <c r="AA353" i="2"/>
  <c r="AD347" i="2"/>
  <c r="AA347" i="2"/>
  <c r="L66" i="2"/>
  <c r="L58" i="2"/>
  <c r="L54" i="2"/>
  <c r="L147" i="2"/>
  <c r="L146" i="2"/>
  <c r="L145" i="2"/>
  <c r="L132" i="2"/>
  <c r="L312" i="2"/>
  <c r="L302" i="2"/>
  <c r="L301" i="2"/>
  <c r="L279" i="2"/>
  <c r="M58" i="2"/>
  <c r="M54" i="2"/>
  <c r="L57" i="2"/>
  <c r="M57" i="2" s="1"/>
  <c r="L52" i="2"/>
  <c r="M52" i="2" s="1"/>
  <c r="L166" i="2"/>
  <c r="AD145" i="2"/>
  <c r="L175" i="2"/>
  <c r="M175" i="2" s="1"/>
  <c r="L170" i="2"/>
  <c r="M170" i="2" s="1"/>
  <c r="L284" i="2"/>
  <c r="M284" i="2" s="1"/>
  <c r="L232" i="2"/>
  <c r="M232" i="2" s="1"/>
  <c r="L281" i="2"/>
  <c r="M281" i="2" s="1"/>
  <c r="L233" i="2"/>
  <c r="M233" i="2" s="1"/>
  <c r="L304" i="2"/>
  <c r="L324" i="2"/>
  <c r="AD146" i="2"/>
  <c r="L75" i="2"/>
  <c r="M75" i="2" s="1"/>
  <c r="L219" i="2"/>
  <c r="L298" i="2"/>
  <c r="AD304" i="2"/>
  <c r="L127" i="2"/>
  <c r="L51" i="2"/>
  <c r="AD58" i="2"/>
  <c r="AD54" i="2"/>
  <c r="AD57" i="2"/>
  <c r="L200" i="2"/>
  <c r="L110" i="2"/>
  <c r="M110" i="2" s="1"/>
  <c r="L218" i="2"/>
  <c r="L236" i="2"/>
  <c r="L214" i="2"/>
  <c r="AD284" i="2"/>
  <c r="AD281" i="2"/>
  <c r="L303" i="2"/>
  <c r="AD303" i="2" s="1"/>
  <c r="AD233" i="2"/>
  <c r="L306" i="2"/>
  <c r="L103" i="2"/>
  <c r="M103" i="2" s="1"/>
  <c r="L104" i="2"/>
  <c r="M104" i="2" s="1"/>
  <c r="L41" i="2"/>
  <c r="M41" i="2" s="1"/>
  <c r="L155" i="2"/>
  <c r="L206" i="2"/>
  <c r="M206" i="2" s="1"/>
  <c r="L100" i="2"/>
  <c r="AD100" i="2" s="1"/>
  <c r="AD175" i="2"/>
  <c r="L228" i="2"/>
  <c r="M228" i="2" s="1"/>
  <c r="L223" i="2"/>
  <c r="L222" i="2"/>
  <c r="L292" i="2"/>
  <c r="L326" i="2"/>
  <c r="M326" i="2" s="1"/>
  <c r="M303" i="2"/>
  <c r="M324" i="2"/>
  <c r="M145" i="2"/>
  <c r="L282" i="2"/>
  <c r="AD282" i="2" s="1"/>
  <c r="L105" i="2"/>
  <c r="AD41" i="2"/>
  <c r="AD206" i="2"/>
  <c r="L122" i="2"/>
  <c r="M122" i="2" s="1"/>
  <c r="AD110" i="2"/>
  <c r="M100" i="2"/>
  <c r="L109" i="2"/>
  <c r="L108" i="2"/>
  <c r="L119" i="2"/>
  <c r="L220" i="2"/>
  <c r="M218" i="2"/>
  <c r="L320" i="2"/>
  <c r="M320" i="2" s="1"/>
  <c r="L277" i="2"/>
  <c r="AD324" i="2"/>
  <c r="L234" i="2"/>
  <c r="L328" i="2"/>
  <c r="L55" i="2"/>
  <c r="AD103" i="2"/>
  <c r="L148" i="2"/>
  <c r="AD148" i="2" s="1"/>
  <c r="L192" i="2"/>
  <c r="AD228" i="2"/>
  <c r="L244" i="2"/>
  <c r="M244" i="2" s="1"/>
  <c r="L237" i="2"/>
  <c r="L318" i="2"/>
  <c r="M318" i="2" s="1"/>
  <c r="M234" i="2"/>
  <c r="AD279" i="2"/>
  <c r="AD234" i="2"/>
  <c r="L64" i="2"/>
  <c r="AD104" i="2"/>
  <c r="L137" i="2"/>
  <c r="M137" i="2" s="1"/>
  <c r="AD122" i="2"/>
  <c r="AD218" i="2"/>
  <c r="L165" i="2"/>
  <c r="L283" i="2"/>
  <c r="L300" i="2"/>
  <c r="AD320" i="2"/>
  <c r="L225" i="2"/>
  <c r="L287" i="2"/>
  <c r="L247" i="2"/>
  <c r="AD326" i="2"/>
  <c r="M292" i="2"/>
  <c r="AD277" i="2"/>
  <c r="L314" i="2"/>
  <c r="L248" i="2"/>
  <c r="M248" i="2" s="1"/>
  <c r="M328" i="2"/>
  <c r="L323" i="2"/>
  <c r="M323" i="2" s="1"/>
  <c r="L154" i="2"/>
  <c r="M154" i="2" s="1"/>
  <c r="L61" i="2"/>
  <c r="M61" i="2" s="1"/>
  <c r="L121" i="2"/>
  <c r="M121" i="2" s="1"/>
  <c r="M148" i="2"/>
  <c r="L199" i="2"/>
  <c r="M199" i="2" s="1"/>
  <c r="L246" i="2"/>
  <c r="AD246" i="2" s="1"/>
  <c r="L172" i="2"/>
  <c r="M172" i="2" s="1"/>
  <c r="L255" i="2"/>
  <c r="L184" i="2"/>
  <c r="L319" i="2"/>
  <c r="AD244" i="2"/>
  <c r="L293" i="2"/>
  <c r="AD292" i="2"/>
  <c r="L313" i="2"/>
  <c r="AD323" i="2"/>
  <c r="AD301" i="2"/>
  <c r="M132" i="2"/>
  <c r="L102" i="2"/>
  <c r="M102" i="2" s="1"/>
  <c r="L97" i="2"/>
  <c r="L44" i="2"/>
  <c r="M44" i="2" s="1"/>
  <c r="L30" i="2"/>
  <c r="M30" i="2" s="1"/>
  <c r="AD137" i="2"/>
  <c r="AD154" i="2"/>
  <c r="AD199" i="2"/>
  <c r="L245" i="2"/>
  <c r="M245" i="2" s="1"/>
  <c r="L254" i="2"/>
  <c r="M254" i="2" s="1"/>
  <c r="M306" i="2"/>
  <c r="AD225" i="2"/>
  <c r="AD318" i="2"/>
  <c r="L241" i="2"/>
  <c r="M277" i="2"/>
  <c r="L278" i="2"/>
  <c r="AD248" i="2"/>
  <c r="L315" i="2"/>
  <c r="L10" i="2"/>
  <c r="M10" i="2" s="1"/>
  <c r="AD61" i="2"/>
  <c r="L164" i="2"/>
  <c r="M164" i="2" s="1"/>
  <c r="AD121" i="2"/>
  <c r="L212" i="2"/>
  <c r="L180" i="2"/>
  <c r="M180" i="2" s="1"/>
  <c r="AD254" i="2"/>
  <c r="M246" i="2"/>
  <c r="AD172" i="2"/>
  <c r="L230" i="2"/>
  <c r="L78" i="2"/>
  <c r="AD102" i="2"/>
  <c r="L82" i="2"/>
  <c r="M82" i="2" s="1"/>
  <c r="L23" i="2"/>
  <c r="AD44" i="2"/>
  <c r="AD30" i="2"/>
  <c r="L40" i="2"/>
  <c r="M40" i="2" s="1"/>
  <c r="L15" i="2"/>
  <c r="AD15" i="2" s="1"/>
  <c r="L182" i="2"/>
  <c r="M182" i="2" s="1"/>
  <c r="L198" i="2"/>
  <c r="M198" i="2" s="1"/>
  <c r="L160" i="2"/>
  <c r="M160" i="2" s="1"/>
  <c r="AD245" i="2"/>
  <c r="M225" i="2"/>
  <c r="L307" i="2"/>
  <c r="M307" i="2" s="1"/>
  <c r="AD10" i="2"/>
  <c r="L138" i="2"/>
  <c r="AD82" i="2"/>
  <c r="M23" i="2"/>
  <c r="L16" i="2"/>
  <c r="AD16" i="2" s="1"/>
  <c r="L29" i="2"/>
  <c r="M15" i="2"/>
  <c r="L81" i="2"/>
  <c r="L141" i="2"/>
  <c r="M141" i="2" s="1"/>
  <c r="AD164" i="2"/>
  <c r="AD160" i="2"/>
  <c r="L156" i="2"/>
  <c r="L208" i="2"/>
  <c r="AD180" i="2"/>
  <c r="L196" i="2"/>
  <c r="L150" i="2"/>
  <c r="M150" i="2" s="1"/>
  <c r="L310" i="2"/>
  <c r="AD306" i="2"/>
  <c r="L253" i="2"/>
  <c r="M253" i="2" s="1"/>
  <c r="L240" i="2"/>
  <c r="L257" i="2"/>
  <c r="L17" i="2"/>
  <c r="AD40" i="2"/>
  <c r="M16" i="2"/>
  <c r="AD182" i="2"/>
  <c r="L158" i="2"/>
  <c r="AD198" i="2"/>
  <c r="AD208" i="2"/>
  <c r="L296" i="2"/>
  <c r="M296" i="2" s="1"/>
  <c r="L280" i="2"/>
  <c r="AD253" i="2"/>
  <c r="L37" i="2"/>
  <c r="M37" i="2" s="1"/>
  <c r="AD23" i="2"/>
  <c r="L48" i="2"/>
  <c r="M48" i="2" s="1"/>
  <c r="AD141" i="2"/>
  <c r="L128" i="2"/>
  <c r="M128" i="2" s="1"/>
  <c r="L143" i="2"/>
  <c r="L187" i="2"/>
  <c r="M187" i="2" s="1"/>
  <c r="L173" i="2"/>
  <c r="AD150" i="2"/>
  <c r="L299" i="2"/>
  <c r="AD307" i="2"/>
  <c r="L50" i="2"/>
  <c r="AD50" i="2" s="1"/>
  <c r="L18" i="2"/>
  <c r="M18" i="2" s="1"/>
  <c r="L169" i="2"/>
  <c r="M169" i="2" s="1"/>
  <c r="L161" i="2"/>
  <c r="M161" i="2" s="1"/>
  <c r="L120" i="2"/>
  <c r="M208" i="2"/>
  <c r="L227" i="2"/>
  <c r="M227" i="2" s="1"/>
  <c r="L204" i="2"/>
  <c r="AD296" i="2"/>
  <c r="AD328" i="2"/>
  <c r="L305" i="2"/>
  <c r="M305" i="2" s="1"/>
  <c r="M304" i="2"/>
  <c r="L49" i="2"/>
  <c r="M49" i="2" s="1"/>
  <c r="AD37" i="2"/>
  <c r="AD48" i="2"/>
  <c r="AD17" i="2"/>
  <c r="AD18" i="2"/>
  <c r="L22" i="2"/>
  <c r="L83" i="2"/>
  <c r="L123" i="2"/>
  <c r="M123" i="2" s="1"/>
  <c r="AD128" i="2"/>
  <c r="AD187" i="2"/>
  <c r="L197" i="2"/>
  <c r="L157" i="2"/>
  <c r="M157" i="2" s="1"/>
  <c r="M280" i="2"/>
  <c r="L256" i="2"/>
  <c r="AD256" i="2" s="1"/>
  <c r="L308" i="2"/>
  <c r="M279" i="2"/>
  <c r="M50" i="2"/>
  <c r="L62" i="2"/>
  <c r="M62" i="2" s="1"/>
  <c r="L107" i="2"/>
  <c r="L11" i="2"/>
  <c r="M11" i="2" s="1"/>
  <c r="M17" i="2"/>
  <c r="L47" i="2"/>
  <c r="L56" i="2"/>
  <c r="AD169" i="2"/>
  <c r="AD161" i="2"/>
  <c r="L194" i="2"/>
  <c r="M194" i="2" s="1"/>
  <c r="L174" i="2"/>
  <c r="M174" i="2" s="1"/>
  <c r="AD227" i="2"/>
  <c r="L193" i="2"/>
  <c r="AD280" i="2"/>
  <c r="AD305" i="2"/>
  <c r="L290" i="2"/>
  <c r="L289" i="2"/>
  <c r="AD49" i="2"/>
  <c r="AD62" i="2"/>
  <c r="AD11" i="2"/>
  <c r="AD47" i="2"/>
  <c r="AD56" i="2"/>
  <c r="AD123" i="2"/>
  <c r="L144" i="2"/>
  <c r="AD144" i="2" s="1"/>
  <c r="M197" i="2"/>
  <c r="AD157" i="2"/>
  <c r="M193" i="2"/>
  <c r="M256" i="2"/>
  <c r="L53" i="2"/>
  <c r="M53" i="2" s="1"/>
  <c r="L14" i="2"/>
  <c r="L133" i="2"/>
  <c r="M133" i="2" s="1"/>
  <c r="AD194" i="2"/>
  <c r="AD127" i="2"/>
  <c r="AD174" i="2"/>
  <c r="L207" i="2"/>
  <c r="M144" i="2"/>
  <c r="AD197" i="2"/>
  <c r="L213" i="2"/>
  <c r="L275" i="2"/>
  <c r="L311" i="2"/>
  <c r="L242" i="2"/>
  <c r="L325" i="2"/>
  <c r="M47" i="2"/>
  <c r="M56" i="2"/>
  <c r="AD133" i="2"/>
  <c r="L26" i="2"/>
  <c r="M26" i="2" s="1"/>
  <c r="L126" i="2"/>
  <c r="M126" i="2" s="1"/>
  <c r="L171" i="2"/>
  <c r="L210" i="2"/>
  <c r="AD210" i="2" s="1"/>
  <c r="AD193" i="2"/>
  <c r="L224" i="2"/>
  <c r="L239" i="2"/>
  <c r="L291" i="2"/>
  <c r="AD291" i="2" s="1"/>
  <c r="L106" i="2"/>
  <c r="AD66" i="2"/>
  <c r="L45" i="2"/>
  <c r="M45" i="2" s="1"/>
  <c r="AD53" i="2"/>
  <c r="AD147" i="2"/>
  <c r="L99" i="2"/>
  <c r="AD132" i="2"/>
  <c r="L229" i="2"/>
  <c r="M229" i="2" s="1"/>
  <c r="M210" i="2"/>
  <c r="L179" i="2"/>
  <c r="AD312" i="2"/>
  <c r="L288" i="2"/>
  <c r="M224" i="2"/>
  <c r="L274" i="2"/>
  <c r="M274" i="2" s="1"/>
  <c r="AD232" i="2"/>
  <c r="AD302" i="2"/>
  <c r="L46" i="2"/>
  <c r="L63" i="2"/>
  <c r="L36" i="2"/>
  <c r="L19" i="2"/>
  <c r="M166" i="2"/>
  <c r="L195" i="2"/>
  <c r="M146" i="2"/>
  <c r="L136" i="2"/>
  <c r="AD26" i="2"/>
  <c r="L101" i="2"/>
  <c r="L149" i="2"/>
  <c r="AD126" i="2"/>
  <c r="AD75" i="2"/>
  <c r="M127" i="2"/>
  <c r="L238" i="2"/>
  <c r="AD229" i="2"/>
  <c r="L142" i="2"/>
  <c r="L209" i="2"/>
  <c r="AD170" i="2"/>
  <c r="L226" i="2"/>
  <c r="M282" i="2"/>
  <c r="L215" i="2"/>
  <c r="L322" i="2"/>
  <c r="L317" i="2"/>
  <c r="M291" i="2"/>
  <c r="L231" i="2"/>
  <c r="L13" i="2"/>
  <c r="M66" i="2"/>
  <c r="AD45" i="2"/>
  <c r="AD52" i="2"/>
  <c r="L131" i="2"/>
  <c r="L221" i="2"/>
  <c r="L211" i="2"/>
  <c r="M301" i="2"/>
  <c r="AD274" i="2"/>
  <c r="L297" i="2"/>
  <c r="M302" i="2"/>
  <c r="M147" i="2"/>
  <c r="AD224" i="2"/>
  <c r="M312" i="2"/>
  <c r="AD166" i="2"/>
  <c r="M219" i="2"/>
  <c r="AD219" i="2"/>
  <c r="M298" i="2"/>
  <c r="AD298" i="2"/>
  <c r="M51" i="2"/>
  <c r="AD51" i="2"/>
  <c r="M200" i="2"/>
  <c r="AD200" i="2"/>
  <c r="AD236" i="2"/>
  <c r="M236" i="2"/>
  <c r="M214" i="2"/>
  <c r="AD214" i="2"/>
  <c r="AD155" i="2"/>
  <c r="M155" i="2"/>
  <c r="M223" i="2"/>
  <c r="AD223" i="2"/>
  <c r="M222" i="2"/>
  <c r="AD222" i="2"/>
  <c r="AD105" i="2"/>
  <c r="M105" i="2"/>
  <c r="M109" i="2"/>
  <c r="AD109" i="2"/>
  <c r="M108" i="2"/>
  <c r="AD108" i="2"/>
  <c r="M119" i="2"/>
  <c r="AD119" i="2"/>
  <c r="M220" i="2"/>
  <c r="AD220" i="2"/>
  <c r="M55" i="2"/>
  <c r="AD55" i="2"/>
  <c r="M192" i="2"/>
  <c r="AD192" i="2"/>
  <c r="M237" i="2"/>
  <c r="AD237" i="2"/>
  <c r="M64" i="2"/>
  <c r="AD64" i="2"/>
  <c r="M165" i="2"/>
  <c r="AD165" i="2"/>
  <c r="AD283" i="2"/>
  <c r="M283" i="2"/>
  <c r="M300" i="2"/>
  <c r="AD300" i="2"/>
  <c r="M287" i="2"/>
  <c r="AD287" i="2"/>
  <c r="M247" i="2"/>
  <c r="AD247" i="2"/>
  <c r="M314" i="2"/>
  <c r="AD314" i="2"/>
  <c r="AD255" i="2"/>
  <c r="M255" i="2"/>
  <c r="M184" i="2"/>
  <c r="AD184" i="2"/>
  <c r="M319" i="2"/>
  <c r="AD319" i="2"/>
  <c r="M293" i="2"/>
  <c r="AD293" i="2"/>
  <c r="M313" i="2"/>
  <c r="AD313" i="2"/>
  <c r="M97" i="2"/>
  <c r="AD97" i="2"/>
  <c r="M241" i="2"/>
  <c r="AD241" i="2"/>
  <c r="M278" i="2"/>
  <c r="AD278" i="2"/>
  <c r="AD315" i="2"/>
  <c r="M315" i="2"/>
  <c r="M212" i="2"/>
  <c r="AD212" i="2"/>
  <c r="M230" i="2"/>
  <c r="AD230" i="2"/>
  <c r="M78" i="2"/>
  <c r="AD78" i="2"/>
  <c r="M138" i="2"/>
  <c r="AD138" i="2"/>
  <c r="M29" i="2"/>
  <c r="AD29" i="2"/>
  <c r="M81" i="2"/>
  <c r="AD81" i="2"/>
  <c r="M156" i="2"/>
  <c r="AD156" i="2"/>
  <c r="AD196" i="2"/>
  <c r="M196" i="2"/>
  <c r="M310" i="2"/>
  <c r="AD310" i="2"/>
  <c r="AD240" i="2"/>
  <c r="M240" i="2"/>
  <c r="AD257" i="2"/>
  <c r="M257" i="2"/>
  <c r="M158" i="2"/>
  <c r="AD158" i="2"/>
  <c r="AD143" i="2"/>
  <c r="M143" i="2"/>
  <c r="M173" i="2"/>
  <c r="AD173" i="2"/>
  <c r="M299" i="2"/>
  <c r="AD299" i="2"/>
  <c r="M120" i="2"/>
  <c r="AD120" i="2"/>
  <c r="M204" i="2"/>
  <c r="AD204" i="2"/>
  <c r="M22" i="2"/>
  <c r="AD22" i="2"/>
  <c r="M83" i="2"/>
  <c r="AD83" i="2"/>
  <c r="AD308" i="2"/>
  <c r="M308" i="2"/>
  <c r="M107" i="2"/>
  <c r="AD107" i="2"/>
  <c r="M290" i="2"/>
  <c r="AD290" i="2"/>
  <c r="AD289" i="2"/>
  <c r="M289" i="2"/>
  <c r="M14" i="2"/>
  <c r="AD14" i="2"/>
  <c r="AD207" i="2"/>
  <c r="M207" i="2"/>
  <c r="M213" i="2"/>
  <c r="AD213" i="2"/>
  <c r="M275" i="2"/>
  <c r="AD275" i="2"/>
  <c r="M311" i="2"/>
  <c r="AD311" i="2"/>
  <c r="AD242" i="2"/>
  <c r="M242" i="2"/>
  <c r="M325" i="2"/>
  <c r="AD325" i="2"/>
  <c r="M171" i="2"/>
  <c r="AD171" i="2"/>
  <c r="M239" i="2"/>
  <c r="AD239" i="2"/>
  <c r="M106" i="2"/>
  <c r="AD106" i="2"/>
  <c r="M99" i="2"/>
  <c r="AD99" i="2"/>
  <c r="M179" i="2"/>
  <c r="AD179" i="2"/>
  <c r="M288" i="2"/>
  <c r="AD288" i="2"/>
  <c r="M46" i="2"/>
  <c r="AD46" i="2"/>
  <c r="AD63" i="2"/>
  <c r="M63" i="2"/>
  <c r="M36" i="2"/>
  <c r="AD36" i="2"/>
  <c r="M19" i="2"/>
  <c r="AD19" i="2"/>
  <c r="M195" i="2"/>
  <c r="AD195" i="2"/>
  <c r="AD136" i="2"/>
  <c r="M136" i="2"/>
  <c r="M101" i="2"/>
  <c r="AD101" i="2"/>
  <c r="M149" i="2"/>
  <c r="AD149" i="2"/>
  <c r="M238" i="2"/>
  <c r="AD238" i="2"/>
  <c r="M142" i="2"/>
  <c r="AD142" i="2"/>
  <c r="M209" i="2"/>
  <c r="AD209" i="2"/>
  <c r="M226" i="2"/>
  <c r="AD226" i="2"/>
  <c r="M215" i="2"/>
  <c r="AD215" i="2"/>
  <c r="AD322" i="2"/>
  <c r="M322" i="2"/>
  <c r="M317" i="2"/>
  <c r="AD317" i="2"/>
  <c r="M231" i="2"/>
  <c r="AD231" i="2"/>
  <c r="M13" i="2"/>
  <c r="AD13" i="2"/>
  <c r="M131" i="2"/>
  <c r="AD131" i="2"/>
  <c r="M221" i="2"/>
  <c r="AD221" i="2"/>
  <c r="M211" i="2"/>
  <c r="AD211" i="2"/>
  <c r="AD297" i="2"/>
  <c r="M297" i="2"/>
  <c r="P295" i="2" l="1"/>
  <c r="Q295" i="2" s="1"/>
  <c r="R295" i="2" s="1"/>
  <c r="P316" i="2"/>
  <c r="Q316" i="2" s="1"/>
  <c r="P152" i="2"/>
  <c r="Q152" i="2" s="1"/>
  <c r="P92" i="2"/>
  <c r="P72" i="2"/>
  <c r="Q72" i="2" s="1"/>
  <c r="R72" i="2" s="1"/>
  <c r="AE116" i="2"/>
  <c r="P68" i="2"/>
  <c r="Q68" i="2" s="1"/>
  <c r="P327" i="2"/>
  <c r="Q327" i="2" s="1"/>
  <c r="R327" i="2" s="1"/>
  <c r="AE113" i="2"/>
  <c r="P93" i="2"/>
  <c r="Q93" i="2" s="1"/>
  <c r="S93" i="2" s="1"/>
  <c r="P286" i="2"/>
  <c r="Q286" i="2" s="1"/>
  <c r="S286" i="2" s="1"/>
  <c r="P116" i="2"/>
  <c r="Q116" i="2" s="1"/>
  <c r="R116" i="2" s="1"/>
  <c r="P294" i="2"/>
  <c r="Q294" i="2" s="1"/>
  <c r="R294" i="2" s="1"/>
  <c r="P67" i="2"/>
  <c r="Q67" i="2" s="1"/>
  <c r="S67" i="2" s="1"/>
  <c r="AE152" i="2"/>
  <c r="P69" i="2"/>
  <c r="Q69" i="2" s="1"/>
  <c r="S69" i="2" s="1"/>
  <c r="P70" i="2"/>
  <c r="Q70" i="2" s="1"/>
  <c r="R70" i="2" s="1"/>
  <c r="AE92" i="2"/>
  <c r="P113" i="2"/>
  <c r="Q113" i="2" s="1"/>
  <c r="P87" i="2"/>
  <c r="Q87" i="2" s="1"/>
  <c r="S87" i="2" s="1"/>
  <c r="P285" i="2"/>
  <c r="Q285" i="2" s="1"/>
  <c r="R285" i="2" s="1"/>
  <c r="P94" i="2"/>
  <c r="Q94" i="2" s="1"/>
  <c r="S94" i="2" s="1"/>
  <c r="N92" i="2"/>
  <c r="O92" i="2" s="1"/>
  <c r="P309" i="2"/>
  <c r="Q309" i="2" s="1"/>
  <c r="R309" i="2" s="1"/>
  <c r="N94" i="2"/>
  <c r="O94" i="2" s="1"/>
  <c r="N72" i="2"/>
  <c r="O72" i="2" s="1"/>
  <c r="P71" i="2"/>
  <c r="Q71" i="2" s="1"/>
  <c r="R71" i="2" s="1"/>
  <c r="N152" i="2"/>
  <c r="O152" i="2" s="1"/>
  <c r="AE68" i="2"/>
  <c r="AE270" i="2"/>
  <c r="N116" i="2"/>
  <c r="O116" i="2" s="1"/>
  <c r="P343" i="2"/>
  <c r="AB152" i="2"/>
  <c r="I94" i="2"/>
  <c r="AB116" i="2"/>
  <c r="N316" i="2"/>
  <c r="O316" i="2" s="1"/>
  <c r="N285" i="2"/>
  <c r="O285" i="2" s="1"/>
  <c r="P115" i="2"/>
  <c r="Q115" i="2" s="1"/>
  <c r="S115" i="2" s="1"/>
  <c r="N70" i="2"/>
  <c r="O70" i="2" s="1"/>
  <c r="I152" i="2"/>
  <c r="P276" i="2"/>
  <c r="Q276" i="2" s="1"/>
  <c r="S276" i="2" s="1"/>
  <c r="AE285" i="2"/>
  <c r="AE327" i="2"/>
  <c r="AE93" i="2"/>
  <c r="N309" i="2"/>
  <c r="O309" i="2" s="1"/>
  <c r="AE309" i="2"/>
  <c r="N327" i="2"/>
  <c r="O327" i="2" s="1"/>
  <c r="N294" i="2"/>
  <c r="O294" i="2" s="1"/>
  <c r="P114" i="2"/>
  <c r="Q114" i="2" s="1"/>
  <c r="S114" i="2" s="1"/>
  <c r="P215" i="2"/>
  <c r="Q215" i="2" s="1"/>
  <c r="P226" i="2"/>
  <c r="Q226" i="2" s="1"/>
  <c r="P209" i="2"/>
  <c r="Q209" i="2" s="1"/>
  <c r="P238" i="2"/>
  <c r="Q238" i="2" s="1"/>
  <c r="P149" i="2"/>
  <c r="Q149" i="2" s="1"/>
  <c r="P101" i="2"/>
  <c r="Q101" i="2" s="1"/>
  <c r="P36" i="2"/>
  <c r="P63" i="2"/>
  <c r="Q63" i="2" s="1"/>
  <c r="P46" i="2"/>
  <c r="Q46" i="2" s="1"/>
  <c r="P288" i="2"/>
  <c r="Q288" i="2" s="1"/>
  <c r="P179" i="2"/>
  <c r="Q179" i="2" s="1"/>
  <c r="P325" i="2"/>
  <c r="Q325" i="2" s="1"/>
  <c r="P275" i="2"/>
  <c r="Q275" i="2" s="1"/>
  <c r="P290" i="2"/>
  <c r="Q290" i="2" s="1"/>
  <c r="P308" i="2"/>
  <c r="Q308" i="2" s="1"/>
  <c r="P173" i="2"/>
  <c r="Q173" i="2" s="1"/>
  <c r="P143" i="2"/>
  <c r="Q143" i="2" s="1"/>
  <c r="P158" i="2"/>
  <c r="Q158" i="2" s="1"/>
  <c r="P310" i="2"/>
  <c r="Q310" i="2" s="1"/>
  <c r="P196" i="2"/>
  <c r="Q196" i="2" s="1"/>
  <c r="P156" i="2"/>
  <c r="Q156" i="2" s="1"/>
  <c r="P29" i="2"/>
  <c r="P138" i="2"/>
  <c r="Q138" i="2" s="1"/>
  <c r="P78" i="2"/>
  <c r="P230" i="2"/>
  <c r="Q230" i="2" s="1"/>
  <c r="P97" i="2"/>
  <c r="P313" i="2"/>
  <c r="Q313" i="2" s="1"/>
  <c r="P319" i="2"/>
  <c r="Q319" i="2" s="1"/>
  <c r="P314" i="2"/>
  <c r="Q314" i="2" s="1"/>
  <c r="P287" i="2"/>
  <c r="Q287" i="2" s="1"/>
  <c r="P283" i="2"/>
  <c r="Q283" i="2" s="1"/>
  <c r="P64" i="2"/>
  <c r="Q64" i="2" s="1"/>
  <c r="P237" i="2"/>
  <c r="Q237" i="2" s="1"/>
  <c r="P192" i="2"/>
  <c r="Q192" i="2" s="1"/>
  <c r="P55" i="2"/>
  <c r="Q55" i="2" s="1"/>
  <c r="P220" i="2"/>
  <c r="Q220" i="2" s="1"/>
  <c r="P108" i="2"/>
  <c r="Q108" i="2" s="1"/>
  <c r="P109" i="2"/>
  <c r="Q109" i="2" s="1"/>
  <c r="P105" i="2"/>
  <c r="Q105" i="2" s="1"/>
  <c r="P223" i="2"/>
  <c r="Q223" i="2" s="1"/>
  <c r="P155" i="2"/>
  <c r="Q155" i="2" s="1"/>
  <c r="P200" i="2"/>
  <c r="Q200" i="2" s="1"/>
  <c r="P51" i="2"/>
  <c r="Q51" i="2" s="1"/>
  <c r="P312" i="2"/>
  <c r="Q312" i="2" s="1"/>
  <c r="P147" i="2"/>
  <c r="Q147" i="2" s="1"/>
  <c r="P302" i="2"/>
  <c r="Q302" i="2" s="1"/>
  <c r="P301" i="2"/>
  <c r="Q301" i="2" s="1"/>
  <c r="P66" i="2"/>
  <c r="Q66" i="2" s="1"/>
  <c r="P291" i="2"/>
  <c r="Q291" i="2" s="1"/>
  <c r="P282" i="2"/>
  <c r="Q282" i="2" s="1"/>
  <c r="P166" i="2"/>
  <c r="Q166" i="2" s="1"/>
  <c r="P224" i="2"/>
  <c r="Q224" i="2" s="1"/>
  <c r="P210" i="2"/>
  <c r="Q210" i="2" s="1"/>
  <c r="P229" i="2"/>
  <c r="Q229" i="2" s="1"/>
  <c r="P133" i="2"/>
  <c r="Q133" i="2" s="1"/>
  <c r="P53" i="2"/>
  <c r="Q53" i="2" s="1"/>
  <c r="P256" i="2"/>
  <c r="Q256" i="2" s="1"/>
  <c r="P174" i="2"/>
  <c r="Q174" i="2" s="1"/>
  <c r="P17" i="2"/>
  <c r="Q17" i="2" s="1"/>
  <c r="P62" i="2"/>
  <c r="Q62" i="2" s="1"/>
  <c r="P280" i="2"/>
  <c r="Q280" i="2" s="1"/>
  <c r="P49" i="2"/>
  <c r="Q49" i="2" s="1"/>
  <c r="P169" i="2"/>
  <c r="Q169" i="2" s="1"/>
  <c r="P187" i="2"/>
  <c r="Q187" i="2" s="1"/>
  <c r="P48" i="2"/>
  <c r="Q48" i="2" s="1"/>
  <c r="P16" i="2"/>
  <c r="Q16" i="2" s="1"/>
  <c r="P253" i="2"/>
  <c r="P15" i="2"/>
  <c r="Q15" i="2" s="1"/>
  <c r="P160" i="2"/>
  <c r="Q160" i="2" s="1"/>
  <c r="P182" i="2"/>
  <c r="Q182" i="2" s="1"/>
  <c r="P40" i="2"/>
  <c r="P82" i="2"/>
  <c r="Q82" i="2" s="1"/>
  <c r="P246" i="2"/>
  <c r="Q246" i="2" s="1"/>
  <c r="P180" i="2"/>
  <c r="Q180" i="2" s="1"/>
  <c r="P10" i="2"/>
  <c r="P277" i="2"/>
  <c r="Q277" i="2" s="1"/>
  <c r="P306" i="2"/>
  <c r="Q306" i="2" s="1"/>
  <c r="P254" i="2"/>
  <c r="Q254" i="2" s="1"/>
  <c r="P44" i="2"/>
  <c r="P102" i="2"/>
  <c r="Q102" i="2" s="1"/>
  <c r="P132" i="2"/>
  <c r="Q132" i="2" s="1"/>
  <c r="P148" i="2"/>
  <c r="Q148" i="2" s="1"/>
  <c r="P154" i="2"/>
  <c r="Q154" i="2" s="1"/>
  <c r="P292" i="2"/>
  <c r="Q292" i="2" s="1"/>
  <c r="P318" i="2"/>
  <c r="Q318" i="2" s="1"/>
  <c r="P244" i="2"/>
  <c r="Q244" i="2" s="1"/>
  <c r="P320" i="2"/>
  <c r="Q320" i="2" s="1"/>
  <c r="P218" i="2"/>
  <c r="Q218" i="2" s="1"/>
  <c r="P100" i="2"/>
  <c r="Q100" i="2" s="1"/>
  <c r="P122" i="2"/>
  <c r="Q122" i="2" s="1"/>
  <c r="P145" i="2"/>
  <c r="Q145" i="2" s="1"/>
  <c r="P324" i="2"/>
  <c r="Q324" i="2" s="1"/>
  <c r="P303" i="2"/>
  <c r="Q303" i="2" s="1"/>
  <c r="P326" i="2"/>
  <c r="Q326" i="2" s="1"/>
  <c r="P206" i="2"/>
  <c r="Q206" i="2" s="1"/>
  <c r="P41" i="2"/>
  <c r="Q41" i="2" s="1"/>
  <c r="P104" i="2"/>
  <c r="Q104" i="2" s="1"/>
  <c r="P103" i="2"/>
  <c r="Q103" i="2" s="1"/>
  <c r="P110" i="2"/>
  <c r="Q110" i="2" s="1"/>
  <c r="P233" i="2"/>
  <c r="Q233" i="2" s="1"/>
  <c r="P281" i="2"/>
  <c r="Q281" i="2" s="1"/>
  <c r="P175" i="2"/>
  <c r="Q175" i="2" s="1"/>
  <c r="P52" i="2"/>
  <c r="Q52" i="2" s="1"/>
  <c r="P54" i="2"/>
  <c r="Q54" i="2" s="1"/>
  <c r="P58" i="2"/>
  <c r="Q58" i="2" s="1"/>
  <c r="P299" i="2"/>
  <c r="Q299" i="2" s="1"/>
  <c r="P14" i="2"/>
  <c r="Q14" i="2" s="1"/>
  <c r="S327" i="2"/>
  <c r="P257" i="2"/>
  <c r="Q257" i="2" s="1"/>
  <c r="P300" i="2"/>
  <c r="Q300" i="2" s="1"/>
  <c r="P227" i="2"/>
  <c r="Q227" i="2" s="1"/>
  <c r="P197" i="2"/>
  <c r="Q197" i="2" s="1"/>
  <c r="P26" i="2"/>
  <c r="AE200" i="2"/>
  <c r="P56" i="2"/>
  <c r="Q56" i="2" s="1"/>
  <c r="P45" i="2"/>
  <c r="Q45" i="2" s="1"/>
  <c r="P247" i="2"/>
  <c r="Q247" i="2" s="1"/>
  <c r="P222" i="2"/>
  <c r="Q222" i="2" s="1"/>
  <c r="P195" i="2"/>
  <c r="Q195" i="2" s="1"/>
  <c r="P164" i="2"/>
  <c r="Q164" i="2" s="1"/>
  <c r="P22" i="2"/>
  <c r="P57" i="2"/>
  <c r="Q57" i="2" s="1"/>
  <c r="P11" i="2"/>
  <c r="Q11" i="2" s="1"/>
  <c r="P328" i="2"/>
  <c r="Q328" i="2" s="1"/>
  <c r="P225" i="2"/>
  <c r="Q225" i="2" s="1"/>
  <c r="P193" i="2"/>
  <c r="Q193" i="2" s="1"/>
  <c r="P184" i="2"/>
  <c r="Q184" i="2" s="1"/>
  <c r="P172" i="2"/>
  <c r="Q172" i="2" s="1"/>
  <c r="P119" i="2"/>
  <c r="P99" i="2"/>
  <c r="Q99" i="2" s="1"/>
  <c r="P161" i="2"/>
  <c r="Q161" i="2" s="1"/>
  <c r="P136" i="2"/>
  <c r="Q136" i="2" s="1"/>
  <c r="P75" i="2"/>
  <c r="P76" i="2" s="1"/>
  <c r="P322" i="2"/>
  <c r="Q322" i="2" s="1"/>
  <c r="P165" i="2"/>
  <c r="Q165" i="2" s="1"/>
  <c r="P19" i="2"/>
  <c r="Q19" i="2" s="1"/>
  <c r="P311" i="2"/>
  <c r="Q311" i="2" s="1"/>
  <c r="P170" i="2"/>
  <c r="Q170" i="2" s="1"/>
  <c r="P219" i="2"/>
  <c r="Q219" i="2" s="1"/>
  <c r="P221" i="2"/>
  <c r="Q221" i="2" s="1"/>
  <c r="P23" i="2"/>
  <c r="Q23" i="2" s="1"/>
  <c r="P171" i="2"/>
  <c r="Q171" i="2" s="1"/>
  <c r="P157" i="2"/>
  <c r="Q157" i="2" s="1"/>
  <c r="P214" i="2"/>
  <c r="Q214" i="2" s="1"/>
  <c r="P236" i="2"/>
  <c r="Q236" i="2" s="1"/>
  <c r="P194" i="2"/>
  <c r="Q194" i="2" s="1"/>
  <c r="P30" i="2"/>
  <c r="Q30" i="2" s="1"/>
  <c r="P231" i="2"/>
  <c r="Q231" i="2" s="1"/>
  <c r="P207" i="2"/>
  <c r="Q207" i="2" s="1"/>
  <c r="P142" i="2"/>
  <c r="Q142" i="2" s="1"/>
  <c r="P83" i="2"/>
  <c r="Q83" i="2" s="1"/>
  <c r="P13" i="2"/>
  <c r="Q13" i="2" s="1"/>
  <c r="P150" i="2"/>
  <c r="Q150" i="2" s="1"/>
  <c r="P208" i="2"/>
  <c r="Q208" i="2" s="1"/>
  <c r="P239" i="2"/>
  <c r="Q239" i="2" s="1"/>
  <c r="P81" i="2"/>
  <c r="P47" i="2"/>
  <c r="Q47" i="2" s="1"/>
  <c r="P50" i="2"/>
  <c r="Q50" i="2" s="1"/>
  <c r="P106" i="2"/>
  <c r="Q106" i="2" s="1"/>
  <c r="P284" i="2"/>
  <c r="Q284" i="2" s="1"/>
  <c r="P255" i="2"/>
  <c r="Q255" i="2" s="1"/>
  <c r="P144" i="2"/>
  <c r="Q144" i="2" s="1"/>
  <c r="P212" i="2"/>
  <c r="Q212" i="2" s="1"/>
  <c r="P198" i="2"/>
  <c r="Q198" i="2" s="1"/>
  <c r="P146" i="2"/>
  <c r="Q146" i="2" s="1"/>
  <c r="P199" i="2"/>
  <c r="Q199" i="2" s="1"/>
  <c r="P107" i="2"/>
  <c r="Q107" i="2" s="1"/>
  <c r="P323" i="2"/>
  <c r="Q323" i="2" s="1"/>
  <c r="P298" i="2"/>
  <c r="Q298" i="2" s="1"/>
  <c r="P127" i="2"/>
  <c r="Q127" i="2" s="1"/>
  <c r="P123" i="2"/>
  <c r="Q123" i="2" s="1"/>
  <c r="P18" i="2"/>
  <c r="Q18" i="2" s="1"/>
  <c r="P241" i="2"/>
  <c r="Q241" i="2" s="1"/>
  <c r="P317" i="2"/>
  <c r="Q317" i="2" s="1"/>
  <c r="X178" i="2"/>
  <c r="W178" i="2"/>
  <c r="S178" i="2"/>
  <c r="R178" i="2"/>
  <c r="P304" i="2"/>
  <c r="Q304" i="2" s="1"/>
  <c r="P305" i="2"/>
  <c r="Q305" i="2" s="1"/>
  <c r="I341" i="2"/>
  <c r="N341" i="2"/>
  <c r="O341" i="2" s="1"/>
  <c r="P204" i="2"/>
  <c r="Q204" i="2" s="1"/>
  <c r="P128" i="2"/>
  <c r="Q128" i="2" s="1"/>
  <c r="P278" i="2"/>
  <c r="Q278" i="2" s="1"/>
  <c r="P248" i="2"/>
  <c r="Q248" i="2" s="1"/>
  <c r="P232" i="2"/>
  <c r="Q232" i="2" s="1"/>
  <c r="P228" i="2"/>
  <c r="Q228" i="2" s="1"/>
  <c r="P245" i="2"/>
  <c r="Q245" i="2" s="1"/>
  <c r="P131" i="2"/>
  <c r="N121" i="2"/>
  <c r="O121" i="2" s="1"/>
  <c r="P121" i="2"/>
  <c r="Q121" i="2" s="1"/>
  <c r="P141" i="2"/>
  <c r="P307" i="2"/>
  <c r="Q307" i="2" s="1"/>
  <c r="P240" i="2"/>
  <c r="Q240" i="2" s="1"/>
  <c r="P289" i="2"/>
  <c r="Q289" i="2" s="1"/>
  <c r="P242" i="2"/>
  <c r="Q242" i="2" s="1"/>
  <c r="P293" i="2"/>
  <c r="Q293" i="2" s="1"/>
  <c r="P234" i="2"/>
  <c r="Q234" i="2" s="1"/>
  <c r="P297" i="2"/>
  <c r="Q297" i="2" s="1"/>
  <c r="P61" i="2"/>
  <c r="P37" i="2"/>
  <c r="Q37" i="2" s="1"/>
  <c r="N317" i="2"/>
  <c r="O317" i="2" s="1"/>
  <c r="I317" i="2"/>
  <c r="P274" i="2"/>
  <c r="P126" i="2"/>
  <c r="P137" i="2"/>
  <c r="Q137" i="2" s="1"/>
  <c r="P315" i="2"/>
  <c r="Q315" i="2" s="1"/>
  <c r="P296" i="2"/>
  <c r="Q296" i="2" s="1"/>
  <c r="P279" i="2"/>
  <c r="Q279" i="2" s="1"/>
  <c r="N337" i="2"/>
  <c r="O337" i="2" s="1"/>
  <c r="I337" i="2"/>
  <c r="P213" i="2"/>
  <c r="Q213" i="2" s="1"/>
  <c r="P211" i="2"/>
  <c r="Q211" i="2" s="1"/>
  <c r="P120" i="2"/>
  <c r="Q120" i="2" s="1"/>
  <c r="N194" i="2"/>
  <c r="O194" i="2" s="1"/>
  <c r="AE222" i="2"/>
  <c r="AE231" i="2"/>
  <c r="N29" i="2"/>
  <c r="N23" i="2"/>
  <c r="O23" i="2" s="1"/>
  <c r="N58" i="2"/>
  <c r="O58" i="2" s="1"/>
  <c r="AE58" i="2"/>
  <c r="AE102" i="2"/>
  <c r="W89" i="2"/>
  <c r="S89" i="2"/>
  <c r="R89" i="2"/>
  <c r="X89" i="2"/>
  <c r="AE301" i="2"/>
  <c r="AE302" i="2"/>
  <c r="AE303" i="2"/>
  <c r="AE328" i="2"/>
  <c r="N320" i="2"/>
  <c r="O320" i="2" s="1"/>
  <c r="AB285" i="2"/>
  <c r="AE192" i="2"/>
  <c r="N180" i="2"/>
  <c r="O180" i="2" s="1"/>
  <c r="N210" i="2"/>
  <c r="O210" i="2" s="1"/>
  <c r="AE218" i="2"/>
  <c r="N160" i="2"/>
  <c r="O160" i="2" s="1"/>
  <c r="N108" i="2"/>
  <c r="O108" i="2" s="1"/>
  <c r="AE51" i="2"/>
  <c r="I108" i="2"/>
  <c r="AE94" i="2"/>
  <c r="N149" i="2"/>
  <c r="O149" i="2" s="1"/>
  <c r="AE184" i="2"/>
  <c r="AE87" i="2"/>
  <c r="AE90" i="2" s="1"/>
  <c r="AE69" i="2"/>
  <c r="N40" i="2"/>
  <c r="AE57" i="2"/>
  <c r="AE53" i="2"/>
  <c r="I58" i="2"/>
  <c r="N55" i="2"/>
  <c r="O55" i="2" s="1"/>
  <c r="S269" i="2"/>
  <c r="R269" i="2"/>
  <c r="AE280" i="2"/>
  <c r="AE317" i="2"/>
  <c r="N274" i="2"/>
  <c r="AE256" i="2"/>
  <c r="R267" i="2"/>
  <c r="S267" i="2"/>
  <c r="AE283" i="2"/>
  <c r="N158" i="2"/>
  <c r="O158" i="2" s="1"/>
  <c r="N197" i="2"/>
  <c r="O197" i="2" s="1"/>
  <c r="N145" i="2"/>
  <c r="O145" i="2" s="1"/>
  <c r="AE220" i="2"/>
  <c r="AE212" i="2"/>
  <c r="AE108" i="2"/>
  <c r="AE198" i="2"/>
  <c r="AE145" i="2"/>
  <c r="N133" i="2"/>
  <c r="O133" i="2" s="1"/>
  <c r="AE133" i="2"/>
  <c r="AE166" i="2"/>
  <c r="AE36" i="2"/>
  <c r="N119" i="2"/>
  <c r="AB93" i="2"/>
  <c r="N103" i="2"/>
  <c r="O103" i="2" s="1"/>
  <c r="S261" i="2"/>
  <c r="R261" i="2"/>
  <c r="N136" i="2"/>
  <c r="O136" i="2" s="1"/>
  <c r="N306" i="2"/>
  <c r="O306" i="2" s="1"/>
  <c r="AE322" i="2"/>
  <c r="I269" i="2"/>
  <c r="N269" i="2"/>
  <c r="O269" i="2" s="1"/>
  <c r="X269" i="2" s="1"/>
  <c r="AE253" i="2"/>
  <c r="AE211" i="2"/>
  <c r="I145" i="2"/>
  <c r="I133" i="2"/>
  <c r="N15" i="2"/>
  <c r="O15" i="2" s="1"/>
  <c r="AE49" i="2"/>
  <c r="N18" i="2"/>
  <c r="O18" i="2" s="1"/>
  <c r="AE44" i="2"/>
  <c r="AB58" i="2"/>
  <c r="AB49" i="2"/>
  <c r="AB51" i="2"/>
  <c r="S265" i="2"/>
  <c r="R265" i="2"/>
  <c r="AE290" i="2"/>
  <c r="N291" i="2"/>
  <c r="O291" i="2" s="1"/>
  <c r="AE291" i="2"/>
  <c r="AE318" i="2"/>
  <c r="I309" i="2"/>
  <c r="N323" i="2"/>
  <c r="O323" i="2" s="1"/>
  <c r="N214" i="2"/>
  <c r="O214" i="2" s="1"/>
  <c r="N193" i="2"/>
  <c r="O193" i="2" s="1"/>
  <c r="N215" i="2"/>
  <c r="O215" i="2" s="1"/>
  <c r="AE127" i="2"/>
  <c r="AB200" i="2"/>
  <c r="N142" i="2"/>
  <c r="O142" i="2" s="1"/>
  <c r="AE170" i="2"/>
  <c r="N53" i="2"/>
  <c r="O53" i="2" s="1"/>
  <c r="AE18" i="2"/>
  <c r="N41" i="2"/>
  <c r="O41" i="2" s="1"/>
  <c r="AB113" i="2"/>
  <c r="X88" i="2"/>
  <c r="W88" i="2"/>
  <c r="S88" i="2"/>
  <c r="R88" i="2"/>
  <c r="AE63" i="2"/>
  <c r="N46" i="2"/>
  <c r="O46" i="2" s="1"/>
  <c r="AE305" i="2"/>
  <c r="S268" i="2"/>
  <c r="R268" i="2"/>
  <c r="N289" i="2"/>
  <c r="O289" i="2" s="1"/>
  <c r="N311" i="2"/>
  <c r="O311" i="2" s="1"/>
  <c r="N313" i="2"/>
  <c r="O313" i="2" s="1"/>
  <c r="N256" i="2"/>
  <c r="O256" i="2" s="1"/>
  <c r="AE282" i="2"/>
  <c r="AE284" i="2"/>
  <c r="AE209" i="2"/>
  <c r="AE210" i="2"/>
  <c r="AE206" i="2"/>
  <c r="AE109" i="2"/>
  <c r="AE121" i="2"/>
  <c r="N195" i="2"/>
  <c r="O195" i="2" s="1"/>
  <c r="N155" i="2"/>
  <c r="O155" i="2" s="1"/>
  <c r="AE155" i="2"/>
  <c r="Q92" i="2"/>
  <c r="N26" i="2"/>
  <c r="I18" i="2"/>
  <c r="AE41" i="2"/>
  <c r="X235" i="2"/>
  <c r="W235" i="2"/>
  <c r="S235" i="2"/>
  <c r="R235" i="2"/>
  <c r="AE278" i="2"/>
  <c r="N324" i="2"/>
  <c r="O324" i="2" s="1"/>
  <c r="N280" i="2"/>
  <c r="O280" i="2" s="1"/>
  <c r="N335" i="2"/>
  <c r="O335" i="2" s="1"/>
  <c r="W335" i="2" s="1"/>
  <c r="I335" i="2"/>
  <c r="AE312" i="2"/>
  <c r="I311" i="2"/>
  <c r="N298" i="2"/>
  <c r="O298" i="2" s="1"/>
  <c r="AE298" i="2"/>
  <c r="N275" i="2"/>
  <c r="O275" i="2" s="1"/>
  <c r="N307" i="2"/>
  <c r="O307" i="2" s="1"/>
  <c r="I285" i="2"/>
  <c r="AE179" i="2"/>
  <c r="N257" i="2"/>
  <c r="O257" i="2" s="1"/>
  <c r="AE213" i="2"/>
  <c r="AE75" i="2"/>
  <c r="AE76" i="2" s="1"/>
  <c r="AE54" i="2"/>
  <c r="I121" i="2"/>
  <c r="AE208" i="2"/>
  <c r="N138" i="2"/>
  <c r="O138" i="2" s="1"/>
  <c r="N199" i="2"/>
  <c r="O199" i="2" s="1"/>
  <c r="I92" i="2"/>
  <c r="AE26" i="2"/>
  <c r="AE27" i="2" s="1"/>
  <c r="N48" i="2"/>
  <c r="O48" i="2" s="1"/>
  <c r="AE37" i="2"/>
  <c r="I41" i="2"/>
  <c r="N83" i="2"/>
  <c r="O83" i="2" s="1"/>
  <c r="AB92" i="2"/>
  <c r="S264" i="2"/>
  <c r="R264" i="2"/>
  <c r="N290" i="2"/>
  <c r="O290" i="2" s="1"/>
  <c r="N305" i="2"/>
  <c r="O305" i="2" s="1"/>
  <c r="N308" i="2"/>
  <c r="O308" i="2" s="1"/>
  <c r="AE257" i="2"/>
  <c r="AE287" i="2"/>
  <c r="AE311" i="2"/>
  <c r="N253" i="2"/>
  <c r="AE244" i="2"/>
  <c r="N278" i="2"/>
  <c r="O278" i="2" s="1"/>
  <c r="N288" i="2"/>
  <c r="O288" i="2" s="1"/>
  <c r="N209" i="2"/>
  <c r="O209" i="2" s="1"/>
  <c r="AE136" i="2"/>
  <c r="S190" i="2"/>
  <c r="W190" i="2"/>
  <c r="R190" i="2"/>
  <c r="X190" i="2"/>
  <c r="I116" i="2"/>
  <c r="N169" i="2"/>
  <c r="O169" i="2" s="1"/>
  <c r="N147" i="2"/>
  <c r="O147" i="2" s="1"/>
  <c r="AE147" i="2"/>
  <c r="AE143" i="2"/>
  <c r="I26" i="2"/>
  <c r="AE106" i="2"/>
  <c r="I83" i="2"/>
  <c r="AE293" i="2"/>
  <c r="N312" i="2"/>
  <c r="O312" i="2" s="1"/>
  <c r="N276" i="2"/>
  <c r="O276" i="2" s="1"/>
  <c r="N174" i="2"/>
  <c r="O174" i="2" s="1"/>
  <c r="I136" i="2"/>
  <c r="AE187" i="2"/>
  <c r="N219" i="2"/>
  <c r="O219" i="2" s="1"/>
  <c r="N156" i="2"/>
  <c r="O156" i="2" s="1"/>
  <c r="AE99" i="2"/>
  <c r="AE160" i="2"/>
  <c r="AE128" i="2"/>
  <c r="N175" i="2"/>
  <c r="O175" i="2" s="1"/>
  <c r="N200" i="2"/>
  <c r="O200" i="2" s="1"/>
  <c r="AB213" i="2"/>
  <c r="N69" i="2"/>
  <c r="O69" i="2" s="1"/>
  <c r="AE52" i="2"/>
  <c r="N44" i="2"/>
  <c r="N81" i="2"/>
  <c r="AE83" i="2"/>
  <c r="P270" i="2"/>
  <c r="Q260" i="2"/>
  <c r="AE300" i="2"/>
  <c r="AE247" i="2"/>
  <c r="R263" i="2"/>
  <c r="S263" i="2"/>
  <c r="I263" i="2"/>
  <c r="N263" i="2"/>
  <c r="O263" i="2" s="1"/>
  <c r="X263" i="2" s="1"/>
  <c r="I262" i="2"/>
  <c r="N262" i="2"/>
  <c r="O262" i="2" s="1"/>
  <c r="W262" i="2" s="1"/>
  <c r="AE277" i="2"/>
  <c r="AE295" i="2"/>
  <c r="AE204" i="2"/>
  <c r="N179" i="2"/>
  <c r="O179" i="2" s="1"/>
  <c r="N187" i="2"/>
  <c r="O187" i="2" s="1"/>
  <c r="I187" i="2"/>
  <c r="AE242" i="2"/>
  <c r="N247" i="2"/>
  <c r="O247" i="2" s="1"/>
  <c r="N110" i="2"/>
  <c r="O110" i="2" s="1"/>
  <c r="N36" i="2"/>
  <c r="N17" i="2"/>
  <c r="O17" i="2" s="1"/>
  <c r="AE81" i="2"/>
  <c r="X183" i="2"/>
  <c r="W183" i="2"/>
  <c r="S183" i="2"/>
  <c r="R183" i="2"/>
  <c r="N334" i="2"/>
  <c r="I334" i="2"/>
  <c r="I268" i="2"/>
  <c r="N268" i="2"/>
  <c r="O268" i="2" s="1"/>
  <c r="W268" i="2" s="1"/>
  <c r="S266" i="2"/>
  <c r="R266" i="2"/>
  <c r="N226" i="2"/>
  <c r="O226" i="2" s="1"/>
  <c r="AE319" i="2"/>
  <c r="N196" i="2"/>
  <c r="O196" i="2" s="1"/>
  <c r="AE173" i="2"/>
  <c r="AE180" i="2"/>
  <c r="AB231" i="2"/>
  <c r="N220" i="2"/>
  <c r="O220" i="2" s="1"/>
  <c r="N238" i="2"/>
  <c r="O238" i="2" s="1"/>
  <c r="N148" i="2"/>
  <c r="O148" i="2" s="1"/>
  <c r="N62" i="2"/>
  <c r="O62" i="2" s="1"/>
  <c r="I195" i="2"/>
  <c r="N184" i="2"/>
  <c r="O184" i="2" s="1"/>
  <c r="AE29" i="2"/>
  <c r="AE47" i="2"/>
  <c r="AB143" i="2"/>
  <c r="AE66" i="2"/>
  <c r="N78" i="2"/>
  <c r="I78" i="2"/>
  <c r="I81" i="2"/>
  <c r="I354" i="2"/>
  <c r="N354" i="2"/>
  <c r="O354" i="2" s="1"/>
  <c r="X354" i="2" s="1"/>
  <c r="X355" i="2" s="1"/>
  <c r="N244" i="2"/>
  <c r="O244" i="2" s="1"/>
  <c r="AE255" i="2"/>
  <c r="N173" i="2"/>
  <c r="O173" i="2" s="1"/>
  <c r="N254" i="2"/>
  <c r="O254" i="2" s="1"/>
  <c r="AE254" i="2"/>
  <c r="N229" i="2"/>
  <c r="O229" i="2" s="1"/>
  <c r="I229" i="2"/>
  <c r="N230" i="2"/>
  <c r="O230" i="2" s="1"/>
  <c r="N122" i="2"/>
  <c r="O122" i="2" s="1"/>
  <c r="AE165" i="2"/>
  <c r="AE195" i="2"/>
  <c r="AB166" i="2"/>
  <c r="AE182" i="2"/>
  <c r="AE119" i="2"/>
  <c r="I29" i="2"/>
  <c r="AE56" i="2"/>
  <c r="AE50" i="2"/>
  <c r="AE78" i="2"/>
  <c r="AE79" i="2" s="1"/>
  <c r="X177" i="2"/>
  <c r="W177" i="2"/>
  <c r="S177" i="2"/>
  <c r="R177" i="2"/>
  <c r="W176" i="2"/>
  <c r="S176" i="2"/>
  <c r="R176" i="2"/>
  <c r="X176" i="2"/>
  <c r="I254" i="2"/>
  <c r="AE229" i="2"/>
  <c r="X216" i="2"/>
  <c r="W216" i="2"/>
  <c r="S216" i="2"/>
  <c r="R216" i="2"/>
  <c r="I219" i="2"/>
  <c r="AE171" i="2"/>
  <c r="N144" i="2"/>
  <c r="O144" i="2" s="1"/>
  <c r="AE110" i="2"/>
  <c r="AE122" i="2"/>
  <c r="AB136" i="2"/>
  <c r="I169" i="2"/>
  <c r="N113" i="2"/>
  <c r="AE16" i="2"/>
  <c r="AE105" i="2"/>
  <c r="AE19" i="2"/>
  <c r="AE107" i="2"/>
  <c r="N63" i="2"/>
  <c r="O63" i="2" s="1"/>
  <c r="X191" i="2"/>
  <c r="W191" i="2"/>
  <c r="S191" i="2"/>
  <c r="R191" i="2"/>
  <c r="N227" i="2"/>
  <c r="O227" i="2" s="1"/>
  <c r="AE227" i="2"/>
  <c r="N211" i="2"/>
  <c r="O211" i="2" s="1"/>
  <c r="AE219" i="2"/>
  <c r="N228" i="2"/>
  <c r="O228" i="2" s="1"/>
  <c r="N131" i="2"/>
  <c r="AE131" i="2"/>
  <c r="I110" i="2"/>
  <c r="I122" i="2"/>
  <c r="N123" i="2"/>
  <c r="O123" i="2" s="1"/>
  <c r="AE158" i="2"/>
  <c r="AE169" i="2"/>
  <c r="I15" i="2"/>
  <c r="N52" i="2"/>
  <c r="O52" i="2" s="1"/>
  <c r="N19" i="2"/>
  <c r="O19" i="2" s="1"/>
  <c r="I19" i="2"/>
  <c r="X151" i="2"/>
  <c r="W151" i="2"/>
  <c r="S151" i="2"/>
  <c r="R151" i="2"/>
  <c r="N242" i="2"/>
  <c r="O242" i="2" s="1"/>
  <c r="AE281" i="2"/>
  <c r="AB253" i="2"/>
  <c r="P34" i="2"/>
  <c r="Q33" i="2"/>
  <c r="N315" i="2"/>
  <c r="O315" i="2" s="1"/>
  <c r="N348" i="2"/>
  <c r="O348" i="2" s="1"/>
  <c r="X348" i="2" s="1"/>
  <c r="X349" i="2" s="1"/>
  <c r="I348" i="2"/>
  <c r="N293" i="2"/>
  <c r="O293" i="2" s="1"/>
  <c r="I276" i="2"/>
  <c r="AE299" i="2"/>
  <c r="AE237" i="2"/>
  <c r="AB244" i="2"/>
  <c r="AE225" i="2"/>
  <c r="AE246" i="2"/>
  <c r="N166" i="2"/>
  <c r="O166" i="2" s="1"/>
  <c r="I227" i="2"/>
  <c r="N212" i="2"/>
  <c r="O212" i="2" s="1"/>
  <c r="AE114" i="2"/>
  <c r="AE132" i="2"/>
  <c r="AB160" i="2"/>
  <c r="AE115" i="2"/>
  <c r="AB102" i="2"/>
  <c r="AE123" i="2"/>
  <c r="I158" i="2"/>
  <c r="AB147" i="2"/>
  <c r="AB108" i="2"/>
  <c r="AE15" i="2"/>
  <c r="N47" i="2"/>
  <c r="O47" i="2" s="1"/>
  <c r="N64" i="2"/>
  <c r="O64" i="2" s="1"/>
  <c r="AE279" i="2"/>
  <c r="S181" i="2"/>
  <c r="R181" i="2"/>
  <c r="X181" i="2"/>
  <c r="W181" i="2"/>
  <c r="O86" i="2"/>
  <c r="I327" i="2"/>
  <c r="S335" i="2"/>
  <c r="R335" i="2"/>
  <c r="AE276" i="2"/>
  <c r="AE221" i="2"/>
  <c r="N223" i="2"/>
  <c r="O223" i="2" s="1"/>
  <c r="N233" i="2"/>
  <c r="O233" i="2" s="1"/>
  <c r="AE233" i="2"/>
  <c r="N241" i="2"/>
  <c r="O241" i="2" s="1"/>
  <c r="AB298" i="2"/>
  <c r="AE286" i="2"/>
  <c r="AB312" i="2"/>
  <c r="AE172" i="2"/>
  <c r="AB229" i="2"/>
  <c r="N198" i="2"/>
  <c r="O198" i="2" s="1"/>
  <c r="AB220" i="2"/>
  <c r="N206" i="2"/>
  <c r="O206" i="2" s="1"/>
  <c r="N221" i="2"/>
  <c r="O221" i="2" s="1"/>
  <c r="AE156" i="2"/>
  <c r="AB110" i="2"/>
  <c r="N164" i="2"/>
  <c r="O164" i="2" s="1"/>
  <c r="AE101" i="2"/>
  <c r="I123" i="2"/>
  <c r="AE154" i="2"/>
  <c r="N141" i="2"/>
  <c r="I141" i="2"/>
  <c r="N170" i="2"/>
  <c r="O170" i="2" s="1"/>
  <c r="AB26" i="2"/>
  <c r="N11" i="2"/>
  <c r="O11" i="2" s="1"/>
  <c r="N54" i="2"/>
  <c r="O54" i="2" s="1"/>
  <c r="N30" i="2"/>
  <c r="O30" i="2" s="1"/>
  <c r="N107" i="2"/>
  <c r="O107" i="2" s="1"/>
  <c r="N45" i="2"/>
  <c r="O45" i="2" s="1"/>
  <c r="N50" i="2"/>
  <c r="O50" i="2" s="1"/>
  <c r="AB106" i="2"/>
  <c r="N13" i="2"/>
  <c r="O13" i="2" s="1"/>
  <c r="N100" i="2"/>
  <c r="O100" i="2" s="1"/>
  <c r="N304" i="2"/>
  <c r="O304" i="2" s="1"/>
  <c r="AB317" i="2"/>
  <c r="N261" i="2"/>
  <c r="O261" i="2" s="1"/>
  <c r="W261" i="2" s="1"/>
  <c r="I261" i="2"/>
  <c r="AE297" i="2"/>
  <c r="N322" i="2"/>
  <c r="O322" i="2" s="1"/>
  <c r="I233" i="2"/>
  <c r="AE234" i="2"/>
  <c r="N236" i="2"/>
  <c r="O236" i="2" s="1"/>
  <c r="AB211" i="2"/>
  <c r="N207" i="2"/>
  <c r="O207" i="2" s="1"/>
  <c r="N120" i="2"/>
  <c r="O120" i="2" s="1"/>
  <c r="N66" i="2"/>
  <c r="O66" i="2" s="1"/>
  <c r="AE120" i="2"/>
  <c r="N109" i="2"/>
  <c r="O109" i="2" s="1"/>
  <c r="N127" i="2"/>
  <c r="O127" i="2" s="1"/>
  <c r="I156" i="2"/>
  <c r="N161" i="2"/>
  <c r="O161" i="2" s="1"/>
  <c r="N165" i="2"/>
  <c r="O165" i="2" s="1"/>
  <c r="N137" i="2"/>
  <c r="O137" i="2" s="1"/>
  <c r="AE141" i="2"/>
  <c r="N16" i="2"/>
  <c r="O16" i="2" s="1"/>
  <c r="N49" i="2"/>
  <c r="O49" i="2" s="1"/>
  <c r="AB105" i="2"/>
  <c r="AB19" i="2"/>
  <c r="AB41" i="2"/>
  <c r="AE67" i="2"/>
  <c r="AB68" i="2"/>
  <c r="O203" i="2"/>
  <c r="N34" i="2"/>
  <c r="O33" i="2"/>
  <c r="O34" i="2" s="1"/>
  <c r="N279" i="2"/>
  <c r="O279" i="2" s="1"/>
  <c r="N234" i="2"/>
  <c r="O234" i="2" s="1"/>
  <c r="AE316" i="2"/>
  <c r="N326" i="2"/>
  <c r="O326" i="2" s="1"/>
  <c r="N282" i="2"/>
  <c r="O282" i="2" s="1"/>
  <c r="N248" i="2"/>
  <c r="O248" i="2" s="1"/>
  <c r="N287" i="2"/>
  <c r="O287" i="2" s="1"/>
  <c r="N224" i="2"/>
  <c r="O224" i="2" s="1"/>
  <c r="AE294" i="2"/>
  <c r="AB309" i="2"/>
  <c r="I234" i="2"/>
  <c r="AE296" i="2"/>
  <c r="AE310" i="2"/>
  <c r="AB283" i="2"/>
  <c r="N246" i="2"/>
  <c r="O246" i="2" s="1"/>
  <c r="AE194" i="2"/>
  <c r="N264" i="2"/>
  <c r="O264" i="2" s="1"/>
  <c r="X264" i="2" s="1"/>
  <c r="I264" i="2"/>
  <c r="N255" i="2"/>
  <c r="O255" i="2" s="1"/>
  <c r="AE148" i="2"/>
  <c r="N208" i="2"/>
  <c r="O208" i="2" s="1"/>
  <c r="AB56" i="2"/>
  <c r="N150" i="2"/>
  <c r="O150" i="2" s="1"/>
  <c r="I137" i="2"/>
  <c r="I142" i="2"/>
  <c r="I199" i="2"/>
  <c r="N93" i="2"/>
  <c r="O93" i="2" s="1"/>
  <c r="N56" i="2"/>
  <c r="O56" i="2" s="1"/>
  <c r="N22" i="2"/>
  <c r="AE11" i="2"/>
  <c r="AB18" i="2"/>
  <c r="N37" i="2"/>
  <c r="O37" i="2" s="1"/>
  <c r="N10" i="2"/>
  <c r="AE62" i="2"/>
  <c r="I72" i="2"/>
  <c r="I64" i="2"/>
  <c r="Q203" i="2"/>
  <c r="S167" i="2"/>
  <c r="X167" i="2"/>
  <c r="W167" i="2"/>
  <c r="R167" i="2"/>
  <c r="N301" i="2"/>
  <c r="O301" i="2" s="1"/>
  <c r="X186" i="2"/>
  <c r="W186" i="2"/>
  <c r="S186" i="2"/>
  <c r="R186" i="2"/>
  <c r="N338" i="2"/>
  <c r="O338" i="2" s="1"/>
  <c r="I338" i="2"/>
  <c r="X205" i="2"/>
  <c r="W205" i="2"/>
  <c r="S205" i="2"/>
  <c r="R205" i="2"/>
  <c r="AB327" i="2"/>
  <c r="AE306" i="2"/>
  <c r="AB227" i="2"/>
  <c r="N286" i="2"/>
  <c r="O286" i="2" s="1"/>
  <c r="N300" i="2"/>
  <c r="O300" i="2" s="1"/>
  <c r="AB295" i="2"/>
  <c r="AB276" i="2"/>
  <c r="AB210" i="2"/>
  <c r="I194" i="2"/>
  <c r="N245" i="2"/>
  <c r="O245" i="2" s="1"/>
  <c r="AB242" i="2"/>
  <c r="AE238" i="2"/>
  <c r="N114" i="2"/>
  <c r="O114" i="2" s="1"/>
  <c r="I148" i="2"/>
  <c r="AB145" i="2"/>
  <c r="AE157" i="2"/>
  <c r="AE175" i="2"/>
  <c r="AE55" i="2"/>
  <c r="AB158" i="2"/>
  <c r="AE137" i="2"/>
  <c r="AE142" i="2"/>
  <c r="AE199" i="2"/>
  <c r="AE22" i="2"/>
  <c r="AE104" i="2"/>
  <c r="I11" i="2"/>
  <c r="AE17" i="2"/>
  <c r="AE97" i="2"/>
  <c r="I62" i="2"/>
  <c r="AE72" i="2"/>
  <c r="AE64" i="2"/>
  <c r="I13" i="2"/>
  <c r="X188" i="2"/>
  <c r="W188" i="2"/>
  <c r="S188" i="2"/>
  <c r="R188" i="2"/>
  <c r="AE289" i="2"/>
  <c r="N325" i="2"/>
  <c r="O325" i="2" s="1"/>
  <c r="X159" i="2"/>
  <c r="W159" i="2"/>
  <c r="S159" i="2"/>
  <c r="R159" i="2"/>
  <c r="N319" i="2"/>
  <c r="O319" i="2" s="1"/>
  <c r="AB222" i="2"/>
  <c r="X189" i="2"/>
  <c r="W189" i="2"/>
  <c r="S189" i="2"/>
  <c r="R189" i="2"/>
  <c r="N240" i="2"/>
  <c r="O240" i="2" s="1"/>
  <c r="N260" i="2"/>
  <c r="I260" i="2"/>
  <c r="X168" i="2"/>
  <c r="S168" i="2"/>
  <c r="W168" i="2"/>
  <c r="R168" i="2"/>
  <c r="I323" i="2"/>
  <c r="I324" i="2"/>
  <c r="I316" i="2"/>
  <c r="AB311" i="2"/>
  <c r="AE224" i="2"/>
  <c r="I294" i="2"/>
  <c r="AE323" i="2"/>
  <c r="AE324" i="2"/>
  <c r="AE325" i="2"/>
  <c r="AB305" i="2"/>
  <c r="AE320" i="2"/>
  <c r="I308" i="2"/>
  <c r="I224" i="2"/>
  <c r="N284" i="2"/>
  <c r="O284" i="2" s="1"/>
  <c r="I306" i="2"/>
  <c r="AE226" i="2"/>
  <c r="N283" i="2"/>
  <c r="O283" i="2" s="1"/>
  <c r="AE197" i="2"/>
  <c r="AE236" i="2"/>
  <c r="I245" i="2"/>
  <c r="AB238" i="2"/>
  <c r="I238" i="2"/>
  <c r="I230" i="2"/>
  <c r="AE174" i="2"/>
  <c r="AB148" i="2"/>
  <c r="AE144" i="2"/>
  <c r="AE100" i="2"/>
  <c r="I164" i="2"/>
  <c r="AE149" i="2"/>
  <c r="I175" i="2"/>
  <c r="N154" i="2"/>
  <c r="O154" i="2" s="1"/>
  <c r="AE146" i="2"/>
  <c r="I150" i="2"/>
  <c r="N182" i="2"/>
  <c r="O182" i="2" s="1"/>
  <c r="AE138" i="2"/>
  <c r="AB47" i="2"/>
  <c r="I22" i="2"/>
  <c r="N57" i="2"/>
  <c r="O57" i="2" s="1"/>
  <c r="I17" i="2"/>
  <c r="N61" i="2"/>
  <c r="AE23" i="2"/>
  <c r="N82" i="2"/>
  <c r="O82" i="2" s="1"/>
  <c r="AE82" i="2"/>
  <c r="AB66" i="2"/>
  <c r="I103" i="2"/>
  <c r="N106" i="2"/>
  <c r="O106" i="2" s="1"/>
  <c r="AE13" i="2"/>
  <c r="X217" i="2"/>
  <c r="W217" i="2"/>
  <c r="S217" i="2"/>
  <c r="R217" i="2"/>
  <c r="S316" i="2"/>
  <c r="R316" i="2"/>
  <c r="R262" i="2"/>
  <c r="S262" i="2"/>
  <c r="N277" i="2"/>
  <c r="O277" i="2" s="1"/>
  <c r="Q355" i="2"/>
  <c r="S354" i="2"/>
  <c r="S355" i="2" s="1"/>
  <c r="R354" i="2"/>
  <c r="R355" i="2" s="1"/>
  <c r="AE288" i="2"/>
  <c r="N328" i="2"/>
  <c r="O328" i="2" s="1"/>
  <c r="S243" i="2"/>
  <c r="X243" i="2"/>
  <c r="W243" i="2"/>
  <c r="R243" i="2"/>
  <c r="S153" i="2"/>
  <c r="X153" i="2"/>
  <c r="W153" i="2"/>
  <c r="R153" i="2"/>
  <c r="N302" i="2"/>
  <c r="O302" i="2" s="1"/>
  <c r="I325" i="2"/>
  <c r="AE304" i="2"/>
  <c r="N318" i="2"/>
  <c r="O318" i="2" s="1"/>
  <c r="AE308" i="2"/>
  <c r="AB206" i="2"/>
  <c r="N296" i="2"/>
  <c r="O296" i="2" s="1"/>
  <c r="I226" i="2"/>
  <c r="I275" i="2"/>
  <c r="AE307" i="2"/>
  <c r="N171" i="2"/>
  <c r="O171" i="2" s="1"/>
  <c r="AB209" i="2"/>
  <c r="I197" i="2"/>
  <c r="N239" i="2"/>
  <c r="O239" i="2" s="1"/>
  <c r="AE245" i="2"/>
  <c r="N266" i="2"/>
  <c r="O266" i="2" s="1"/>
  <c r="X266" i="2" s="1"/>
  <c r="I266" i="2"/>
  <c r="AE230" i="2"/>
  <c r="I174" i="2"/>
  <c r="I144" i="2"/>
  <c r="I100" i="2"/>
  <c r="AB128" i="2"/>
  <c r="AE164" i="2"/>
  <c r="AE161" i="2"/>
  <c r="N102" i="2"/>
  <c r="O102" i="2" s="1"/>
  <c r="AE150" i="2"/>
  <c r="I138" i="2"/>
  <c r="AE10" i="2"/>
  <c r="N105" i="2"/>
  <c r="O105" i="2" s="1"/>
  <c r="AE48" i="2"/>
  <c r="I23" i="2"/>
  <c r="AE71" i="2"/>
  <c r="AB63" i="2"/>
  <c r="AE103" i="2"/>
  <c r="X98" i="2"/>
  <c r="W98" i="2"/>
  <c r="S98" i="2"/>
  <c r="R98" i="2"/>
  <c r="N336" i="2"/>
  <c r="O336" i="2" s="1"/>
  <c r="I336" i="2"/>
  <c r="N314" i="2"/>
  <c r="O314" i="2" s="1"/>
  <c r="I313" i="2"/>
  <c r="I314" i="2"/>
  <c r="N303" i="2"/>
  <c r="O303" i="2" s="1"/>
  <c r="N281" i="2"/>
  <c r="O281" i="2" s="1"/>
  <c r="N342" i="2"/>
  <c r="O342" i="2" s="1"/>
  <c r="I342" i="2"/>
  <c r="N299" i="2"/>
  <c r="O299" i="2" s="1"/>
  <c r="N237" i="2"/>
  <c r="O237" i="2" s="1"/>
  <c r="N310" i="2"/>
  <c r="O310" i="2" s="1"/>
  <c r="AE275" i="2"/>
  <c r="N265" i="2"/>
  <c r="O265" i="2" s="1"/>
  <c r="X265" i="2" s="1"/>
  <c r="I265" i="2"/>
  <c r="I307" i="2"/>
  <c r="N172" i="2"/>
  <c r="O172" i="2" s="1"/>
  <c r="AE193" i="2"/>
  <c r="N222" i="2"/>
  <c r="O222" i="2" s="1"/>
  <c r="AE215" i="2"/>
  <c r="I239" i="2"/>
  <c r="I248" i="2"/>
  <c r="AE228" i="2"/>
  <c r="N115" i="2"/>
  <c r="O115" i="2" s="1"/>
  <c r="X115" i="2" s="1"/>
  <c r="AE126" i="2"/>
  <c r="I161" i="2"/>
  <c r="AE45" i="2"/>
  <c r="N213" i="2"/>
  <c r="O213" i="2" s="1"/>
  <c r="I48" i="2"/>
  <c r="AB75" i="2"/>
  <c r="AB78" i="2"/>
  <c r="N14" i="2"/>
  <c r="O14" i="2" s="1"/>
  <c r="W163" i="2"/>
  <c r="X163" i="2"/>
  <c r="S163" i="2"/>
  <c r="R163" i="2"/>
  <c r="S185" i="2"/>
  <c r="R185" i="2"/>
  <c r="X185" i="2"/>
  <c r="W185" i="2"/>
  <c r="AB278" i="2"/>
  <c r="AE313" i="2"/>
  <c r="AE314" i="2"/>
  <c r="AE315" i="2"/>
  <c r="AB293" i="2"/>
  <c r="N339" i="2"/>
  <c r="O339" i="2" s="1"/>
  <c r="I339" i="2"/>
  <c r="AE232" i="2"/>
  <c r="AB224" i="2"/>
  <c r="N192" i="2"/>
  <c r="O192" i="2" s="1"/>
  <c r="N225" i="2"/>
  <c r="O225" i="2" s="1"/>
  <c r="AE207" i="2"/>
  <c r="N297" i="2"/>
  <c r="O297" i="2" s="1"/>
  <c r="N204" i="2"/>
  <c r="O204" i="2" s="1"/>
  <c r="N267" i="2"/>
  <c r="O267" i="2" s="1"/>
  <c r="X267" i="2" s="1"/>
  <c r="I267" i="2"/>
  <c r="I193" i="2"/>
  <c r="X152" i="2"/>
  <c r="S152" i="2"/>
  <c r="N218" i="2"/>
  <c r="O218" i="2" s="1"/>
  <c r="I215" i="2"/>
  <c r="N231" i="2"/>
  <c r="O231" i="2" s="1"/>
  <c r="AE239" i="2"/>
  <c r="AE248" i="2"/>
  <c r="I228" i="2"/>
  <c r="N132" i="2"/>
  <c r="O132" i="2" s="1"/>
  <c r="N128" i="2"/>
  <c r="O128" i="2" s="1"/>
  <c r="AE14" i="2"/>
  <c r="N104" i="2"/>
  <c r="O104" i="2" s="1"/>
  <c r="N87" i="2"/>
  <c r="O87" i="2" s="1"/>
  <c r="X87" i="2" s="1"/>
  <c r="AE40" i="2"/>
  <c r="AE70" i="2"/>
  <c r="AE30" i="2"/>
  <c r="AB107" i="2"/>
  <c r="N71" i="2"/>
  <c r="O71" i="2" s="1"/>
  <c r="N67" i="2"/>
  <c r="O67" i="2" s="1"/>
  <c r="N75" i="2"/>
  <c r="S68" i="2"/>
  <c r="R68" i="2"/>
  <c r="N51" i="2"/>
  <c r="O51" i="2" s="1"/>
  <c r="X321" i="2"/>
  <c r="W321" i="2"/>
  <c r="S321" i="2"/>
  <c r="R321" i="2"/>
  <c r="X12" i="2"/>
  <c r="W12" i="2"/>
  <c r="S12" i="2"/>
  <c r="R12" i="2"/>
  <c r="X65" i="2"/>
  <c r="S162" i="2"/>
  <c r="X162" i="2"/>
  <c r="W162" i="2"/>
  <c r="R162" i="2"/>
  <c r="AE240" i="2"/>
  <c r="Q349" i="2"/>
  <c r="S348" i="2"/>
  <c r="S349" i="2" s="1"/>
  <c r="R348" i="2"/>
  <c r="R349" i="2" s="1"/>
  <c r="Q343" i="2"/>
  <c r="S334" i="2"/>
  <c r="R334" i="2"/>
  <c r="N232" i="2"/>
  <c r="O232" i="2" s="1"/>
  <c r="I315" i="2"/>
  <c r="N292" i="2"/>
  <c r="O292" i="2" s="1"/>
  <c r="AE292" i="2"/>
  <c r="AE326" i="2"/>
  <c r="N340" i="2"/>
  <c r="O340" i="2" s="1"/>
  <c r="X340" i="2" s="1"/>
  <c r="I340" i="2"/>
  <c r="AE223" i="2"/>
  <c r="AE274" i="2"/>
  <c r="N295" i="2"/>
  <c r="O295" i="2" s="1"/>
  <c r="X295" i="2" s="1"/>
  <c r="AE196" i="2"/>
  <c r="AE241" i="2"/>
  <c r="AE214" i="2"/>
  <c r="AB187" i="2"/>
  <c r="N143" i="2"/>
  <c r="O143" i="2" s="1"/>
  <c r="I222" i="2"/>
  <c r="I231" i="2"/>
  <c r="AB247" i="2"/>
  <c r="N99" i="2"/>
  <c r="O99" i="2" s="1"/>
  <c r="N126" i="2"/>
  <c r="N157" i="2"/>
  <c r="O157" i="2" s="1"/>
  <c r="N101" i="2"/>
  <c r="O101" i="2" s="1"/>
  <c r="N146" i="2"/>
  <c r="O146" i="2" s="1"/>
  <c r="I200" i="2"/>
  <c r="AB199" i="2"/>
  <c r="I70" i="2"/>
  <c r="I30" i="2"/>
  <c r="AE61" i="2"/>
  <c r="N97" i="2"/>
  <c r="AB50" i="2"/>
  <c r="N68" i="2"/>
  <c r="O68" i="2" s="1"/>
  <c r="W68" i="2" s="1"/>
  <c r="AE46" i="2"/>
  <c r="S340" i="2"/>
  <c r="R340" i="2"/>
  <c r="Q86" i="2"/>
  <c r="M347" i="2"/>
  <c r="AE347" i="2"/>
  <c r="AD353" i="2"/>
  <c r="AE353" i="2" s="1"/>
  <c r="AB347" i="2"/>
  <c r="R286" i="2" l="1"/>
  <c r="S70" i="2"/>
  <c r="S295" i="2"/>
  <c r="W152" i="2"/>
  <c r="R152" i="2"/>
  <c r="W70" i="2"/>
  <c r="X286" i="2"/>
  <c r="X327" i="2"/>
  <c r="W94" i="2"/>
  <c r="X316" i="2"/>
  <c r="S294" i="2"/>
  <c r="X294" i="2"/>
  <c r="X70" i="2"/>
  <c r="P90" i="2"/>
  <c r="R87" i="2"/>
  <c r="S116" i="2"/>
  <c r="R67" i="2"/>
  <c r="X67" i="2"/>
  <c r="P95" i="2"/>
  <c r="S285" i="2"/>
  <c r="X309" i="2"/>
  <c r="W294" i="2"/>
  <c r="S309" i="2"/>
  <c r="R94" i="2"/>
  <c r="AE129" i="2"/>
  <c r="X93" i="2"/>
  <c r="R93" i="2"/>
  <c r="X72" i="2"/>
  <c r="S72" i="2"/>
  <c r="X69" i="2"/>
  <c r="W309" i="2"/>
  <c r="X71" i="2"/>
  <c r="X116" i="2"/>
  <c r="W327" i="2"/>
  <c r="X94" i="2"/>
  <c r="W285" i="2"/>
  <c r="S71" i="2"/>
  <c r="X285" i="2"/>
  <c r="W72" i="2"/>
  <c r="W116" i="2"/>
  <c r="AE139" i="2"/>
  <c r="R115" i="2"/>
  <c r="R69" i="2"/>
  <c r="AE117" i="2"/>
  <c r="AE95" i="2"/>
  <c r="W348" i="2"/>
  <c r="W349" i="2" s="1"/>
  <c r="W316" i="2"/>
  <c r="X114" i="2"/>
  <c r="O90" i="2"/>
  <c r="N90" i="2"/>
  <c r="P117" i="2"/>
  <c r="X276" i="2"/>
  <c r="X335" i="2"/>
  <c r="W340" i="2"/>
  <c r="P249" i="2"/>
  <c r="AE329" i="2"/>
  <c r="AE258" i="2"/>
  <c r="AE31" i="2"/>
  <c r="AE111" i="2"/>
  <c r="O249" i="2"/>
  <c r="N249" i="2"/>
  <c r="AE84" i="2"/>
  <c r="AE124" i="2"/>
  <c r="AE73" i="2"/>
  <c r="AE24" i="2"/>
  <c r="R276" i="2"/>
  <c r="R343" i="2"/>
  <c r="O95" i="2"/>
  <c r="N95" i="2"/>
  <c r="AE201" i="2"/>
  <c r="S343" i="2"/>
  <c r="AE20" i="2"/>
  <c r="AE38" i="2"/>
  <c r="AE134" i="2"/>
  <c r="AE249" i="2"/>
  <c r="AE42" i="2"/>
  <c r="AE59" i="2"/>
  <c r="W265" i="2"/>
  <c r="W269" i="2"/>
  <c r="W276" i="2"/>
  <c r="W93" i="2"/>
  <c r="R114" i="2"/>
  <c r="W342" i="2"/>
  <c r="X342" i="2"/>
  <c r="P129" i="2"/>
  <c r="Q126" i="2"/>
  <c r="P201" i="2"/>
  <c r="Q141" i="2"/>
  <c r="S241" i="2"/>
  <c r="R241" i="2"/>
  <c r="X241" i="2"/>
  <c r="W241" i="2"/>
  <c r="X208" i="2"/>
  <c r="W208" i="2"/>
  <c r="S208" i="2"/>
  <c r="R208" i="2"/>
  <c r="W19" i="2"/>
  <c r="S19" i="2"/>
  <c r="X19" i="2"/>
  <c r="R19" i="2"/>
  <c r="W247" i="2"/>
  <c r="S247" i="2"/>
  <c r="X247" i="2"/>
  <c r="R247" i="2"/>
  <c r="S14" i="2"/>
  <c r="X14" i="2"/>
  <c r="W14" i="2"/>
  <c r="R14" i="2"/>
  <c r="X218" i="2"/>
  <c r="S218" i="2"/>
  <c r="R218" i="2"/>
  <c r="W218" i="2"/>
  <c r="R16" i="2"/>
  <c r="X16" i="2"/>
  <c r="W16" i="2"/>
  <c r="S16" i="2"/>
  <c r="X312" i="2"/>
  <c r="W312" i="2"/>
  <c r="S312" i="2"/>
  <c r="R312" i="2"/>
  <c r="Q29" i="2"/>
  <c r="P31" i="2"/>
  <c r="O81" i="2"/>
  <c r="O84" i="2" s="1"/>
  <c r="N84" i="2"/>
  <c r="X121" i="2"/>
  <c r="W121" i="2"/>
  <c r="S121" i="2"/>
  <c r="R121" i="2"/>
  <c r="S18" i="2"/>
  <c r="R18" i="2"/>
  <c r="X18" i="2"/>
  <c r="W18" i="2"/>
  <c r="S150" i="2"/>
  <c r="W150" i="2"/>
  <c r="R150" i="2"/>
  <c r="X150" i="2"/>
  <c r="S165" i="2"/>
  <c r="R165" i="2"/>
  <c r="X165" i="2"/>
  <c r="W165" i="2"/>
  <c r="S45" i="2"/>
  <c r="R45" i="2"/>
  <c r="X45" i="2"/>
  <c r="W45" i="2"/>
  <c r="S320" i="2"/>
  <c r="R320" i="2"/>
  <c r="X320" i="2"/>
  <c r="W320" i="2"/>
  <c r="R48" i="2"/>
  <c r="X48" i="2"/>
  <c r="W48" i="2"/>
  <c r="S48" i="2"/>
  <c r="X51" i="2"/>
  <c r="W51" i="2"/>
  <c r="S51" i="2"/>
  <c r="R51" i="2"/>
  <c r="W156" i="2"/>
  <c r="X156" i="2"/>
  <c r="S156" i="2"/>
  <c r="R156" i="2"/>
  <c r="N31" i="2"/>
  <c r="O29" i="2"/>
  <c r="O31" i="2" s="1"/>
  <c r="W114" i="2"/>
  <c r="Q131" i="2"/>
  <c r="P134" i="2"/>
  <c r="X127" i="2"/>
  <c r="W127" i="2"/>
  <c r="S127" i="2"/>
  <c r="R127" i="2"/>
  <c r="X83" i="2"/>
  <c r="W83" i="2"/>
  <c r="S83" i="2"/>
  <c r="R83" i="2"/>
  <c r="Q75" i="2"/>
  <c r="S244" i="2"/>
  <c r="W244" i="2"/>
  <c r="X244" i="2"/>
  <c r="R244" i="2"/>
  <c r="W169" i="2"/>
  <c r="X169" i="2"/>
  <c r="S169" i="2"/>
  <c r="R169" i="2"/>
  <c r="X155" i="2"/>
  <c r="W155" i="2"/>
  <c r="S155" i="2"/>
  <c r="R155" i="2"/>
  <c r="X310" i="2"/>
  <c r="W310" i="2"/>
  <c r="S310" i="2"/>
  <c r="R310" i="2"/>
  <c r="X123" i="2"/>
  <c r="W123" i="2"/>
  <c r="R123" i="2"/>
  <c r="S123" i="2"/>
  <c r="W264" i="2"/>
  <c r="X298" i="2"/>
  <c r="W298" i="2"/>
  <c r="S298" i="2"/>
  <c r="R298" i="2"/>
  <c r="X142" i="2"/>
  <c r="W142" i="2"/>
  <c r="S142" i="2"/>
  <c r="R142" i="2"/>
  <c r="S136" i="2"/>
  <c r="R136" i="2"/>
  <c r="W136" i="2"/>
  <c r="X136" i="2"/>
  <c r="P27" i="2"/>
  <c r="Q26" i="2"/>
  <c r="X299" i="2"/>
  <c r="W299" i="2"/>
  <c r="S299" i="2"/>
  <c r="R299" i="2"/>
  <c r="R318" i="2"/>
  <c r="X318" i="2"/>
  <c r="W318" i="2"/>
  <c r="S318" i="2"/>
  <c r="S49" i="2"/>
  <c r="R49" i="2"/>
  <c r="X49" i="2"/>
  <c r="W49" i="2"/>
  <c r="W158" i="2"/>
  <c r="S158" i="2"/>
  <c r="R158" i="2"/>
  <c r="X158" i="2"/>
  <c r="R56" i="2"/>
  <c r="X56" i="2"/>
  <c r="W56" i="2"/>
  <c r="S56" i="2"/>
  <c r="W87" i="2"/>
  <c r="X323" i="2"/>
  <c r="W323" i="2"/>
  <c r="S323" i="2"/>
  <c r="R323" i="2"/>
  <c r="S161" i="2"/>
  <c r="R161" i="2"/>
  <c r="X161" i="2"/>
  <c r="W161" i="2"/>
  <c r="X197" i="2"/>
  <c r="S197" i="2"/>
  <c r="W197" i="2"/>
  <c r="R197" i="2"/>
  <c r="X58" i="2"/>
  <c r="S58" i="2"/>
  <c r="R58" i="2"/>
  <c r="W58" i="2"/>
  <c r="X292" i="2"/>
  <c r="W292" i="2"/>
  <c r="S292" i="2"/>
  <c r="R292" i="2"/>
  <c r="X280" i="2"/>
  <c r="W280" i="2"/>
  <c r="S280" i="2"/>
  <c r="R280" i="2"/>
  <c r="X223" i="2"/>
  <c r="W223" i="2"/>
  <c r="S223" i="2"/>
  <c r="R223" i="2"/>
  <c r="X339" i="2"/>
  <c r="W339" i="2"/>
  <c r="W267" i="2"/>
  <c r="P329" i="2"/>
  <c r="Q274" i="2"/>
  <c r="X107" i="2"/>
  <c r="W107" i="2"/>
  <c r="S107" i="2"/>
  <c r="R107" i="2"/>
  <c r="X207" i="2"/>
  <c r="W207" i="2"/>
  <c r="S207" i="2"/>
  <c r="R207" i="2"/>
  <c r="X99" i="2"/>
  <c r="W99" i="2"/>
  <c r="S99" i="2"/>
  <c r="R99" i="2"/>
  <c r="S54" i="2"/>
  <c r="R54" i="2"/>
  <c r="X54" i="2"/>
  <c r="W54" i="2"/>
  <c r="W154" i="2"/>
  <c r="X154" i="2"/>
  <c r="S154" i="2"/>
  <c r="R154" i="2"/>
  <c r="W62" i="2"/>
  <c r="S62" i="2"/>
  <c r="R62" i="2"/>
  <c r="X62" i="2"/>
  <c r="X105" i="2"/>
  <c r="W105" i="2"/>
  <c r="S105" i="2"/>
  <c r="R105" i="2"/>
  <c r="X143" i="2"/>
  <c r="W143" i="2"/>
  <c r="S143" i="2"/>
  <c r="R143" i="2"/>
  <c r="W295" i="2"/>
  <c r="S199" i="2"/>
  <c r="X199" i="2"/>
  <c r="W199" i="2"/>
  <c r="R199" i="2"/>
  <c r="X231" i="2"/>
  <c r="W231" i="2"/>
  <c r="S231" i="2"/>
  <c r="R231" i="2"/>
  <c r="X52" i="2"/>
  <c r="W52" i="2"/>
  <c r="S52" i="2"/>
  <c r="R52" i="2"/>
  <c r="S148" i="2"/>
  <c r="X148" i="2"/>
  <c r="W148" i="2"/>
  <c r="R148" i="2"/>
  <c r="X17" i="2"/>
  <c r="W17" i="2"/>
  <c r="S17" i="2"/>
  <c r="R17" i="2"/>
  <c r="X109" i="2"/>
  <c r="W109" i="2"/>
  <c r="S109" i="2"/>
  <c r="R109" i="2"/>
  <c r="X173" i="2"/>
  <c r="W173" i="2"/>
  <c r="S173" i="2"/>
  <c r="R173" i="2"/>
  <c r="S187" i="2"/>
  <c r="X187" i="2"/>
  <c r="W187" i="2"/>
  <c r="R187" i="2"/>
  <c r="W266" i="2"/>
  <c r="X261" i="2"/>
  <c r="W245" i="2"/>
  <c r="S245" i="2"/>
  <c r="R245" i="2"/>
  <c r="X245" i="2"/>
  <c r="S146" i="2"/>
  <c r="X146" i="2"/>
  <c r="W146" i="2"/>
  <c r="R146" i="2"/>
  <c r="X30" i="2"/>
  <c r="W30" i="2"/>
  <c r="S30" i="2"/>
  <c r="R30" i="2"/>
  <c r="X175" i="2"/>
  <c r="W175" i="2"/>
  <c r="S175" i="2"/>
  <c r="R175" i="2"/>
  <c r="X132" i="2"/>
  <c r="W132" i="2"/>
  <c r="S132" i="2"/>
  <c r="R132" i="2"/>
  <c r="P139" i="2"/>
  <c r="X108" i="2"/>
  <c r="W108" i="2"/>
  <c r="S108" i="2"/>
  <c r="R108" i="2"/>
  <c r="W200" i="2"/>
  <c r="X200" i="2"/>
  <c r="S200" i="2"/>
  <c r="R200" i="2"/>
  <c r="N201" i="2"/>
  <c r="O141" i="2"/>
  <c r="O201" i="2" s="1"/>
  <c r="X37" i="2"/>
  <c r="W37" i="2"/>
  <c r="S37" i="2"/>
  <c r="R37" i="2"/>
  <c r="R228" i="2"/>
  <c r="X228" i="2"/>
  <c r="W228" i="2"/>
  <c r="S228" i="2"/>
  <c r="W198" i="2"/>
  <c r="R198" i="2"/>
  <c r="S198" i="2"/>
  <c r="X198" i="2"/>
  <c r="S194" i="2"/>
  <c r="R194" i="2"/>
  <c r="X194" i="2"/>
  <c r="W194" i="2"/>
  <c r="X281" i="2"/>
  <c r="W281" i="2"/>
  <c r="S281" i="2"/>
  <c r="R281" i="2"/>
  <c r="R102" i="2"/>
  <c r="X102" i="2"/>
  <c r="W102" i="2"/>
  <c r="S102" i="2"/>
  <c r="X174" i="2"/>
  <c r="W174" i="2"/>
  <c r="S174" i="2"/>
  <c r="R174" i="2"/>
  <c r="X220" i="2"/>
  <c r="W220" i="2"/>
  <c r="R220" i="2"/>
  <c r="S220" i="2"/>
  <c r="X308" i="2"/>
  <c r="W308" i="2"/>
  <c r="S308" i="2"/>
  <c r="R308" i="2"/>
  <c r="N117" i="2"/>
  <c r="O113" i="2"/>
  <c r="O117" i="2" s="1"/>
  <c r="O274" i="2"/>
  <c r="O329" i="2" s="1"/>
  <c r="N329" i="2"/>
  <c r="P73" i="2"/>
  <c r="Q61" i="2"/>
  <c r="X232" i="2"/>
  <c r="W232" i="2"/>
  <c r="S232" i="2"/>
  <c r="R232" i="2"/>
  <c r="X212" i="2"/>
  <c r="W212" i="2"/>
  <c r="S212" i="2"/>
  <c r="R212" i="2"/>
  <c r="S236" i="2"/>
  <c r="X236" i="2"/>
  <c r="W236" i="2"/>
  <c r="R236" i="2"/>
  <c r="X233" i="2"/>
  <c r="W233" i="2"/>
  <c r="S233" i="2"/>
  <c r="R233" i="2"/>
  <c r="P59" i="2"/>
  <c r="Q44" i="2"/>
  <c r="S256" i="2"/>
  <c r="X256" i="2"/>
  <c r="W256" i="2"/>
  <c r="R256" i="2"/>
  <c r="X55" i="2"/>
  <c r="W55" i="2"/>
  <c r="S55" i="2"/>
  <c r="R55" i="2"/>
  <c r="X290" i="2"/>
  <c r="W290" i="2"/>
  <c r="S290" i="2"/>
  <c r="R290" i="2"/>
  <c r="X120" i="2"/>
  <c r="W120" i="2"/>
  <c r="S120" i="2"/>
  <c r="R120" i="2"/>
  <c r="Q117" i="2"/>
  <c r="S113" i="2"/>
  <c r="R113" i="2"/>
  <c r="R248" i="2"/>
  <c r="X248" i="2"/>
  <c r="W248" i="2"/>
  <c r="S248" i="2"/>
  <c r="X144" i="2"/>
  <c r="W144" i="2"/>
  <c r="S144" i="2"/>
  <c r="R144" i="2"/>
  <c r="X214" i="2"/>
  <c r="W214" i="2"/>
  <c r="S214" i="2"/>
  <c r="R214" i="2"/>
  <c r="P124" i="2"/>
  <c r="Q119" i="2"/>
  <c r="X110" i="2"/>
  <c r="W110" i="2"/>
  <c r="S110" i="2"/>
  <c r="R110" i="2"/>
  <c r="S254" i="2"/>
  <c r="X254" i="2"/>
  <c r="W254" i="2"/>
  <c r="R254" i="2"/>
  <c r="X53" i="2"/>
  <c r="W53" i="2"/>
  <c r="S53" i="2"/>
  <c r="R53" i="2"/>
  <c r="X192" i="2"/>
  <c r="W192" i="2"/>
  <c r="S192" i="2"/>
  <c r="R192" i="2"/>
  <c r="X275" i="2"/>
  <c r="W275" i="2"/>
  <c r="S275" i="2"/>
  <c r="R275" i="2"/>
  <c r="N79" i="2"/>
  <c r="O78" i="2"/>
  <c r="O79" i="2" s="1"/>
  <c r="N124" i="2"/>
  <c r="O119" i="2"/>
  <c r="O124" i="2" s="1"/>
  <c r="W211" i="2"/>
  <c r="R211" i="2"/>
  <c r="X211" i="2"/>
  <c r="S211" i="2"/>
  <c r="W278" i="2"/>
  <c r="X278" i="2"/>
  <c r="R278" i="2"/>
  <c r="S278" i="2"/>
  <c r="S255" i="2"/>
  <c r="W255" i="2"/>
  <c r="X255" i="2"/>
  <c r="R255" i="2"/>
  <c r="S157" i="2"/>
  <c r="X157" i="2"/>
  <c r="W157" i="2"/>
  <c r="R157" i="2"/>
  <c r="R172" i="2"/>
  <c r="X172" i="2"/>
  <c r="W172" i="2"/>
  <c r="S172" i="2"/>
  <c r="R227" i="2"/>
  <c r="X227" i="2"/>
  <c r="W227" i="2"/>
  <c r="S227" i="2"/>
  <c r="R306" i="2"/>
  <c r="X306" i="2"/>
  <c r="W306" i="2"/>
  <c r="S306" i="2"/>
  <c r="W133" i="2"/>
  <c r="S133" i="2"/>
  <c r="R133" i="2"/>
  <c r="X133" i="2"/>
  <c r="W237" i="2"/>
  <c r="X237" i="2"/>
  <c r="S237" i="2"/>
  <c r="R237" i="2"/>
  <c r="X325" i="2"/>
  <c r="W325" i="2"/>
  <c r="R325" i="2"/>
  <c r="S325" i="2"/>
  <c r="N343" i="2"/>
  <c r="O334" i="2"/>
  <c r="X213" i="2"/>
  <c r="R213" i="2"/>
  <c r="W213" i="2"/>
  <c r="S213" i="2"/>
  <c r="X297" i="2"/>
  <c r="W297" i="2"/>
  <c r="S297" i="2"/>
  <c r="R297" i="2"/>
  <c r="X128" i="2"/>
  <c r="W128" i="2"/>
  <c r="S128" i="2"/>
  <c r="R128" i="2"/>
  <c r="S284" i="2"/>
  <c r="R284" i="2"/>
  <c r="X284" i="2"/>
  <c r="W284" i="2"/>
  <c r="W171" i="2"/>
  <c r="X171" i="2"/>
  <c r="S171" i="2"/>
  <c r="R171" i="2"/>
  <c r="X184" i="2"/>
  <c r="W184" i="2"/>
  <c r="S184" i="2"/>
  <c r="R184" i="2"/>
  <c r="X300" i="2"/>
  <c r="W300" i="2"/>
  <c r="S300" i="2"/>
  <c r="R300" i="2"/>
  <c r="W103" i="2"/>
  <c r="S103" i="2"/>
  <c r="R103" i="2"/>
  <c r="X103" i="2"/>
  <c r="X277" i="2"/>
  <c r="W277" i="2"/>
  <c r="S277" i="2"/>
  <c r="R277" i="2"/>
  <c r="W64" i="2"/>
  <c r="X64" i="2"/>
  <c r="S64" i="2"/>
  <c r="R64" i="2"/>
  <c r="S179" i="2"/>
  <c r="R179" i="2"/>
  <c r="X179" i="2"/>
  <c r="W179" i="2"/>
  <c r="R234" i="2"/>
  <c r="S234" i="2"/>
  <c r="X234" i="2"/>
  <c r="W234" i="2"/>
  <c r="X204" i="2"/>
  <c r="W204" i="2"/>
  <c r="S204" i="2"/>
  <c r="R204" i="2"/>
  <c r="X106" i="2"/>
  <c r="W106" i="2"/>
  <c r="S106" i="2"/>
  <c r="R106" i="2"/>
  <c r="X23" i="2"/>
  <c r="W23" i="2"/>
  <c r="S23" i="2"/>
  <c r="R23" i="2"/>
  <c r="X193" i="2"/>
  <c r="W193" i="2"/>
  <c r="S193" i="2"/>
  <c r="R193" i="2"/>
  <c r="S104" i="2"/>
  <c r="R104" i="2"/>
  <c r="W104" i="2"/>
  <c r="X104" i="2"/>
  <c r="Q10" i="2"/>
  <c r="P20" i="2"/>
  <c r="X229" i="2"/>
  <c r="S229" i="2"/>
  <c r="R229" i="2"/>
  <c r="W229" i="2"/>
  <c r="R283" i="2"/>
  <c r="X283" i="2"/>
  <c r="W283" i="2"/>
  <c r="S283" i="2"/>
  <c r="X288" i="2"/>
  <c r="W288" i="2"/>
  <c r="S288" i="2"/>
  <c r="R288" i="2"/>
  <c r="X322" i="2"/>
  <c r="W322" i="2"/>
  <c r="S322" i="2"/>
  <c r="R322" i="2"/>
  <c r="X203" i="2"/>
  <c r="R203" i="2"/>
  <c r="Q249" i="2"/>
  <c r="W203" i="2"/>
  <c r="S203" i="2"/>
  <c r="X268" i="2"/>
  <c r="X337" i="2"/>
  <c r="W337" i="2"/>
  <c r="X293" i="2"/>
  <c r="W293" i="2"/>
  <c r="S293" i="2"/>
  <c r="R293" i="2"/>
  <c r="W341" i="2"/>
  <c r="X341" i="2"/>
  <c r="X50" i="2"/>
  <c r="R50" i="2"/>
  <c r="W50" i="2"/>
  <c r="S50" i="2"/>
  <c r="X225" i="2"/>
  <c r="W225" i="2"/>
  <c r="S225" i="2"/>
  <c r="R225" i="2"/>
  <c r="W257" i="2"/>
  <c r="X257" i="2"/>
  <c r="S257" i="2"/>
  <c r="R257" i="2"/>
  <c r="W41" i="2"/>
  <c r="R41" i="2"/>
  <c r="X41" i="2"/>
  <c r="S41" i="2"/>
  <c r="X180" i="2"/>
  <c r="W180" i="2"/>
  <c r="S180" i="2"/>
  <c r="R180" i="2"/>
  <c r="S210" i="2"/>
  <c r="X210" i="2"/>
  <c r="W210" i="2"/>
  <c r="R210" i="2"/>
  <c r="X287" i="2"/>
  <c r="W287" i="2"/>
  <c r="S287" i="2"/>
  <c r="R287" i="2"/>
  <c r="X46" i="2"/>
  <c r="W46" i="2"/>
  <c r="S46" i="2"/>
  <c r="R46" i="2"/>
  <c r="N129" i="2"/>
  <c r="O126" i="2"/>
  <c r="O129" i="2" s="1"/>
  <c r="N139" i="2"/>
  <c r="O139" i="2"/>
  <c r="X279" i="2"/>
  <c r="W279" i="2"/>
  <c r="S279" i="2"/>
  <c r="R279" i="2"/>
  <c r="X242" i="2"/>
  <c r="W242" i="2"/>
  <c r="S242" i="2"/>
  <c r="R242" i="2"/>
  <c r="X47" i="2"/>
  <c r="W47" i="2"/>
  <c r="S47" i="2"/>
  <c r="R47" i="2"/>
  <c r="X328" i="2"/>
  <c r="W328" i="2"/>
  <c r="S328" i="2"/>
  <c r="R328" i="2"/>
  <c r="W206" i="2"/>
  <c r="S206" i="2"/>
  <c r="R206" i="2"/>
  <c r="X206" i="2"/>
  <c r="S246" i="2"/>
  <c r="X246" i="2"/>
  <c r="W246" i="2"/>
  <c r="R246" i="2"/>
  <c r="X224" i="2"/>
  <c r="W224" i="2"/>
  <c r="S224" i="2"/>
  <c r="R224" i="2"/>
  <c r="X314" i="2"/>
  <c r="W314" i="2"/>
  <c r="S314" i="2"/>
  <c r="R314" i="2"/>
  <c r="S63" i="2"/>
  <c r="X63" i="2"/>
  <c r="W63" i="2"/>
  <c r="R63" i="2"/>
  <c r="X68" i="2"/>
  <c r="N270" i="2"/>
  <c r="O260" i="2"/>
  <c r="O270" i="2" s="1"/>
  <c r="W67" i="2"/>
  <c r="X305" i="2"/>
  <c r="W305" i="2"/>
  <c r="S305" i="2"/>
  <c r="R305" i="2"/>
  <c r="Q81" i="2"/>
  <c r="P84" i="2"/>
  <c r="W69" i="2"/>
  <c r="S11" i="2"/>
  <c r="R11" i="2"/>
  <c r="W11" i="2"/>
  <c r="X11" i="2"/>
  <c r="X326" i="2"/>
  <c r="W326" i="2"/>
  <c r="S326" i="2"/>
  <c r="R326" i="2"/>
  <c r="X82" i="2"/>
  <c r="W82" i="2"/>
  <c r="S82" i="2"/>
  <c r="R82" i="2"/>
  <c r="X166" i="2"/>
  <c r="W166" i="2"/>
  <c r="S166" i="2"/>
  <c r="R166" i="2"/>
  <c r="R319" i="2"/>
  <c r="X319" i="2"/>
  <c r="W319" i="2"/>
  <c r="S319" i="2"/>
  <c r="P38" i="2"/>
  <c r="Q36" i="2"/>
  <c r="W263" i="2"/>
  <c r="X304" i="2"/>
  <c r="W304" i="2"/>
  <c r="S304" i="2"/>
  <c r="R304" i="2"/>
  <c r="W239" i="2"/>
  <c r="X239" i="2"/>
  <c r="S239" i="2"/>
  <c r="R239" i="2"/>
  <c r="X57" i="2"/>
  <c r="W57" i="2"/>
  <c r="S57" i="2"/>
  <c r="R57" i="2"/>
  <c r="W115" i="2"/>
  <c r="X303" i="2"/>
  <c r="W303" i="2"/>
  <c r="S303" i="2"/>
  <c r="R303" i="2"/>
  <c r="Q40" i="2"/>
  <c r="P42" i="2"/>
  <c r="R282" i="2"/>
  <c r="X282" i="2"/>
  <c r="W282" i="2"/>
  <c r="S282" i="2"/>
  <c r="X313" i="2"/>
  <c r="W313" i="2"/>
  <c r="S313" i="2"/>
  <c r="R313" i="2"/>
  <c r="X101" i="2"/>
  <c r="W101" i="2"/>
  <c r="S101" i="2"/>
  <c r="R101" i="2"/>
  <c r="X338" i="2"/>
  <c r="W338" i="2"/>
  <c r="O61" i="2"/>
  <c r="O73" i="2" s="1"/>
  <c r="N73" i="2"/>
  <c r="N76" i="2"/>
  <c r="O75" i="2"/>
  <c r="O76" i="2" s="1"/>
  <c r="O131" i="2"/>
  <c r="O134" i="2" s="1"/>
  <c r="N134" i="2"/>
  <c r="O253" i="2"/>
  <c r="O258" i="2" s="1"/>
  <c r="N258" i="2"/>
  <c r="O26" i="2"/>
  <c r="O27" i="2" s="1"/>
  <c r="N27" i="2"/>
  <c r="W286" i="2"/>
  <c r="X221" i="2"/>
  <c r="W221" i="2"/>
  <c r="S221" i="2"/>
  <c r="R221" i="2"/>
  <c r="P24" i="2"/>
  <c r="Q22" i="2"/>
  <c r="X324" i="2"/>
  <c r="W324" i="2"/>
  <c r="S324" i="2"/>
  <c r="R324" i="2"/>
  <c r="W182" i="2"/>
  <c r="S182" i="2"/>
  <c r="R182" i="2"/>
  <c r="X182" i="2"/>
  <c r="X291" i="2"/>
  <c r="W291" i="2"/>
  <c r="S291" i="2"/>
  <c r="R291" i="2"/>
  <c r="P111" i="2"/>
  <c r="Q97" i="2"/>
  <c r="W149" i="2"/>
  <c r="X149" i="2"/>
  <c r="R149" i="2"/>
  <c r="S149" i="2"/>
  <c r="O44" i="2"/>
  <c r="O59" i="2" s="1"/>
  <c r="N59" i="2"/>
  <c r="X13" i="2"/>
  <c r="W13" i="2"/>
  <c r="S13" i="2"/>
  <c r="R13" i="2"/>
  <c r="W354" i="2"/>
  <c r="W355" i="2" s="1"/>
  <c r="O10" i="2"/>
  <c r="O20" i="2" s="1"/>
  <c r="N20" i="2"/>
  <c r="O36" i="2"/>
  <c r="O38" i="2" s="1"/>
  <c r="N38" i="2"/>
  <c r="Q95" i="2"/>
  <c r="X92" i="2"/>
  <c r="W92" i="2"/>
  <c r="S92" i="2"/>
  <c r="S95" i="2" s="1"/>
  <c r="R92" i="2"/>
  <c r="W71" i="2"/>
  <c r="W219" i="2"/>
  <c r="S219" i="2"/>
  <c r="R219" i="2"/>
  <c r="X219" i="2"/>
  <c r="X164" i="2"/>
  <c r="W164" i="2"/>
  <c r="S164" i="2"/>
  <c r="R164" i="2"/>
  <c r="X145" i="2"/>
  <c r="W145" i="2"/>
  <c r="R145" i="2"/>
  <c r="S145" i="2"/>
  <c r="X160" i="2"/>
  <c r="W160" i="2"/>
  <c r="S160" i="2"/>
  <c r="R160" i="2"/>
  <c r="W66" i="2"/>
  <c r="X66" i="2"/>
  <c r="S66" i="2"/>
  <c r="R66" i="2"/>
  <c r="W238" i="2"/>
  <c r="S238" i="2"/>
  <c r="R238" i="2"/>
  <c r="X238" i="2"/>
  <c r="X196" i="2"/>
  <c r="W196" i="2"/>
  <c r="S196" i="2"/>
  <c r="R196" i="2"/>
  <c r="X262" i="2"/>
  <c r="N42" i="2"/>
  <c r="O40" i="2"/>
  <c r="O42" i="2" s="1"/>
  <c r="S296" i="2"/>
  <c r="R296" i="2"/>
  <c r="X296" i="2"/>
  <c r="W296" i="2"/>
  <c r="X289" i="2"/>
  <c r="W289" i="2"/>
  <c r="S289" i="2"/>
  <c r="R289" i="2"/>
  <c r="S170" i="2"/>
  <c r="X170" i="2"/>
  <c r="W170" i="2"/>
  <c r="R170" i="2"/>
  <c r="X122" i="2"/>
  <c r="S122" i="2"/>
  <c r="W122" i="2"/>
  <c r="R122" i="2"/>
  <c r="W15" i="2"/>
  <c r="X15" i="2"/>
  <c r="S15" i="2"/>
  <c r="R15" i="2"/>
  <c r="X301" i="2"/>
  <c r="W301" i="2"/>
  <c r="S301" i="2"/>
  <c r="R301" i="2"/>
  <c r="X230" i="2"/>
  <c r="W230" i="2"/>
  <c r="S230" i="2"/>
  <c r="R230" i="2"/>
  <c r="X209" i="2"/>
  <c r="W209" i="2"/>
  <c r="S209" i="2"/>
  <c r="R209" i="2"/>
  <c r="N111" i="2"/>
  <c r="O97" i="2"/>
  <c r="O111" i="2" s="1"/>
  <c r="X336" i="2"/>
  <c r="W336" i="2"/>
  <c r="Q90" i="2"/>
  <c r="X86" i="2"/>
  <c r="X90" i="2" s="1"/>
  <c r="W86" i="2"/>
  <c r="W90" i="2" s="1"/>
  <c r="R86" i="2"/>
  <c r="R90" i="2" s="1"/>
  <c r="S86" i="2"/>
  <c r="S90" i="2" s="1"/>
  <c r="Q270" i="2"/>
  <c r="S260" i="2"/>
  <c r="S270" i="2" s="1"/>
  <c r="R260" i="2"/>
  <c r="R270" i="2" s="1"/>
  <c r="R315" i="2"/>
  <c r="X315" i="2"/>
  <c r="W315" i="2"/>
  <c r="S315" i="2"/>
  <c r="X240" i="2"/>
  <c r="W240" i="2"/>
  <c r="S240" i="2"/>
  <c r="R240" i="2"/>
  <c r="X311" i="2"/>
  <c r="W311" i="2"/>
  <c r="S311" i="2"/>
  <c r="R311" i="2"/>
  <c r="R195" i="2"/>
  <c r="X195" i="2"/>
  <c r="W195" i="2"/>
  <c r="S195" i="2"/>
  <c r="X100" i="2"/>
  <c r="W100" i="2"/>
  <c r="S100" i="2"/>
  <c r="R100" i="2"/>
  <c r="X302" i="2"/>
  <c r="W302" i="2"/>
  <c r="S302" i="2"/>
  <c r="R302" i="2"/>
  <c r="Q78" i="2"/>
  <c r="P79" i="2"/>
  <c r="X226" i="2"/>
  <c r="W226" i="2"/>
  <c r="S226" i="2"/>
  <c r="R226" i="2"/>
  <c r="N24" i="2"/>
  <c r="O22" i="2"/>
  <c r="O24" i="2" s="1"/>
  <c r="W33" i="2"/>
  <c r="W34" i="2" s="1"/>
  <c r="Q34" i="2"/>
  <c r="X33" i="2"/>
  <c r="X34" i="2" s="1"/>
  <c r="S33" i="2"/>
  <c r="S34" i="2" s="1"/>
  <c r="R33" i="2"/>
  <c r="R34" i="2" s="1"/>
  <c r="X137" i="2"/>
  <c r="W137" i="2"/>
  <c r="S137" i="2"/>
  <c r="R137" i="2"/>
  <c r="R307" i="2"/>
  <c r="X307" i="2"/>
  <c r="W307" i="2"/>
  <c r="S307" i="2"/>
  <c r="X317" i="2"/>
  <c r="R317" i="2"/>
  <c r="W317" i="2"/>
  <c r="S317" i="2"/>
  <c r="X222" i="2"/>
  <c r="W222" i="2"/>
  <c r="S222" i="2"/>
  <c r="R222" i="2"/>
  <c r="Q253" i="2"/>
  <c r="P258" i="2"/>
  <c r="W147" i="2"/>
  <c r="X147" i="2"/>
  <c r="S147" i="2"/>
  <c r="R147" i="2"/>
  <c r="X138" i="2"/>
  <c r="W138" i="2"/>
  <c r="S138" i="2"/>
  <c r="R138" i="2"/>
  <c r="X215" i="2"/>
  <c r="W215" i="2"/>
  <c r="S215" i="2"/>
  <c r="R215" i="2"/>
  <c r="G353" i="2"/>
  <c r="H353" i="2"/>
  <c r="N353" i="2" s="1"/>
  <c r="G347" i="2"/>
  <c r="H347" i="2"/>
  <c r="S117" i="2" l="1"/>
  <c r="X95" i="2"/>
  <c r="R95" i="2"/>
  <c r="AE251" i="2"/>
  <c r="AE272" i="2" s="1"/>
  <c r="AE330" i="2" s="1"/>
  <c r="S249" i="2"/>
  <c r="W249" i="2"/>
  <c r="W95" i="2"/>
  <c r="X249" i="2"/>
  <c r="R117" i="2"/>
  <c r="R249" i="2"/>
  <c r="W260" i="2"/>
  <c r="W270" i="2" s="1"/>
  <c r="X260" i="2"/>
  <c r="X270" i="2" s="1"/>
  <c r="X119" i="2"/>
  <c r="X124" i="2" s="1"/>
  <c r="W119" i="2"/>
  <c r="W124" i="2" s="1"/>
  <c r="S119" i="2"/>
  <c r="S124" i="2" s="1"/>
  <c r="Q124" i="2"/>
  <c r="R119" i="2"/>
  <c r="R124" i="2" s="1"/>
  <c r="N251" i="2"/>
  <c r="N272" i="2" s="1"/>
  <c r="N330" i="2" s="1"/>
  <c r="X334" i="2"/>
  <c r="X343" i="2" s="1"/>
  <c r="W334" i="2"/>
  <c r="W343" i="2" s="1"/>
  <c r="X97" i="2"/>
  <c r="X111" i="2" s="1"/>
  <c r="W97" i="2"/>
  <c r="W111" i="2" s="1"/>
  <c r="S97" i="2"/>
  <c r="S111" i="2" s="1"/>
  <c r="Q111" i="2"/>
  <c r="R97" i="2"/>
  <c r="R111" i="2" s="1"/>
  <c r="R10" i="2"/>
  <c r="R20" i="2" s="1"/>
  <c r="Q20" i="2"/>
  <c r="S10" i="2"/>
  <c r="S20" i="2" s="1"/>
  <c r="W10" i="2"/>
  <c r="W20" i="2" s="1"/>
  <c r="X10" i="2"/>
  <c r="X20" i="2" s="1"/>
  <c r="W26" i="2"/>
  <c r="W27" i="2" s="1"/>
  <c r="Q27" i="2"/>
  <c r="X26" i="2"/>
  <c r="X27" i="2" s="1"/>
  <c r="R26" i="2"/>
  <c r="R27" i="2" s="1"/>
  <c r="S26" i="2"/>
  <c r="S27" i="2" s="1"/>
  <c r="R36" i="2"/>
  <c r="R38" i="2" s="1"/>
  <c r="Q38" i="2"/>
  <c r="W36" i="2"/>
  <c r="W38" i="2" s="1"/>
  <c r="X36" i="2"/>
  <c r="X38" i="2" s="1"/>
  <c r="S36" i="2"/>
  <c r="S38" i="2" s="1"/>
  <c r="S81" i="2"/>
  <c r="S84" i="2" s="1"/>
  <c r="R81" i="2"/>
  <c r="R84" i="2" s="1"/>
  <c r="W81" i="2"/>
  <c r="W84" i="2" s="1"/>
  <c r="Q84" i="2"/>
  <c r="X81" i="2"/>
  <c r="X84" i="2" s="1"/>
  <c r="X61" i="2"/>
  <c r="X73" i="2" s="1"/>
  <c r="W61" i="2"/>
  <c r="W73" i="2" s="1"/>
  <c r="Q73" i="2"/>
  <c r="S61" i="2"/>
  <c r="S73" i="2" s="1"/>
  <c r="R61" i="2"/>
  <c r="R73" i="2" s="1"/>
  <c r="X29" i="2"/>
  <c r="X31" i="2" s="1"/>
  <c r="Q31" i="2"/>
  <c r="W29" i="2"/>
  <c r="W31" i="2" s="1"/>
  <c r="R29" i="2"/>
  <c r="R31" i="2" s="1"/>
  <c r="S29" i="2"/>
  <c r="S31" i="2" s="1"/>
  <c r="S40" i="2"/>
  <c r="S42" i="2" s="1"/>
  <c r="X40" i="2"/>
  <c r="X42" i="2" s="1"/>
  <c r="W40" i="2"/>
  <c r="W42" i="2" s="1"/>
  <c r="R40" i="2"/>
  <c r="R42" i="2" s="1"/>
  <c r="Q42" i="2"/>
  <c r="W274" i="2"/>
  <c r="W329" i="2" s="1"/>
  <c r="S274" i="2"/>
  <c r="S329" i="2" s="1"/>
  <c r="R274" i="2"/>
  <c r="R329" i="2" s="1"/>
  <c r="Q329" i="2"/>
  <c r="X274" i="2"/>
  <c r="X329" i="2" s="1"/>
  <c r="X131" i="2"/>
  <c r="X134" i="2" s="1"/>
  <c r="W131" i="2"/>
  <c r="W134" i="2" s="1"/>
  <c r="S131" i="2"/>
  <c r="S134" i="2" s="1"/>
  <c r="R131" i="2"/>
  <c r="R134" i="2" s="1"/>
  <c r="Q134" i="2"/>
  <c r="Q59" i="2"/>
  <c r="X44" i="2"/>
  <c r="X59" i="2" s="1"/>
  <c r="W44" i="2"/>
  <c r="W59" i="2" s="1"/>
  <c r="S44" i="2"/>
  <c r="S59" i="2" s="1"/>
  <c r="R44" i="2"/>
  <c r="R59" i="2" s="1"/>
  <c r="X139" i="2"/>
  <c r="W139" i="2"/>
  <c r="R139" i="2"/>
  <c r="Q139" i="2"/>
  <c r="S139" i="2"/>
  <c r="Q201" i="2"/>
  <c r="X141" i="2"/>
  <c r="X201" i="2" s="1"/>
  <c r="W141" i="2"/>
  <c r="W201" i="2" s="1"/>
  <c r="S141" i="2"/>
  <c r="S201" i="2" s="1"/>
  <c r="R141" i="2"/>
  <c r="R201" i="2" s="1"/>
  <c r="X78" i="2"/>
  <c r="X79" i="2" s="1"/>
  <c r="W78" i="2"/>
  <c r="W79" i="2" s="1"/>
  <c r="R78" i="2"/>
  <c r="R79" i="2" s="1"/>
  <c r="Q79" i="2"/>
  <c r="S78" i="2"/>
  <c r="S79" i="2" s="1"/>
  <c r="P251" i="2"/>
  <c r="P272" i="2" s="1"/>
  <c r="P330" i="2" s="1"/>
  <c r="W113" i="2"/>
  <c r="W117" i="2" s="1"/>
  <c r="Q129" i="2"/>
  <c r="X126" i="2"/>
  <c r="X129" i="2" s="1"/>
  <c r="W126" i="2"/>
  <c r="W129" i="2" s="1"/>
  <c r="S126" i="2"/>
  <c r="S129" i="2" s="1"/>
  <c r="R126" i="2"/>
  <c r="R129" i="2" s="1"/>
  <c r="O251" i="2"/>
  <c r="O272" i="2" s="1"/>
  <c r="O330" i="2" s="1"/>
  <c r="S22" i="2"/>
  <c r="S24" i="2" s="1"/>
  <c r="W22" i="2"/>
  <c r="W24" i="2" s="1"/>
  <c r="Q24" i="2"/>
  <c r="X22" i="2"/>
  <c r="X24" i="2" s="1"/>
  <c r="R22" i="2"/>
  <c r="R24" i="2" s="1"/>
  <c r="X113" i="2"/>
  <c r="X117" i="2" s="1"/>
  <c r="O353" i="2"/>
  <c r="N355" i="2"/>
  <c r="Q258" i="2"/>
  <c r="X253" i="2"/>
  <c r="X258" i="2" s="1"/>
  <c r="W253" i="2"/>
  <c r="W258" i="2" s="1"/>
  <c r="S253" i="2"/>
  <c r="S258" i="2" s="1"/>
  <c r="R253" i="2"/>
  <c r="R258" i="2" s="1"/>
  <c r="Q76" i="2"/>
  <c r="X75" i="2"/>
  <c r="X76" i="2" s="1"/>
  <c r="W75" i="2"/>
  <c r="W76" i="2" s="1"/>
  <c r="S75" i="2"/>
  <c r="S76" i="2" s="1"/>
  <c r="R75" i="2"/>
  <c r="R76" i="2" s="1"/>
  <c r="I353" i="2"/>
  <c r="I347" i="2"/>
  <c r="Q3" i="2"/>
  <c r="Q2" i="2"/>
  <c r="X251" i="2" l="1"/>
  <c r="X272" i="2" s="1"/>
  <c r="X330" i="2" s="1"/>
  <c r="S251" i="2"/>
  <c r="S272" i="2" s="1"/>
  <c r="S330" i="2" s="1"/>
  <c r="W251" i="2"/>
  <c r="W272" i="2" s="1"/>
  <c r="W330" i="2" s="1"/>
  <c r="Q251" i="2"/>
  <c r="Q272" i="2" s="1"/>
  <c r="Q330" i="2" s="1"/>
  <c r="R251" i="2"/>
  <c r="R272" i="2" s="1"/>
  <c r="R330" i="2" s="1"/>
  <c r="AE333" i="2"/>
  <c r="N347" i="2"/>
  <c r="O347" i="2" l="1"/>
  <c r="N349" i="2"/>
  <c r="AE343" i="2"/>
  <c r="AE352" i="2" s="1"/>
  <c r="AE355" i="2" s="1"/>
  <c r="M4" i="2"/>
  <c r="AE346" i="2" l="1"/>
  <c r="AE349" i="2" s="1"/>
  <c r="O333" i="2"/>
  <c r="O343" i="2" l="1"/>
  <c r="O346" i="2" s="1"/>
  <c r="O349" i="2" s="1"/>
  <c r="M2" i="2"/>
  <c r="M5" i="2" s="1"/>
  <c r="O352" i="2" l="1"/>
  <c r="O355" i="2" s="1"/>
  <c r="O3" i="2"/>
  <c r="O2" i="2"/>
  <c r="M3" i="2"/>
  <c r="S2" i="2"/>
</calcChain>
</file>

<file path=xl/sharedStrings.xml><?xml version="1.0" encoding="utf-8"?>
<sst xmlns="http://schemas.openxmlformats.org/spreadsheetml/2006/main" count="715" uniqueCount="543">
  <si>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</si>
  <si>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</si>
  <si>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</si>
  <si>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</si>
  <si>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</si>
  <si>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</si>
  <si>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</si>
  <si>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</si>
  <si>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</si>
  <si>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</si>
  <si>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</si>
  <si>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</si>
  <si>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</si>
  <si>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</si>
  <si>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</si>
  <si>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Contribution</t>
  </si>
  <si>
    <t>Price Multiplier</t>
  </si>
  <si>
    <t>Exposure</t>
  </si>
  <si>
    <t>% Exposure</t>
  </si>
  <si>
    <t>Short</t>
  </si>
  <si>
    <t>Long</t>
  </si>
  <si>
    <t>United Kingdom</t>
  </si>
  <si>
    <t>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</si>
  <si>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</si>
  <si>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</si>
  <si>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</si>
  <si>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</si>
  <si>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</si>
  <si>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</si>
  <si>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</si>
  <si>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</si>
  <si>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</si>
  <si>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</si>
  <si>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</si>
  <si>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</si>
  <si>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</si>
  <si>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</si>
  <si>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</si>
  <si>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</si>
  <si>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</si>
  <si>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</si>
  <si>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</si>
  <si>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</si>
  <si>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</si>
  <si>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</si>
  <si>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</si>
  <si>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</si>
  <si>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</si>
  <si>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</si>
  <si>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</si>
  <si>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</si>
  <si>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</si>
  <si>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</si>
  <si>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</si>
  <si>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</si>
  <si>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</si>
  <si>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</si>
  <si>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</si>
  <si>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</si>
  <si>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</si>
  <si>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</si>
  <si>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</si>
  <si>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</si>
  <si>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</si>
  <si>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</si>
  <si>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</si>
  <si>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</si>
  <si>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</si>
  <si>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</si>
  <si>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</si>
  <si>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</si>
  <si>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</si>
  <si>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</si>
  <si>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</si>
  <si>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</si>
  <si>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</si>
  <si>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</si>
  <si>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</si>
  <si>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</si>
  <si>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</si>
  <si>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</si>
  <si>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</si>
  <si>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</si>
  <si>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</si>
  <si>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</si>
  <si>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</si>
  <si>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</si>
  <si>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</si>
  <si>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</si>
  <si>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</si>
  <si>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</si>
  <si>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RSM Tenon Group -CFD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</si>
  <si>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</si>
  <si>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</si>
  <si>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</si>
  <si>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</si>
  <si>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</si>
  <si>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</si>
  <si>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</si>
  <si>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</si>
  <si>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</si>
  <si>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</si>
  <si>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</si>
  <si>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</si>
  <si>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</si>
  <si>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</si>
  <si>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G H8 Comdty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</si>
  <si>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</si>
  <si>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</si>
  <si>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</si>
  <si>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</si>
  <si>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</si>
  <si>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</si>
  <si>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</si>
  <si>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</si>
  <si>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</si>
  <si>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</si>
  <si>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</si>
  <si>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</si>
  <si>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</si>
  <si>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</si>
  <si>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</si>
  <si>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</si>
  <si>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</si>
  <si>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</si>
  <si>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</si>
  <si>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</si>
  <si>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</si>
  <si>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</si>
  <si>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</si>
  <si>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</si>
  <si>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</si>
  <si>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</si>
  <si>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</si>
  <si>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</si>
  <si>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</si>
  <si>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</si>
  <si>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</si>
  <si>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</si>
  <si>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Switzerland</t>
  </si>
  <si>
    <t>UHR SW Equity</t>
  </si>
  <si>
    <t>NESN SW Equity</t>
  </si>
  <si>
    <t>LHN SW Equity</t>
  </si>
  <si>
    <t>ARYN SW Equity</t>
  </si>
  <si>
    <t>Sweden</t>
  </si>
  <si>
    <t>ERICB SS Equity</t>
  </si>
  <si>
    <t>JM SS Equity</t>
  </si>
  <si>
    <t>HEXAB SS Equity</t>
  </si>
  <si>
    <t>GETIB SS Equity</t>
  </si>
  <si>
    <t>CLAB SS Equity</t>
  </si>
  <si>
    <t>South Africa</t>
  </si>
  <si>
    <t>KIO SJ Equity</t>
  </si>
  <si>
    <t>AXL SJ Equity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</si>
  <si>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</si>
  <si>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</si>
  <si>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</si>
  <si>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</si>
  <si>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</si>
  <si>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</si>
  <si>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</si>
  <si>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</si>
  <si>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Netherlands</t>
  </si>
  <si>
    <t>PHIA NA Equity</t>
  </si>
  <si>
    <t>HDG NA Equity</t>
  </si>
  <si>
    <t>MT NA Equity</t>
  </si>
  <si>
    <t>AGN NA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</si>
  <si>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</si>
  <si>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</si>
  <si>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</si>
  <si>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</si>
  <si>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</si>
  <si>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</si>
  <si>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</si>
  <si>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JBH8 Comdty</t>
  </si>
  <si>
    <t>6740 JT Equity</t>
  </si>
  <si>
    <t>HURLN 7.5 07/24/22 Corp</t>
  </si>
  <si>
    <t>8929 JT Equity</t>
  </si>
  <si>
    <t>Italy</t>
  </si>
  <si>
    <t>GEDI IM Equity</t>
  </si>
  <si>
    <t>FCA IM Equity</t>
  </si>
  <si>
    <t>IF IM Equity</t>
  </si>
  <si>
    <t>Ireland</t>
  </si>
  <si>
    <t>RAFO-USD M</t>
  </si>
  <si>
    <t>KSP ID Equity</t>
  </si>
  <si>
    <t>Irish Bank Resolution Corp Ltd/Old -CFD</t>
  </si>
  <si>
    <t>Hong Kong</t>
  </si>
  <si>
    <t>1128 HK Equity</t>
  </si>
  <si>
    <t>1928 HK Equity</t>
  </si>
  <si>
    <t>656 HK Equity</t>
  </si>
  <si>
    <t>Guernsey</t>
  </si>
  <si>
    <t>REDFTPB GU Equity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</si>
  <si>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</si>
  <si>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</si>
  <si>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</si>
  <si>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</si>
  <si>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</si>
  <si>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</si>
  <si>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</si>
  <si>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</si>
  <si>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</si>
  <si>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</si>
  <si>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</si>
  <si>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</si>
  <si>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</si>
  <si>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</si>
  <si>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</si>
  <si>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</si>
  <si>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</si>
  <si>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</si>
  <si>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</si>
  <si>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</si>
  <si>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</si>
  <si>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</si>
  <si>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</si>
  <si>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</si>
  <si>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</si>
  <si>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</si>
  <si>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</si>
  <si>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</si>
  <si>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</si>
  <si>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</si>
  <si>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Finland</t>
  </si>
  <si>
    <t>NRE1V FH Equity</t>
  </si>
  <si>
    <t>METSO FH Equity</t>
  </si>
  <si>
    <t>Denmark</t>
  </si>
  <si>
    <t>WDH DC Equity</t>
  </si>
  <si>
    <t>AMBUB DC Equity</t>
  </si>
  <si>
    <t>Cyprus</t>
  </si>
  <si>
    <t>GLOBAL TOTE LIMITED A</t>
  </si>
  <si>
    <t>Canada</t>
  </si>
  <si>
    <t>TRQ CN Equity</t>
  </si>
  <si>
    <t>DW CN Equity</t>
  </si>
  <si>
    <t>Brazil</t>
  </si>
  <si>
    <t>SLCE3 BS Equity</t>
  </si>
  <si>
    <t>Belgium</t>
  </si>
  <si>
    <t>ABI BB Equity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</si>
  <si>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</si>
  <si>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</si>
  <si>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</si>
  <si>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</si>
  <si>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</si>
  <si>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</si>
  <si>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</si>
  <si>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</si>
  <si>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</si>
  <si>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</si>
  <si>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</si>
  <si>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Total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</si>
  <si>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</si>
  <si>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</si>
  <si>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</si>
  <si>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</si>
  <si>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</si>
  <si>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</si>
  <si>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</si>
  <si>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</si>
  <si>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</si>
  <si>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</si>
  <si>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</si>
  <si>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</si>
  <si>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</si>
  <si>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</si>
  <si>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</si>
  <si>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</si>
  <si>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$/HKD</t>
  </si>
  <si>
    <t>$/AUD</t>
  </si>
  <si>
    <t>EURUSD Curncy</t>
  </si>
  <si>
    <t>€/$</t>
  </si>
  <si>
    <t>Total Macro</t>
  </si>
  <si>
    <t>G M8 Comdty</t>
  </si>
  <si>
    <t>Total FX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</si>
  <si>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</si>
  <si>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</si>
  <si>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</si>
  <si>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</si>
  <si>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</si>
  <si>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</si>
  <si>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</si>
  <si>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</si>
  <si>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</si>
  <si>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</si>
  <si>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Relative</t>
  </si>
  <si>
    <t>Market Data</t>
  </si>
  <si>
    <t>Net Equity</t>
  </si>
  <si>
    <t>CHG_PCT_1D</t>
  </si>
  <si>
    <t>SX5E Index</t>
  </si>
  <si>
    <t>Short Winners</t>
  </si>
  <si>
    <t>Long Winners</t>
  </si>
  <si>
    <t>Previous</t>
  </si>
  <si>
    <t>CDZI 7 03/05/20</t>
  </si>
  <si>
    <t>AUD</t>
  </si>
  <si>
    <t>PX_YEST_CLOSE</t>
  </si>
  <si>
    <t>WMT US Equity</t>
  </si>
  <si>
    <t>PX_CLOSE_1D</t>
  </si>
  <si>
    <t>OEI####Total</t>
  </si>
  <si>
    <t>OEI#BK-OEI###Total</t>
  </si>
  <si>
    <t>OEI#BK-OEI#FX##Total</t>
  </si>
  <si>
    <t>OEI#BK-OEI#Macro##Total</t>
  </si>
  <si>
    <t>OEI#BK-OEI#Equity##Total</t>
  </si>
  <si>
    <t>OEI#BK-OEI#Equity#US#Total</t>
  </si>
  <si>
    <t>OEI#BK-OEI#Equity#AU#Total</t>
  </si>
  <si>
    <t>OEI#BK-OEI#Equity#BE#Total</t>
  </si>
  <si>
    <t>OEI#BK-OEI#Equity#BR#Total</t>
  </si>
  <si>
    <t>OEI#BK-OEI#Equity#CA#Total</t>
  </si>
  <si>
    <t>OEI#BK-OEI#Equity#CY#Total</t>
  </si>
  <si>
    <t>OEI#BK-OEI#Equity#DK#Total</t>
  </si>
  <si>
    <t>OEI#BK-OEI#Equity#FI#Total</t>
  </si>
  <si>
    <t>OEI#BK-OEI#Equity#FR#Total</t>
  </si>
  <si>
    <t>OEI#BK-OEI#Equity#GG#Total</t>
  </si>
  <si>
    <t>OEI#BK-OEI#Equity#HK#Total</t>
  </si>
  <si>
    <t>OEI#BK-OEI#Equity#IE#Total</t>
  </si>
  <si>
    <t>OEI#BK-OEI#Equity#IT#Total</t>
  </si>
  <si>
    <t>OEI#BK-OEI#Equity#JP#Total</t>
  </si>
  <si>
    <t>OEI#BK-OEI#Equity#NL#Total</t>
  </si>
  <si>
    <t>OEI#BK-OEI#Equity#NO#Total</t>
  </si>
  <si>
    <t>OEI#BK-OEI#Equity#ZA#Total</t>
  </si>
  <si>
    <t>OEI#BK-OEI#Equity#SE#Total</t>
  </si>
  <si>
    <t>OEI#BK-OEI#Equity#CH#Total</t>
  </si>
  <si>
    <t>OEI#BK-OEI#Equity#DE#Total</t>
  </si>
  <si>
    <t>OEI#BK-OEI#Equity#GB#Total</t>
  </si>
  <si>
    <t>OEI#BK-OEI-ML###Total</t>
  </si>
  <si>
    <t>BK-OEI</t>
  </si>
  <si>
    <t>BK-OEI-ML</t>
  </si>
  <si>
    <t>AUDUSD Curncy</t>
  </si>
  <si>
    <t>Nav</t>
  </si>
  <si>
    <t>XPO Logistics</t>
  </si>
  <si>
    <t>Wirecard</t>
  </si>
  <si>
    <t>William Demant Holding</t>
  </si>
  <si>
    <t>Weatherford</t>
  </si>
  <si>
    <t>Walmart</t>
  </si>
  <si>
    <t>ViaSat</t>
  </si>
  <si>
    <t>USD SAR CALL 12/03/18 3.771</t>
  </si>
  <si>
    <t>United Rentals</t>
  </si>
  <si>
    <t>Transocean</t>
  </si>
  <si>
    <t>TransDigm</t>
  </si>
  <si>
    <t>Tesla</t>
  </si>
  <si>
    <t>TechnipFMC</t>
  </si>
  <si>
    <t>TCS Group Holding -GDR</t>
  </si>
  <si>
    <t>Swatch BR</t>
  </si>
  <si>
    <t>Square Enix Holdings</t>
  </si>
  <si>
    <t>Splunk</t>
  </si>
  <si>
    <t>SoftBank</t>
  </si>
  <si>
    <t>SES -DR</t>
  </si>
  <si>
    <t>Sanderson Farms</t>
  </si>
  <si>
    <t>Rowan Cos</t>
  </si>
  <si>
    <t>ORIX</t>
  </si>
  <si>
    <t>Northern Drilling</t>
  </si>
  <si>
    <t>Nielsen</t>
  </si>
  <si>
    <t>Nestle</t>
  </si>
  <si>
    <t>Navistar International</t>
  </si>
  <si>
    <t>Monsanto</t>
  </si>
  <si>
    <t>Marine Harvest</t>
  </si>
  <si>
    <t>Liberty Media Corp-Liberty Formula One-Non Voting</t>
  </si>
  <si>
    <t>Lamar Advertising</t>
  </si>
  <si>
    <t>Kraft Heinz</t>
  </si>
  <si>
    <t>Koninklijke Philips</t>
  </si>
  <si>
    <t>K+S</t>
  </si>
  <si>
    <t>JM Smucker</t>
  </si>
  <si>
    <t>JM</t>
  </si>
  <si>
    <t>Hexagon</t>
  </si>
  <si>
    <t>Hertz Global</t>
  </si>
  <si>
    <t>GGP</t>
  </si>
  <si>
    <t>Frontline Ltd/Bermuda</t>
  </si>
  <si>
    <t>ElringKlinger</t>
  </si>
  <si>
    <t>Electricite de France</t>
  </si>
  <si>
    <t>Credit Acceptance</t>
  </si>
  <si>
    <t>Cirrus Logic</t>
  </si>
  <si>
    <t>Borr Drilling</t>
  </si>
  <si>
    <t>Avis Budget</t>
  </si>
  <si>
    <t>Aryzta</t>
  </si>
  <si>
    <t>Anheuser-Busch InBev SA/NV/old</t>
  </si>
  <si>
    <t>Ambu</t>
  </si>
  <si>
    <t>Aker BP</t>
  </si>
  <si>
    <t>Long Gilt Future Jun18</t>
  </si>
  <si>
    <t>LONG GILT FUTURE  Mar18</t>
  </si>
  <si>
    <t>JPN 10Y Bond(Ose) Mar18</t>
  </si>
  <si>
    <t>GOLD 100 OZ FUTR Apr18</t>
  </si>
  <si>
    <t>UNVR US Equity</t>
  </si>
  <si>
    <t>Univar</t>
  </si>
  <si>
    <t>Tupperware Brands</t>
  </si>
  <si>
    <t>Sotheby's</t>
  </si>
  <si>
    <t>Snap-Non Voting</t>
  </si>
  <si>
    <t>QUALCOMM</t>
  </si>
  <si>
    <t>North Atlantic Drilling</t>
  </si>
  <si>
    <t>Netflix</t>
  </si>
  <si>
    <t>Lululemon Athletica</t>
  </si>
  <si>
    <t>Las Vegas Sands</t>
  </si>
  <si>
    <t>Kinross Gold</t>
  </si>
  <si>
    <t>Kellogg</t>
  </si>
  <si>
    <t>Grupo Financiero Galicia -ADR</t>
  </si>
  <si>
    <t>Gogo</t>
  </si>
  <si>
    <t>Delta Air Lines</t>
  </si>
  <si>
    <t>COTY US Equity</t>
  </si>
  <si>
    <t>Coty</t>
  </si>
  <si>
    <t>Caterpillar</t>
  </si>
  <si>
    <t>CDZI US Equity</t>
  </si>
  <si>
    <t>Cadiz</t>
  </si>
  <si>
    <t>BBVA Banco Frances -ADR</t>
  </si>
  <si>
    <t>Banco Macro -ADR</t>
  </si>
  <si>
    <t>Apple</t>
  </si>
  <si>
    <t>American Airlines Group</t>
  </si>
  <si>
    <t>Tungsten</t>
  </si>
  <si>
    <t>Tri-Star Resources</t>
  </si>
  <si>
    <t>Sylvania Platinum</t>
  </si>
  <si>
    <t>Sky</t>
  </si>
  <si>
    <t>ROLLS-ROYCE HOLDINGS PLC</t>
  </si>
  <si>
    <t>Pendragon</t>
  </si>
  <si>
    <t>Oxford BioDynamics</t>
  </si>
  <si>
    <t>Hummingbird Resources</t>
  </si>
  <si>
    <t>Allergy Therapeutics</t>
  </si>
  <si>
    <t>LafargeHolcim</t>
  </si>
  <si>
    <t>Telefonaktiebolaget LM Ericsson</t>
  </si>
  <si>
    <t>Getinge</t>
  </si>
  <si>
    <t>Cloetta</t>
  </si>
  <si>
    <t>African Phoenix Investments</t>
  </si>
  <si>
    <t>Seadrill</t>
  </si>
  <si>
    <t>Petroleum Geo-Services</t>
  </si>
  <si>
    <t>KONINKLIJKE PHILIPS NV</t>
  </si>
  <si>
    <t>Hunter Douglas</t>
  </si>
  <si>
    <t>ArcelorMittal</t>
  </si>
  <si>
    <t>Aegon</t>
  </si>
  <si>
    <t>Sumitomo Mitsui Financial</t>
  </si>
  <si>
    <t>Shiseido</t>
  </si>
  <si>
    <t>Shinmaywa Industries</t>
  </si>
  <si>
    <t>Mitsubishi UFJ Financial Group</t>
  </si>
  <si>
    <t>HURLN 7 1/2 07/24/22</t>
  </si>
  <si>
    <t>Aoyama Zaisan Networks</t>
  </si>
  <si>
    <t>GEDI Gruppo Editoriale</t>
  </si>
  <si>
    <t>Fiat Chrysler Automobiles</t>
  </si>
  <si>
    <t>Banca IFIS</t>
  </si>
  <si>
    <t>Wynn Macau</t>
  </si>
  <si>
    <t>Sands China</t>
  </si>
  <si>
    <t>Fosun</t>
  </si>
  <si>
    <t>Red Fort Partnership - B</t>
  </si>
  <si>
    <t>WIRECARD AG</t>
  </si>
  <si>
    <t>Wacker Chemie</t>
  </si>
  <si>
    <t>Uniper</t>
  </si>
  <si>
    <t>thyssenkrupp</t>
  </si>
  <si>
    <t>Suedzucker</t>
  </si>
  <si>
    <t>SAP</t>
  </si>
  <si>
    <t>Infineon Technologies</t>
  </si>
  <si>
    <t>Vivendi</t>
  </si>
  <si>
    <t>Vinci</t>
  </si>
  <si>
    <t>Vallourec</t>
  </si>
  <si>
    <t>Valeo</t>
  </si>
  <si>
    <t>Societe BIC</t>
  </si>
  <si>
    <t>Savencia</t>
  </si>
  <si>
    <t>Remy Cointreau</t>
  </si>
  <si>
    <t>Orange</t>
  </si>
  <si>
    <t>JCDecaux</t>
  </si>
  <si>
    <t>Hermes</t>
  </si>
  <si>
    <t>Eurofins Scientific</t>
  </si>
  <si>
    <t>Essilor International Cie Generale d'Optique</t>
  </si>
  <si>
    <t>Edenred</t>
  </si>
  <si>
    <t>BNP Paribas</t>
  </si>
  <si>
    <t>Nokian Renkaat</t>
  </si>
  <si>
    <t>Metso</t>
  </si>
  <si>
    <t>WILLIAM DEMANT HOLDING</t>
  </si>
  <si>
    <t>Turquoise Hill Resources</t>
  </si>
  <si>
    <t>DataWind</t>
  </si>
  <si>
    <t>ONTEX BB Equity</t>
  </si>
  <si>
    <t>Ontex</t>
  </si>
  <si>
    <t>Westgold Resources -WRT</t>
  </si>
  <si>
    <t>Westgold Resources</t>
  </si>
  <si>
    <t>Silver Heritage</t>
  </si>
  <si>
    <t>OEIMAC####Total</t>
  </si>
  <si>
    <t>OEIMAC-GBP B####Total</t>
  </si>
  <si>
    <t>OEIMAC-GBP B-MAN####Total</t>
  </si>
  <si>
    <t>€/£</t>
  </si>
  <si>
    <t>£/ZAR</t>
  </si>
  <si>
    <t>$/JPY</t>
  </si>
  <si>
    <t>GBPUSD SPOT</t>
  </si>
  <si>
    <t>GBPUSD FWD</t>
  </si>
  <si>
    <t>PNL</t>
  </si>
  <si>
    <t xml:space="preserve"> string Asse</t>
  </si>
  <si>
    <t>#IGNORE#</t>
  </si>
  <si>
    <t>Instrument Market Id</t>
  </si>
  <si>
    <t>Boral-BLD</t>
  </si>
  <si>
    <t>Commonwealth Bank of Australia</t>
  </si>
  <si>
    <t>Fortescue Metals Group</t>
  </si>
  <si>
    <t>Genworth Mortgage Insurance Australia</t>
  </si>
  <si>
    <t>Metcash</t>
  </si>
  <si>
    <t>Woolworths</t>
  </si>
  <si>
    <t>SLC Agricola</t>
  </si>
  <si>
    <t>artnet</t>
  </si>
  <si>
    <t>WAF GY Equity</t>
  </si>
  <si>
    <t>Siltronic</t>
  </si>
  <si>
    <t>OEI#BK-OEI#Equity#GR#Total</t>
  </si>
  <si>
    <t>Greece</t>
  </si>
  <si>
    <t>ALPHA GA Equity</t>
  </si>
  <si>
    <t>Alpha Bank AE</t>
  </si>
  <si>
    <t>Irish Bank Resolution Corp Ltd/Old</t>
  </si>
  <si>
    <t>Kingspan</t>
  </si>
  <si>
    <t>Japan Display</t>
  </si>
  <si>
    <t>5020 JT Equity</t>
  </si>
  <si>
    <t>JX</t>
  </si>
  <si>
    <t>5726 JT Equity</t>
  </si>
  <si>
    <t>OSAKA Titanium Technologies</t>
  </si>
  <si>
    <t>Sharp Corp/Japan</t>
  </si>
  <si>
    <t>5727 JT Equity</t>
  </si>
  <si>
    <t>Toho Titanium</t>
  </si>
  <si>
    <t>ANG SJ Equity</t>
  </si>
  <si>
    <t>AngloGold Ashanti</t>
  </si>
  <si>
    <t>Kumba Iron Ore</t>
  </si>
  <si>
    <t>Abcam</t>
  </si>
  <si>
    <t>Acacia Mining</t>
  </si>
  <si>
    <t>Anglo American</t>
  </si>
  <si>
    <t>Antofagasta</t>
  </si>
  <si>
    <t>Ashmore Group</t>
  </si>
  <si>
    <t>Auto Trader</t>
  </si>
  <si>
    <t>BAE Systems</t>
  </si>
  <si>
    <t>Barclays</t>
  </si>
  <si>
    <t>Berkeley</t>
  </si>
  <si>
    <t>Cairn Homes</t>
  </si>
  <si>
    <t>Coca-Cola HBC</t>
  </si>
  <si>
    <t>Daily Mail &amp; General Trust-Non Voting</t>
  </si>
  <si>
    <t>Debenhams</t>
  </si>
  <si>
    <t>Domino's Pizza - GBP</t>
  </si>
  <si>
    <t>Howden Joinery</t>
  </si>
  <si>
    <t>Inchcape</t>
  </si>
  <si>
    <t>Intu Properties</t>
  </si>
  <si>
    <t>ITV</t>
  </si>
  <si>
    <t>JRP</t>
  </si>
  <si>
    <t>Jupiter Fund Management</t>
  </si>
  <si>
    <t>Lancashire Holdings</t>
  </si>
  <si>
    <t>Lookers</t>
  </si>
  <si>
    <t>Man Group</t>
  </si>
  <si>
    <t>Pearson</t>
  </si>
  <si>
    <t>Randgold Resources</t>
  </si>
  <si>
    <t>Reckitt Benckiser</t>
  </si>
  <si>
    <t>RSM Tenon Group</t>
  </si>
  <si>
    <t>TalkTalk Telecom Group</t>
  </si>
  <si>
    <t>Travis Perkins</t>
  </si>
  <si>
    <t>Tullow Oil</t>
  </si>
  <si>
    <t>Vodafone</t>
  </si>
  <si>
    <t>WPP</t>
  </si>
  <si>
    <t>USM8 Comdty</t>
  </si>
  <si>
    <t>US Long Bond(CBT) Jun18</t>
  </si>
  <si>
    <t>Dart</t>
  </si>
  <si>
    <t>SKAB SS Equity</t>
  </si>
  <si>
    <t>Skanska</t>
  </si>
  <si>
    <t>Greencore</t>
  </si>
  <si>
    <t>Long Gilt Future Mar18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</si>
</sst>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  <numFmt numFmtId="171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b/>
      <i/>
      <sz val="9"/>
      <color theme="1"/>
      <name val="Arial"/>
      <family val="2"/>
    </font>
    <font>
      <b/>
      <i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167" fontId="6" fillId="0" borderId="2" xfId="2" applyNumberFormat="1" applyFont="1" applyBorder="1"/>
    <xf numFmtId="167" fontId="6" fillId="0" borderId="3" xfId="2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166" fontId="4" fillId="0" borderId="2" xfId="1" applyNumberFormat="1" applyFont="1" applyBorder="1"/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7" fontId="6" fillId="0" borderId="4" xfId="2" applyNumberFormat="1" applyFont="1" applyBorder="1"/>
    <xf numFmtId="166" fontId="4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4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7" fontId="8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167" fontId="6" fillId="0" borderId="2" xfId="1" applyNumberFormat="1" applyFont="1" applyBorder="1" applyAlignment="1">
      <alignment horizontal="right"/>
    </xf>
    <xf numFmtId="168" fontId="5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0" fontId="4" fillId="2" borderId="0" xfId="0" applyFont="1" applyFill="1" applyBorder="1"/>
    <xf numFmtId="43" fontId="2" fillId="2" borderId="0" xfId="1" applyFont="1" applyFill="1" applyBorder="1"/>
    <xf numFmtId="2" fontId="2" fillId="2" borderId="0" xfId="0" applyNumberFormat="1" applyFont="1" applyFill="1" applyBorder="1"/>
    <xf numFmtId="168" fontId="6" fillId="2" borderId="0" xfId="1" applyNumberFormat="1" applyFont="1" applyFill="1" applyBorder="1"/>
    <xf numFmtId="169" fontId="2" fillId="2" borderId="0" xfId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165" fontId="2" fillId="2" borderId="0" xfId="1" applyNumberFormat="1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7" fontId="6" fillId="2" borderId="4" xfId="2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1" xfId="0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167" fontId="10" fillId="0" borderId="0" xfId="2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2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1" applyNumberFormat="1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9" fontId="4" fillId="2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6" fontId="4" fillId="2" borderId="5" xfId="1" applyNumberFormat="1" applyFont="1" applyFill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3" fillId="2" borderId="13" xfId="1" applyNumberFormat="1" applyFont="1" applyFill="1" applyBorder="1"/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15" fontId="2" fillId="0" borderId="0" xfId="0" applyNumberFormat="1" applyFont="1"/>
    <xf numFmtId="43" fontId="2" fillId="0" borderId="0" xfId="0" applyNumberFormat="1" applyFont="1"/>
    <xf numFmtId="165" fontId="2" fillId="3" borderId="2" xfId="1" applyNumberFormat="1" applyFont="1" applyFill="1" applyBorder="1" applyAlignment="1">
      <alignment horizontal="right"/>
    </xf>
    <xf numFmtId="0" fontId="2" fillId="0" borderId="9" xfId="0" applyFont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43" fontId="2" fillId="3" borderId="4" xfId="1" applyFont="1" applyFill="1" applyBorder="1" applyAlignment="1">
      <alignment horizontal="right"/>
    </xf>
    <xf numFmtId="43" fontId="2" fillId="3" borderId="0" xfId="1" applyFont="1" applyFill="1" applyAlignment="1">
      <alignment horizontal="right"/>
    </xf>
    <xf numFmtId="43" fontId="2" fillId="3" borderId="0" xfId="1" applyFont="1" applyFill="1"/>
    <xf numFmtId="43" fontId="4" fillId="3" borderId="0" xfId="1" applyFont="1" applyFill="1" applyAlignment="1">
      <alignment horizontal="right"/>
    </xf>
    <xf numFmtId="43" fontId="2" fillId="3" borderId="1" xfId="1" applyFont="1" applyFill="1" applyBorder="1"/>
    <xf numFmtId="43" fontId="2" fillId="3" borderId="0" xfId="1" applyFont="1" applyFill="1" applyBorder="1"/>
    <xf numFmtId="43" fontId="2" fillId="2" borderId="4" xfId="1" applyFont="1" applyFill="1" applyBorder="1"/>
    <xf numFmtId="0" fontId="2" fillId="2" borderId="4" xfId="0" applyFont="1" applyFill="1" applyBorder="1"/>
    <xf numFmtId="164" fontId="2" fillId="2" borderId="4" xfId="1" applyNumberFormat="1" applyFont="1" applyFill="1" applyBorder="1"/>
    <xf numFmtId="165" fontId="2" fillId="2" borderId="4" xfId="1" applyNumberFormat="1" applyFont="1" applyFill="1" applyBorder="1"/>
    <xf numFmtId="164" fontId="2" fillId="2" borderId="3" xfId="1" applyNumberFormat="1" applyFont="1" applyFill="1" applyBorder="1"/>
    <xf numFmtId="167" fontId="6" fillId="3" borderId="0" xfId="1" applyNumberFormat="1" applyFont="1" applyFill="1" applyBorder="1" applyAlignment="1">
      <alignment horizontal="right"/>
    </xf>
    <xf numFmtId="167" fontId="8" fillId="3" borderId="4" xfId="1" applyNumberFormat="1" applyFont="1" applyFill="1" applyBorder="1" applyAlignment="1">
      <alignment horizontal="right"/>
    </xf>
    <xf numFmtId="0" fontId="2" fillId="0" borderId="6" xfId="0" applyFont="1" applyBorder="1"/>
    <xf numFmtId="2" fontId="4" fillId="2" borderId="11" xfId="0" applyNumberFormat="1" applyFont="1" applyFill="1" applyBorder="1"/>
    <xf numFmtId="0" fontId="4" fillId="2" borderId="4" xfId="0" applyFont="1" applyFill="1" applyBorder="1"/>
    <xf numFmtId="10" fontId="5" fillId="2" borderId="4" xfId="2" applyNumberFormat="1" applyFont="1" applyFill="1" applyBorder="1" applyAlignment="1">
      <alignment horizontal="right"/>
    </xf>
    <xf numFmtId="2" fontId="4" fillId="2" borderId="14" xfId="0" applyNumberFormat="1" applyFont="1" applyFill="1" applyBorder="1"/>
    <xf numFmtId="10" fontId="5" fillId="2" borderId="3" xfId="2" applyNumberFormat="1" applyFont="1" applyFill="1" applyBorder="1" applyAlignment="1">
      <alignment horizontal="right"/>
    </xf>
    <xf numFmtId="164" fontId="3" fillId="0" borderId="0" xfId="1" applyNumberFormat="1" applyFont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4" fillId="2" borderId="5" xfId="1" applyNumberFormat="1" applyFont="1" applyFill="1" applyBorder="1" applyAlignment="1">
      <alignment horizontal="right"/>
    </xf>
    <xf numFmtId="164" fontId="6" fillId="3" borderId="0" xfId="1" applyNumberFormat="1" applyFont="1" applyFill="1" applyBorder="1" applyAlignment="1">
      <alignment horizontal="right"/>
    </xf>
    <xf numFmtId="164" fontId="6" fillId="2" borderId="12" xfId="1" applyNumberFormat="1" applyFont="1" applyFill="1" applyBorder="1"/>
    <xf numFmtId="164" fontId="6" fillId="2" borderId="13" xfId="1" applyNumberFormat="1" applyFont="1" applyFill="1" applyBorder="1"/>
    <xf numFmtId="166" fontId="11" fillId="0" borderId="0" xfId="1" applyNumberFormat="1" applyFont="1"/>
    <xf numFmtId="168" fontId="12" fillId="0" borderId="0" xfId="1" applyNumberFormat="1" applyFont="1"/>
    <xf numFmtId="168" fontId="12" fillId="0" borderId="7" xfId="1" applyNumberFormat="1" applyFont="1" applyBorder="1"/>
    <xf numFmtId="10" fontId="4" fillId="0" borderId="0" xfId="2" applyNumberFormat="1" applyFont="1"/>
    <xf numFmtId="167" fontId="8" fillId="0" borderId="0" xfId="1" applyNumberFormat="1" applyFont="1" applyBorder="1" applyAlignment="1">
      <alignment horizontal="right"/>
    </xf>
    <xf numFmtId="168" fontId="8" fillId="2" borderId="4" xfId="1" applyNumberFormat="1" applyFont="1" applyFill="1" applyBorder="1"/>
    <xf numFmtId="164" fontId="3" fillId="2" borderId="4" xfId="1" applyNumberFormat="1" applyFont="1" applyFill="1" applyBorder="1" applyAlignment="1">
      <alignment horizontal="right"/>
    </xf>
    <xf numFmtId="164" fontId="3" fillId="0" borderId="4" xfId="1" applyNumberFormat="1" applyFont="1" applyBorder="1" applyAlignment="1">
      <alignment horizontal="right"/>
    </xf>
    <xf numFmtId="164" fontId="6" fillId="3" borderId="12" xfId="1" applyNumberFormat="1" applyFont="1" applyFill="1" applyBorder="1" applyAlignment="1">
      <alignment horizontal="right"/>
    </xf>
    <xf numFmtId="164" fontId="3" fillId="2" borderId="3" xfId="1" applyNumberFormat="1" applyFont="1" applyFill="1" applyBorder="1" applyAlignment="1">
      <alignment horizontal="right"/>
    </xf>
    <xf numFmtId="10" fontId="6" fillId="2" borderId="3" xfId="2" applyNumberFormat="1" applyFont="1" applyFill="1" applyBorder="1"/>
    <xf numFmtId="166" fontId="4" fillId="0" borderId="0" xfId="1" applyNumberFormat="1" applyFont="1"/>
    <xf numFmtId="168" fontId="5" fillId="0" borderId="0" xfId="1" applyNumberFormat="1" applyFont="1" applyBorder="1"/>
    <xf numFmtId="168" fontId="5" fillId="0" borderId="7" xfId="1" applyNumberFormat="1" applyFont="1" applyBorder="1"/>
    <xf numFmtId="165" fontId="2" fillId="0" borderId="0" xfId="0" applyNumberFormat="1" applyFont="1" applyBorder="1"/>
    <xf numFmtId="171" fontId="2" fillId="0" borderId="0" xfId="1" applyNumberFormat="1" applyFont="1" applyBorder="1"/>
    <xf numFmtId="171" fontId="2" fillId="0" borderId="0" xfId="0" applyNumberFormat="1" applyFont="1" applyBorder="1"/>
    <xf numFmtId="0" fontId="2" fillId="0" borderId="9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2" borderId="0" xfId="0" applyFont="1" applyFill="1" applyAlignment="1">
      <alignment horizontal="right"/>
    </xf>
    <xf numFmtId="43" fontId="4" fillId="2" borderId="11" xfId="1" applyFont="1" applyFill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9" fontId="4" fillId="2" borderId="11" xfId="1" applyNumberFormat="1" applyFont="1" applyFill="1" applyBorder="1" applyAlignment="1">
      <alignment horizontal="center"/>
    </xf>
    <xf numFmtId="169" fontId="4" fillId="2" borderId="12" xfId="1" applyNumberFormat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4" fillId="0" borderId="0" xfId="0" applyFont="1" applyBorder="1"/>
    <xf numFmtId="43" fontId="2" fillId="0" borderId="0" xfId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68" fontId="6" fillId="0" borderId="0" xfId="0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6" fontId="4" fillId="0" borderId="0" xfId="1" applyNumberFormat="1" applyFont="1" applyBorder="1" applyAlignment="1">
      <alignment horizontal="right"/>
    </xf>
    <xf numFmtId="168" fontId="5" fillId="0" borderId="0" xfId="1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43" fontId="2" fillId="3" borderId="0" xfId="1" applyFont="1" applyFill="1" applyBorder="1" applyAlignment="1">
      <alignment horizontal="right"/>
    </xf>
    <xf numFmtId="168" fontId="6" fillId="3" borderId="0" xfId="0" applyNumberFormat="1" applyFont="1" applyFill="1" applyBorder="1" applyAlignment="1">
      <alignment horizontal="right"/>
    </xf>
    <xf numFmtId="165" fontId="2" fillId="3" borderId="0" xfId="1" applyNumberFormat="1" applyFont="1" applyFill="1" applyBorder="1" applyAlignment="1">
      <alignment horizontal="right"/>
    </xf>
    <xf numFmtId="167" fontId="8" fillId="3" borderId="0" xfId="1" applyNumberFormat="1" applyFont="1" applyFill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8" fontId="3" fillId="0" borderId="0" xfId="1" applyNumberFormat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168" fontId="6" fillId="0" borderId="4" xfId="0" applyNumberFormat="1" applyFont="1" applyBorder="1" applyAlignment="1">
      <alignment horizontal="right"/>
    </xf>
    <xf numFmtId="165" fontId="2" fillId="0" borderId="4" xfId="1" applyNumberFormat="1" applyFont="1" applyBorder="1" applyAlignment="1">
      <alignment horizontal="right"/>
    </xf>
    <xf numFmtId="167" fontId="6" fillId="0" borderId="4" xfId="1" applyNumberFormat="1" applyFont="1" applyBorder="1" applyAlignment="1">
      <alignment horizontal="right"/>
    </xf>
    <xf numFmtId="168" fontId="6" fillId="3" borderId="4" xfId="0" applyNumberFormat="1" applyFont="1" applyFill="1" applyBorder="1" applyAlignment="1">
      <alignment horizontal="right"/>
    </xf>
    <xf numFmtId="165" fontId="2" fillId="3" borderId="4" xfId="1" applyNumberFormat="1" applyFont="1" applyFill="1" applyBorder="1" applyAlignment="1">
      <alignment horizontal="right"/>
    </xf>
    <xf numFmtId="166" fontId="4" fillId="0" borderId="4" xfId="1" applyNumberFormat="1" applyFont="1" applyBorder="1" applyAlignment="1">
      <alignment horizontal="right"/>
    </xf>
    <xf numFmtId="168" fontId="5" fillId="0" borderId="4" xfId="1" applyNumberFormat="1" applyFont="1" applyBorder="1" applyAlignment="1">
      <alignment horizontal="right"/>
    </xf>
    <xf numFmtId="10" fontId="5" fillId="0" borderId="4" xfId="2" applyNumberFormat="1" applyFont="1" applyBorder="1" applyAlignment="1">
      <alignment horizontal="right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468.6</v>
        <stp/>
        <stp>##V3_BDHV12</stp>
        <stp>HEXAB SS Equity</stp>
        <stp>PX_CLOSE_1D</stp>
        <stp>05/03/2018</stp>
        <stp>05/03/2018</stp>
        <stp>[Crispin Spreadsheet.xlsx]Portfolio!R290C26</stp>
        <tr r="Z290" s="2"/>
      </tp>
      <tp t="s">
        <v>JPY</v>
        <stp/>
        <stp>##V3_BDPV12</stp>
        <stp>6740 JT Equity</stp>
        <stp>CRNCY</stp>
        <stp>[Crispin Spreadsheet.xlsx]Portfolio!R100C4</stp>
        <tr r="D100" s="2"/>
      </tp>
      <tp t="s">
        <v>JPY</v>
        <stp/>
        <stp>##V3_BDPV12</stp>
        <stp>5726 JT Equity</stp>
        <stp>CRNCY</stp>
        <stp>[Crispin Spreadsheet.xlsx]Portfolio!R103C4</stp>
        <tr r="D103" s="2"/>
      </tp>
      <tp>
        <v>16.100000000000001</v>
        <stp/>
        <stp>##V3_BDPV12</stp>
        <stp>656 HK Equity</stp>
        <stp>PX_YEST_CLOSE</stp>
        <stp>[Crispin Spreadsheet.xlsx]Portfolio!R81C6</stp>
        <tr r="F81" s="2"/>
      </tp>
      <tp>
        <v>1</v>
        <stp/>
        <stp>##V3_BDPV12</stp>
        <stp>EURHKD Curncy</stp>
        <stp>QUOTE_FACTOR</stp>
        <stp>[Crispin Spreadsheet.xlsx]Portfolio!R83C12</stp>
        <tr r="L83" s="2"/>
      </tp>
      <tp>
        <v>1</v>
        <stp/>
        <stp>##V3_BDPV12</stp>
        <stp>EURHKD Curncy</stp>
        <stp>QUOTE_FACTOR</stp>
        <stp>[Crispin Spreadsheet.xlsx]Portfolio!R82C12</stp>
        <tr r="L82" s="2"/>
      </tp>
      <tp>
        <v>1</v>
        <stp/>
        <stp>##V3_BDPV12</stp>
        <stp>EURHKD Curncy</stp>
        <stp>QUOTE_FACTOR</stp>
        <stp>[Crispin Spreadsheet.xlsx]Portfolio!R81C12</stp>
        <tr r="L81" s="2"/>
      </tp>
      <tp>
        <v>1</v>
        <stp/>
        <stp>##V3_BDPV12</stp>
        <stp>EURJPY Curncy</stp>
        <stp>QUOTE_FACTOR</stp>
        <stp>[Crispin Spreadsheet.xlsx]Portfolio!R97C12</stp>
        <tr r="L97" s="2"/>
      </tp>
      <tp>
        <v>1</v>
        <stp/>
        <stp>##V3_BDPV12</stp>
        <stp>EURDKK Curncy</stp>
        <stp>QUOTE_FACTOR</stp>
        <stp>[Crispin Spreadsheet.xlsx]Portfolio!R36C12</stp>
        <tr r="L36" s="2"/>
      </tp>
      <tp>
        <v>1</v>
        <stp/>
        <stp>##V3_BDPV12</stp>
        <stp>EURDKK Curncy</stp>
        <stp>QUOTE_FACTOR</stp>
        <stp>[Crispin Spreadsheet.xlsx]Portfolio!R37C12</stp>
        <tr r="L37" s="2"/>
      </tp>
      <tp>
        <v>1</v>
        <stp/>
        <stp>##V3_BDPV12</stp>
        <stp>EURGBP Curncy</stp>
        <stp>QUOTE_FACTOR</stp>
        <stp>[Crispin Spreadsheet.xlsx]Portfolio!R33C12</stp>
        <tr r="L33" s="2"/>
      </tp>
      <tp>
        <v>1</v>
        <stp/>
        <stp>##V3_BDPV12</stp>
        <stp>EURAUD Curncy</stp>
        <stp>QUOTE_FACTOR</stp>
        <stp>[Crispin Spreadsheet.xlsx]Portfolio!R19C12</stp>
        <tr r="L19" s="2"/>
      </tp>
      <tp>
        <v>1</v>
        <stp/>
        <stp>##V3_BDPV12</stp>
        <stp>EURAUD Curncy</stp>
        <stp>QUOTE_FACTOR</stp>
        <stp>[Crispin Spreadsheet.xlsx]Portfolio!R18C12</stp>
        <tr r="L18" s="2"/>
      </tp>
      <tp>
        <v>1</v>
        <stp/>
        <stp>##V3_BDPV12</stp>
        <stp>EURAUD Curncy</stp>
        <stp>QUOTE_FACTOR</stp>
        <stp>[Crispin Spreadsheet.xlsx]Portfolio!R13C12</stp>
        <tr r="L13" s="2"/>
      </tp>
      <tp>
        <v>1</v>
        <stp/>
        <stp>##V3_BDPV12</stp>
        <stp>EURAUD Curncy</stp>
        <stp>QUOTE_FACTOR</stp>
        <stp>[Crispin Spreadsheet.xlsx]Portfolio!R12C12</stp>
        <tr r="L12" s="2"/>
      </tp>
      <tp>
        <v>1</v>
        <stp/>
        <stp>##V3_BDPV12</stp>
        <stp>EURAUD Curncy</stp>
        <stp>QUOTE_FACTOR</stp>
        <stp>[Crispin Spreadsheet.xlsx]Portfolio!R11C12</stp>
        <tr r="L11" s="2"/>
      </tp>
      <tp>
        <v>1</v>
        <stp/>
        <stp>##V3_BDPV12</stp>
        <stp>EURAUD Curncy</stp>
        <stp>QUOTE_FACTOR</stp>
        <stp>[Crispin Spreadsheet.xlsx]Portfolio!R10C12</stp>
        <tr r="L10" s="2"/>
      </tp>
      <tp>
        <v>1</v>
        <stp/>
        <stp>##V3_BDPV12</stp>
        <stp>EURAUD Curncy</stp>
        <stp>QUOTE_FACTOR</stp>
        <stp>[Crispin Spreadsheet.xlsx]Portfolio!R17C12</stp>
        <tr r="L17" s="2"/>
      </tp>
      <tp>
        <v>1</v>
        <stp/>
        <stp>##V3_BDPV12</stp>
        <stp>EURAUD Curncy</stp>
        <stp>QUOTE_FACTOR</stp>
        <stp>[Crispin Spreadsheet.xlsx]Portfolio!R16C12</stp>
        <tr r="L16" s="2"/>
      </tp>
      <tp>
        <v>1</v>
        <stp/>
        <stp>##V3_BDPV12</stp>
        <stp>EURAUD Curncy</stp>
        <stp>QUOTE_FACTOR</stp>
        <stp>[Crispin Spreadsheet.xlsx]Portfolio!R15C12</stp>
        <tr r="L15" s="2"/>
      </tp>
      <tp>
        <v>1</v>
        <stp/>
        <stp>##V3_BDPV12</stp>
        <stp>EURAUD Curncy</stp>
        <stp>QUOTE_FACTOR</stp>
        <stp>[Crispin Spreadsheet.xlsx]Portfolio!R14C12</stp>
        <tr r="L14" s="2"/>
      </tp>
      <tp>
        <v>1</v>
        <stp/>
        <stp>##V3_BDPV12</stp>
        <stp>EURCAD Curncy</stp>
        <stp>QUOTE_FACTOR</stp>
        <stp>[Crispin Spreadsheet.xlsx]Portfolio!R29C12</stp>
        <tr r="L29" s="2"/>
      </tp>
      <tp>
        <v>1</v>
        <stp/>
        <stp>##V3_BDPV12</stp>
        <stp>EURCAD Curncy</stp>
        <stp>QUOTE_FACTOR</stp>
        <stp>[Crispin Spreadsheet.xlsx]Portfolio!R30C12</stp>
        <tr r="L30" s="2"/>
      </tp>
      <tp>
        <v>1</v>
        <stp/>
        <stp>##V3_BDPV12</stp>
        <stp>EURBRL Curncy</stp>
        <stp>QUOTE_FACTOR</stp>
        <stp>[Crispin Spreadsheet.xlsx]Portfolio!R26C12</stp>
        <tr r="L26" s="2"/>
      </tp>
      <tp>
        <v>1</v>
        <stp/>
        <stp>##V3_BDPV12</stp>
        <stp>EURUSD Curncy</stp>
        <stp>QUOTE_FACTOR</stp>
        <stp>[Crispin Spreadsheet.xlsx]Portfolio!R88C12</stp>
        <tr r="L88" s="2"/>
      </tp>
      <tp>
        <v>1</v>
        <stp/>
        <stp>##V3_BDPV12</stp>
        <stp>EURUSD Curncy</stp>
        <stp>QUOTE_FACTOR</stp>
        <stp>[Crispin Spreadsheet.xlsx]Portfolio!R99C12</stp>
        <tr r="L99" s="2"/>
      </tp>
      <tp>
        <v>1</v>
        <stp/>
        <stp>##V3_BDPV12</stp>
        <stp>EURUSD Curncy</stp>
        <stp>QUOTE_FACTOR</stp>
        <stp>[Crispin Spreadsheet.xlsx]Portfolio!R98C12</stp>
        <tr r="L98" s="2"/>
      </tp>
      <tp>
        <v>1</v>
        <stp/>
        <stp>##V3_BDPV12</stp>
        <stp>EURUSD Curncy</stp>
        <stp>QUOTE_FACTOR</stp>
        <stp>[Crispin Spreadsheet.xlsx]Portfolio!R78C12</stp>
        <tr r="L78" s="2"/>
      </tp>
      <tp t="s">
        <v>JPY</v>
        <stp/>
        <stp>##V3_BDPV12</stp>
        <stp>5727 JT Equity</stp>
        <stp>CRNCY</stp>
        <stp>[Crispin Spreadsheet.xlsx]Portfolio!R110C4</stp>
        <tr r="D110" s="2"/>
      </tp>
      <tp t="s">
        <v>JPY</v>
        <stp/>
        <stp>##V3_BDPV12</stp>
        <stp>5020 JT Equity</stp>
        <stp>CRNCY</stp>
        <stp>[Crispin Spreadsheet.xlsx]Portfolio!R101C4</stp>
        <tr r="D101" s="2"/>
      </tp>
      <tp>
        <v>9.7192000000000007</v>
        <stp/>
        <stp>##V3_BDPV12</stp>
        <stp>EURHKD Curncy</stp>
        <stp>LAST_PRICE</stp>
        <stp>[Crispin Spreadsheet.xlsx]Portfolio!R82C13</stp>
        <tr r="M82" s="2"/>
      </tp>
      <tp>
        <v>9.7192000000000007</v>
        <stp/>
        <stp>##V3_BDPV12</stp>
        <stp>EURHKD Curncy</stp>
        <stp>LAST_PRICE</stp>
        <stp>[Crispin Spreadsheet.xlsx]Portfolio!R83C13</stp>
        <tr r="M83" s="2"/>
      </tp>
      <tp>
        <v>9.7192000000000007</v>
        <stp/>
        <stp>##V3_BDPV12</stp>
        <stp>EURHKD Curncy</stp>
        <stp>LAST_PRICE</stp>
        <stp>[Crispin Spreadsheet.xlsx]Portfolio!R81C13</stp>
        <tr r="M81" s="2"/>
      </tp>
      <tp>
        <v>7.4499000000000004</v>
        <stp/>
        <stp>##V3_BDPV12</stp>
        <stp>EURDKK Curncy</stp>
        <stp>LAST_PRICE</stp>
        <stp>[Crispin Spreadsheet.xlsx]Portfolio!R36C13</stp>
        <tr r="M36" s="2"/>
      </tp>
      <tp>
        <v>7.4499000000000004</v>
        <stp/>
        <stp>##V3_BDPV12</stp>
        <stp>EURDKK Curncy</stp>
        <stp>LAST_PRICE</stp>
        <stp>[Crispin Spreadsheet.xlsx]Portfolio!R37C13</stp>
        <tr r="M37" s="2"/>
      </tp>
      <tp t="s">
        <v>JPY</v>
        <stp/>
        <stp>##V3_BDPV12</stp>
        <stp>4911 JT Equity</stp>
        <stp>CRNCY</stp>
        <stp>[Crispin Spreadsheet.xlsx]Portfolio!R107C4</stp>
        <tr r="D107" s="2"/>
      </tp>
      <tp t="s">
        <v>JPY</v>
        <stp/>
        <stp>##V3_BDPV12</stp>
        <stp>6753 JT Equity</stp>
        <stp>CRNCY</stp>
        <stp>[Crispin Spreadsheet.xlsx]Portfolio!R105C4</stp>
        <tr r="D105" s="2"/>
      </tp>
      <tp t="s">
        <v>JPY</v>
        <stp/>
        <stp>##V3_BDPV12</stp>
        <stp>9684 JT Equity</stp>
        <stp>CRNCY</stp>
        <stp>[Crispin Spreadsheet.xlsx]Portfolio!R108C4</stp>
        <tr r="D108" s="2"/>
      </tp>
      <tp t="s">
        <v>JPY</v>
        <stp/>
        <stp>##V3_BDPV12</stp>
        <stp>7224 JT Equity</stp>
        <stp>CRNCY</stp>
        <stp>[Crispin Spreadsheet.xlsx]Portfolio!R106C4</stp>
        <tr r="D106" s="2"/>
      </tp>
      <tp t="s">
        <v>JPY</v>
        <stp/>
        <stp>##V3_BDPV12</stp>
        <stp>8316 JT Equity</stp>
        <stp>CRNCY</stp>
        <stp>[Crispin Spreadsheet.xlsx]Portfolio!R109C4</stp>
        <tr r="D109" s="2"/>
      </tp>
      <tp>
        <v>34.630000000000003</v>
        <stp/>
        <stp>##V3_BDHV12</stp>
        <stp>SLCE3 BS Equity</stp>
        <stp>PX_CLOSE_1D</stp>
        <stp>05/03/2018</stp>
        <stp>05/03/2018</stp>
        <stp>[Crispin Spreadsheet.xlsx]Portfolio!R310C26</stp>
        <tr r="Z310" s="2"/>
      </tp>
      <tp t="s">
        <v>JPY</v>
        <stp/>
        <stp>##V3_BDPV12</stp>
        <stp>8591 JT Equity</stp>
        <stp>CRNCY</stp>
        <stp>[Crispin Spreadsheet.xlsx]Portfolio!R305C4</stp>
        <tr r="D305" s="2"/>
      </tp>
      <tp t="s">
        <v>HKD</v>
        <stp/>
        <stp>##V3_BDPV12</stp>
        <stp>656 HK Equity</stp>
        <stp>CRNCY</stp>
        <stp>[Crispin Spreadsheet.xlsx]Portfolio!R81C4</stp>
        <tr r="D81" s="2"/>
      </tp>
      <tp>
        <v>0.2977361</v>
        <stp/>
        <stp>##V3_BDPV12</stp>
        <stp>SX5E Index</stp>
        <stp>CHG_PCT_1D</stp>
        <stp>[Crispin Spreadsheet.xlsx]Portfolio!R2C17</stp>
        <tr r="Q2" s="2"/>
      </tp>
      <tp t="s">
        <v>JPY</v>
        <stp/>
        <stp>##V3_BDPV12</stp>
        <stp>8591 JT Equity</stp>
        <stp>CRNCY</stp>
        <stp>[Crispin Spreadsheet.xlsx]Portfolio!R104C4</stp>
        <tr r="D104" s="2"/>
      </tp>
      <tp>
        <v>102.05</v>
        <stp/>
        <stp>##V3_BDHV12</stp>
        <stp>GETIB SS Equity</stp>
        <stp>PX_CLOSE_1D</stp>
        <stp>05/03/2018</stp>
        <stp>05/03/2018</stp>
        <stp>[Crispin Spreadsheet.xlsx]Portfolio!R132C26</stp>
        <tr r="Z132" s="2"/>
      </tp>
      <tp>
        <v>113.5</v>
        <stp/>
        <stp>##V3_BDHV12</stp>
        <stp>AMBUB DC Equity</stp>
        <stp>PX_CLOSE_1D</stp>
        <stp>05/03/2018</stp>
        <stp>05/03/2018</stp>
        <stp>[Crispin Spreadsheet.xlsx]Portfolio!R275C26</stp>
        <tr r="Z275" s="2"/>
      </tp>
      <tp>
        <v>0.89412000000000003</v>
        <stp/>
        <stp>##V3_BDPV12</stp>
        <stp>EURGBP Curncy</stp>
        <stp>LAST_PRICE</stp>
        <stp>[Crispin Spreadsheet.xlsx]Portfolio!R33C13</stp>
        <tr r="M33" s="2"/>
      </tp>
      <tp t="s">
        <v>JPY</v>
        <stp/>
        <stp>##V3_BDPV12</stp>
        <stp>9684 JT Equity</stp>
        <stp>CRNCY</stp>
        <stp>[Crispin Spreadsheet.xlsx]Portfolio!R313C4</stp>
        <tr r="D313" s="2"/>
      </tp>
      <tp t="s">
        <v>JPY</v>
        <stp/>
        <stp>##V3_BDPV12</stp>
        <stp>8306 JT Equity</stp>
        <stp>CRNCY</stp>
        <stp>[Crispin Spreadsheet.xlsx]Portfolio!R102C4</stp>
        <tr r="D102" s="2"/>
      </tp>
      <tp>
        <v>1.6016699999999999</v>
        <stp/>
        <stp>##V3_BDPV12</stp>
        <stp>EURCAD Curncy</stp>
        <stp>LAST_PRICE</stp>
        <stp>[Crispin Spreadsheet.xlsx]Portfolio!R30C13</stp>
        <tr r="M30" s="2"/>
      </tp>
      <tp>
        <v>1.6016699999999999</v>
        <stp/>
        <stp>##V3_BDPV12</stp>
        <stp>EURCAD Curncy</stp>
        <stp>LAST_PRICE</stp>
        <stp>[Crispin Spreadsheet.xlsx]Portfolio!R29C13</stp>
        <tr r="M29" s="2"/>
      </tp>
      <tp>
        <v>191.1</v>
        <stp/>
        <stp>##V3_BDHV12</stp>
        <stp>AKERBP NO Equity</stp>
        <stp>PX_CLOSE_1D</stp>
        <stp>05/03/2018</stp>
        <stp>05/03/2018</stp>
        <stp>[Crispin Spreadsheet.xlsx]Portfolio!R119C26</stp>
        <tr r="Z119" s="2"/>
      </tp>
      <tp>
        <v>191.1</v>
        <stp/>
        <stp>##V3_BDHV12</stp>
        <stp>AKERBP NO Equity</stp>
        <stp>PX_CLOSE_1D</stp>
        <stp>05/03/2018</stp>
        <stp>05/03/2018</stp>
        <stp>[Crispin Spreadsheet.xlsx]Portfolio!R274C26</stp>
        <tr r="Z274" s="2"/>
      </tp>
      <tp t="s">
        <v>JPY</v>
        <stp/>
        <stp>##V3_BDPV12</stp>
        <stp>9984 JT Equity</stp>
        <stp>CRNCY</stp>
        <stp>[Crispin Spreadsheet.xlsx]Portfolio!R311C4</stp>
        <tr r="D311" s="2"/>
      </tp>
      <tp>
        <v>4585</v>
        <stp/>
        <stp>##V3_BDPV12</stp>
        <stp>9684 JT Equity</stp>
        <stp>LAST_PRICE</stp>
        <stp>[Crispin Spreadsheet.xlsx]Portfolio!R313C7</stp>
        <tr r="G313" s="2"/>
      </tp>
      <tp>
        <v>26.05</v>
        <stp/>
        <stp>##V3_BDPV12</stp>
        <stp>1128 HK Equity</stp>
        <stp>PX_YEST_CLOSE</stp>
        <stp>[Crispin Spreadsheet.xlsx]Portfolio!R83C6</stp>
        <tr r="F83" s="2"/>
      </tp>
      <tp>
        <v>32.86</v>
        <stp/>
        <stp>##V3_BDHV12</stp>
        <stp>FWONK US Equity</stp>
        <stp>PX_CLOSE_1D</stp>
        <stp>05/03/2018</stp>
        <stp>05/03/2018</stp>
        <stp>[Crispin Spreadsheet.xlsx]Portfolio!R228C26</stp>
        <tr r="Z228" s="2"/>
      </tp>
      <tp>
        <v>32.86</v>
        <stp/>
        <stp>##V3_BDHV12</stp>
        <stp>FWONK US Equity</stp>
        <stp>PX_CLOSE_1D</stp>
        <stp>05/03/2018</stp>
        <stp>05/03/2018</stp>
        <stp>[Crispin Spreadsheet.xlsx]Portfolio!R298C26</stp>
        <tr r="Z298" s="2"/>
      </tp>
      <tp>
        <v>53.78</v>
        <stp/>
        <stp>##V3_BDHV12</stp>
        <stp>ERICB SS Equity</stp>
        <stp>PX_CLOSE_1D</stp>
        <stp>05/03/2018</stp>
        <stp>05/03/2018</stp>
        <stp>[Crispin Spreadsheet.xlsx]Portfolio!R133C26</stp>
        <tr r="Z133" s="2"/>
      </tp>
      <tp>
        <v>3580</v>
        <stp/>
        <stp>##V3_BDPV12</stp>
        <stp>6753 JT Equity</stp>
        <stp>PX_YEST_CLOSE</stp>
        <stp>[Crispin Spreadsheet.xlsx]Portfolio!R105C6</stp>
        <tr r="F105" s="2"/>
      </tp>
      <tp>
        <v>6197</v>
        <stp/>
        <stp>##V3_BDPV12</stp>
        <stp>4911 JT Equity</stp>
        <stp>PX_YEST_CLOSE</stp>
        <stp>[Crispin Spreadsheet.xlsx]Portfolio!R107C6</stp>
        <tr r="F107" s="2"/>
      </tp>
      <tp>
        <v>922</v>
        <stp/>
        <stp>##V3_BDPV12</stp>
        <stp>7224 JT Equity</stp>
        <stp>LAST_PRICE</stp>
        <stp>[Crispin Spreadsheet.xlsx]Portfolio!R106C7</stp>
        <tr r="G106" s="2"/>
      </tp>
      <tp>
        <v>2591</v>
        <stp/>
        <stp>##V3_BDPV12</stp>
        <stp>5726 JT Equity</stp>
        <stp>LAST_PRICE</stp>
        <stp>[Crispin Spreadsheet.xlsx]Portfolio!R103C7</stp>
        <tr r="G103" s="2"/>
      </tp>
      <tp>
        <v>41.9</v>
        <stp/>
        <stp>##V3_BDPV12</stp>
        <stp>1928 HK Equity</stp>
        <stp>PX_YEST_CLOSE</stp>
        <stp>[Crispin Spreadsheet.xlsx]Portfolio!R82C6</stp>
        <tr r="F82" s="2"/>
      </tp>
      <tp t="s">
        <v>EUR</v>
        <stp/>
        <stp>##V3_BDPV12</stp>
        <stp>ZIL2 GY Equity</stp>
        <stp>CRNCY</stp>
        <stp>[Crispin Spreadsheet.xlsx]Portfolio!R62C4</stp>
        <tr r="D62" s="2"/>
      </tp>
      <tp>
        <v>1396</v>
        <stp/>
        <stp>##V3_BDPV12</stp>
        <stp>5727 JT Equity</stp>
        <stp>LAST_PRICE</stp>
        <stp>[Crispin Spreadsheet.xlsx]Portfolio!R110C7</stp>
        <tr r="G110" s="2"/>
      </tp>
      <tp>
        <v>219</v>
        <stp/>
        <stp>##V3_BDPV12</stp>
        <stp>6740 JT Equity</stp>
        <stp>LAST_PRICE</stp>
        <stp>[Crispin Spreadsheet.xlsx]Portfolio!R100C7</stp>
        <tr r="G100" s="2"/>
      </tp>
      <tp t="s">
        <v>EUR</v>
        <stp/>
        <stp>##V3_BDPV12</stp>
        <stp>UN01 GY Equity</stp>
        <stp>CRNCY</stp>
        <stp>[Crispin Spreadsheet.xlsx]Portfolio!R70C4</stp>
        <tr r="D70" s="2"/>
      </tp>
      <tp>
        <v>4470</v>
        <stp/>
        <stp>##V3_BDPV12</stp>
        <stp>9684 JT Equity</stp>
        <stp>PX_YEST_CLOSE</stp>
        <stp>[Crispin Spreadsheet.xlsx]Portfolio!R108C6</stp>
        <tr r="F108" s="2"/>
      </tp>
      <tp>
        <v>898</v>
        <stp/>
        <stp>##V3_BDPV12</stp>
        <stp>7224 JT Equity</stp>
        <stp>PX_YEST_CLOSE</stp>
        <stp>[Crispin Spreadsheet.xlsx]Portfolio!R106C6</stp>
        <tr r="F106" s="2"/>
      </tp>
      <tp>
        <v>4547</v>
        <stp/>
        <stp>##V3_BDPV12</stp>
        <stp>8316 JT Equity</stp>
        <stp>PX_YEST_CLOSE</stp>
        <stp>[Crispin Spreadsheet.xlsx]Portfolio!R109C6</stp>
        <tr r="F109" s="2"/>
      </tp>
      <tp>
        <v>33.799999999999997</v>
        <stp/>
        <stp>##V3_BDHV12</stp>
        <stp>BDRILL NO Equity</stp>
        <stp>PX_CLOSE_1D</stp>
        <stp>05/03/2018</stp>
        <stp>05/03/2018</stp>
        <stp>[Crispin Spreadsheet.xlsx]Portfolio!R120C26</stp>
        <tr r="Z120" s="2"/>
      </tp>
      <tp>
        <v>33.799999999999997</v>
        <stp/>
        <stp>##V3_BDHV12</stp>
        <stp>BDRILL NO Equity</stp>
        <stp>PX_CLOSE_1D</stp>
        <stp>05/03/2018</stp>
        <stp>05/03/2018</stp>
        <stp>[Crispin Spreadsheet.xlsx]Portfolio!R281C26</stp>
        <tr r="Z281" s="2"/>
      </tp>
      <tp t="s">
        <v>BRL</v>
        <stp/>
        <stp>##V3_BDPV12</stp>
        <stp>SLCE3 BS Equity</stp>
        <stp>CRNCY</stp>
        <stp>[Crispin Spreadsheet.xlsx]Portfolio!R26C4</stp>
        <tr r="D26" s="2"/>
      </tp>
      <tp>
        <v>2555</v>
        <stp/>
        <stp>##V3_BDPV12</stp>
        <stp>5726 JT Equity</stp>
        <stp>PX_YEST_CLOSE</stp>
        <stp>[Crispin Spreadsheet.xlsx]Portfolio!R103C6</stp>
        <tr r="F103" s="2"/>
      </tp>
      <tp>
        <v>218</v>
        <stp/>
        <stp>##V3_BDPV12</stp>
        <stp>6740 JT Equity</stp>
        <stp>PX_YEST_CLOSE</stp>
        <stp>[Crispin Spreadsheet.xlsx]Portfolio!R100C6</stp>
        <tr r="F100" s="2"/>
      </tp>
      <tp>
        <v>1846</v>
        <stp/>
        <stp>##V3_BDPV12</stp>
        <stp>8591 JT Equity</stp>
        <stp>LAST_PRICE</stp>
        <stp>[Crispin Spreadsheet.xlsx]Portfolio!R104C7</stp>
        <tr r="G104" s="2"/>
      </tp>
      <tp>
        <v>659.1</v>
        <stp/>
        <stp>##V3_BDPV12</stp>
        <stp>5020 JT Equity</stp>
        <stp>LAST_PRICE</stp>
        <stp>[Crispin Spreadsheet.xlsx]Portfolio!R101C7</stp>
        <tr r="G101" s="2"/>
      </tp>
      <tp>
        <v>730.2</v>
        <stp/>
        <stp>##V3_BDPV12</stp>
        <stp>8306 JT Equity</stp>
        <stp>LAST_PRICE</stp>
        <stp>[Crispin Spreadsheet.xlsx]Portfolio!R102C7</stp>
        <tr r="G102" s="2"/>
      </tp>
      <tp>
        <v>1846</v>
        <stp/>
        <stp>##V3_BDPV12</stp>
        <stp>8591 JT Equity</stp>
        <stp>LAST_PRICE</stp>
        <stp>[Crispin Spreadsheet.xlsx]Portfolio!R305C7</stp>
        <tr r="G305" s="2"/>
      </tp>
      <tp>
        <v>1677</v>
        <stp/>
        <stp>##V3_BDPV12</stp>
        <stp>8929 JT Equity</stp>
        <stp>PX_YEST_CLOSE</stp>
        <stp>[Crispin Spreadsheet.xlsx]Portfolio!R97C6</stp>
        <tr r="F97" s="2"/>
      </tp>
      <tp>
        <v>634.5</v>
        <stp/>
        <stp>##V3_BDPV12</stp>
        <stp>5020 JT Equity</stp>
        <stp>PX_YEST_CLOSE</stp>
        <stp>[Crispin Spreadsheet.xlsx]Portfolio!R101C6</stp>
        <tr r="F101" s="2"/>
      </tp>
      <tp>
        <v>1376</v>
        <stp/>
        <stp>##V3_BDPV12</stp>
        <stp>5727 JT Equity</stp>
        <stp>PX_YEST_CLOSE</stp>
        <stp>[Crispin Spreadsheet.xlsx]Portfolio!R110C6</stp>
        <tr r="F110" s="2"/>
      </tp>
      <tp>
        <v>3525</v>
        <stp/>
        <stp>##V3_BDPV12</stp>
        <stp>6753 JT Equity</stp>
        <stp>LAST_PRICE</stp>
        <stp>[Crispin Spreadsheet.xlsx]Portfolio!R105C7</stp>
        <tr r="G105" s="2"/>
      </tp>
      <tp>
        <v>4470</v>
        <stp/>
        <stp>##V3_BDPV12</stp>
        <stp>9684 JT Equity</stp>
        <stp>PX_YEST_CLOSE</stp>
        <stp>[Crispin Spreadsheet.xlsx]Portfolio!R313C6</stp>
        <tr r="F313" s="2"/>
      </tp>
      <tp>
        <v>726.5</v>
        <stp/>
        <stp>##V3_BDPV12</stp>
        <stp>8306 JT Equity</stp>
        <stp>PX_YEST_CLOSE</stp>
        <stp>[Crispin Spreadsheet.xlsx]Portfolio!R102C6</stp>
        <tr r="F102" s="2"/>
      </tp>
      <tp t="s">
        <v>HKD</v>
        <stp/>
        <stp>##V3_BDPV12</stp>
        <stp>1928 HK Equity</stp>
        <stp>CRNCY</stp>
        <stp>[Crispin Spreadsheet.xlsx]Portfolio!R82C4</stp>
        <tr r="D82" s="2"/>
      </tp>
      <tp t="s">
        <v>HKD</v>
        <stp/>
        <stp>##V3_BDPV12</stp>
        <stp>1128 HK Equity</stp>
        <stp>CRNCY</stp>
        <stp>[Crispin Spreadsheet.xlsx]Portfolio!R83C4</stp>
        <tr r="D83" s="2"/>
      </tp>
      <tp>
        <v>6.4799999999999996E-2</v>
        <stp/>
        <stp>##V3_BDHV12</stp>
        <stp>NADLQ US Equity</stp>
        <stp>PX_CLOSE_1D</stp>
        <stp>05/03/2018</stp>
        <stp>05/03/2018</stp>
        <stp>[Crispin Spreadsheet.xlsx]Portfolio!R234C26</stp>
        <tr r="Z234" s="2"/>
      </tp>
      <tp>
        <v>1.5883700000000001</v>
        <stp/>
        <stp>##V3_BDPV12</stp>
        <stp>EURAUD Curncy</stp>
        <stp>LAST_PRICE</stp>
        <stp>[Crispin Spreadsheet.xlsx]Portfolio!R17C13</stp>
        <tr r="M17" s="2"/>
      </tp>
      <tp>
        <v>1.5883700000000001</v>
        <stp/>
        <stp>##V3_BDPV12</stp>
        <stp>EURAUD Curncy</stp>
        <stp>LAST_PRICE</stp>
        <stp>[Crispin Spreadsheet.xlsx]Portfolio!R16C13</stp>
        <tr r="M16" s="2"/>
      </tp>
      <tp>
        <v>1.5883700000000001</v>
        <stp/>
        <stp>##V3_BDPV12</stp>
        <stp>EURAUD Curncy</stp>
        <stp>LAST_PRICE</stp>
        <stp>[Crispin Spreadsheet.xlsx]Portfolio!R15C13</stp>
        <tr r="M15" s="2"/>
      </tp>
      <tp>
        <v>1.5883700000000001</v>
        <stp/>
        <stp>##V3_BDPV12</stp>
        <stp>EURAUD Curncy</stp>
        <stp>LAST_PRICE</stp>
        <stp>[Crispin Spreadsheet.xlsx]Portfolio!R14C13</stp>
        <tr r="M14" s="2"/>
      </tp>
      <tp>
        <v>1.5883700000000001</v>
        <stp/>
        <stp>##V3_BDPV12</stp>
        <stp>EURAUD Curncy</stp>
        <stp>LAST_PRICE</stp>
        <stp>[Crispin Spreadsheet.xlsx]Portfolio!R13C13</stp>
        <tr r="M13" s="2"/>
      </tp>
      <tp>
        <v>1.5883700000000001</v>
        <stp/>
        <stp>##V3_BDPV12</stp>
        <stp>EURAUD Curncy</stp>
        <stp>LAST_PRICE</stp>
        <stp>[Crispin Spreadsheet.xlsx]Portfolio!R12C13</stp>
        <tr r="M12" s="2"/>
      </tp>
      <tp>
        <v>1.5883700000000001</v>
        <stp/>
        <stp>##V3_BDPV12</stp>
        <stp>EURAUD Curncy</stp>
        <stp>LAST_PRICE</stp>
        <stp>[Crispin Spreadsheet.xlsx]Portfolio!R11C13</stp>
        <tr r="M11" s="2"/>
      </tp>
      <tp>
        <v>1.5883700000000001</v>
        <stp/>
        <stp>##V3_BDPV12</stp>
        <stp>EURAUD Curncy</stp>
        <stp>LAST_PRICE</stp>
        <stp>[Crispin Spreadsheet.xlsx]Portfolio!R10C13</stp>
        <tr r="M10" s="2"/>
      </tp>
      <tp>
        <v>1.5883700000000001</v>
        <stp/>
        <stp>##V3_BDPV12</stp>
        <stp>EURAUD Curncy</stp>
        <stp>LAST_PRICE</stp>
        <stp>[Crispin Spreadsheet.xlsx]Portfolio!R19C13</stp>
        <tr r="M19" s="2"/>
      </tp>
      <tp>
        <v>1.5883700000000001</v>
        <stp/>
        <stp>##V3_BDPV12</stp>
        <stp>EURAUD Curncy</stp>
        <stp>LAST_PRICE</stp>
        <stp>[Crispin Spreadsheet.xlsx]Portfolio!R18C13</stp>
        <tr r="M18" s="2"/>
      </tp>
      <tp>
        <v>24.62</v>
        <stp/>
        <stp>##V3_BDPV12</stp>
        <stp>UN01 GY Equity</stp>
        <stp>PX_YEST_CLOSE</stp>
        <stp>[Crispin Spreadsheet.xlsx]Portfolio!R70C6</stp>
        <tr r="F70" s="2"/>
      </tp>
      <tp>
        <v>8388</v>
        <stp/>
        <stp>##V3_BDPV12</stp>
        <stp>9984 JT Equity</stp>
        <stp>PX_YEST_CLOSE</stp>
        <stp>[Crispin Spreadsheet.xlsx]Portfolio!R311C6</stp>
        <tr r="F311" s="2"/>
      </tp>
      <tp>
        <v>15.2</v>
        <stp/>
        <stp>##V3_BDPV12</stp>
        <stp>ZIL2 GY Equity</stp>
        <stp>PX_YEST_CLOSE</stp>
        <stp>[Crispin Spreadsheet.xlsx]Portfolio!R62C6</stp>
        <tr r="F62" s="2"/>
      </tp>
      <tp>
        <v>4585</v>
        <stp/>
        <stp>##V3_BDPV12</stp>
        <stp>9684 JT Equity</stp>
        <stp>LAST_PRICE</stp>
        <stp>[Crispin Spreadsheet.xlsx]Portfolio!R108C7</stp>
        <tr r="G108" s="2"/>
      </tp>
      <tp>
        <v>6591</v>
        <stp/>
        <stp>##V3_BDPV12</stp>
        <stp>4911 JT Equity</stp>
        <stp>LAST_PRICE</stp>
        <stp>[Crispin Spreadsheet.xlsx]Portfolio!R107C7</stp>
        <tr r="G107" s="2"/>
      </tp>
      <tp>
        <v>1.2407999999999999</v>
        <stp/>
        <stp>##V3_BDPV12</stp>
        <stp>EURUSD Curncy</stp>
        <stp>LAST_PRICE</stp>
        <stp>[Crispin Spreadsheet.xlsx]Portfolio!R78C13</stp>
        <tr r="M78" s="2"/>
      </tp>
      <tp>
        <v>1.2407999999999999</v>
        <stp/>
        <stp>##V3_BDPV12</stp>
        <stp>EURUSD Curncy</stp>
        <stp>LAST_PRICE</stp>
        <stp>[Crispin Spreadsheet.xlsx]Portfolio!R99C13</stp>
        <tr r="M99" s="2"/>
      </tp>
      <tp>
        <v>1.2407999999999999</v>
        <stp/>
        <stp>##V3_BDPV12</stp>
        <stp>EURUSD Curncy</stp>
        <stp>LAST_PRICE</stp>
        <stp>[Crispin Spreadsheet.xlsx]Portfolio!R98C13</stp>
        <tr r="M98" s="2"/>
      </tp>
      <tp>
        <v>1.2407999999999999</v>
        <stp/>
        <stp>##V3_BDPV12</stp>
        <stp>EURUSD Curncy</stp>
        <stp>LAST_PRICE</stp>
        <stp>[Crispin Spreadsheet.xlsx]Portfolio!R88C13</stp>
        <tr r="M88" s="2"/>
      </tp>
      <tp t="s">
        <v>JPY</v>
        <stp/>
        <stp>##V3_BDPV12</stp>
        <stp>8929 JT Equity</stp>
        <stp>CRNCY</stp>
        <stp>[Crispin Spreadsheet.xlsx]Portfolio!R97C4</stp>
        <tr r="D97" s="2"/>
      </tp>
      <tp>
        <v>35.5</v>
        <stp/>
        <stp>##V3_BDPV12</stp>
        <stp>SLCE3 BS Equity</stp>
        <stp>PX_YEST_CLOSE</stp>
        <stp>[Crispin Spreadsheet.xlsx]Portfolio!R26C6</stp>
        <tr r="F26" s="2"/>
      </tp>
      <tp>
        <v>4.0008999999999997</v>
        <stp/>
        <stp>##V3_BDPV12</stp>
        <stp>EURBRL Curncy</stp>
        <stp>LAST_PRICE</stp>
        <stp>[Crispin Spreadsheet.xlsx]Portfolio!R26C13</stp>
        <tr r="M26" s="2"/>
      </tp>
      <tp>
        <v>1.2334000000000001</v>
        <stp/>
        <stp>##V3_BDPV12</stp>
        <stp>EUR Curncy</stp>
        <stp>PX_YEST_CLOSE</stp>
        <stp>[Crispin Spreadsheet.xlsx]Portfolio!R188C30</stp>
        <tr r="AD188" s="2"/>
      </tp>
      <tp>
        <v>8464</v>
        <stp/>
        <stp>##V3_BDPV12</stp>
        <stp>9984 JT Equity</stp>
        <stp>LAST_PRICE</stp>
        <stp>[Crispin Spreadsheet.xlsx]Portfolio!R311C7</stp>
        <tr r="G311" s="2"/>
      </tp>
      <tp>
        <v>1834</v>
        <stp/>
        <stp>##V3_BDPV12</stp>
        <stp>8591 JT Equity</stp>
        <stp>PX_YEST_CLOSE</stp>
        <stp>[Crispin Spreadsheet.xlsx]Portfolio!R104C6</stp>
        <tr r="F104" s="2"/>
      </tp>
      <tp t="s">
        <v>#N/A N/A</v>
        <stp/>
        <stp>##V3_BDHV12</stp>
        <stp>REDFTPB GU Equity</stp>
        <stp>PX_CLOSE_1D</stp>
        <stp>05/03/2018</stp>
        <stp>05/03/2018</stp>
        <stp>[Crispin Spreadsheet.xlsx]Portfolio!R78C26</stp>
        <tr r="Z78" s="2"/>
      </tp>
      <tp>
        <v>131.5</v>
        <stp/>
        <stp>##V3_BDPV12</stp>
        <stp>EURJPY Curncy</stp>
        <stp>LAST_PRICE</stp>
        <stp>[Crispin Spreadsheet.xlsx]Portfolio!R97C13</stp>
        <tr r="M97" s="2"/>
      </tp>
      <tp>
        <v>1834</v>
        <stp/>
        <stp>##V3_BDPV12</stp>
        <stp>8591 JT Equity</stp>
        <stp>PX_YEST_CLOSE</stp>
        <stp>[Crispin Spreadsheet.xlsx]Portfolio!R305C6</stp>
        <tr r="F305" s="2"/>
      </tp>
      <tp>
        <v>4562</v>
        <stp/>
        <stp>##V3_BDPV12</stp>
        <stp>8316 JT Equity</stp>
        <stp>LAST_PRICE</stp>
        <stp>[Crispin Spreadsheet.xlsx]Portfolio!R109C7</stp>
        <tr r="G109" s="2"/>
      </tp>
      <tp t="s">
        <v>EUR</v>
        <stp/>
        <stp>##V3_BDPV12</stp>
        <stp>DG FP Equity</stp>
        <stp>CRNCY</stp>
        <stp>[Crispin Spreadsheet.xlsx]Portfolio!R57C4</stp>
        <tr r="D57" s="2"/>
      </tp>
      <tp>
        <v>195.3</v>
        <stp/>
        <stp>##V3_BDPV12</stp>
        <stp>AKERBP NO Equity</stp>
        <stp>PX_YEST_CLOSE</stp>
        <stp>[Crispin Spreadsheet.xlsx]Portfolio!R119C6</stp>
        <tr r="F119" s="2"/>
      </tp>
    </main>
    <main first="bloomberg.rtd">
      <tp>
        <v>1.2407999999999999</v>
        <stp/>
        <stp>##V3_BDPV12</stp>
        <stp>EURUSD Curncy</stp>
        <stp>LAST_PRICE</stp>
        <stp>[Crispin Spreadsheet.xlsx]Portfolio!R3C17</stp>
        <tr r="Q3" s="2"/>
      </tp>
      <tp>
        <v>31.9</v>
        <stp/>
        <stp>##V3_BDPV12</stp>
        <stp>FWONK US Equity</stp>
        <stp>LAST_PRICE</stp>
        <stp>[Crispin Spreadsheet.xlsx]Portfolio!R228C7</stp>
        <tr r="G228" s="2"/>
      </tp>
      <tp>
        <v>31.9</v>
        <stp/>
        <stp>##V3_BDPV12</stp>
        <stp>FWONK US Equity</stp>
        <stp>LAST_PRICE</stp>
        <stp>[Crispin Spreadsheet.xlsx]Portfolio!R298C7</stp>
        <tr r="G298" s="2"/>
      </tp>
      <tp t="s">
        <v>GBP</v>
        <stp/>
        <stp>##V3_BDPV12</stp>
        <stp>G H8 Comdty</stp>
        <stp>CRNCY</stp>
        <stp>[Crispin Spreadsheet.xlsx]Portfolio!R172C4</stp>
        <tr r="D172" s="2"/>
      </tp>
      <tp>
        <v>0.16</v>
        <stp/>
        <stp>##V3_BDPV12</stp>
        <stp>DW CN Equity</stp>
        <stp>LAST_PRICE</stp>
        <stp>[Crispin Spreadsheet.xlsx]Portfolio!R29C7</stp>
        <tr r="G29" s="2"/>
      </tp>
      <tp t="s">
        <v>EUR</v>
        <stp/>
        <stp>##V3_BDPV12</stp>
        <stp>IF IM Equity</stp>
        <stp>CRNCY</stp>
        <stp>[Crispin Spreadsheet.xlsx]Portfolio!R92C4</stp>
        <tr r="D92" s="2"/>
      </tp>
      <tp>
        <v>4.46</v>
        <stp/>
        <stp>##V3_BDPV12</stp>
        <stp>VK FP Equity</stp>
        <stp>PX_YEST_CLOSE</stp>
        <stp>[Crispin Spreadsheet.xlsx]Portfolio!R56C6</stp>
        <tr r="F56" s="2"/>
      </tp>
      <tp>
        <v>28.26</v>
        <stp/>
        <stp>##V3_BDPV12</stp>
        <stp>EDEN FP Equity</stp>
        <stp>LAST_PRICE</stp>
        <stp>[Crispin Spreadsheet.xlsx]Portfolio!R45C7</stp>
        <tr r="G45" s="2"/>
      </tp>
      <tp t="s">
        <v>GBP</v>
        <stp/>
        <stp>##V3_BDPV12</stp>
        <stp>G M8 Comdty</stp>
        <stp>CRNCY</stp>
        <stp>[Crispin Spreadsheet.xlsx]Portfolio!R257C4</stp>
        <tr r="D257" s="2"/>
      </tp>
      <tp>
        <v>8485</v>
        <stp/>
        <stp>##V3_BDHV12</stp>
        <stp>9984 JT Equity</stp>
        <stp>PX_CLOSE_1D</stp>
        <stp>05/03/2018</stp>
        <stp>05/03/2018</stp>
        <stp>[Crispin Spreadsheet.xlsx]Portfolio!R311C26</stp>
        <tr r="Z311" s="2"/>
      </tp>
      <tp>
        <v>6326</v>
        <stp/>
        <stp>##V3_BDHV12</stp>
        <stp>4911 JT Equity</stp>
        <stp>PX_CLOSE_1D</stp>
        <stp>05/03/2018</stp>
        <stp>05/03/2018</stp>
        <stp>[Crispin Spreadsheet.xlsx]Portfolio!R107C26</stp>
        <tr r="Z107" s="2"/>
      </tp>
      <tp>
        <v>36.86</v>
        <stp/>
        <stp>##V3_BDPV12</stp>
        <stp>NRE1V FH Equity</stp>
        <stp>LAST_PRICE</stp>
        <stp>[Crispin Spreadsheet.xlsx]Portfolio!R41C7</stp>
        <tr r="G41" s="2"/>
      </tp>
      <tp>
        <v>1.2334000000000001</v>
        <stp/>
        <stp>##V3_BDPV12</stp>
        <stp>EUR Curncy</stp>
        <stp>PX_YEST_CLOSE</stp>
        <stp>[Crispin Spreadsheet.xlsx]Portfolio!R86C30</stp>
        <tr r="AD86" s="2"/>
      </tp>
      <tp t="s">
        <v>EUR</v>
        <stp/>
        <stp>##V3_BDPV12</stp>
        <stp>BB FP Equity</stp>
        <stp>CRNCY</stp>
        <stp>[Crispin Spreadsheet.xlsx]Portfolio!R54C4</stp>
        <tr r="D54" s="2"/>
      </tp>
      <tp>
        <v>113.15</v>
        <stp/>
        <stp>##V3_BDPV12</stp>
        <stp>EI FP Equity</stp>
        <stp>PX_YEST_CLOSE</stp>
        <stp>[Crispin Spreadsheet.xlsx]Portfolio!R46C6</stp>
        <tr r="F46" s="2"/>
      </tp>
      <tp>
        <v>201.2</v>
        <stp/>
        <stp>##V3_BDPV12</stp>
        <stp>AKERBP NO Equity</stp>
        <stp>LAST_PRICE</stp>
        <stp>[Crispin Spreadsheet.xlsx]Portfolio!R119C7</stp>
        <tr r="G119" s="2"/>
      </tp>
      <tp>
        <v>0.06</v>
        <stp/>
        <stp>##V3_BDPV12</stp>
        <stp>NADLQ US Equity</stp>
        <stp>LAST_PRICE</stp>
        <stp>[Crispin Spreadsheet.xlsx]Portfolio!R234C7</stp>
        <tr r="G234" s="2"/>
      </tp>
      <tp t="s">
        <v>GBP</v>
        <stp/>
        <stp>##V3_BDPV12</stp>
        <stp>G H8 Comdty</stp>
        <stp>CRNCY</stp>
        <stp>[Crispin Spreadsheet.xlsx]Portfolio!R255C4</stp>
        <tr r="D255" s="2"/>
      </tp>
      <tp t="s">
        <v>USD</v>
        <stp/>
        <stp>##V3_BDPV12</stp>
        <stp>K US Equity</stp>
        <stp>CRNCY</stp>
        <stp>[Crispin Spreadsheet.xlsx]Portfolio!R223C4</stp>
        <tr r="D223" s="2"/>
      </tp>
      <tp>
        <v>0.55000000000000004</v>
        <stp/>
        <stp>##V3_BDPV12</stp>
        <stp>GEDI IM Equity</stp>
        <stp>LAST_PRICE</stp>
        <stp>[Crispin Spreadsheet.xlsx]Portfolio!R94C7</stp>
        <tr r="G94" s="2"/>
      </tp>
      <tp>
        <v>33</v>
        <stp/>
        <stp>##V3_BDPV12</stp>
        <stp>IF IM Equity</stp>
        <stp>LAST_PRICE</stp>
        <stp>[Crispin Spreadsheet.xlsx]Portfolio!R92C7</stp>
        <tr r="G92" s="2"/>
      </tp>
      <tp>
        <v>1854.5</v>
        <stp/>
        <stp>##V3_BDHV12</stp>
        <stp>8591 JT Equity</stp>
        <stp>PX_CLOSE_1D</stp>
        <stp>05/03/2018</stp>
        <stp>05/03/2018</stp>
        <stp>[Crispin Spreadsheet.xlsx]Portfolio!R305C26</stp>
        <tr r="Z305" s="2"/>
      </tp>
      <tp>
        <v>1854.5</v>
        <stp/>
        <stp>##V3_BDHV12</stp>
        <stp>8591 JT Equity</stp>
        <stp>PX_CLOSE_1D</stp>
        <stp>05/03/2018</stp>
        <stp>05/03/2018</stp>
        <stp>[Crispin Spreadsheet.xlsx]Portfolio!R104C26</stp>
        <tr r="Z104" s="2"/>
      </tp>
      <tp>
        <v>80</v>
        <stp/>
        <stp>##V3_BDPV12</stp>
        <stp>DG FP Equity</stp>
        <stp>PX_YEST_CLOSE</stp>
        <stp>[Crispin Spreadsheet.xlsx]Portfolio!R57C6</stp>
        <tr r="F57" s="2"/>
      </tp>
      <tp>
        <v>1</v>
        <stp/>
        <stp>##V3_BDPV12</stp>
        <stp>EUR Curncy</stp>
        <stp>QUOTE_FACTOR</stp>
        <stp>[Crispin Spreadsheet.xlsx]Portfolio!R188C12</stp>
        <tr r="L188" s="2"/>
      </tp>
      <tp t="s">
        <v>NOK</v>
        <stp/>
        <stp>##V3_BDPV12</stp>
        <stp>BDRILL NO Equity</stp>
        <stp>CRNCY</stp>
        <stp>[Crispin Spreadsheet.xlsx]Portfolio!R281C4</stp>
        <tr r="D281" s="2"/>
      </tp>
      <tp>
        <v>55.78</v>
        <stp/>
        <stp>##V3_BDPV12</stp>
        <stp>ERICB SS Equity</stp>
        <stp>LAST_PRICE</stp>
        <stp>[Crispin Spreadsheet.xlsx]Portfolio!R133C7</stp>
        <tr r="G133" s="2"/>
      </tp>
      <tp>
        <v>1402</v>
        <stp/>
        <stp>##V3_BDHV12</stp>
        <stp>5727 JT Equity</stp>
        <stp>PX_CLOSE_1D</stp>
        <stp>05/03/2018</stp>
        <stp>05/03/2018</stp>
        <stp>[Crispin Spreadsheet.xlsx]Portfolio!R110C26</stp>
        <tr r="Z110" s="2"/>
      </tp>
      <tp>
        <v>2654</v>
        <stp/>
        <stp>##V3_BDHV12</stp>
        <stp>5726 JT Equity</stp>
        <stp>PX_CLOSE_1D</stp>
        <stp>05/03/2018</stp>
        <stp>05/03/2018</stp>
        <stp>[Crispin Spreadsheet.xlsx]Portfolio!R103C26</stp>
        <tr r="Z103" s="2"/>
      </tp>
      <tp>
        <v>3545</v>
        <stp/>
        <stp>##V3_BDHV12</stp>
        <stp>6753 JT Equity</stp>
        <stp>PX_CLOSE_1D</stp>
        <stp>05/03/2018</stp>
        <stp>05/03/2018</stp>
        <stp>[Crispin Spreadsheet.xlsx]Portfolio!R105C26</stp>
        <tr r="Z105" s="2"/>
      </tp>
      <tp>
        <v>224</v>
        <stp/>
        <stp>##V3_BDHV12</stp>
        <stp>6740 JT Equity</stp>
        <stp>PX_CLOSE_1D</stp>
        <stp>05/03/2018</stp>
        <stp>05/03/2018</stp>
        <stp>[Crispin Spreadsheet.xlsx]Portfolio!R100C26</stp>
        <tr r="Z100" s="2"/>
      </tp>
      <tp t="s">
        <v>NOK</v>
        <stp/>
        <stp>##V3_BDPV12</stp>
        <stp>BDRILL NO Equity</stp>
        <stp>CRNCY</stp>
        <stp>[Crispin Spreadsheet.xlsx]Portfolio!R120C4</stp>
        <tr r="D120" s="2"/>
      </tp>
      <tp>
        <v>201.2</v>
        <stp/>
        <stp>##V3_BDPV12</stp>
        <stp>AKERBP NO Equity</stp>
        <stp>LAST_PRICE</stp>
        <stp>[Crispin Spreadsheet.xlsx]Portfolio!R274C7</stp>
        <tr r="G274" s="2"/>
      </tp>
      <tp t="s">
        <v>#N/A N/A</v>
        <stp/>
        <stp>##V3_BDHV12</stp>
        <stp>HURLN 7.5 07/24/22 Corp</stp>
        <stp>PX_CLOSE_1D</stp>
        <stp>05/03/2018</stp>
        <stp>05/03/2018</stp>
        <stp>[Crispin Spreadsheet.xlsx]Portfolio!R99C26</stp>
        <tr r="Z99" s="2"/>
      </tp>
      <tp>
        <v>4535</v>
        <stp/>
        <stp>##V3_BDHV12</stp>
        <stp>9684 JT Equity</stp>
        <stp>PX_CLOSE_1D</stp>
        <stp>05/03/2018</stp>
        <stp>05/03/2018</stp>
        <stp>[Crispin Spreadsheet.xlsx]Portfolio!R313C26</stp>
        <tr r="Z313" s="2"/>
      </tp>
      <tp>
        <v>4535</v>
        <stp/>
        <stp>##V3_BDHV12</stp>
        <stp>9684 JT Equity</stp>
        <stp>PX_CLOSE_1D</stp>
        <stp>05/03/2018</stp>
        <stp>05/03/2018</stp>
        <stp>[Crispin Spreadsheet.xlsx]Portfolio!R108C26</stp>
        <tr r="Z108" s="2"/>
      </tp>
      <tp>
        <v>4.5339999999999998</v>
        <stp/>
        <stp>##V3_BDPV12</stp>
        <stp>VK FP Equity</stp>
        <stp>LAST_PRICE</stp>
        <stp>[Crispin Spreadsheet.xlsx]Portfolio!R56C7</stp>
        <tr r="G56" s="2"/>
      </tp>
      <tp>
        <v>111.25</v>
        <stp/>
        <stp>##V3_BDPV12</stp>
        <stp>EI FP Equity</stp>
        <stp>LAST_PRICE</stp>
        <stp>[Crispin Spreadsheet.xlsx]Portfolio!R46C7</stp>
        <tr r="G46" s="2"/>
      </tp>
      <tp t="s">
        <v>EUR</v>
        <stp/>
        <stp>##V3_BDPV12</stp>
        <stp>VK FP Equity</stp>
        <stp>CRNCY</stp>
        <stp>[Crispin Spreadsheet.xlsx]Portfolio!R56C4</stp>
        <tr r="D56" s="2"/>
      </tp>
      <tp>
        <v>195.3</v>
        <stp/>
        <stp>##V3_BDPV12</stp>
        <stp>AKERBP NO Equity</stp>
        <stp>PX_YEST_CLOSE</stp>
        <stp>[Crispin Spreadsheet.xlsx]Portfolio!R274C6</stp>
        <tr r="F274" s="2"/>
      </tp>
      <tp>
        <v>79.62</v>
        <stp/>
        <stp>##V3_BDPV12</stp>
        <stp>DG FP Equity</stp>
        <stp>LAST_PRICE</stp>
        <stp>[Crispin Spreadsheet.xlsx]Portfolio!R57C7</stp>
        <tr r="G57" s="2"/>
      </tp>
      <tp>
        <v>32.42</v>
        <stp/>
        <stp>##V3_BDPV12</stp>
        <stp>IF IM Equity</stp>
        <stp>PX_YEST_CLOSE</stp>
        <stp>[Crispin Spreadsheet.xlsx]Portfolio!R92C6</stp>
        <tr r="F92" s="2"/>
      </tp>
      <tp>
        <v>645</v>
        <stp/>
        <stp>##V3_BDHV12</stp>
        <stp>5020 JT Equity</stp>
        <stp>PX_CLOSE_1D</stp>
        <stp>05/03/2018</stp>
        <stp>05/03/2018</stp>
        <stp>[Crispin Spreadsheet.xlsx]Portfolio!R101C26</stp>
        <tr r="Z101" s="2"/>
      </tp>
      <tp>
        <v>84.75</v>
        <stp/>
        <stp>##V3_BDPV12</stp>
        <stp>BB FP Equity</stp>
        <stp>LAST_PRICE</stp>
        <stp>[Crispin Spreadsheet.xlsx]Portfolio!R54C7</stp>
        <tr r="G54" s="2"/>
      </tp>
      <tp>
        <v>4586</v>
        <stp/>
        <stp>##V3_BDHV12</stp>
        <stp>8316 JT Equity</stp>
        <stp>PX_CLOSE_1D</stp>
        <stp>05/03/2018</stp>
        <stp>05/03/2018</stp>
        <stp>[Crispin Spreadsheet.xlsx]Portfolio!R109C26</stp>
        <tr r="Z109" s="2"/>
      </tp>
      <tp>
        <v>736.3</v>
        <stp/>
        <stp>##V3_BDHV12</stp>
        <stp>8306 JT Equity</stp>
        <stp>PX_CLOSE_1D</stp>
        <stp>05/03/2018</stp>
        <stp>05/03/2018</stp>
        <stp>[Crispin Spreadsheet.xlsx]Portfolio!R102C26</stp>
        <tr r="Z102" s="2"/>
      </tp>
      <tp t="s">
        <v>EUR</v>
        <stp/>
        <stp>##V3_BDPV12</stp>
        <stp>EI FP Equity</stp>
        <stp>CRNCY</stp>
        <stp>[Crispin Spreadsheet.xlsx]Portfolio!R46C4</stp>
        <tr r="D46" s="2"/>
      </tp>
      <tp>
        <v>54.78</v>
        <stp/>
        <stp>##V3_BDPV12</stp>
        <stp>FR FP Equity</stp>
        <stp>LAST_PRICE</stp>
        <stp>[Crispin Spreadsheet.xlsx]Portfolio!R55C7</stp>
        <tr r="G55" s="2"/>
      </tp>
      <tp>
        <v>84.6</v>
        <stp/>
        <stp>##V3_BDPV12</stp>
        <stp>BB FP Equity</stp>
        <stp>PX_YEST_CLOSE</stp>
        <stp>[Crispin Spreadsheet.xlsx]Portfolio!R54C6</stp>
        <tr r="F54" s="2"/>
      </tp>
      <tp>
        <v>900</v>
        <stp/>
        <stp>##V3_BDHV12</stp>
        <stp>7224 JT Equity</stp>
        <stp>PX_CLOSE_1D</stp>
        <stp>05/03/2018</stp>
        <stp>05/03/2018</stp>
        <stp>[Crispin Spreadsheet.xlsx]Portfolio!R106C26</stp>
        <tr r="Z106" s="2"/>
      </tp>
      <tp>
        <v>494.4</v>
        <stp/>
        <stp>##V3_BDPV12</stp>
        <stp>ERF FP Equity</stp>
        <stp>LAST_PRICE</stp>
        <stp>[Crispin Spreadsheet.xlsx]Portfolio!R47C7</stp>
        <tr r="G47" s="2"/>
      </tp>
      <tp>
        <v>34.32</v>
        <stp/>
        <stp>##V3_BDPV12</stp>
        <stp>KSP ID Equity</stp>
        <stp>LAST_PRICE</stp>
        <stp>[Crispin Spreadsheet.xlsx]Portfolio!R87C7</stp>
        <tr r="G87" s="2"/>
      </tp>
      <tp>
        <v>84.54</v>
        <stp/>
        <stp>##V3_BDPV12</stp>
        <stp>SAP GY Equity</stp>
        <stp>LAST_PRICE</stp>
        <stp>[Crispin Spreadsheet.xlsx]Portfolio!R67C7</stp>
        <tr r="G67" s="2"/>
      </tp>
      <tp>
        <v>1.5349999999999999</v>
        <stp/>
        <stp>##V3_BDPV12</stp>
        <stp>WGX AU Equity</stp>
        <stp>LAST_PRICE</stp>
        <stp>[Crispin Spreadsheet.xlsx]Portfolio!R17C7</stp>
        <tr r="G17" s="2"/>
      </tp>
      <tp>
        <v>222.2</v>
        <stp/>
        <stp>##V3_BDPV12</stp>
        <stp>WDH DC Equity</stp>
        <stp>LAST_PRICE</stp>
        <stp>[Crispin Spreadsheet.xlsx]Portfolio!R37C7</stp>
        <tr r="G37" s="2"/>
      </tp>
      <tp>
        <v>115</v>
        <stp/>
        <stp>##V3_BDPV12</stp>
        <stp>AMBUB DC Equity</stp>
        <stp>LAST_PRICE</stp>
        <stp>[Crispin Spreadsheet.xlsx]Portfolio!R275C7</stp>
        <tr r="G275" s="2"/>
      </tp>
      <tp>
        <v>25.25</v>
        <stp/>
        <stp>##V3_BDPV12</stp>
        <stp>UN01 GY Equity</stp>
        <stp>LAST_PRICE</stp>
        <stp>[Crispin Spreadsheet.xlsx]Portfolio!R70C7</stp>
        <tr r="G70" s="2"/>
      </tp>
      <tp>
        <v>126.55</v>
        <stp/>
        <stp>##V3_BDPV12</stp>
        <stp>WAF GY Equity</stp>
        <stp>LAST_PRICE</stp>
        <stp>[Crispin Spreadsheet.xlsx]Portfolio!R66C7</stp>
        <tr r="G66" s="2"/>
      </tp>
      <tp>
        <v>8.1000000000000003E-2</v>
        <stp/>
        <stp>##V3_BDPV12</stp>
        <stp>SVH AU Equity</stp>
        <stp>LAST_PRICE</stp>
        <stp>[Crispin Spreadsheet.xlsx]Portfolio!R16C7</stp>
        <tr r="G16" s="2"/>
      </tp>
      <tp>
        <v>121.31</v>
        <stp/>
        <stp>##V3_BDPV12</stp>
        <stp>G M8 Comdty</stp>
        <stp>PX_YEST_CLOSE</stp>
        <stp>[Crispin Spreadsheet.xlsx]Portfolio!R257C6</stp>
        <tr r="F257" s="2"/>
      </tp>
      <tp>
        <v>3.18</v>
        <stp/>
        <stp>##V3_BDPV12</stp>
        <stp>MTS AU Equity</stp>
        <stp>LAST_PRICE</stp>
        <stp>[Crispin Spreadsheet.xlsx]Portfolio!R15C7</stp>
        <tr r="G15" s="2"/>
      </tp>
      <tp>
        <v>35.74</v>
        <stp/>
        <stp>##V3_BDPV12</stp>
        <stp>SLCE3 BS Equity</stp>
        <stp>LAST_PRICE</stp>
        <stp>[Crispin Spreadsheet.xlsx]Portfolio!R310C7</stp>
        <tr r="G310" s="2"/>
      </tp>
      <tp t="s">
        <v>USD</v>
        <stp/>
        <stp>##V3_BDPV12</stp>
        <stp>REDFTPB GU Equity</stp>
        <stp>CRNCY</stp>
        <stp>[Crispin Spreadsheet.xlsx]Portfolio!R78C4</stp>
        <tr r="D78" s="2"/>
      </tp>
      <tp>
        <v>62.54</v>
        <stp/>
        <stp>##V3_BDPV12</stp>
        <stp>BNP FP Equity</stp>
        <stp>LAST_PRICE</stp>
        <stp>[Crispin Spreadsheet.xlsx]Portfolio!R44C7</stp>
        <tr r="G44" s="2"/>
      </tp>
      <tp>
        <v>2.2999999999999998</v>
        <stp/>
        <stp>##V3_BDPV12</stp>
        <stp>GMA AU Equity</stp>
        <stp>LAST_PRICE</stp>
        <stp>[Crispin Spreadsheet.xlsx]Portfolio!R14C7</stp>
        <tr r="G14" s="2"/>
      </tp>
      <tp>
        <v>23.23</v>
        <stp/>
        <stp>##V3_BDPV12</stp>
        <stp>SDF GY Equity</stp>
        <stp>LAST_PRICE</stp>
        <stp>[Crispin Spreadsheet.xlsx]Portfolio!R64C7</stp>
        <tr r="G64" s="2"/>
      </tp>
      <tp>
        <v>69.2</v>
        <stp/>
        <stp>##V3_BDPV12</stp>
        <stp>K US Equity</stp>
        <stp>PX_YEST_CLOSE</stp>
        <stp>[Crispin Spreadsheet.xlsx]Portfolio!R223C6</stp>
        <tr r="F223" s="2"/>
      </tp>
      <tp>
        <v>122.3</v>
        <stp/>
        <stp>##V3_BDPV12</stp>
        <stp>G H8 Comdty</stp>
        <stp>PX_YEST_CLOSE</stp>
        <stp>[Crispin Spreadsheet.xlsx]Portfolio!R255C6</stp>
        <tr r="F255" s="2"/>
      </tp>
      <tp>
        <v>25.52</v>
        <stp/>
        <stp>##V3_BDPV12</stp>
        <stp>METSO FH Equity</stp>
        <stp>LAST_PRICE</stp>
        <stp>[Crispin Spreadsheet.xlsx]Portfolio!R40C7</stp>
        <tr r="G40" s="2"/>
      </tp>
      <tp>
        <v>17.036000000000001</v>
        <stp/>
        <stp>##V3_BDPV12</stp>
        <stp>FCA IM Equity</stp>
        <stp>LAST_PRICE</stp>
        <stp>[Crispin Spreadsheet.xlsx]Portfolio!R93C7</stp>
        <tr r="G93" s="2"/>
      </tp>
      <tp>
        <v>22.46</v>
        <stp/>
        <stp>##V3_BDPV12</stp>
        <stp>IFX GY Equity</stp>
        <stp>LAST_PRICE</stp>
        <stp>[Crispin Spreadsheet.xlsx]Portfolio!R63C7</stp>
        <tr r="G63" s="2"/>
      </tp>
      <tp>
        <v>4.8099999999999996</v>
        <stp/>
        <stp>##V3_BDPV12</stp>
        <stp>FMG AU Equity</stp>
        <stp>LAST_PRICE</stp>
        <stp>[Crispin Spreadsheet.xlsx]Portfolio!R13C7</stp>
        <tr r="G13" s="2"/>
      </tp>
      <tp>
        <v>12.865</v>
        <stp/>
        <stp>##V3_BDPV12</stp>
        <stp>SESG FP Equity</stp>
        <stp>LAST_PRICE</stp>
        <stp>[Crispin Spreadsheet.xlsx]Portfolio!R53C7</stp>
        <tr r="G53" s="2"/>
      </tp>
      <tp>
        <v>35</v>
        <stp/>
        <stp>##V3_BDPV12</stp>
        <stp>BDRILL NO Equity</stp>
        <stp>LAST_PRICE</stp>
        <stp>[Crispin Spreadsheet.xlsx]Portfolio!R120C7</stp>
        <tr r="G120" s="2"/>
      </tp>
      <tp>
        <v>122.3</v>
        <stp/>
        <stp>##V3_BDPV12</stp>
        <stp>G H8 Comdty</stp>
        <stp>PX_YEST_CLOSE</stp>
        <stp>[Crispin Spreadsheet.xlsx]Portfolio!R172C6</stp>
        <tr r="F172" s="2"/>
      </tp>
      <tp t="s">
        <v>NOK</v>
        <stp/>
        <stp>##V3_BDPV12</stp>
        <stp>AKERBP NO Equity</stp>
        <stp>CRNCY</stp>
        <stp>[Crispin Spreadsheet.xlsx]Portfolio!R119C4</stp>
        <tr r="D119" s="2"/>
      </tp>
      <tp>
        <v>90.48</v>
        <stp/>
        <stp>##V3_BDPV12</stp>
        <stp>ABI BB Equity</stp>
        <stp>LAST_PRICE</stp>
        <stp>[Crispin Spreadsheet.xlsx]Portfolio!R22C7</stp>
        <tr r="G22" s="2"/>
      </tp>
      <tp>
        <v>81.8</v>
        <stp/>
        <stp>##V3_BDPV12</stp>
        <stp>SAVE FP Equity</stp>
        <stp>LAST_PRICE</stp>
        <stp>[Crispin Spreadsheet.xlsx]Portfolio!R52C7</stp>
        <tr r="G52" s="2"/>
      </tp>
      <tp>
        <v>94.48</v>
        <stp/>
        <stp>##V3_BDPV12</stp>
        <stp>WDI GY Equity</stp>
        <stp>LAST_PRICE</stp>
        <stp>[Crispin Spreadsheet.xlsx]Portfolio!R72C7</stp>
        <tr r="G72" s="2"/>
      </tp>
      <tp>
        <v>35</v>
        <stp/>
        <stp>##V3_BDPV12</stp>
        <stp>BDRILL NO Equity</stp>
        <stp>LAST_PRICE</stp>
        <stp>[Crispin Spreadsheet.xlsx]Portfolio!R281C7</stp>
        <tr r="G281" s="2"/>
      </tp>
      <tp>
        <v>3.7</v>
        <stp/>
        <stp>##V3_BDPV12</stp>
        <stp>ART GY Equity</stp>
        <stp>LAST_PRICE</stp>
        <stp>[Crispin Spreadsheet.xlsx]Portfolio!R61C7</stp>
        <tr r="G61" s="2"/>
      </tp>
      <tp>
        <v>75.69</v>
        <stp/>
        <stp>##V3_BDPV12</stp>
        <stp>CBA AU Equity</stp>
        <stp>LAST_PRICE</stp>
        <stp>[Crispin Spreadsheet.xlsx]Portfolio!R11C7</stp>
        <tr r="G11" s="2"/>
      </tp>
      <tp>
        <v>110</v>
        <stp/>
        <stp>##V3_BDPV12</stp>
        <stp>RCO FP Equity</stp>
        <stp>LAST_PRICE</stp>
        <stp>[Crispin Spreadsheet.xlsx]Portfolio!R51C7</stp>
        <tr r="G51" s="2"/>
      </tp>
      <tp>
        <v>134.19999999999999</v>
        <stp/>
        <stp>##V3_BDPV12</stp>
        <stp>WCH GY Equity</stp>
        <stp>LAST_PRICE</stp>
        <stp>[Crispin Spreadsheet.xlsx]Portfolio!R71C7</stp>
        <tr r="G71" s="2"/>
      </tp>
      <tp>
        <v>102.25</v>
        <stp/>
        <stp>##V3_BDPV12</stp>
        <stp>GETIB SS Equity</stp>
        <stp>LAST_PRICE</stp>
        <stp>[Crispin Spreadsheet.xlsx]Portfolio!R132C7</stp>
        <tr r="G132" s="2"/>
      </tp>
      <tp>
        <v>16.48</v>
        <stp/>
        <stp>##V3_BDPV12</stp>
        <stp>656 HK Equity</stp>
        <stp>LAST_PRICE</stp>
        <stp>[Crispin Spreadsheet.xlsx]Portfolio!R81C7</stp>
        <tr r="G81" s="2"/>
      </tp>
      <tp>
        <v>13.925000000000001</v>
        <stp/>
        <stp>##V3_BDPV12</stp>
        <stp>ORA FP Equity</stp>
        <stp>LAST_PRICE</stp>
        <stp>[Crispin Spreadsheet.xlsx]Portfolio!R50C7</stp>
        <tr r="G50" s="2"/>
      </tp>
      <tp t="s">
        <v>EUR</v>
        <stp/>
        <stp>##V3_BDPV12</stp>
        <stp>FR FP Equity</stp>
        <stp>CRNCY</stp>
        <stp>[Crispin Spreadsheet.xlsx]Portfolio!R55C4</stp>
        <tr r="D55" s="2"/>
      </tp>
      <tp>
        <v>7.63</v>
        <stp/>
        <stp>##V3_BDPV12</stp>
        <stp>BLD AU Equity</stp>
        <stp>LAST_PRICE</stp>
        <stp>[Crispin Spreadsheet.xlsx]Portfolio!R10C7</stp>
        <tr r="G10" s="2"/>
      </tp>
      <tp>
        <v>4.1900000000000004</v>
        <stp/>
        <stp>##V3_BDPV12</stp>
        <stp>TRQ CN Equity</stp>
        <stp>LAST_PRICE</stp>
        <stp>[Crispin Spreadsheet.xlsx]Portfolio!R30C7</stp>
        <tr r="G30" s="2"/>
      </tp>
      <tp>
        <v>0.14000000000000001</v>
        <stp/>
        <stp>##V3_BDPV12</stp>
        <stp>DW CN Equity</stp>
        <stp>PX_YEST_CLOSE</stp>
        <stp>[Crispin Spreadsheet.xlsx]Portfolio!R29C6</stp>
        <tr r="F29" s="2"/>
      </tp>
      <tp>
        <v>1719</v>
        <stp/>
        <stp>##V3_BDHV12</stp>
        <stp>8929 JT Equity</stp>
        <stp>PX_CLOSE_1D</stp>
        <stp>05/03/2018</stp>
        <stp>05/03/2018</stp>
        <stp>[Crispin Spreadsheet.xlsx]Portfolio!R97C26</stp>
        <tr r="Z97" s="2"/>
      </tp>
      <tp t="s">
        <v>NOK</v>
        <stp/>
        <stp>##V3_BDPV12</stp>
        <stp>AKERBP NO Equity</stp>
        <stp>CRNCY</stp>
        <stp>[Crispin Spreadsheet.xlsx]Portfolio!R274C4</stp>
        <tr r="D274" s="2"/>
      </tp>
      <tp>
        <v>485.6</v>
        <stp/>
        <stp>##V3_BDPV12</stp>
        <stp>HEXAB SS Equity</stp>
        <stp>LAST_PRICE</stp>
        <stp>[Crispin Spreadsheet.xlsx]Portfolio!R290C7</stp>
        <tr r="G290" s="2"/>
      </tp>
      <tp>
        <v>0.2</v>
        <stp/>
        <stp>##V3_BDPV12</stp>
        <stp>WGXO AU Equity</stp>
        <stp>LAST_PRICE</stp>
        <stp>[Crispin Spreadsheet.xlsx]Portfolio!R18C7</stp>
        <tr r="G18" s="2"/>
      </tp>
      <tp>
        <v>22.02</v>
        <stp/>
        <stp>##V3_BDPV12</stp>
        <stp>ONTEX BB Equity</stp>
        <stp>LAST_PRICE</stp>
        <stp>[Crispin Spreadsheet.xlsx]Portfolio!R23C7</stp>
        <tr r="G23" s="2"/>
      </tp>
      <tp>
        <v>61.49</v>
        <stp/>
        <stp>##V3_BDPV12</stp>
        <stp>REDFTPB GU Equity</stp>
        <stp>PX_YEST_CLOSE</stp>
        <stp>[Crispin Spreadsheet.xlsx]Portfolio!R78C6</stp>
        <tr r="F78" s="2"/>
      </tp>
      <tp>
        <v>15.28</v>
        <stp/>
        <stp>##V3_BDPV12</stp>
        <stp>ZIL2 GY Equity</stp>
        <stp>LAST_PRICE</stp>
        <stp>[Crispin Spreadsheet.xlsx]Portfolio!R62C7</stp>
        <tr r="G62" s="2"/>
      </tp>
      <tp>
        <v>35.74</v>
        <stp/>
        <stp>##V3_BDPV12</stp>
        <stp>SLCE3 BS Equity</stp>
        <stp>LAST_PRICE</stp>
        <stp>[Crispin Spreadsheet.xlsx]Portfolio!R26C7</stp>
        <tr r="G26" s="2"/>
      </tp>
      <tp>
        <v>115</v>
        <stp/>
        <stp>##V3_BDPV12</stp>
        <stp>AMBUB DC Equity</stp>
        <stp>LAST_PRICE</stp>
        <stp>[Crispin Spreadsheet.xlsx]Portfolio!R36C7</stp>
        <tr r="G36" s="2"/>
      </tp>
      <tp t="s">
        <v>CAD</v>
        <stp/>
        <stp>##V3_BDPV12</stp>
        <stp>DW CN Equity</stp>
        <stp>CRNCY</stp>
        <stp>[Crispin Spreadsheet.xlsx]Portfolio!R29C4</stp>
        <tr r="D29" s="2"/>
      </tp>
      <tp>
        <v>30.72</v>
        <stp/>
        <stp>##V3_BDPV12</stp>
        <stp>DEC FP Equity</stp>
        <stp>LAST_PRICE</stp>
        <stp>[Crispin Spreadsheet.xlsx]Portfolio!R49C7</stp>
        <tr r="G49" s="2"/>
      </tp>
      <tp>
        <v>34.200000000000003</v>
        <stp/>
        <stp>##V3_BDPV12</stp>
        <stp>BDRILL NO Equity</stp>
        <stp>PX_YEST_CLOSE</stp>
        <stp>[Crispin Spreadsheet.xlsx]Portfolio!R120C6</stp>
        <tr r="F120" s="2"/>
      </tp>
      <tp>
        <v>27.09</v>
        <stp/>
        <stp>##V3_BDPV12</stp>
        <stp>WOW AU Equity</stp>
        <stp>LAST_PRICE</stp>
        <stp>[Crispin Spreadsheet.xlsx]Portfolio!R19C7</stp>
        <tr r="G19" s="2"/>
      </tp>
      <tp>
        <v>53.18</v>
        <stp/>
        <stp>##V3_BDPV12</stp>
        <stp>FR FP Equity</stp>
        <stp>PX_YEST_CLOSE</stp>
        <stp>[Crispin Spreadsheet.xlsx]Portfolio!R55C6</stp>
        <tr r="F55" s="2"/>
      </tp>
      <tp>
        <v>21.38</v>
        <stp/>
        <stp>##V3_BDPV12</stp>
        <stp>TKA GY Equity</stp>
        <stp>LAST_PRICE</stp>
        <stp>[Crispin Spreadsheet.xlsx]Portfolio!R69C7</stp>
        <tr r="G69" s="2"/>
      </tp>
      <tp>
        <v>43</v>
        <stp/>
        <stp>##V3_BDHV12</stp>
        <stp>1928 HK Equity</stp>
        <stp>PX_CLOSE_1D</stp>
        <stp>05/03/2018</stp>
        <stp>05/03/2018</stp>
        <stp>[Crispin Spreadsheet.xlsx]Portfolio!R82C26</stp>
        <tr r="Z82" s="2"/>
      </tp>
      <tp>
        <v>26.85</v>
        <stp/>
        <stp>##V3_BDHV12</stp>
        <stp>1128 HK Equity</stp>
        <stp>PX_CLOSE_1D</stp>
        <stp>05/03/2018</stp>
        <stp>05/03/2018</stp>
        <stp>[Crispin Spreadsheet.xlsx]Portfolio!R83C26</stp>
        <tr r="Z83" s="2"/>
      </tp>
      <tp>
        <v>34.200000000000003</v>
        <stp/>
        <stp>##V3_BDPV12</stp>
        <stp>BDRILL NO Equity</stp>
        <stp>PX_YEST_CLOSE</stp>
        <stp>[Crispin Spreadsheet.xlsx]Portfolio!R281C6</stp>
        <tr r="F281" s="2"/>
      </tp>
      <tp>
        <v>443.7</v>
        <stp/>
        <stp>##V3_BDPV12</stp>
        <stp>RMS FP Equity</stp>
        <stp>LAST_PRICE</stp>
        <stp>[Crispin Spreadsheet.xlsx]Portfolio!R48C7</stp>
        <tr r="G48" s="2"/>
      </tp>
      <tp>
        <v>15.135</v>
        <stp/>
        <stp>##V3_BDPV12</stp>
        <stp>SZU GY Equity</stp>
        <stp>LAST_PRICE</stp>
        <stp>[Crispin Spreadsheet.xlsx]Portfolio!R68C7</stp>
        <tr r="G68" s="2"/>
      </tp>
      <tp>
        <v>20.64</v>
        <stp/>
        <stp>##V3_BDPV12</stp>
        <stp>VIV FP Equity</stp>
        <stp>LAST_PRICE</stp>
        <stp>[Crispin Spreadsheet.xlsx]Portfolio!R58C7</stp>
        <tr r="G58" s="2"/>
      </tp>
      <tp>
        <v>1.8939999999999999</v>
        <stp/>
        <stp>##V3_BDPV12</stp>
        <stp>ALPHA GA Equity</stp>
        <stp>LAST_PRICE</stp>
        <stp>[Crispin Spreadsheet.xlsx]Portfolio!R75C7</stp>
        <tr r="G75" s="2"/>
      </tp>
      <tp>
        <v>0.89412000000000003</v>
        <stp/>
        <stp>##V3_BDPV12</stp>
        <stp>EURGBp Curncy</stp>
        <stp>LAST_PRICE</stp>
        <stp>[Crispin Spreadsheet.xlsx]Portfolio!R169C13</stp>
        <tr r="M169" s="2"/>
      </tp>
      <tp>
        <v>0.89412000000000003</v>
        <stp/>
        <stp>##V3_BDPV12</stp>
        <stp>EURGBp Curncy</stp>
        <stp>LAST_PRICE</stp>
        <stp>[Crispin Spreadsheet.xlsx]Portfolio!R166C13</stp>
        <tr r="M166" s="2"/>
      </tp>
      <tp>
        <v>0.89412000000000003</v>
        <stp/>
        <stp>##V3_BDPV12</stp>
        <stp>EURGBp Curncy</stp>
        <stp>LAST_PRICE</stp>
        <stp>[Crispin Spreadsheet.xlsx]Portfolio!R165C13</stp>
        <tr r="M165" s="2"/>
      </tp>
      <tp>
        <v>0.89412000000000003</v>
        <stp/>
        <stp>##V3_BDPV12</stp>
        <stp>EURGBp Curncy</stp>
        <stp>LAST_PRICE</stp>
        <stp>[Crispin Spreadsheet.xlsx]Portfolio!R164C13</stp>
        <tr r="M164" s="2"/>
      </tp>
      <tp>
        <v>0.89412000000000003</v>
        <stp/>
        <stp>##V3_BDPV12</stp>
        <stp>EURGBp Curncy</stp>
        <stp>LAST_PRICE</stp>
        <stp>[Crispin Spreadsheet.xlsx]Portfolio!R161C13</stp>
        <tr r="M161" s="2"/>
      </tp>
      <tp>
        <v>0.89412000000000003</v>
        <stp/>
        <stp>##V3_BDPV12</stp>
        <stp>EURGBp Curncy</stp>
        <stp>LAST_PRICE</stp>
        <stp>[Crispin Spreadsheet.xlsx]Portfolio!R160C13</stp>
        <tr r="M160" s="2"/>
      </tp>
      <tp>
        <v>0.89412000000000003</v>
        <stp/>
        <stp>##V3_BDPV12</stp>
        <stp>EURGBp Curncy</stp>
        <stp>LAST_PRICE</stp>
        <stp>[Crispin Spreadsheet.xlsx]Portfolio!R179C13</stp>
        <tr r="M179" s="2"/>
      </tp>
      <tp>
        <v>0.89412000000000003</v>
        <stp/>
        <stp>##V3_BDPV12</stp>
        <stp>EURGBp Curncy</stp>
        <stp>LAST_PRICE</stp>
        <stp>[Crispin Spreadsheet.xlsx]Portfolio!R175C13</stp>
        <tr r="M175" s="2"/>
      </tp>
      <tp>
        <v>0.89412000000000003</v>
        <stp/>
        <stp>##V3_BDPV12</stp>
        <stp>EURGBp Curncy</stp>
        <stp>LAST_PRICE</stp>
        <stp>[Crispin Spreadsheet.xlsx]Portfolio!R174C13</stp>
        <tr r="M174" s="2"/>
      </tp>
      <tp>
        <v>0.89412000000000003</v>
        <stp/>
        <stp>##V3_BDPV12</stp>
        <stp>EURGBp Curncy</stp>
        <stp>LAST_PRICE</stp>
        <stp>[Crispin Spreadsheet.xlsx]Portfolio!R173C13</stp>
        <tr r="M173" s="2"/>
      </tp>
      <tp>
        <v>0.89412000000000003</v>
        <stp/>
        <stp>##V3_BDPV12</stp>
        <stp>EURGBp Curncy</stp>
        <stp>LAST_PRICE</stp>
        <stp>[Crispin Spreadsheet.xlsx]Portfolio!R171C13</stp>
        <tr r="M171" s="2"/>
      </tp>
      <tp>
        <v>0.89412000000000003</v>
        <stp/>
        <stp>##V3_BDPV12</stp>
        <stp>EURGBp Curncy</stp>
        <stp>LAST_PRICE</stp>
        <stp>[Crispin Spreadsheet.xlsx]Portfolio!R170C13</stp>
        <tr r="M170" s="2"/>
      </tp>
      <tp>
        <v>0.89412000000000003</v>
        <stp/>
        <stp>##V3_BDPV12</stp>
        <stp>EURGBp Curncy</stp>
        <stp>LAST_PRICE</stp>
        <stp>[Crispin Spreadsheet.xlsx]Portfolio!R149C13</stp>
        <tr r="M149" s="2"/>
      </tp>
      <tp>
        <v>0.89412000000000003</v>
        <stp/>
        <stp>##V3_BDPV12</stp>
        <stp>EURGBp Curncy</stp>
        <stp>LAST_PRICE</stp>
        <stp>[Crispin Spreadsheet.xlsx]Portfolio!R148C13</stp>
        <tr r="M148" s="2"/>
      </tp>
      <tp>
        <v>0.89412000000000003</v>
        <stp/>
        <stp>##V3_BDPV12</stp>
        <stp>EURGBp Curncy</stp>
        <stp>LAST_PRICE</stp>
        <stp>[Crispin Spreadsheet.xlsx]Portfolio!R147C13</stp>
        <tr r="M147" s="2"/>
      </tp>
      <tp>
        <v>0.89412000000000003</v>
        <stp/>
        <stp>##V3_BDPV12</stp>
        <stp>EURGBp Curncy</stp>
        <stp>LAST_PRICE</stp>
        <stp>[Crispin Spreadsheet.xlsx]Portfolio!R146C13</stp>
        <tr r="M146" s="2"/>
      </tp>
      <tp>
        <v>0.89412000000000003</v>
        <stp/>
        <stp>##V3_BDPV12</stp>
        <stp>EURGBp Curncy</stp>
        <stp>LAST_PRICE</stp>
        <stp>[Crispin Spreadsheet.xlsx]Portfolio!R145C13</stp>
        <tr r="M145" s="2"/>
      </tp>
      <tp>
        <v>0.89412000000000003</v>
        <stp/>
        <stp>##V3_BDPV12</stp>
        <stp>EURGBp Curncy</stp>
        <stp>LAST_PRICE</stp>
        <stp>[Crispin Spreadsheet.xlsx]Portfolio!R144C13</stp>
        <tr r="M144" s="2"/>
      </tp>
      <tp>
        <v>0.89412000000000003</v>
        <stp/>
        <stp>##V3_BDPV12</stp>
        <stp>EURGBp Curncy</stp>
        <stp>LAST_PRICE</stp>
        <stp>[Crispin Spreadsheet.xlsx]Portfolio!R143C13</stp>
        <tr r="M143" s="2"/>
      </tp>
      <tp>
        <v>0.89412000000000003</v>
        <stp/>
        <stp>##V3_BDPV12</stp>
        <stp>EURGBp Curncy</stp>
        <stp>LAST_PRICE</stp>
        <stp>[Crispin Spreadsheet.xlsx]Portfolio!R142C13</stp>
        <tr r="M142" s="2"/>
      </tp>
      <tp>
        <v>0.89412000000000003</v>
        <stp/>
        <stp>##V3_BDPV12</stp>
        <stp>EURGBp Curncy</stp>
        <stp>LAST_PRICE</stp>
        <stp>[Crispin Spreadsheet.xlsx]Portfolio!R141C13</stp>
        <tr r="M141" s="2"/>
      </tp>
      <tp>
        <v>0.89412000000000003</v>
        <stp/>
        <stp>##V3_BDPV12</stp>
        <stp>EURGBp Curncy</stp>
        <stp>LAST_PRICE</stp>
        <stp>[Crispin Spreadsheet.xlsx]Portfolio!R158C13</stp>
        <tr r="M158" s="2"/>
      </tp>
      <tp>
        <v>0.89412000000000003</v>
        <stp/>
        <stp>##V3_BDPV12</stp>
        <stp>EURGBp Curncy</stp>
        <stp>LAST_PRICE</stp>
        <stp>[Crispin Spreadsheet.xlsx]Portfolio!R157C13</stp>
        <tr r="M157" s="2"/>
      </tp>
      <tp>
        <v>0.89412000000000003</v>
        <stp/>
        <stp>##V3_BDPV12</stp>
        <stp>EURGBp Curncy</stp>
        <stp>LAST_PRICE</stp>
        <stp>[Crispin Spreadsheet.xlsx]Portfolio!R156C13</stp>
        <tr r="M156" s="2"/>
      </tp>
      <tp>
        <v>0.89412000000000003</v>
        <stp/>
        <stp>##V3_BDPV12</stp>
        <stp>EURGBp Curncy</stp>
        <stp>LAST_PRICE</stp>
        <stp>[Crispin Spreadsheet.xlsx]Portfolio!R155C13</stp>
        <tr r="M155" s="2"/>
      </tp>
      <tp>
        <v>0.89412000000000003</v>
        <stp/>
        <stp>##V3_BDPV12</stp>
        <stp>EURGBp Curncy</stp>
        <stp>LAST_PRICE</stp>
        <stp>[Crispin Spreadsheet.xlsx]Portfolio!R154C13</stp>
        <tr r="M154" s="2"/>
      </tp>
      <tp>
        <v>0.89412000000000003</v>
        <stp/>
        <stp>##V3_BDPV12</stp>
        <stp>EURGBp Curncy</stp>
        <stp>LAST_PRICE</stp>
        <stp>[Crispin Spreadsheet.xlsx]Portfolio!R150C13</stp>
        <tr r="M150" s="2"/>
      </tp>
      <tp>
        <v>0.89412000000000003</v>
        <stp/>
        <stp>##V3_BDPV12</stp>
        <stp>EURGBp Curncy</stp>
        <stp>LAST_PRICE</stp>
        <stp>[Crispin Spreadsheet.xlsx]Portfolio!R187C13</stp>
        <tr r="M187" s="2"/>
      </tp>
      <tp>
        <v>0.89412000000000003</v>
        <stp/>
        <stp>##V3_BDPV12</stp>
        <stp>EURGBp Curncy</stp>
        <stp>LAST_PRICE</stp>
        <stp>[Crispin Spreadsheet.xlsx]Portfolio!R184C13</stp>
        <tr r="M184" s="2"/>
      </tp>
      <tp>
        <v>0.89412000000000003</v>
        <stp/>
        <stp>##V3_BDPV12</stp>
        <stp>EURGBp Curncy</stp>
        <stp>LAST_PRICE</stp>
        <stp>[Crispin Spreadsheet.xlsx]Portfolio!R182C13</stp>
        <tr r="M182" s="2"/>
      </tp>
      <tp>
        <v>0.89412000000000003</v>
        <stp/>
        <stp>##V3_BDPV12</stp>
        <stp>EURGBp Curncy</stp>
        <stp>LAST_PRICE</stp>
        <stp>[Crispin Spreadsheet.xlsx]Portfolio!R180C13</stp>
        <tr r="M180" s="2"/>
      </tp>
      <tp>
        <v>0.89412000000000003</v>
        <stp/>
        <stp>##V3_BDPV12</stp>
        <stp>EURGBp Curncy</stp>
        <stp>LAST_PRICE</stp>
        <stp>[Crispin Spreadsheet.xlsx]Portfolio!R199C13</stp>
        <tr r="M199" s="2"/>
      </tp>
      <tp>
        <v>0.89412000000000003</v>
        <stp/>
        <stp>##V3_BDPV12</stp>
        <stp>EURGBp Curncy</stp>
        <stp>LAST_PRICE</stp>
        <stp>[Crispin Spreadsheet.xlsx]Portfolio!R198C13</stp>
        <tr r="M198" s="2"/>
      </tp>
      <tp>
        <v>0.89412000000000003</v>
        <stp/>
        <stp>##V3_BDPV12</stp>
        <stp>EURGBp Curncy</stp>
        <stp>LAST_PRICE</stp>
        <stp>[Crispin Spreadsheet.xlsx]Portfolio!R197C13</stp>
        <tr r="M197" s="2"/>
      </tp>
      <tp>
        <v>0.89412000000000003</v>
        <stp/>
        <stp>##V3_BDPV12</stp>
        <stp>EURGBp Curncy</stp>
        <stp>LAST_PRICE</stp>
        <stp>[Crispin Spreadsheet.xlsx]Portfolio!R196C13</stp>
        <tr r="M196" s="2"/>
      </tp>
      <tp>
        <v>0.89412000000000003</v>
        <stp/>
        <stp>##V3_BDPV12</stp>
        <stp>EURGBp Curncy</stp>
        <stp>LAST_PRICE</stp>
        <stp>[Crispin Spreadsheet.xlsx]Portfolio!R195C13</stp>
        <tr r="M195" s="2"/>
      </tp>
      <tp>
        <v>0.89412000000000003</v>
        <stp/>
        <stp>##V3_BDPV12</stp>
        <stp>EURGBp Curncy</stp>
        <stp>LAST_PRICE</stp>
        <stp>[Crispin Spreadsheet.xlsx]Portfolio!R194C13</stp>
        <tr r="M194" s="2"/>
      </tp>
      <tp>
        <v>0.89412000000000003</v>
        <stp/>
        <stp>##V3_BDPV12</stp>
        <stp>EURGBp Curncy</stp>
        <stp>LAST_PRICE</stp>
        <stp>[Crispin Spreadsheet.xlsx]Portfolio!R193C13</stp>
        <tr r="M193" s="2"/>
      </tp>
      <tp>
        <v>0.89412000000000003</v>
        <stp/>
        <stp>##V3_BDPV12</stp>
        <stp>EURGBp Curncy</stp>
        <stp>LAST_PRICE</stp>
        <stp>[Crispin Spreadsheet.xlsx]Portfolio!R192C13</stp>
        <tr r="M192" s="2"/>
      </tp>
      <tp>
        <v>0.89412000000000003</v>
        <stp/>
        <stp>##V3_BDPV12</stp>
        <stp>EURGBp Curncy</stp>
        <stp>LAST_PRICE</stp>
        <stp>[Crispin Spreadsheet.xlsx]Portfolio!R326C13</stp>
        <tr r="M326" s="2"/>
      </tp>
      <tp>
        <v>0.89412000000000003</v>
        <stp/>
        <stp>##V3_BDPV12</stp>
        <stp>EURGBp Curncy</stp>
        <stp>LAST_PRICE</stp>
        <stp>[Crispin Spreadsheet.xlsx]Portfolio!R200C13</stp>
        <tr r="M200" s="2"/>
      </tp>
      <tp>
        <v>0.89412000000000003</v>
        <stp/>
        <stp>##V3_BDPV12</stp>
        <stp>EURGBp Curncy</stp>
        <stp>LAST_PRICE</stp>
        <stp>[Crispin Spreadsheet.xlsx]Portfolio!R277C13</stp>
        <tr r="M277" s="2"/>
      </tp>
      <tp>
        <v>0.89412000000000003</v>
        <stp/>
        <stp>##V3_BDPV12</stp>
        <stp>EURGBp Curncy</stp>
        <stp>LAST_PRICE</stp>
        <stp>[Crispin Spreadsheet.xlsx]Portfolio!R284C13</stp>
        <tr r="M284" s="2"/>
      </tp>
      <tp>
        <v>0.89412000000000003</v>
        <stp/>
        <stp>##V3_BDPV12</stp>
        <stp>EURGBp Curncy</stp>
        <stp>LAST_PRICE</stp>
        <stp>[Crispin Spreadsheet.xlsx]Portfolio!R280C13</stp>
        <tr r="M280" s="2"/>
      </tp>
      <tp>
        <v>0.89412000000000003</v>
        <stp/>
        <stp>##V3_BDPV12</stp>
        <stp>EURGBp Curncy</stp>
        <stp>LAST_PRICE</stp>
        <stp>[Crispin Spreadsheet.xlsx]Portfolio!R291C13</stp>
        <tr r="M291" s="2"/>
      </tp>
      <tp>
        <v>153.9</v>
        <stp/>
        <stp>##V3_BDHV12</stp>
        <stp>ITV LN Equity</stp>
        <stp>PX_CLOSE_1D</stp>
        <stp>05/03/2018</stp>
        <stp>05/03/2018</stp>
        <stp>[Crispin Spreadsheet.xlsx]Portfolio!R166C26</stp>
        <tr r="Z166" s="2"/>
      </tp>
      <tp>
        <v>153.9</v>
        <stp/>
        <stp>##V3_BDHV12</stp>
        <stp>ITV LN Equity</stp>
        <stp>PX_CLOSE_1D</stp>
        <stp>05/03/2018</stp>
        <stp>05/03/2018</stp>
        <stp>[Crispin Spreadsheet.xlsx]Portfolio!R291C26</stp>
        <tr r="Z291" s="2"/>
      </tp>
      <tp>
        <v>64.739999999999995</v>
        <stp/>
        <stp>##V3_BDHV12</stp>
        <stp>QCOM US Equity</stp>
        <stp>PX_CLOSE_1D</stp>
        <stp>05/03/2018</stp>
        <stp>05/03/2018</stp>
        <stp>[Crispin Spreadsheet.xlsx]Portfolio!R236C26</stp>
        <tr r="Z236" s="2"/>
      </tp>
      <tp>
        <v>73.5</v>
        <stp/>
        <stp>##V3_BDHV12</stp>
        <stp>NESN SW Equity</stp>
        <stp>PX_CLOSE_1D</stp>
        <stp>05/03/2018</stp>
        <stp>05/03/2018</stp>
        <stp>[Crispin Spreadsheet.xlsx]Portfolio!R302C26</stp>
        <tr r="Z302" s="2"/>
      </tp>
      <tp>
        <v>73.5</v>
        <stp/>
        <stp>##V3_BDHV12</stp>
        <stp>NESN SW Equity</stp>
        <stp>PX_CLOSE_1D</stp>
        <stp>05/03/2018</stp>
        <stp>05/03/2018</stp>
        <stp>[Crispin Spreadsheet.xlsx]Portfolio!R137C26</stp>
        <tr r="Z137" s="2"/>
      </tp>
      <tp>
        <v>32.96</v>
        <stp/>
        <stp>##V3_BDHV12</stp>
        <stp>IF IM Equity</stp>
        <stp>PX_CLOSE_1D</stp>
        <stp>05/03/2018</stp>
        <stp>05/03/2018</stp>
        <stp>[Crispin Spreadsheet.xlsx]Portfolio!R92C26</stp>
        <tr r="Z92" s="2"/>
      </tp>
      <tp>
        <v>84.75</v>
        <stp/>
        <stp>##V3_BDHV12</stp>
        <stp>BB FP Equity</stp>
        <stp>PX_CLOSE_1D</stp>
        <stp>05/03/2018</stp>
        <stp>05/03/2018</stp>
        <stp>[Crispin Spreadsheet.xlsx]Portfolio!R54C26</stp>
        <tr r="Z54" s="2"/>
      </tp>
      <tp>
        <v>112.5</v>
        <stp/>
        <stp>##V3_BDHV12</stp>
        <stp>EI FP Equity</stp>
        <stp>PX_CLOSE_1D</stp>
        <stp>05/03/2018</stp>
        <stp>05/03/2018</stp>
        <stp>[Crispin Spreadsheet.xlsx]Portfolio!R46C26</stp>
        <tr r="Z46" s="2"/>
      </tp>
      <tp>
        <v>78.86</v>
        <stp/>
        <stp>##V3_BDHV12</stp>
        <stp>DG FP Equity</stp>
        <stp>PX_CLOSE_1D</stp>
        <stp>05/03/2018</stp>
        <stp>05/03/2018</stp>
        <stp>[Crispin Spreadsheet.xlsx]Portfolio!R57C26</stp>
        <tr r="Z57" s="2"/>
      </tp>
      <tp>
        <v>52.68</v>
        <stp/>
        <stp>##V3_BDHV12</stp>
        <stp>FR FP Equity</stp>
        <stp>PX_CLOSE_1D</stp>
        <stp>05/03/2018</stp>
        <stp>05/03/2018</stp>
        <stp>[Crispin Spreadsheet.xlsx]Portfolio!R55C26</stp>
        <tr r="Z55" s="2"/>
      </tp>
      <tp>
        <v>4.6349999999999998</v>
        <stp/>
        <stp>##V3_BDHV12</stp>
        <stp>VK FP Equity</stp>
        <stp>PX_CLOSE_1D</stp>
        <stp>05/03/2018</stp>
        <stp>05/03/2018</stp>
        <stp>[Crispin Spreadsheet.xlsx]Portfolio!R56C26</stp>
        <tr r="Z56" s="2"/>
      </tp>
      <tp>
        <v>0.16</v>
        <stp/>
        <stp>##V3_BDHV12</stp>
        <stp>DW CN Equity</stp>
        <stp>PX_CLOSE_1D</stp>
        <stp>05/03/2018</stp>
        <stp>05/03/2018</stp>
        <stp>[Crispin Spreadsheet.xlsx]Portfolio!R29C26</stp>
        <tr r="Z29" s="2"/>
      </tp>
      <tp>
        <v>33.5</v>
        <stp/>
        <stp>##V3_BDHV12</stp>
        <stp>HUM LN Equity</stp>
        <stp>PX_CLOSE_1D</stp>
        <stp>05/03/2018</stp>
        <stp>05/03/2018</stp>
        <stp>[Crispin Spreadsheet.xlsx]Portfolio!R161C26</stp>
        <tr r="Z161" s="2"/>
      </tp>
      <tp>
        <v>26.69</v>
        <stp/>
        <stp>##V3_BDHV12</stp>
        <stp>MT NA Equity</stp>
        <stp>PX_CLOSE_1D</stp>
        <stp>05/03/2018</stp>
        <stp>05/03/2018</stp>
        <stp>[Crispin Spreadsheet.xlsx]Portfolio!R114C26</stp>
        <tr r="Z114" s="2"/>
      </tp>
      <tp>
        <v>14.631600000000001</v>
        <stp/>
        <stp>##V3_BDPV12</stp>
        <stp>EURZAr Curncy</stp>
        <stp>LAST_PRICE</stp>
        <stp>[Crispin Spreadsheet.xlsx]Portfolio!R128C13</stp>
        <tr r="M128" s="2"/>
      </tp>
      <tp>
        <v>14.631600000000001</v>
        <stp/>
        <stp>##V3_BDPV12</stp>
        <stp>EURZAr Curncy</stp>
        <stp>LAST_PRICE</stp>
        <stp>[Crispin Spreadsheet.xlsx]Portfolio!R126C13</stp>
        <tr r="M126" s="2"/>
      </tp>
      <tp>
        <v>14.631600000000001</v>
        <stp/>
        <stp>##V3_BDPV12</stp>
        <stp>EURZAr Curncy</stp>
        <stp>LAST_PRICE</stp>
        <stp>[Crispin Spreadsheet.xlsx]Portfolio!R127C13</stp>
        <tr r="M127" s="2"/>
      </tp>
      <tp>
        <v>11.61</v>
        <stp/>
        <stp>##V3_BDHV12</stp>
        <stp>RDC US Equity</stp>
        <stp>PX_CLOSE_1D</stp>
        <stp>05/03/2018</stp>
        <stp>05/03/2018</stp>
        <stp>[Crispin Spreadsheet.xlsx]Portfolio!R306C26</stp>
        <tr r="Z306" s="2"/>
      </tp>
      <tp>
        <v>11.61</v>
        <stp/>
        <stp>##V3_BDHV12</stp>
        <stp>RDC US Equity</stp>
        <stp>PX_CLOSE_1D</stp>
        <stp>05/03/2018</stp>
        <stp>05/03/2018</stp>
        <stp>[Crispin Spreadsheet.xlsx]Portfolio!R237C26</stp>
        <tr r="Z237" s="2"/>
      </tp>
      <tp>
        <v>9.48</v>
        <stp/>
        <stp>##V3_BDHV12</stp>
        <stp>RIG US Equity</stp>
        <stp>PX_CLOSE_1D</stp>
        <stp>05/03/2018</stp>
        <stp>05/03/2018</stp>
        <stp>[Crispin Spreadsheet.xlsx]Portfolio!R242C26</stp>
        <tr r="Z242" s="2"/>
      </tp>
      <tp>
        <v>9.48</v>
        <stp/>
        <stp>##V3_BDHV12</stp>
        <stp>RIG US Equity</stp>
        <stp>PX_CLOSE_1D</stp>
        <stp>05/03/2018</stp>
        <stp>05/03/2018</stp>
        <stp>[Crispin Spreadsheet.xlsx]Portfolio!R319C26</stp>
        <tr r="Z319" s="2"/>
      </tp>
      <tp>
        <v>66.150000000000006</v>
        <stp/>
        <stp>##V3_BDHV12</stp>
        <stp>LAMR US Equity</stp>
        <stp>PX_CLOSE_1D</stp>
        <stp>05/03/2018</stp>
        <stp>05/03/2018</stp>
        <stp>[Crispin Spreadsheet.xlsx]Portfolio!R226C26</stp>
        <tr r="Z226" s="2"/>
      </tp>
      <tp>
        <v>66.150000000000006</v>
        <stp/>
        <stp>##V3_BDHV12</stp>
        <stp>LAMR US Equity</stp>
        <stp>PX_CLOSE_1D</stp>
        <stp>05/03/2018</stp>
        <stp>05/03/2018</stp>
        <stp>[Crispin Spreadsheet.xlsx]Portfolio!R297C26</stp>
        <tr r="Z297" s="2"/>
      </tp>
      <tp>
        <v>120.75</v>
        <stp/>
        <stp>##V3_BDHV12</stp>
        <stp>SAFM US Equity</stp>
        <stp>PX_CLOSE_1D</stp>
        <stp>05/03/2018</stp>
        <stp>05/03/2018</stp>
        <stp>[Crispin Spreadsheet.xlsx]Portfolio!R307C26</stp>
        <tr r="Z307" s="2"/>
      </tp>
      <tp>
        <v>324.54000000000002</v>
        <stp/>
        <stp>##V3_BDHV12</stp>
        <stp>CACC US Equity</stp>
        <stp>PX_CLOSE_1D</stp>
        <stp>05/03/2018</stp>
        <stp>05/03/2018</stp>
        <stp>[Crispin Spreadsheet.xlsx]Portfolio!R214C26</stp>
        <tr r="Z214" s="2"/>
      </tp>
      <tp>
        <v>324.54000000000002</v>
        <stp/>
        <stp>##V3_BDHV12</stp>
        <stp>CACC US Equity</stp>
        <stp>PX_CLOSE_1D</stp>
        <stp>05/03/2018</stp>
        <stp>05/03/2018</stp>
        <stp>[Crispin Spreadsheet.xlsx]Portfolio!R283C26</stp>
        <tr r="Z283" s="2"/>
      </tp>
      <tp>
        <v>176.21</v>
        <stp/>
        <stp>##V3_BDHV12</stp>
        <stp>AAPL US Equity</stp>
        <stp>PX_CLOSE_1D</stp>
        <stp>05/03/2018</stp>
        <stp>05/03/2018</stp>
        <stp>[Crispin Spreadsheet.xlsx]Portfolio!R206C26</stp>
        <tr r="Z206" s="2"/>
      </tp>
      <tp>
        <v>143.09375</v>
        <stp/>
        <stp>##V3_BDPV12</stp>
        <stp>USM8 Comdty</stp>
        <stp>PX_YEST_CLOSE</stp>
        <stp>[Crispin Spreadsheet.xlsx]Portfolio!R256C6</stp>
        <tr r="F256" s="2"/>
      </tp>
      <tp>
        <v>68</v>
        <stp/>
        <stp>##V3_BDHV12</stp>
        <stp>HDG NA Equity</stp>
        <stp>PX_CLOSE_1D</stp>
        <stp>05/03/2018</stp>
        <stp>05/03/2018</stp>
        <stp>[Crispin Spreadsheet.xlsx]Portfolio!R115C26</stp>
        <tr r="Z115" s="2"/>
      </tp>
      <tp t="s">
        <v>USD</v>
        <stp/>
        <stp>##V3_BDPV12</stp>
        <stp>GCJ8 Comdty</stp>
        <stp>CRNCY</stp>
        <stp>[Crispin Spreadsheet.xlsx]Portfolio!R253C4</stp>
        <tr r="D253" s="2"/>
      </tp>
      <tp>
        <v>507.4</v>
        <stp/>
        <stp>##V3_BDHV12</stp>
        <stp>JUP LN Equity</stp>
        <stp>PX_CLOSE_1D</stp>
        <stp>05/03/2018</stp>
        <stp>05/03/2018</stp>
        <stp>[Crispin Spreadsheet.xlsx]Portfolio!R170C26</stp>
        <tr r="Z170" s="2"/>
      </tp>
      <tp>
        <v>128.44999999999999</v>
        <stp/>
        <stp>##V3_BDHV12</stp>
        <stp>SJM US Equity</stp>
        <stp>PX_CLOSE_1D</stp>
        <stp>05/03/2018</stp>
        <stp>05/03/2018</stp>
        <stp>[Crispin Spreadsheet.xlsx]Portfolio!R293C26</stp>
        <tr r="Z293" s="2"/>
      </tp>
      <tp>
        <v>128.44999999999999</v>
        <stp/>
        <stp>##V3_BDHV12</stp>
        <stp>SJM US Equity</stp>
        <stp>PX_CLOSE_1D</stp>
        <stp>05/03/2018</stp>
        <stp>05/03/2018</stp>
        <stp>[Crispin Spreadsheet.xlsx]Portfolio!R222C26</stp>
        <tr r="Z222" s="2"/>
      </tp>
      <tp>
        <v>384.9</v>
        <stp/>
        <stp>##V3_BDHV12</stp>
        <stp>UHR SW Equity</stp>
        <stp>PX_CLOSE_1D</stp>
        <stp>05/03/2018</stp>
        <stp>05/03/2018</stp>
        <stp>[Crispin Spreadsheet.xlsx]Portfolio!R138C26</stp>
        <tr r="Z138" s="2"/>
      </tp>
      <tp>
        <v>384.9</v>
        <stp/>
        <stp>##V3_BDHV12</stp>
        <stp>UHR SW Equity</stp>
        <stp>PX_CLOSE_1D</stp>
        <stp>05/03/2018</stp>
        <stp>05/03/2018</stp>
        <stp>[Crispin Spreadsheet.xlsx]Portfolio!R314C26</stp>
        <tr r="Z314" s="2"/>
      </tp>
      <tp>
        <v>301.05</v>
        <stp/>
        <stp>##V3_BDHV12</stp>
        <stp>NFLX US Equity</stp>
        <stp>PX_CLOSE_1D</stp>
        <stp>05/03/2018</stp>
        <stp>05/03/2018</stp>
        <stp>[Crispin Spreadsheet.xlsx]Portfolio!R232C26</stp>
        <tr r="Z232" s="2"/>
      </tp>
      <tp>
        <v>14.85</v>
        <stp/>
        <stp>##V3_BDHV12</stp>
        <stp>SZU GY Equity</stp>
        <stp>PX_CLOSE_1D</stp>
        <stp>05/03/2018</stp>
        <stp>05/03/2018</stp>
        <stp>[Crispin Spreadsheet.xlsx]Portfolio!R68C26</stp>
        <tr r="Z68" s="2"/>
      </tp>
      <tp>
        <v>108.1</v>
        <stp/>
        <stp>##V3_BDHV12</stp>
        <stp>RCO FP Equity</stp>
        <stp>PX_CLOSE_1D</stp>
        <stp>05/03/2018</stp>
        <stp>05/03/2018</stp>
        <stp>[Crispin Spreadsheet.xlsx]Portfolio!R51C26</stp>
        <tr r="Z51" s="2"/>
      </tp>
      <tp>
        <v>82.47</v>
        <stp/>
        <stp>##V3_BDHV12</stp>
        <stp>SAP GY Equity</stp>
        <stp>PX_CLOSE_1D</stp>
        <stp>05/03/2018</stp>
        <stp>05/03/2018</stp>
        <stp>[Crispin Spreadsheet.xlsx]Portfolio!R67C26</stp>
        <tr r="Z67" s="2"/>
      </tp>
      <tp>
        <v>21.9</v>
        <stp/>
        <stp>##V3_BDHV12</stp>
        <stp>SDF GY Equity</stp>
        <stp>PX_CLOSE_1D</stp>
        <stp>05/03/2018</stp>
        <stp>05/03/2018</stp>
        <stp>[Crispin Spreadsheet.xlsx]Portfolio!R64C26</stp>
        <tr r="Z64" s="2"/>
      </tp>
      <tp>
        <v>440.8</v>
        <stp/>
        <stp>##V3_BDHV12</stp>
        <stp>RMS FP Equity</stp>
        <stp>PX_CLOSE_1D</stp>
        <stp>05/03/2018</stp>
        <stp>05/03/2018</stp>
        <stp>[Crispin Spreadsheet.xlsx]Portfolio!R48C26</stp>
        <tr r="Z48" s="2"/>
      </tp>
      <tp>
        <v>1.595</v>
        <stp/>
        <stp>##V3_BDHV12</stp>
        <stp>WGX AU Equity</stp>
        <stp>PX_CLOSE_1D</stp>
        <stp>05/03/2018</stp>
        <stp>05/03/2018</stp>
        <stp>[Crispin Spreadsheet.xlsx]Portfolio!R17C26</stp>
        <tr r="Z17" s="2"/>
      </tp>
      <tp>
        <v>26.92</v>
        <stp/>
        <stp>##V3_BDHV12</stp>
        <stp>WOW AU Equity</stp>
        <stp>PX_CLOSE_1D</stp>
        <stp>05/03/2018</stp>
        <stp>05/03/2018</stp>
        <stp>[Crispin Spreadsheet.xlsx]Portfolio!R19C26</stp>
        <tr r="Z19" s="2"/>
      </tp>
      <tp>
        <v>4.08</v>
        <stp/>
        <stp>##V3_BDHV12</stp>
        <stp>TRQ CN Equity</stp>
        <stp>PX_CLOSE_1D</stp>
        <stp>05/03/2018</stp>
        <stp>05/03/2018</stp>
        <stp>[Crispin Spreadsheet.xlsx]Portfolio!R30C26</stp>
        <tr r="Z30" s="2"/>
      </tp>
      <tp>
        <v>112.15</v>
        <stp/>
        <stp>##V3_BDHV12</stp>
        <stp>WAF GY Equity</stp>
        <stp>PX_CLOSE_1D</stp>
        <stp>05/03/2018</stp>
        <stp>05/03/2018</stp>
        <stp>[Crispin Spreadsheet.xlsx]Portfolio!R66C26</stp>
        <tr r="Z66" s="2"/>
      </tp>
      <tp>
        <v>20.350000000000001</v>
        <stp/>
        <stp>##V3_BDHV12</stp>
        <stp>VIV FP Equity</stp>
        <stp>PX_CLOSE_1D</stp>
        <stp>05/03/2018</stp>
        <stp>05/03/2018</stp>
        <stp>[Crispin Spreadsheet.xlsx]Portfolio!R58C26</stp>
        <tr r="Z58" s="2"/>
      </tp>
      <tp>
        <v>130.25</v>
        <stp/>
        <stp>##V3_BDHV12</stp>
        <stp>WCH GY Equity</stp>
        <stp>PX_CLOSE_1D</stp>
        <stp>05/03/2018</stp>
        <stp>05/03/2018</stp>
        <stp>[Crispin Spreadsheet.xlsx]Portfolio!R71C26</stp>
        <tr r="Z71" s="2"/>
      </tp>
      <tp>
        <v>91.46</v>
        <stp/>
        <stp>##V3_BDHV12</stp>
        <stp>WDI GY Equity</stp>
        <stp>PX_CLOSE_1D</stp>
        <stp>05/03/2018</stp>
        <stp>05/03/2018</stp>
        <stp>[Crispin Spreadsheet.xlsx]Portfolio!R72C26</stp>
        <tr r="Z72" s="2"/>
      </tp>
      <tp t="s">
        <v>#N/A N/A</v>
        <stp/>
        <stp>##V3_BDHV12</stp>
        <stp>SVH AU Equity</stp>
        <stp>PX_CLOSE_1D</stp>
        <stp>05/03/2018</stp>
        <stp>05/03/2018</stp>
        <stp>[Crispin Spreadsheet.xlsx]Portfolio!R16C26</stp>
        <tr r="Z16" s="2"/>
      </tp>
      <tp>
        <v>217.8</v>
        <stp/>
        <stp>##V3_BDHV12</stp>
        <stp>WDH DC Equity</stp>
        <stp>PX_CLOSE_1D</stp>
        <stp>05/03/2018</stp>
        <stp>05/03/2018</stp>
        <stp>[Crispin Spreadsheet.xlsx]Portfolio!R37C26</stp>
        <tr r="Z37" s="2"/>
      </tp>
      <tp>
        <v>20.93</v>
        <stp/>
        <stp>##V3_BDHV12</stp>
        <stp>TKA GY Equity</stp>
        <stp>PX_CLOSE_1D</stp>
        <stp>05/03/2018</stp>
        <stp>05/03/2018</stp>
        <stp>[Crispin Spreadsheet.xlsx]Portfolio!R69C26</stp>
        <tr r="Z69" s="2"/>
      </tp>
      <tp>
        <v>62.88</v>
        <stp/>
        <stp>##V3_BDHV12</stp>
        <stp>BNP FP Equity</stp>
        <stp>PX_CLOSE_1D</stp>
        <stp>05/03/2018</stp>
        <stp>05/03/2018</stp>
        <stp>[Crispin Spreadsheet.xlsx]Portfolio!R44C26</stp>
        <tr r="Z44" s="2"/>
      </tp>
      <tp>
        <v>3.6</v>
        <stp/>
        <stp>##V3_BDHV12</stp>
        <stp>ART GY Equity</stp>
        <stp>PX_CLOSE_1D</stp>
        <stp>05/03/2018</stp>
        <stp>05/03/2018</stp>
        <stp>[Crispin Spreadsheet.xlsx]Portfolio!R61C26</stp>
        <tr r="Z61" s="2"/>
      </tp>
      <tp>
        <v>2.35</v>
        <stp/>
        <stp>##V3_BDHV12</stp>
        <stp>GMA AU Equity</stp>
        <stp>PX_CLOSE_1D</stp>
        <stp>05/03/2018</stp>
        <stp>05/03/2018</stp>
        <stp>[Crispin Spreadsheet.xlsx]Portfolio!R14C26</stp>
        <tr r="Z14" s="2"/>
      </tp>
      <tp>
        <v>4.91</v>
        <stp/>
        <stp>##V3_BDHV12</stp>
        <stp>FMG AU Equity</stp>
        <stp>PX_CLOSE_1D</stp>
        <stp>05/03/2018</stp>
        <stp>05/03/2018</stp>
        <stp>[Crispin Spreadsheet.xlsx]Portfolio!R13C26</stp>
        <tr r="Z13" s="2"/>
      </tp>
      <tp>
        <v>75.73</v>
        <stp/>
        <stp>##V3_BDHV12</stp>
        <stp>CBA AU Equity</stp>
        <stp>PX_CLOSE_1D</stp>
        <stp>05/03/2018</stp>
        <stp>05/03/2018</stp>
        <stp>[Crispin Spreadsheet.xlsx]Portfolio!R11C26</stp>
        <tr r="Z11" s="2"/>
      </tp>
      <tp>
        <v>30.58</v>
        <stp/>
        <stp>##V3_BDHV12</stp>
        <stp>DEC FP Equity</stp>
        <stp>PX_CLOSE_1D</stp>
        <stp>05/03/2018</stp>
        <stp>05/03/2018</stp>
        <stp>[Crispin Spreadsheet.xlsx]Portfolio!R49C26</stp>
        <tr r="Z49" s="2"/>
      </tp>
      <tp>
        <v>34.700000000000003</v>
        <stp/>
        <stp>##V3_BDHV12</stp>
        <stp>KSP ID Equity</stp>
        <stp>PX_CLOSE_1D</stp>
        <stp>05/03/2018</stp>
        <stp>05/03/2018</stp>
        <stp>[Crispin Spreadsheet.xlsx]Portfolio!R87C26</stp>
        <tr r="Z87" s="2"/>
      </tp>
      <tp>
        <v>453.8</v>
        <stp/>
        <stp>##V3_BDHV12</stp>
        <stp>ERF FP Equity</stp>
        <stp>PX_CLOSE_1D</stp>
        <stp>05/03/2018</stp>
        <stp>05/03/2018</stp>
        <stp>[Crispin Spreadsheet.xlsx]Portfolio!R47C26</stp>
        <tr r="Z47" s="2"/>
      </tp>
      <tp>
        <v>88.76</v>
        <stp/>
        <stp>##V3_BDHV12</stp>
        <stp>ABI BB Equity</stp>
        <stp>PX_CLOSE_1D</stp>
        <stp>05/03/2018</stp>
        <stp>05/03/2018</stp>
        <stp>[Crispin Spreadsheet.xlsx]Portfolio!R22C26</stp>
        <tr r="Z22" s="2"/>
      </tp>
      <tp>
        <v>7.64</v>
        <stp/>
        <stp>##V3_BDHV12</stp>
        <stp>BLD AU Equity</stp>
        <stp>PX_CLOSE_1D</stp>
        <stp>05/03/2018</stp>
        <stp>05/03/2018</stp>
        <stp>[Crispin Spreadsheet.xlsx]Portfolio!R10C26</stp>
        <tr r="Z10" s="2"/>
      </tp>
      <tp>
        <v>3.14</v>
        <stp/>
        <stp>##V3_BDHV12</stp>
        <stp>MTS AU Equity</stp>
        <stp>PX_CLOSE_1D</stp>
        <stp>05/03/2018</stp>
        <stp>05/03/2018</stp>
        <stp>[Crispin Spreadsheet.xlsx]Portfolio!R15C26</stp>
        <tr r="Z15" s="2"/>
      </tp>
      <tp>
        <v>21.37</v>
        <stp/>
        <stp>##V3_BDHV12</stp>
        <stp>IFX GY Equity</stp>
        <stp>PX_CLOSE_1D</stp>
        <stp>05/03/2018</stp>
        <stp>05/03/2018</stp>
        <stp>[Crispin Spreadsheet.xlsx]Portfolio!R63C26</stp>
        <tr r="Z63" s="2"/>
      </tp>
      <tp>
        <v>16.11</v>
        <stp/>
        <stp>##V3_BDHV12</stp>
        <stp>FCA IM Equity</stp>
        <stp>PX_CLOSE_1D</stp>
        <stp>05/03/2018</stp>
        <stp>05/03/2018</stp>
        <stp>[Crispin Spreadsheet.xlsx]Portfolio!R93C26</stp>
        <tr r="Z93" s="2"/>
      </tp>
      <tp>
        <v>13.74</v>
        <stp/>
        <stp>##V3_BDHV12</stp>
        <stp>ORA FP Equity</stp>
        <stp>PX_CLOSE_1D</stp>
        <stp>05/03/2018</stp>
        <stp>05/03/2018</stp>
        <stp>[Crispin Spreadsheet.xlsx]Portfolio!R50C26</stp>
        <tr r="Z50" s="2"/>
      </tp>
      <tp>
        <v>49.58</v>
        <stp/>
        <stp>##V3_BDHV12</stp>
        <stp>TUP US Equity</stp>
        <stp>PX_CLOSE_1D</stp>
        <stp>05/03/2018</stp>
        <stp>05/03/2018</stp>
        <stp>[Crispin Spreadsheet.xlsx]Portfolio!R244C26</stp>
        <tr r="Z244" s="2"/>
      </tp>
      <tp>
        <v>16.48</v>
        <stp/>
        <stp>##V3_BDHV12</stp>
        <stp>656 HK Equity</stp>
        <stp>PX_CLOSE_1D</stp>
        <stp>05/03/2018</stp>
        <stp>05/03/2018</stp>
        <stp>[Crispin Spreadsheet.xlsx]Portfolio!R81C26</stp>
        <tr r="Z81" s="2"/>
      </tp>
      <tp>
        <v>285.14999999999998</v>
        <stp/>
        <stp>##V3_BDHV12</stp>
        <stp>TDG US Equity</stp>
        <stp>PX_CLOSE_1D</stp>
        <stp>05/03/2018</stp>
        <stp>05/03/2018</stp>
        <stp>[Crispin Spreadsheet.xlsx]Portfolio!R318C26</stp>
        <tr r="Z318" s="2"/>
      </tp>
      <tp>
        <v>285.14999999999998</v>
        <stp/>
        <stp>##V3_BDHV12</stp>
        <stp>TDG US Equity</stp>
        <stp>PX_CLOSE_1D</stp>
        <stp>05/03/2018</stp>
        <stp>05/03/2018</stp>
        <stp>[Crispin Spreadsheet.xlsx]Portfolio!R241C26</stp>
        <tr r="Z241" s="2"/>
      </tp>
      <tp>
        <v>61.2</v>
        <stp/>
        <stp>##V3_BDHV12</stp>
        <stp>GGAL US Equity</stp>
        <stp>PX_CLOSE_1D</stp>
        <stp>05/03/2018</stp>
        <stp>05/03/2018</stp>
        <stp>[Crispin Spreadsheet.xlsx]Portfolio!R220C26</stp>
        <tr r="Z220" s="2"/>
      </tp>
      <tp>
        <v>176.6</v>
        <stp/>
        <stp>##V3_BDHV12</stp>
        <stp>URI US Equity</stp>
        <stp>PX_CLOSE_1D</stp>
        <stp>05/03/2018</stp>
        <stp>05/03/2018</stp>
        <stp>[Crispin Spreadsheet.xlsx]Portfolio!R320C26</stp>
        <tr r="Z320" s="2"/>
      </tp>
      <tp>
        <v>176.6</v>
        <stp/>
        <stp>##V3_BDHV12</stp>
        <stp>URI US Equity</stp>
        <stp>PX_CLOSE_1D</stp>
        <stp>05/03/2018</stp>
        <stp>05/03/2018</stp>
        <stp>[Crispin Spreadsheet.xlsx]Portfolio!R245C26</stp>
        <tr r="Z245" s="2"/>
      </tp>
      <tp>
        <v>23.04</v>
        <stp/>
        <stp>##V3_BDHV12</stp>
        <stp>FTI FP Equity</stp>
        <stp>PX_CLOSE_1D</stp>
        <stp>05/03/2018</stp>
        <stp>05/03/2018</stp>
        <stp>[Crispin Spreadsheet.xlsx]Portfolio!R316C26</stp>
        <tr r="Z316" s="2"/>
      </tp>
      <tp t="s">
        <v>JPY</v>
        <stp/>
        <stp>##V3_BDPV12</stp>
        <stp>JBH8 Comdty</stp>
        <stp>CRNCY</stp>
        <stp>[Crispin Spreadsheet.xlsx]Portfolio!R254C4</stp>
        <tr r="D254" s="2"/>
      </tp>
      <tp>
        <v>556.5</v>
        <stp/>
        <stp>##V3_BDHV12</stp>
        <stp>LRE LN Equity</stp>
        <stp>PX_CLOSE_1D</stp>
        <stp>05/03/2018</stp>
        <stp>05/03/2018</stp>
        <stp>[Crispin Spreadsheet.xlsx]Portfolio!R171C26</stp>
        <tr r="Z171" s="2"/>
      </tp>
      <tp>
        <v>14.1</v>
        <stp/>
        <stp>##V3_BDHV12</stp>
        <stp>CDZI US Equity</stp>
        <stp>PX_CLOSE_1D</stp>
        <stp>05/03/2018</stp>
        <stp>05/03/2018</stp>
        <stp>[Crispin Spreadsheet.xlsx]Portfolio!R210C26</stp>
        <tr r="Z210" s="2"/>
      </tp>
      <tp>
        <v>88.76</v>
        <stp/>
        <stp>##V3_BDHV12</stp>
        <stp>ABI BB Equity</stp>
        <stp>PX_CLOSE_1D</stp>
        <stp>05/03/2018</stp>
        <stp>05/03/2018</stp>
        <stp>[Crispin Spreadsheet.xlsx]Portfolio!R276C26</stp>
        <tr r="Z276" s="2"/>
      </tp>
      <tp>
        <v>150.65</v>
        <stp/>
        <stp>##V3_BDHV12</stp>
        <stp>MHG NO Equity</stp>
        <stp>PX_CLOSE_1D</stp>
        <stp>05/03/2018</stp>
        <stp>05/03/2018</stp>
        <stp>[Crispin Spreadsheet.xlsx]Portfolio!R299C26</stp>
        <tr r="Z299" s="2"/>
      </tp>
      <tp>
        <v>171.5</v>
        <stp/>
        <stp>##V3_BDHV12</stp>
        <stp>OBD LN Equity</stp>
        <stp>PX_CLOSE_1D</stp>
        <stp>05/03/2018</stp>
        <stp>05/03/2018</stp>
        <stp>[Crispin Spreadsheet.xlsx]Portfolio!R175C26</stp>
        <tr r="Z175" s="2"/>
      </tp>
      <tp>
        <v>10.285</v>
        <stp/>
        <stp>##V3_BDHV12</stp>
        <stp>EDF FP Equity</stp>
        <stp>PX_CLOSE_1D</stp>
        <stp>05/03/2018</stp>
        <stp>05/03/2018</stp>
        <stp>[Crispin Spreadsheet.xlsx]Portfolio!R285C26</stp>
        <tr r="Z285" s="2"/>
      </tp>
      <tp>
        <v>2.58</v>
        <stp/>
        <stp>##V3_BDHV12</stp>
        <stp>WFT US Equity</stp>
        <stp>PX_CLOSE_1D</stp>
        <stp>05/03/2018</stp>
        <stp>05/03/2018</stp>
        <stp>[Crispin Spreadsheet.xlsx]Portfolio!R324C26</stp>
        <tr r="Z324" s="2"/>
      </tp>
      <tp>
        <v>2.58</v>
        <stp/>
        <stp>##V3_BDHV12</stp>
        <stp>WFT US Equity</stp>
        <stp>PX_CLOSE_1D</stp>
        <stp>05/03/2018</stp>
        <stp>05/03/2018</stp>
        <stp>[Crispin Spreadsheet.xlsx]Portfolio!R248C26</stp>
        <tr r="Z248" s="2"/>
      </tp>
      <tp>
        <v>88.77</v>
        <stp/>
        <stp>##V3_BDHV12</stp>
        <stp>WMT US Equity</stp>
        <stp>PX_CLOSE_1D</stp>
        <stp>05/03/2018</stp>
        <stp>05/03/2018</stp>
        <stp>[Crispin Spreadsheet.xlsx]Portfolio!R323C26</stp>
        <tr r="Z323" s="2"/>
      </tp>
      <tp>
        <v>2.9000000000000001E-2</v>
        <stp/>
        <stp>##V3_BDHV12</stp>
        <stp>TSTR LN Equity</stp>
        <stp>PX_CLOSE_1D</stp>
        <stp>05/03/2018</stp>
        <stp>05/03/2018</stp>
        <stp>[Crispin Spreadsheet.xlsx]Portfolio!R196C26</stp>
        <tr r="Z196" s="2"/>
      </tp>
      <tp>
        <v>30.62</v>
        <stp/>
        <stp>##V3_BDHV12</stp>
        <stp>CLAB SS Equity</stp>
        <stp>PX_CLOSE_1D</stp>
        <stp>05/03/2018</stp>
        <stp>05/03/2018</stp>
        <stp>[Crispin Spreadsheet.xlsx]Portfolio!R131C26</stp>
        <tr r="Z131" s="2"/>
      </tp>
      <tp>
        <v>399.8</v>
        <stp/>
        <stp>##V3_BDHV12</stp>
        <stp>ASHM LN Equity</stp>
        <stp>PX_CLOSE_1D</stp>
        <stp>05/03/2018</stp>
        <stp>05/03/2018</stp>
        <stp>[Crispin Spreadsheet.xlsx]Portfolio!R146C26</stp>
        <tr r="Z146" s="2"/>
      </tp>
      <tp>
        <v>399.8</v>
        <stp/>
        <stp>##V3_BDHV12</stp>
        <stp>ASHM LN Equity</stp>
        <stp>PX_CLOSE_1D</stp>
        <stp>05/03/2018</stp>
        <stp>05/03/2018</stp>
        <stp>[Crispin Spreadsheet.xlsx]Portfolio!R277C26</stp>
        <tr r="Z277" s="2"/>
      </tp>
      <tp>
        <v>718.8</v>
        <stp/>
        <stp>##V3_BDHV12</stp>
        <stp>PSON LN Equity</stp>
        <stp>PX_CLOSE_1D</stp>
        <stp>05/03/2018</stp>
        <stp>05/03/2018</stp>
        <stp>[Crispin Spreadsheet.xlsx]Portfolio!R179C26</stp>
        <tr r="Z179" s="2"/>
      </tp>
      <tp>
        <v>0.56999999999999995</v>
        <stp/>
        <stp>##V3_BDHV12</stp>
        <stp>GEDI IM Equity</stp>
        <stp>PX_CLOSE_1D</stp>
        <stp>05/03/2018</stp>
        <stp>05/03/2018</stp>
        <stp>[Crispin Spreadsheet.xlsx]Portfolio!R94C26</stp>
        <tr r="Z94" s="2"/>
      </tp>
      <tp>
        <v>99.27</v>
        <stp/>
        <stp>##V3_BDHV12</stp>
        <stp>XPO US Equity</stp>
        <stp>PX_CLOSE_1D</stp>
        <stp>05/03/2018</stp>
        <stp>05/03/2018</stp>
        <stp>[Crispin Spreadsheet.xlsx]Portfolio!R328C26</stp>
        <tr r="Z328" s="2"/>
      </tp>
      <tp>
        <v>25.5</v>
        <stp/>
        <stp>##V3_BDHV12</stp>
        <stp>AGY LN Equity</stp>
        <stp>PX_CLOSE_1D</stp>
        <stp>05/03/2018</stp>
        <stp>05/03/2018</stp>
        <stp>[Crispin Spreadsheet.xlsx]Portfolio!R143C26</stp>
        <tr r="Z143" s="2"/>
      </tp>
      <tp>
        <v>1687.6</v>
        <stp/>
        <stp>##V3_BDHV12</stp>
        <stp>AAL LN Equity</stp>
        <stp>PX_CLOSE_1D</stp>
        <stp>05/03/2018</stp>
        <stp>05/03/2018</stp>
        <stp>[Crispin Spreadsheet.xlsx]Portfolio!R144C26</stp>
        <tr r="Z144" s="2"/>
      </tp>
      <tp>
        <v>141.1</v>
        <stp/>
        <stp>##V3_BDHV12</stp>
        <stp>ACA LN Equity</stp>
        <stp>PX_CLOSE_1D</stp>
        <stp>05/03/2018</stp>
        <stp>05/03/2018</stp>
        <stp>[Crispin Spreadsheet.xlsx]Portfolio!R142C26</stp>
        <tr r="Z142" s="2"/>
      </tp>
      <tp>
        <v>1226</v>
        <stp/>
        <stp>##V3_BDHV12</stp>
        <stp>ABC LN Equity</stp>
        <stp>PX_CLOSE_1D</stp>
        <stp>05/03/2018</stp>
        <stp>05/03/2018</stp>
        <stp>[Crispin Spreadsheet.xlsx]Portfolio!R141C26</stp>
        <tr r="Z141" s="2"/>
      </tp>
      <tp>
        <v>114.417</v>
        <stp/>
        <stp>##V3_BDPV12</stp>
        <stp>HURLN 7.5 07/24/22 Corp</stp>
        <stp>LAST_PRICE</stp>
        <stp>[Crispin Spreadsheet.xlsx]Portfolio!R99C7</stp>
        <tr r="G99" s="2"/>
      </tp>
      <tp>
        <v>27.61</v>
        <stp/>
        <stp>##V3_BDHV12</stp>
        <stp>EDEN FP Equity</stp>
        <stp>PX_CLOSE_1D</stp>
        <stp>05/03/2018</stp>
        <stp>05/03/2018</stp>
        <stp>[Crispin Spreadsheet.xlsx]Portfolio!R45C26</stp>
        <tr r="Z45" s="2"/>
      </tp>
      <tp>
        <v>1.59016</v>
        <stp/>
        <stp>##V3_BDPV12</stp>
        <stp>EURAUD Curncy</stp>
        <stp>PX_YEST_CLOSE</stp>
        <stp>[Crispin Spreadsheet.xlsx]Portfolio!R261C30</stp>
        <tr r="AD261" s="2"/>
      </tp>
      <tp>
        <v>5.4119999999999999</v>
        <stp/>
        <stp>##V3_BDHV12</stp>
        <stp>AGN NA Equity</stp>
        <stp>PX_CLOSE_1D</stp>
        <stp>05/03/2018</stp>
        <stp>05/03/2018</stp>
        <stp>[Crispin Spreadsheet.xlsx]Portfolio!R113C26</stp>
        <tr r="Z113" s="2"/>
      </tp>
      <tp>
        <v>2364</v>
        <stp/>
        <stp>##V3_BDHV12</stp>
        <stp>CCH LN Equity</stp>
        <stp>PX_CLOSE_1D</stp>
        <stp>05/03/2018</stp>
        <stp>05/03/2018</stp>
        <stp>[Crispin Spreadsheet.xlsx]Portfolio!R154C26</stp>
        <tr r="Z154" s="2"/>
      </tp>
      <tp>
        <v>1</v>
        <stp/>
        <stp>##V3_BDPV12</stp>
        <stp>EUR Curncy</stp>
        <stp>QUOTE_FACTOR</stp>
        <stp>[Crispin Spreadsheet.xlsx]Portfolio!R86C12</stp>
        <tr r="L86" s="2"/>
      </tp>
      <tp>
        <v>1.724</v>
        <stp/>
        <stp>##V3_BDHV12</stp>
        <stp>CRN LN Equity</stp>
        <stp>PX_CLOSE_1D</stp>
        <stp>05/03/2018</stp>
        <stp>05/03/2018</stp>
        <stp>[Crispin Spreadsheet.xlsx]Portfolio!R152C26</stp>
        <tr r="Z152" s="2"/>
      </tp>
      <tp>
        <v>3765</v>
        <stp/>
        <stp>##V3_BDHV12</stp>
        <stp>BKG LN Equity</stp>
        <stp>PX_CLOSE_1D</stp>
        <stp>05/03/2018</stp>
        <stp>05/03/2018</stp>
        <stp>[Crispin Spreadsheet.xlsx]Portfolio!R280C26</stp>
        <tr r="Z280" s="2"/>
      </tp>
      <tp>
        <v>3765</v>
        <stp/>
        <stp>##V3_BDHV12</stp>
        <stp>BKG LN Equity</stp>
        <stp>PX_CLOSE_1D</stp>
        <stp>05/03/2018</stp>
        <stp>05/03/2018</stp>
        <stp>[Crispin Spreadsheet.xlsx]Portfolio!R150C26</stp>
        <tr r="Z150" s="2"/>
      </tp>
      <tp>
        <v>576</v>
        <stp/>
        <stp>##V3_BDHV12</stp>
        <stp>BA/ LN Equity</stp>
        <stp>PX_CLOSE_1D</stp>
        <stp>05/03/2018</stp>
        <stp>05/03/2018</stp>
        <stp>[Crispin Spreadsheet.xlsx]Portfolio!R148C26</stp>
        <tr r="Z148" s="2"/>
      </tp>
      <tp>
        <v>18.010000000000002</v>
        <stp/>
        <stp>##V3_BDHV12</stp>
        <stp>SNAP US Equity</stp>
        <stp>PX_CLOSE_1D</stp>
        <stp>05/03/2018</stp>
        <stp>05/03/2018</stp>
        <stp>[Crispin Spreadsheet.xlsx]Portfolio!R238C26</stp>
        <tr r="Z238" s="2"/>
      </tp>
      <tp>
        <v>501.2</v>
        <stp/>
        <stp>##V3_BDHV12</stp>
        <stp>HWDN LN Equity</stp>
        <stp>PX_CLOSE_1D</stp>
        <stp>05/03/2018</stp>
        <stp>05/03/2018</stp>
        <stp>[Crispin Spreadsheet.xlsx]Portfolio!R160C26</stp>
        <tr r="Z160" s="2"/>
      </tp>
      <tp>
        <v>30.13</v>
        <stp/>
        <stp>##V3_BDHV12</stp>
        <stp>UNVR US Equity</stp>
        <stp>PX_CLOSE_1D</stp>
        <stp>05/03/2018</stp>
        <stp>05/03/2018</stp>
        <stp>[Crispin Spreadsheet.xlsx]Portfolio!R246C26</stp>
        <tr r="Z246" s="2"/>
      </tp>
      <tp>
        <v>1.2334000000000001</v>
        <stp/>
        <stp>##V3_BDPV12</stp>
        <stp>EURUSD Curncy</stp>
        <stp>PX_YEST_CLOSE</stp>
        <stp>[Crispin Spreadsheet.xlsx]Portfolio!R204C30</stp>
        <tr r="AD204" s="2"/>
      </tp>
      <tp>
        <v>1.2334000000000001</v>
        <stp/>
        <stp>##V3_BDPV12</stp>
        <stp>EURUSD Curncy</stp>
        <stp>PX_YEST_CLOSE</stp>
        <stp>[Crispin Spreadsheet.xlsx]Portfolio!R205C30</stp>
        <tr r="AD205" s="2"/>
      </tp>
      <tp>
        <v>1.2334000000000001</v>
        <stp/>
        <stp>##V3_BDPV12</stp>
        <stp>EURUSD Curncy</stp>
        <stp>PX_YEST_CLOSE</stp>
        <stp>[Crispin Spreadsheet.xlsx]Portfolio!R206C30</stp>
        <tr r="AD206" s="2"/>
      </tp>
      <tp>
        <v>1.2334000000000001</v>
        <stp/>
        <stp>##V3_BDPV12</stp>
        <stp>EURUSD Curncy</stp>
        <stp>PX_YEST_CLOSE</stp>
        <stp>[Crispin Spreadsheet.xlsx]Portfolio!R207C30</stp>
        <tr r="AD207" s="2"/>
      </tp>
      <tp>
        <v>1.2334000000000001</v>
        <stp/>
        <stp>##V3_BDPV12</stp>
        <stp>EURUSD Curncy</stp>
        <stp>PX_YEST_CLOSE</stp>
        <stp>[Crispin Spreadsheet.xlsx]Portfolio!R203C30</stp>
        <tr r="AD203" s="2"/>
      </tp>
      <tp>
        <v>1.2334000000000001</v>
        <stp/>
        <stp>##V3_BDPV12</stp>
        <stp>EURUSD Curncy</stp>
        <stp>PX_YEST_CLOSE</stp>
        <stp>[Crispin Spreadsheet.xlsx]Portfolio!R208C30</stp>
        <tr r="AD208" s="2"/>
      </tp>
      <tp>
        <v>1.2334000000000001</v>
        <stp/>
        <stp>##V3_BDPV12</stp>
        <stp>EURUSD Curncy</stp>
        <stp>PX_YEST_CLOSE</stp>
        <stp>[Crispin Spreadsheet.xlsx]Portfolio!R209C30</stp>
        <tr r="AD209" s="2"/>
      </tp>
      <tp>
        <v>1.2334000000000001</v>
        <stp/>
        <stp>##V3_BDPV12</stp>
        <stp>EURUSD Curncy</stp>
        <stp>PX_YEST_CLOSE</stp>
        <stp>[Crispin Spreadsheet.xlsx]Portfolio!R214C30</stp>
        <tr r="AD214" s="2"/>
      </tp>
      <tp>
        <v>1.2334000000000001</v>
        <stp/>
        <stp>##V3_BDPV12</stp>
        <stp>EURUSD Curncy</stp>
        <stp>PX_YEST_CLOSE</stp>
        <stp>[Crispin Spreadsheet.xlsx]Portfolio!R215C30</stp>
        <tr r="AD215" s="2"/>
      </tp>
      <tp>
        <v>1.2334000000000001</v>
        <stp/>
        <stp>##V3_BDPV12</stp>
        <stp>EURUSD Curncy</stp>
        <stp>PX_YEST_CLOSE</stp>
        <stp>[Crispin Spreadsheet.xlsx]Portfolio!R216C30</stp>
        <tr r="AD216" s="2"/>
      </tp>
      <tp>
        <v>1.2334000000000001</v>
        <stp/>
        <stp>##V3_BDPV12</stp>
        <stp>EURUSD Curncy</stp>
        <stp>PX_YEST_CLOSE</stp>
        <stp>[Crispin Spreadsheet.xlsx]Portfolio!R217C30</stp>
        <tr r="AD217" s="2"/>
      </tp>
      <tp>
        <v>1.2334000000000001</v>
        <stp/>
        <stp>##V3_BDPV12</stp>
        <stp>EURUSD Curncy</stp>
        <stp>PX_YEST_CLOSE</stp>
        <stp>[Crispin Spreadsheet.xlsx]Portfolio!R210C30</stp>
        <tr r="AD210" s="2"/>
      </tp>
      <tp>
        <v>1.2334000000000001</v>
        <stp/>
        <stp>##V3_BDPV12</stp>
        <stp>EURUSD Curncy</stp>
        <stp>PX_YEST_CLOSE</stp>
        <stp>[Crispin Spreadsheet.xlsx]Portfolio!R211C30</stp>
        <tr r="AD211" s="2"/>
      </tp>
      <tp>
        <v>1.2334000000000001</v>
        <stp/>
        <stp>##V3_BDPV12</stp>
        <stp>EURUSD Curncy</stp>
        <stp>PX_YEST_CLOSE</stp>
        <stp>[Crispin Spreadsheet.xlsx]Portfolio!R212C30</stp>
        <tr r="AD212" s="2"/>
      </tp>
      <tp>
        <v>1.2334000000000001</v>
        <stp/>
        <stp>##V3_BDPV12</stp>
        <stp>EURUSD Curncy</stp>
        <stp>PX_YEST_CLOSE</stp>
        <stp>[Crispin Spreadsheet.xlsx]Portfolio!R213C30</stp>
        <tr r="AD213" s="2"/>
      </tp>
      <tp>
        <v>1.2334000000000001</v>
        <stp/>
        <stp>##V3_BDPV12</stp>
        <stp>EURUSD Curncy</stp>
        <stp>PX_YEST_CLOSE</stp>
        <stp>[Crispin Spreadsheet.xlsx]Portfolio!R218C30</stp>
        <tr r="AD218" s="2"/>
      </tp>
      <tp>
        <v>1.2334000000000001</v>
        <stp/>
        <stp>##V3_BDPV12</stp>
        <stp>EURUSD Curncy</stp>
        <stp>PX_YEST_CLOSE</stp>
        <stp>[Crispin Spreadsheet.xlsx]Portfolio!R219C30</stp>
        <tr r="AD219" s="2"/>
      </tp>
      <tp>
        <v>1.2334000000000001</v>
        <stp/>
        <stp>##V3_BDPV12</stp>
        <stp>EURUSD Curncy</stp>
        <stp>PX_YEST_CLOSE</stp>
        <stp>[Crispin Spreadsheet.xlsx]Portfolio!R224C30</stp>
        <tr r="AD224" s="2"/>
      </tp>
      <tp>
        <v>1.2334000000000001</v>
        <stp/>
        <stp>##V3_BDPV12</stp>
        <stp>EURUSD Curncy</stp>
        <stp>PX_YEST_CLOSE</stp>
        <stp>[Crispin Spreadsheet.xlsx]Portfolio!R225C30</stp>
        <tr r="AD225" s="2"/>
      </tp>
      <tp>
        <v>1.2334000000000001</v>
        <stp/>
        <stp>##V3_BDPV12</stp>
        <stp>EURUSD Curncy</stp>
        <stp>PX_YEST_CLOSE</stp>
        <stp>[Crispin Spreadsheet.xlsx]Portfolio!R226C30</stp>
        <tr r="AD226" s="2"/>
      </tp>
      <tp>
        <v>1.2334000000000001</v>
        <stp/>
        <stp>##V3_BDPV12</stp>
        <stp>EURUSD Curncy</stp>
        <stp>PX_YEST_CLOSE</stp>
        <stp>[Crispin Spreadsheet.xlsx]Portfolio!R227C30</stp>
        <tr r="AD227" s="2"/>
      </tp>
      <tp>
        <v>1.2334000000000001</v>
        <stp/>
        <stp>##V3_BDPV12</stp>
        <stp>EURUSD Curncy</stp>
        <stp>PX_YEST_CLOSE</stp>
        <stp>[Crispin Spreadsheet.xlsx]Portfolio!R220C30</stp>
        <tr r="AD220" s="2"/>
      </tp>
      <tp>
        <v>1.2334000000000001</v>
        <stp/>
        <stp>##V3_BDPV12</stp>
        <stp>EURUSD Curncy</stp>
        <stp>PX_YEST_CLOSE</stp>
        <stp>[Crispin Spreadsheet.xlsx]Portfolio!R221C30</stp>
        <tr r="AD221" s="2"/>
      </tp>
      <tp>
        <v>1.2334000000000001</v>
        <stp/>
        <stp>##V3_BDPV12</stp>
        <stp>EURUSD Curncy</stp>
        <stp>PX_YEST_CLOSE</stp>
        <stp>[Crispin Spreadsheet.xlsx]Portfolio!R222C30</stp>
        <tr r="AD222" s="2"/>
      </tp>
      <tp>
        <v>1.2334000000000001</v>
        <stp/>
        <stp>##V3_BDPV12</stp>
        <stp>EURUSD Curncy</stp>
        <stp>PX_YEST_CLOSE</stp>
        <stp>[Crispin Spreadsheet.xlsx]Portfolio!R223C30</stp>
        <tr r="AD223" s="2"/>
      </tp>
      <tp>
        <v>1.2334000000000001</v>
        <stp/>
        <stp>##V3_BDPV12</stp>
        <stp>EURUSD Curncy</stp>
        <stp>PX_YEST_CLOSE</stp>
        <stp>[Crispin Spreadsheet.xlsx]Portfolio!R228C30</stp>
        <tr r="AD228" s="2"/>
      </tp>
      <tp>
        <v>1.2334000000000001</v>
        <stp/>
        <stp>##V3_BDPV12</stp>
        <stp>EURUSD Curncy</stp>
        <stp>PX_YEST_CLOSE</stp>
        <stp>[Crispin Spreadsheet.xlsx]Portfolio!R229C30</stp>
        <tr r="AD229" s="2"/>
      </tp>
      <tp>
        <v>1.2334000000000001</v>
        <stp/>
        <stp>##V3_BDPV12</stp>
        <stp>EURUSD Curncy</stp>
        <stp>PX_YEST_CLOSE</stp>
        <stp>[Crispin Spreadsheet.xlsx]Portfolio!R234C30</stp>
        <tr r="AD234" s="2"/>
      </tp>
      <tp>
        <v>1.2334000000000001</v>
        <stp/>
        <stp>##V3_BDPV12</stp>
        <stp>EURUSD Curncy</stp>
        <stp>PX_YEST_CLOSE</stp>
        <stp>[Crispin Spreadsheet.xlsx]Portfolio!R235C30</stp>
        <tr r="AD235" s="2"/>
      </tp>
      <tp>
        <v>1.2334000000000001</v>
        <stp/>
        <stp>##V3_BDPV12</stp>
        <stp>EURUSD Curncy</stp>
        <stp>PX_YEST_CLOSE</stp>
        <stp>[Crispin Spreadsheet.xlsx]Portfolio!R236C30</stp>
        <tr r="AD236" s="2"/>
      </tp>
      <tp>
        <v>1.2334000000000001</v>
        <stp/>
        <stp>##V3_BDPV12</stp>
        <stp>EURUSD Curncy</stp>
        <stp>PX_YEST_CLOSE</stp>
        <stp>[Crispin Spreadsheet.xlsx]Portfolio!R237C30</stp>
        <tr r="AD237" s="2"/>
      </tp>
      <tp>
        <v>1.2334000000000001</v>
        <stp/>
        <stp>##V3_BDPV12</stp>
        <stp>EURUSD Curncy</stp>
        <stp>PX_YEST_CLOSE</stp>
        <stp>[Crispin Spreadsheet.xlsx]Portfolio!R230C30</stp>
        <tr r="AD230" s="2"/>
      </tp>
      <tp>
        <v>1.2334000000000001</v>
        <stp/>
        <stp>##V3_BDPV12</stp>
        <stp>EURUSD Curncy</stp>
        <stp>PX_YEST_CLOSE</stp>
        <stp>[Crispin Spreadsheet.xlsx]Portfolio!R231C30</stp>
        <tr r="AD231" s="2"/>
      </tp>
      <tp>
        <v>1.2334000000000001</v>
        <stp/>
        <stp>##V3_BDPV12</stp>
        <stp>EURUSD Curncy</stp>
        <stp>PX_YEST_CLOSE</stp>
        <stp>[Crispin Spreadsheet.xlsx]Portfolio!R232C30</stp>
        <tr r="AD232" s="2"/>
      </tp>
      <tp>
        <v>1.2334000000000001</v>
        <stp/>
        <stp>##V3_BDPV12</stp>
        <stp>EURUSD Curncy</stp>
        <stp>PX_YEST_CLOSE</stp>
        <stp>[Crispin Spreadsheet.xlsx]Portfolio!R233C30</stp>
        <tr r="AD233" s="2"/>
      </tp>
      <tp>
        <v>1.2334000000000001</v>
        <stp/>
        <stp>##V3_BDPV12</stp>
        <stp>EURUSD Curncy</stp>
        <stp>PX_YEST_CLOSE</stp>
        <stp>[Crispin Spreadsheet.xlsx]Portfolio!R238C30</stp>
        <tr r="AD238" s="2"/>
      </tp>
      <tp>
        <v>1.2334000000000001</v>
        <stp/>
        <stp>##V3_BDPV12</stp>
        <stp>EURUSD Curncy</stp>
        <stp>PX_YEST_CLOSE</stp>
        <stp>[Crispin Spreadsheet.xlsx]Portfolio!R239C30</stp>
        <tr r="AD239" s="2"/>
      </tp>
      <tp>
        <v>1.2334000000000001</v>
        <stp/>
        <stp>##V3_BDPV12</stp>
        <stp>EURUSD Curncy</stp>
        <stp>PX_YEST_CLOSE</stp>
        <stp>[Crispin Spreadsheet.xlsx]Portfolio!R244C30</stp>
        <tr r="AD244" s="2"/>
      </tp>
      <tp>
        <v>1.2334000000000001</v>
        <stp/>
        <stp>##V3_BDPV12</stp>
        <stp>EURUSD Curncy</stp>
        <stp>PX_YEST_CLOSE</stp>
        <stp>[Crispin Spreadsheet.xlsx]Portfolio!R245C30</stp>
        <tr r="AD245" s="2"/>
      </tp>
      <tp>
        <v>1.2334000000000001</v>
        <stp/>
        <stp>##V3_BDPV12</stp>
        <stp>EURUSD Curncy</stp>
        <stp>PX_YEST_CLOSE</stp>
        <stp>[Crispin Spreadsheet.xlsx]Portfolio!R246C30</stp>
        <tr r="AD246" s="2"/>
      </tp>
      <tp>
        <v>1.2334000000000001</v>
        <stp/>
        <stp>##V3_BDPV12</stp>
        <stp>EURUSD Curncy</stp>
        <stp>PX_YEST_CLOSE</stp>
        <stp>[Crispin Spreadsheet.xlsx]Portfolio!R247C30</stp>
        <tr r="AD247" s="2"/>
      </tp>
      <tp>
        <v>1.2334000000000001</v>
        <stp/>
        <stp>##V3_BDPV12</stp>
        <stp>EURUSD Curncy</stp>
        <stp>PX_YEST_CLOSE</stp>
        <stp>[Crispin Spreadsheet.xlsx]Portfolio!R240C30</stp>
        <tr r="AD240" s="2"/>
      </tp>
      <tp>
        <v>1.2334000000000001</v>
        <stp/>
        <stp>##V3_BDPV12</stp>
        <stp>EURUSD Curncy</stp>
        <stp>PX_YEST_CLOSE</stp>
        <stp>[Crispin Spreadsheet.xlsx]Portfolio!R241C30</stp>
        <tr r="AD241" s="2"/>
      </tp>
      <tp>
        <v>1.2334000000000001</v>
        <stp/>
        <stp>##V3_BDPV12</stp>
        <stp>EURUSD Curncy</stp>
        <stp>PX_YEST_CLOSE</stp>
        <stp>[Crispin Spreadsheet.xlsx]Portfolio!R242C30</stp>
        <tr r="AD242" s="2"/>
      </tp>
      <tp>
        <v>1.2334000000000001</v>
        <stp/>
        <stp>##V3_BDPV12</stp>
        <stp>EURUSD Curncy</stp>
        <stp>PX_YEST_CLOSE</stp>
        <stp>[Crispin Spreadsheet.xlsx]Portfolio!R243C30</stp>
        <tr r="AD243" s="2"/>
      </tp>
      <tp>
        <v>1.2334000000000001</v>
        <stp/>
        <stp>##V3_BDPV12</stp>
        <stp>EURUSD Curncy</stp>
        <stp>PX_YEST_CLOSE</stp>
        <stp>[Crispin Spreadsheet.xlsx]Portfolio!R248C30</stp>
        <tr r="AD248" s="2"/>
      </tp>
      <tp>
        <v>1.2334000000000001</v>
        <stp/>
        <stp>##V3_BDPV12</stp>
        <stp>EURUSD Curncy</stp>
        <stp>PX_YEST_CLOSE</stp>
        <stp>[Crispin Spreadsheet.xlsx]Portfolio!R256C30</stp>
        <tr r="AD256" s="2"/>
      </tp>
      <tp>
        <v>1.2334000000000001</v>
        <stp/>
        <stp>##V3_BDPV12</stp>
        <stp>EURUSD Curncy</stp>
        <stp>PX_YEST_CLOSE</stp>
        <stp>[Crispin Spreadsheet.xlsx]Portfolio!R253C30</stp>
        <tr r="AD253" s="2"/>
      </tp>
      <tp>
        <v>1.2334000000000001</v>
        <stp/>
        <stp>##V3_BDPV12</stp>
        <stp>EURUSD Curncy</stp>
        <stp>PX_YEST_CLOSE</stp>
        <stp>[Crispin Spreadsheet.xlsx]Portfolio!R264C30</stp>
        <tr r="AD264" s="2"/>
      </tp>
      <tp>
        <v>1.2334000000000001</v>
        <stp/>
        <stp>##V3_BDPV12</stp>
        <stp>EURUSD Curncy</stp>
        <stp>PX_YEST_CLOSE</stp>
        <stp>[Crispin Spreadsheet.xlsx]Portfolio!R266C30</stp>
        <tr r="AD266" s="2"/>
      </tp>
      <tp>
        <v>1.2334000000000001</v>
        <stp/>
        <stp>##V3_BDPV12</stp>
        <stp>EURUSD Curncy</stp>
        <stp>PX_YEST_CLOSE</stp>
        <stp>[Crispin Spreadsheet.xlsx]Portfolio!R267C30</stp>
        <tr r="AD267" s="2"/>
      </tp>
      <tp>
        <v>1.2334000000000001</v>
        <stp/>
        <stp>##V3_BDPV12</stp>
        <stp>EURUSD Curncy</stp>
        <stp>PX_YEST_CLOSE</stp>
        <stp>[Crispin Spreadsheet.xlsx]Portfolio!R263C30</stp>
        <tr r="AD263" s="2"/>
      </tp>
      <tp>
        <v>1.2334000000000001</v>
        <stp/>
        <stp>##V3_BDPV12</stp>
        <stp>EURUSD Curncy</stp>
        <stp>PX_YEST_CLOSE</stp>
        <stp>[Crispin Spreadsheet.xlsx]Portfolio!R268C30</stp>
        <tr r="AD268" s="2"/>
      </tp>
      <tp>
        <v>1.2334000000000001</v>
        <stp/>
        <stp>##V3_BDPV12</stp>
        <stp>EURUSD Curncy</stp>
        <stp>PX_YEST_CLOSE</stp>
        <stp>[Crispin Spreadsheet.xlsx]Portfolio!R269C30</stp>
        <tr r="AD269" s="2"/>
      </tp>
      <tp>
        <v>1.2334000000000001</v>
        <stp/>
        <stp>##V3_BDPV12</stp>
        <stp>EURUSD Curncy</stp>
        <stp>PX_YEST_CLOSE</stp>
        <stp>[Crispin Spreadsheet.xlsx]Portfolio!R279C30</stp>
        <tr r="AD279" s="2"/>
      </tp>
      <tp>
        <v>1.2334000000000001</v>
        <stp/>
        <stp>##V3_BDPV12</stp>
        <stp>EURUSD Curncy</stp>
        <stp>PX_YEST_CLOSE</stp>
        <stp>[Crispin Spreadsheet.xlsx]Portfolio!R282C30</stp>
        <tr r="AD282" s="2"/>
      </tp>
      <tp>
        <v>1.2334000000000001</v>
        <stp/>
        <stp>##V3_BDPV12</stp>
        <stp>EURUSD Curncy</stp>
        <stp>PX_YEST_CLOSE</stp>
        <stp>[Crispin Spreadsheet.xlsx]Portfolio!R283C30</stp>
        <tr r="AD283" s="2"/>
      </tp>
      <tp>
        <v>1.2334000000000001</v>
        <stp/>
        <stp>##V3_BDPV12</stp>
        <stp>EURUSD Curncy</stp>
        <stp>PX_YEST_CLOSE</stp>
        <stp>[Crispin Spreadsheet.xlsx]Portfolio!R288C30</stp>
        <tr r="AD288" s="2"/>
      </tp>
      <tp>
        <v>1.2334000000000001</v>
        <stp/>
        <stp>##V3_BDPV12</stp>
        <stp>EURUSD Curncy</stp>
        <stp>PX_YEST_CLOSE</stp>
        <stp>[Crispin Spreadsheet.xlsx]Portfolio!R289C30</stp>
        <tr r="AD289" s="2"/>
      </tp>
      <tp>
        <v>1.2334000000000001</v>
        <stp/>
        <stp>##V3_BDPV12</stp>
        <stp>EURUSD Curncy</stp>
        <stp>PX_YEST_CLOSE</stp>
        <stp>[Crispin Spreadsheet.xlsx]Portfolio!R296C30</stp>
        <tr r="AD296" s="2"/>
      </tp>
      <tp>
        <v>1.2334000000000001</v>
        <stp/>
        <stp>##V3_BDPV12</stp>
        <stp>EURUSD Curncy</stp>
        <stp>PX_YEST_CLOSE</stp>
        <stp>[Crispin Spreadsheet.xlsx]Portfolio!R297C30</stp>
        <tr r="AD297" s="2"/>
      </tp>
      <tp>
        <v>1.2334000000000001</v>
        <stp/>
        <stp>##V3_BDPV12</stp>
        <stp>EURUSD Curncy</stp>
        <stp>PX_YEST_CLOSE</stp>
        <stp>[Crispin Spreadsheet.xlsx]Portfolio!R293C30</stp>
        <tr r="AD293" s="2"/>
      </tp>
      <tp>
        <v>1.2334000000000001</v>
        <stp/>
        <stp>##V3_BDPV12</stp>
        <stp>EURUSD Curncy</stp>
        <stp>PX_YEST_CLOSE</stp>
        <stp>[Crispin Spreadsheet.xlsx]Portfolio!R298C30</stp>
        <tr r="AD298" s="2"/>
      </tp>
      <tp>
        <v>1.2334000000000001</v>
        <stp/>
        <stp>##V3_BDPV12</stp>
        <stp>EURUSD Curncy</stp>
        <stp>PX_YEST_CLOSE</stp>
        <stp>[Crispin Spreadsheet.xlsx]Portfolio!R306C30</stp>
        <tr r="AD306" s="2"/>
      </tp>
      <tp>
        <v>1.2334000000000001</v>
        <stp/>
        <stp>##V3_BDPV12</stp>
        <stp>EURUSD Curncy</stp>
        <stp>PX_YEST_CLOSE</stp>
        <stp>[Crispin Spreadsheet.xlsx]Portfolio!R307C30</stp>
        <tr r="AD307" s="2"/>
      </tp>
      <tp>
        <v>1.2334000000000001</v>
        <stp/>
        <stp>##V3_BDPV12</stp>
        <stp>EURUSD Curncy</stp>
        <stp>PX_YEST_CLOSE</stp>
        <stp>[Crispin Spreadsheet.xlsx]Portfolio!R300C30</stp>
        <tr r="AD300" s="2"/>
      </tp>
      <tp>
        <v>1.2334000000000001</v>
        <stp/>
        <stp>##V3_BDPV12</stp>
        <stp>EURUSD Curncy</stp>
        <stp>PX_YEST_CLOSE</stp>
        <stp>[Crispin Spreadsheet.xlsx]Portfolio!R301C30</stp>
        <tr r="AD301" s="2"/>
      </tp>
      <tp>
        <v>1.2334000000000001</v>
        <stp/>
        <stp>##V3_BDPV12</stp>
        <stp>EURUSD Curncy</stp>
        <stp>PX_YEST_CLOSE</stp>
        <stp>[Crispin Spreadsheet.xlsx]Portfolio!R303C30</stp>
        <tr r="AD303" s="2"/>
      </tp>
      <tp>
        <v>1.2334000000000001</v>
        <stp/>
        <stp>##V3_BDPV12</stp>
        <stp>EURUSD Curncy</stp>
        <stp>PX_YEST_CLOSE</stp>
        <stp>[Crispin Spreadsheet.xlsx]Portfolio!R315C30</stp>
        <tr r="AD315" s="2"/>
      </tp>
      <tp>
        <v>1.2334000000000001</v>
        <stp/>
        <stp>##V3_BDPV12</stp>
        <stp>EURUSD Curncy</stp>
        <stp>PX_YEST_CLOSE</stp>
        <stp>[Crispin Spreadsheet.xlsx]Portfolio!R317C30</stp>
        <tr r="AD317" s="2"/>
      </tp>
      <tp>
        <v>1.2334000000000001</v>
        <stp/>
        <stp>##V3_BDPV12</stp>
        <stp>EURUSD Curncy</stp>
        <stp>PX_YEST_CLOSE</stp>
        <stp>[Crispin Spreadsheet.xlsx]Portfolio!R312C30</stp>
        <tr r="AD312" s="2"/>
      </tp>
      <tp>
        <v>1.2334000000000001</v>
        <stp/>
        <stp>##V3_BDPV12</stp>
        <stp>EURUSD Curncy</stp>
        <stp>PX_YEST_CLOSE</stp>
        <stp>[Crispin Spreadsheet.xlsx]Portfolio!R318C30</stp>
        <tr r="AD318" s="2"/>
      </tp>
      <tp>
        <v>1.2334000000000001</v>
        <stp/>
        <stp>##V3_BDPV12</stp>
        <stp>EURUSD Curncy</stp>
        <stp>PX_YEST_CLOSE</stp>
        <stp>[Crispin Spreadsheet.xlsx]Portfolio!R319C30</stp>
        <tr r="AD319" s="2"/>
      </tp>
      <tp>
        <v>1.2334000000000001</v>
        <stp/>
        <stp>##V3_BDPV12</stp>
        <stp>EURUSD Curncy</stp>
        <stp>PX_YEST_CLOSE</stp>
        <stp>[Crispin Spreadsheet.xlsx]Portfolio!R324C30</stp>
        <tr r="AD324" s="2"/>
      </tp>
      <tp>
        <v>1.2334000000000001</v>
        <stp/>
        <stp>##V3_BDPV12</stp>
        <stp>EURUSD Curncy</stp>
        <stp>PX_YEST_CLOSE</stp>
        <stp>[Crispin Spreadsheet.xlsx]Portfolio!R320C30</stp>
        <tr r="AD320" s="2"/>
      </tp>
      <tp>
        <v>1.2334000000000001</v>
        <stp/>
        <stp>##V3_BDPV12</stp>
        <stp>EURUSD Curncy</stp>
        <stp>PX_YEST_CLOSE</stp>
        <stp>[Crispin Spreadsheet.xlsx]Portfolio!R321C30</stp>
        <tr r="AD321" s="2"/>
      </tp>
      <tp>
        <v>1.2334000000000001</v>
        <stp/>
        <stp>##V3_BDPV12</stp>
        <stp>EURUSD Curncy</stp>
        <stp>PX_YEST_CLOSE</stp>
        <stp>[Crispin Spreadsheet.xlsx]Portfolio!R322C30</stp>
        <tr r="AD322" s="2"/>
      </tp>
      <tp>
        <v>1.2334000000000001</v>
        <stp/>
        <stp>##V3_BDPV12</stp>
        <stp>EURUSD Curncy</stp>
        <stp>PX_YEST_CLOSE</stp>
        <stp>[Crispin Spreadsheet.xlsx]Portfolio!R323C30</stp>
        <tr r="AD323" s="2"/>
      </tp>
      <tp>
        <v>1.2334000000000001</v>
        <stp/>
        <stp>##V3_BDPV12</stp>
        <stp>EURUSD Curncy</stp>
        <stp>PX_YEST_CLOSE</stp>
        <stp>[Crispin Spreadsheet.xlsx]Portfolio!R328C30</stp>
        <tr r="AD328" s="2"/>
      </tp>
      <tp>
        <v>161.5</v>
        <stp/>
        <stp>##V3_BDHV12</stp>
        <stp>EMG LN Equity</stp>
        <stp>PX_CLOSE_1D</stp>
        <stp>05/03/2018</stp>
        <stp>05/03/2018</stp>
        <stp>[Crispin Spreadsheet.xlsx]Portfolio!R174C26</stp>
        <tr r="Z174" s="2"/>
      </tp>
      <tp>
        <v>9.39</v>
        <stp/>
        <stp>##V3_BDHV12</stp>
        <stp>GOGO US Equity</stp>
        <stp>PX_CLOSE_1D</stp>
        <stp>05/03/2018</stp>
        <stp>05/03/2018</stp>
        <stp>[Crispin Spreadsheet.xlsx]Portfolio!R219C26</stp>
        <tr r="Z219" s="2"/>
      </tp>
      <tp>
        <v>1.2407999999999999</v>
        <stp/>
        <stp>##V3_BDPV12</stp>
        <stp>EUR Curncy</stp>
        <stp>LAST_PRICE</stp>
        <stp>[Crispin Spreadsheet.xlsx]Portfolio!R86C13</stp>
        <tr r="M86" s="2"/>
      </tp>
      <tp>
        <v>19.45</v>
        <stp/>
        <stp>##V3_BDHV12</stp>
        <stp>COTY US Equity</stp>
        <stp>PX_CLOSE_1D</stp>
        <stp>05/03/2018</stp>
        <stp>05/03/2018</stp>
        <stp>[Crispin Spreadsheet.xlsx]Portfolio!R213C26</stp>
        <tr r="Z213" s="2"/>
      </tp>
      <tp>
        <v>0.72219999999999995</v>
        <stp/>
        <stp>##V3_BDPV12</stp>
        <stp>USDGBP Curncy</stp>
        <stp>PX_YEST_CLOSE</stp>
        <stp>[Crispin Spreadsheet.xlsx]Portfolio!R340C30</stp>
        <tr r="AD340" s="2"/>
      </tp>
      <tp>
        <v>0.72219999999999995</v>
        <stp/>
        <stp>##V3_BDPV12</stp>
        <stp>USDGBP Curncy</stp>
        <stp>PX_YEST_CLOSE</stp>
        <stp>[Crispin Spreadsheet.xlsx]Portfolio!R335C30</stp>
        <tr r="AD335" s="2"/>
      </tp>
      <tp>
        <v>4.0015999999999998</v>
        <stp/>
        <stp>##V3_BDPV12</stp>
        <stp>EURBRL Curncy</stp>
        <stp>PX_YEST_CLOSE</stp>
        <stp>[Crispin Spreadsheet.xlsx]Portfolio!R310C30</stp>
        <tr r="AD310" s="2"/>
      </tp>
      <tp>
        <v>314.3</v>
        <stp/>
        <stp>##V3_BDHV12</stp>
        <stp>DOM LN Equity</stp>
        <stp>PX_CLOSE_1D</stp>
        <stp>05/03/2018</stp>
        <stp>05/03/2018</stp>
        <stp>[Crispin Spreadsheet.xlsx]Portfolio!R157C26</stp>
        <tr r="Z157" s="2"/>
      </tp>
      <tp>
        <v>28.4</v>
        <stp/>
        <stp>##V3_BDHV12</stp>
        <stp>DEB LN Equity</stp>
        <stp>PX_CLOSE_1D</stp>
        <stp>05/03/2018</stp>
        <stp>05/03/2018</stp>
        <stp>[Crispin Spreadsheet.xlsx]Portfolio!R156C26</stp>
        <tr r="Z156" s="2"/>
      </tp>
      <tp>
        <v>813.5</v>
        <stp/>
        <stp>##V3_BDHV12</stp>
        <stp>DTG LN Equity</stp>
        <stp>PX_CLOSE_1D</stp>
        <stp>05/03/2018</stp>
        <stp>05/03/2018</stp>
        <stp>[Crispin Spreadsheet.xlsx]Portfolio!R284C26</stp>
        <tr r="Z284" s="2"/>
      </tp>
      <tp>
        <v>30.46</v>
        <stp/>
        <stp>##V3_BDHV12</stp>
        <stp>FRO NO Equity</stp>
        <stp>PX_CLOSE_1D</stp>
        <stp>05/03/2018</stp>
        <stp>05/03/2018</stp>
        <stp>[Crispin Spreadsheet.xlsx]Portfolio!R287C26</stp>
        <tr r="Z287" s="2"/>
      </tp>
      <tp>
        <v>138.5</v>
        <stp/>
        <stp>##V3_BDHV12</stp>
        <stp>JUST LN Equity</stp>
        <stp>PX_CLOSE_1D</stp>
        <stp>05/03/2018</stp>
        <stp>05/03/2018</stp>
        <stp>[Crispin Spreadsheet.xlsx]Portfolio!R169C26</stp>
        <tr r="Z169" s="2"/>
      </tp>
      <tp>
        <v>371.7</v>
        <stp/>
        <stp>##V3_BDHV12</stp>
        <stp>AUTO LN Equity</stp>
        <stp>PX_CLOSE_1D</stp>
        <stp>05/03/2018</stp>
        <stp>05/03/2018</stp>
        <stp>[Crispin Spreadsheet.xlsx]Portfolio!R147C26</stp>
        <tr r="Z147" s="2"/>
      </tp>
      <tp>
        <v>32.68</v>
        <stp/>
        <stp>##V3_BDHV12</stp>
        <stp>NLSN US Equity</stp>
        <stp>PX_CLOSE_1D</stp>
        <stp>05/03/2018</stp>
        <stp>05/03/2018</stp>
        <stp>[Crispin Spreadsheet.xlsx]Portfolio!R233C26</stp>
        <tr r="Z233" s="2"/>
      </tp>
      <tp>
        <v>32.68</v>
        <stp/>
        <stp>##V3_BDHV12</stp>
        <stp>NLSN US Equity</stp>
        <stp>PX_CLOSE_1D</stp>
        <stp>05/03/2018</stp>
        <stp>05/03/2018</stp>
        <stp>[Crispin Spreadsheet.xlsx]Portfolio!R303C26</stp>
        <tr r="Z303" s="2"/>
      </tp>
      <tp>
        <v>65.3</v>
        <stp/>
        <stp>##V3_BDHV12</stp>
        <stp>TUNG LN Equity</stp>
        <stp>PX_CLOSE_1D</stp>
        <stp>05/03/2018</stp>
        <stp>05/03/2018</stp>
        <stp>[Crispin Spreadsheet.xlsx]Portfolio!R198C26</stp>
        <tr r="Z198" s="2"/>
      </tp>
      <tp>
        <v>171.05</v>
        <stp/>
        <stp>##V3_BDHV12</stp>
        <stp>GNC LN Equity</stp>
        <stp>PX_CLOSE_1D</stp>
        <stp>05/03/2018</stp>
        <stp>05/03/2018</stp>
        <stp>[Crispin Spreadsheet.xlsx]Portfolio!R158C26</stp>
        <tr r="Z158" s="2"/>
      </tp>
      <tp>
        <v>161.1</v>
        <stp/>
        <stp>##V3_BDHV12</stp>
        <stp>SKAB SS Equity</stp>
        <stp>PX_CLOSE_1D</stp>
        <stp>05/03/2018</stp>
        <stp>05/03/2018</stp>
        <stp>[Crispin Spreadsheet.xlsx]Portfolio!R308C26</stp>
        <tr r="Z308" s="2"/>
      </tp>
      <tp>
        <v>130.94999999999999</v>
        <stp/>
        <stp>##V3_BDPV12</stp>
        <stp>EURJPY Curncy</stp>
        <stp>PX_YEST_CLOSE</stp>
        <stp>[Crispin Spreadsheet.xlsx]Portfolio!R109C30</stp>
        <tr r="AD109" s="2"/>
      </tp>
      <tp>
        <v>130.94999999999999</v>
        <stp/>
        <stp>##V3_BDPV12</stp>
        <stp>EURJPY Curncy</stp>
        <stp>PX_YEST_CLOSE</stp>
        <stp>[Crispin Spreadsheet.xlsx]Portfolio!R108C30</stp>
        <tr r="AD108" s="2"/>
      </tp>
      <tp>
        <v>130.94999999999999</v>
        <stp/>
        <stp>##V3_BDPV12</stp>
        <stp>EURJPY Curncy</stp>
        <stp>PX_YEST_CLOSE</stp>
        <stp>[Crispin Spreadsheet.xlsx]Portfolio!R103C30</stp>
        <tr r="AD103" s="2"/>
      </tp>
      <tp>
        <v>130.94999999999999</v>
        <stp/>
        <stp>##V3_BDPV12</stp>
        <stp>EURJPY Curncy</stp>
        <stp>PX_YEST_CLOSE</stp>
        <stp>[Crispin Spreadsheet.xlsx]Portfolio!R102C30</stp>
        <tr r="AD102" s="2"/>
      </tp>
      <tp>
        <v>130.94999999999999</v>
        <stp/>
        <stp>##V3_BDPV12</stp>
        <stp>EURJPY Curncy</stp>
        <stp>PX_YEST_CLOSE</stp>
        <stp>[Crispin Spreadsheet.xlsx]Portfolio!R101C30</stp>
        <tr r="AD101" s="2"/>
      </tp>
      <tp>
        <v>130.94999999999999</v>
        <stp/>
        <stp>##V3_BDPV12</stp>
        <stp>EURJPY Curncy</stp>
        <stp>PX_YEST_CLOSE</stp>
        <stp>[Crispin Spreadsheet.xlsx]Portfolio!R100C30</stp>
        <tr r="AD100" s="2"/>
      </tp>
      <tp>
        <v>130.94999999999999</v>
        <stp/>
        <stp>##V3_BDPV12</stp>
        <stp>EURJPY Curncy</stp>
        <stp>PX_YEST_CLOSE</stp>
        <stp>[Crispin Spreadsheet.xlsx]Portfolio!R107C30</stp>
        <tr r="AD107" s="2"/>
      </tp>
      <tp>
        <v>130.94999999999999</v>
        <stp/>
        <stp>##V3_BDPV12</stp>
        <stp>EURJPY Curncy</stp>
        <stp>PX_YEST_CLOSE</stp>
        <stp>[Crispin Spreadsheet.xlsx]Portfolio!R106C30</stp>
        <tr r="AD106" s="2"/>
      </tp>
      <tp>
        <v>130.94999999999999</v>
        <stp/>
        <stp>##V3_BDPV12</stp>
        <stp>EURJPY Curncy</stp>
        <stp>PX_YEST_CLOSE</stp>
        <stp>[Crispin Spreadsheet.xlsx]Portfolio!R105C30</stp>
        <tr r="AD105" s="2"/>
      </tp>
      <tp>
        <v>130.94999999999999</v>
        <stp/>
        <stp>##V3_BDPV12</stp>
        <stp>EURJPY Curncy</stp>
        <stp>PX_YEST_CLOSE</stp>
        <stp>[Crispin Spreadsheet.xlsx]Portfolio!R104C30</stp>
        <tr r="AD104" s="2"/>
      </tp>
      <tp>
        <v>130.94999999999999</v>
        <stp/>
        <stp>##V3_BDPV12</stp>
        <stp>EURJPY Curncy</stp>
        <stp>PX_YEST_CLOSE</stp>
        <stp>[Crispin Spreadsheet.xlsx]Portfolio!R110C30</stp>
        <tr r="AD110" s="2"/>
      </tp>
      <tp>
        <v>130.94999999999999</v>
        <stp/>
        <stp>##V3_BDPV12</stp>
        <stp>EURJPY Curncy</stp>
        <stp>PX_YEST_CLOSE</stp>
        <stp>[Crispin Spreadsheet.xlsx]Portfolio!R305C30</stp>
        <tr r="AD305" s="2"/>
      </tp>
      <tp>
        <v>130.94999999999999</v>
        <stp/>
        <stp>##V3_BDPV12</stp>
        <stp>EURJPY Curncy</stp>
        <stp>PX_YEST_CLOSE</stp>
        <stp>[Crispin Spreadsheet.xlsx]Portfolio!R313C30</stp>
        <tr r="AD313" s="2"/>
      </tp>
      <tp>
        <v>130.94999999999999</v>
        <stp/>
        <stp>##V3_BDPV12</stp>
        <stp>EURJPY Curncy</stp>
        <stp>PX_YEST_CLOSE</stp>
        <stp>[Crispin Spreadsheet.xlsx]Portfolio!R311C30</stp>
        <tr r="AD311" s="2"/>
      </tp>
      <tp>
        <v>130.94999999999999</v>
        <stp/>
        <stp>##V3_BDPV12</stp>
        <stp>EURJPY Curncy</stp>
        <stp>PX_YEST_CLOSE</stp>
        <stp>[Crispin Spreadsheet.xlsx]Portfolio!R254C30</stp>
        <tr r="AD254" s="2"/>
      </tp>
      <tp>
        <v>36.47</v>
        <stp/>
        <stp>##V3_BDHV12</stp>
        <stp>NRE1V FH Equity</stp>
        <stp>PX_CLOSE_1D</stp>
        <stp>05/03/2018</stp>
        <stp>05/03/2018</stp>
        <stp>[Crispin Spreadsheet.xlsx]Portfolio!R41C26</stp>
        <tr r="Z41" s="2"/>
      </tp>
      <tp>
        <v>43.6</v>
        <stp/>
        <stp>##V3_BDHV12</stp>
        <stp>CRUS US Equity</stp>
        <stp>PX_CLOSE_1D</stp>
        <stp>05/03/2018</stp>
        <stp>05/03/2018</stp>
        <stp>[Crispin Spreadsheet.xlsx]Portfolio!R212C26</stp>
        <tr r="Z212" s="2"/>
      </tp>
      <tp>
        <v>43.6</v>
        <stp/>
        <stp>##V3_BDHV12</stp>
        <stp>CRUS US Equity</stp>
        <stp>PX_CLOSE_1D</stp>
        <stp>05/03/2018</stp>
        <stp>05/03/2018</stp>
        <stp>[Crispin Spreadsheet.xlsx]Portfolio!R282C26</stp>
        <tr r="Z282" s="2"/>
      </tp>
      <tp>
        <v>9.6501000000000001</v>
        <stp/>
        <stp>##V3_BDPV12</stp>
        <stp>EURNOK Curncy</stp>
        <stp>PX_YEST_CLOSE</stp>
        <stp>[Crispin Spreadsheet.xlsx]Portfolio!R304C30</stp>
        <tr r="AD304" s="2"/>
      </tp>
      <tp>
        <v>9.6501000000000001</v>
        <stp/>
        <stp>##V3_BDPV12</stp>
        <stp>EURNOK Curncy</stp>
        <stp>PX_YEST_CLOSE</stp>
        <stp>[Crispin Spreadsheet.xlsx]Portfolio!R274C30</stp>
        <tr r="AD274" s="2"/>
      </tp>
      <tp>
        <v>9.6501000000000001</v>
        <stp/>
        <stp>##V3_BDPV12</stp>
        <stp>EURNOK Curncy</stp>
        <stp>PX_YEST_CLOSE</stp>
        <stp>[Crispin Spreadsheet.xlsx]Portfolio!R287C30</stp>
        <tr r="AD287" s="2"/>
      </tp>
      <tp>
        <v>9.6501000000000001</v>
        <stp/>
        <stp>##V3_BDPV12</stp>
        <stp>EURNOK Curncy</stp>
        <stp>PX_YEST_CLOSE</stp>
        <stp>[Crispin Spreadsheet.xlsx]Portfolio!R281C30</stp>
        <tr r="AD281" s="2"/>
      </tp>
      <tp>
        <v>9.6501000000000001</v>
        <stp/>
        <stp>##V3_BDPV12</stp>
        <stp>EURNOK Curncy</stp>
        <stp>PX_YEST_CLOSE</stp>
        <stp>[Crispin Spreadsheet.xlsx]Portfolio!R299C30</stp>
        <tr r="AD299" s="2"/>
      </tp>
      <tp>
        <v>9.6501000000000001</v>
        <stp/>
        <stp>##V3_BDPV12</stp>
        <stp>EURNOK Curncy</stp>
        <stp>PX_YEST_CLOSE</stp>
        <stp>[Crispin Spreadsheet.xlsx]Portfolio!R119C30</stp>
        <tr r="AD119" s="2"/>
      </tp>
      <tp>
        <v>9.6501000000000001</v>
        <stp/>
        <stp>##V3_BDPV12</stp>
        <stp>EURNOK Curncy</stp>
        <stp>PX_YEST_CLOSE</stp>
        <stp>[Crispin Spreadsheet.xlsx]Portfolio!R123C30</stp>
        <tr r="AD123" s="2"/>
      </tp>
      <tp>
        <v>9.6501000000000001</v>
        <stp/>
        <stp>##V3_BDPV12</stp>
        <stp>EURNOK Curncy</stp>
        <stp>PX_YEST_CLOSE</stp>
        <stp>[Crispin Spreadsheet.xlsx]Portfolio!R122C30</stp>
        <tr r="AD122" s="2"/>
      </tp>
      <tp>
        <v>9.6501000000000001</v>
        <stp/>
        <stp>##V3_BDPV12</stp>
        <stp>EURNOK Curncy</stp>
        <stp>PX_YEST_CLOSE</stp>
        <stp>[Crispin Spreadsheet.xlsx]Portfolio!R121C30</stp>
        <tr r="AD121" s="2"/>
      </tp>
      <tp>
        <v>9.6501000000000001</v>
        <stp/>
        <stp>##V3_BDPV12</stp>
        <stp>EURNOK Curncy</stp>
        <stp>PX_YEST_CLOSE</stp>
        <stp>[Crispin Spreadsheet.xlsx]Portfolio!R120C30</stp>
        <tr r="AD120" s="2"/>
      </tp>
      <tp>
        <v>150.99</v>
        <stp/>
        <stp>##V3_BDPV12</stp>
        <stp>JBH8 Comdty</stp>
        <stp>PX_YEST_CLOSE</stp>
        <stp>[Crispin Spreadsheet.xlsx]Portfolio!R254C6</stp>
        <tr r="F254" s="2"/>
      </tp>
      <tp>
        <v>113.5</v>
        <stp/>
        <stp>##V3_BDHV12</stp>
        <stp>AMBUB DC Equity</stp>
        <stp>PX_CLOSE_1D</stp>
        <stp>05/03/2018</stp>
        <stp>05/03/2018</stp>
        <stp>[Crispin Spreadsheet.xlsx]Portfolio!R36C26</stp>
        <tr r="Z36" s="2"/>
      </tp>
      <tp>
        <v>335.12</v>
        <stp/>
        <stp>##V3_BDHV12</stp>
        <stp>TSLA US Equity</stp>
        <stp>PX_CLOSE_1D</stp>
        <stp>05/03/2018</stp>
        <stp>05/03/2018</stp>
        <stp>[Crispin Spreadsheet.xlsx]Portfolio!R317C26</stp>
        <tr r="Z317" s="2"/>
      </tp>
      <tp>
        <v>335.12</v>
        <stp/>
        <stp>##V3_BDHV12</stp>
        <stp>TSLA US Equity</stp>
        <stp>PX_CLOSE_1D</stp>
        <stp>05/03/2018</stp>
        <stp>05/03/2018</stp>
        <stp>[Crispin Spreadsheet.xlsx]Portfolio!R240C26</stp>
        <tr r="Z240" s="2"/>
      </tp>
      <tp>
        <v>69.42</v>
        <stp/>
        <stp>##V3_BDHV12</stp>
        <stp>VSAT US Equity</stp>
        <stp>PX_CLOSE_1D</stp>
        <stp>05/03/2018</stp>
        <stp>05/03/2018</stp>
        <stp>[Crispin Spreadsheet.xlsx]Portfolio!R247C26</stp>
        <tr r="Z247" s="2"/>
      </tp>
      <tp>
        <v>69.42</v>
        <stp/>
        <stp>##V3_BDHV12</stp>
        <stp>VSAT US Equity</stp>
        <stp>PX_CLOSE_1D</stp>
        <stp>05/03/2018</stp>
        <stp>05/03/2018</stp>
        <stp>[Crispin Spreadsheet.xlsx]Portfolio!R322C26</stp>
        <tr r="Z322" s="2"/>
      </tp>
      <tp>
        <v>30.87</v>
        <stp/>
        <stp>##V3_BDHV12</stp>
        <stp>PHIA NA Equity</stp>
        <stp>PX_CLOSE_1D</stp>
        <stp>05/03/2018</stp>
        <stp>05/03/2018</stp>
        <stp>[Crispin Spreadsheet.xlsx]Portfolio!R295C26</stp>
        <tr r="Z295" s="2"/>
      </tp>
      <tp>
        <v>30.87</v>
        <stp/>
        <stp>##V3_BDHV12</stp>
        <stp>PHIA NA Equity</stp>
        <stp>PX_CLOSE_1D</stp>
        <stp>05/03/2018</stp>
        <stp>05/03/2018</stp>
        <stp>[Crispin Spreadsheet.xlsx]Portfolio!R116C26</stp>
        <tr r="Z116" s="2"/>
      </tp>
      <tp>
        <v>53.18</v>
        <stp/>
        <stp>##V3_BDHV12</stp>
        <stp>AAL US Equity</stp>
        <stp>PX_CLOSE_1D</stp>
        <stp>05/03/2018</stp>
        <stp>05/03/2018</stp>
        <stp>[Crispin Spreadsheet.xlsx]Portfolio!R204C26</stp>
        <tr r="Z204" s="2"/>
      </tp>
      <tp>
        <v>21.9</v>
        <stp/>
        <stp>##V3_BDHV12</stp>
        <stp>SDF GY Equity</stp>
        <stp>PX_CLOSE_1D</stp>
        <stp>05/03/2018</stp>
        <stp>05/03/2018</stp>
        <stp>[Crispin Spreadsheet.xlsx]Portfolio!R294C26</stp>
        <tr r="Z294" s="2"/>
      </tp>
      <tp>
        <v>1.9</v>
        <stp/>
        <stp>##V3_BDHV12</stp>
        <stp>ALPHA GA Equity</stp>
        <stp>PX_CLOSE_1D</stp>
        <stp>05/03/2018</stp>
        <stp>05/03/2018</stp>
        <stp>[Crispin Spreadsheet.xlsx]Portfolio!R75C26</stp>
        <tr r="Z75" s="2"/>
      </tp>
      <tp>
        <v>34.630000000000003</v>
        <stp/>
        <stp>##V3_BDHV12</stp>
        <stp>SLCE3 BS Equity</stp>
        <stp>PX_CLOSE_1D</stp>
        <stp>05/03/2018</stp>
        <stp>05/03/2018</stp>
        <stp>[Crispin Spreadsheet.xlsx]Portfolio!R26C26</stp>
        <tr r="Z26" s="2"/>
      </tp>
      <tp>
        <v>102.32</v>
        <stp/>
        <stp>##V3_BDHV12</stp>
        <stp>SPLK US Equity</stp>
        <stp>PX_CLOSE_1D</stp>
        <stp>05/03/2018</stp>
        <stp>05/03/2018</stp>
        <stp>[Crispin Spreadsheet.xlsx]Portfolio!R312C26</stp>
        <tr r="Z312" s="2"/>
      </tp>
      <tp>
        <v>22.45</v>
        <stp/>
        <stp>##V3_BDHV12</stp>
        <stp>BFR US Equity</stp>
        <stp>PX_CLOSE_1D</stp>
        <stp>05/03/2018</stp>
        <stp>05/03/2018</stp>
        <stp>[Crispin Spreadsheet.xlsx]Portfolio!R209C26</stp>
        <tr r="Z209" s="2"/>
      </tp>
      <tp>
        <v>51</v>
        <stp/>
        <stp>##V3_BDHV12</stp>
        <stp>BID US Equity</stp>
        <stp>PX_CLOSE_1D</stp>
        <stp>05/03/2018</stp>
        <stp>05/03/2018</stp>
        <stp>[Crispin Spreadsheet.xlsx]Portfolio!R239C26</stp>
        <tr r="Z239" s="2"/>
      </tp>
      <tp>
        <v>108.21</v>
        <stp/>
        <stp>##V3_BDHV12</stp>
        <stp>BMA US Equity</stp>
        <stp>PX_CLOSE_1D</stp>
        <stp>05/03/2018</stp>
        <stp>05/03/2018</stp>
        <stp>[Crispin Spreadsheet.xlsx]Portfolio!R208C26</stp>
        <tr r="Z208" s="2"/>
      </tp>
      <tp>
        <v>45.54</v>
        <stp/>
        <stp>##V3_BDHV12</stp>
        <stp>CAR US Equity</stp>
        <stp>PX_CLOSE_1D</stp>
        <stp>05/03/2018</stp>
        <stp>05/03/2018</stp>
        <stp>[Crispin Spreadsheet.xlsx]Portfolio!R207C26</stp>
        <tr r="Z207" s="2"/>
      </tp>
      <tp>
        <v>146.38</v>
        <stp/>
        <stp>##V3_BDHV12</stp>
        <stp>CAT US Equity</stp>
        <stp>PX_CLOSE_1D</stp>
        <stp>05/03/2018</stp>
        <stp>05/03/2018</stp>
        <stp>[Crispin Spreadsheet.xlsx]Portfolio!R211C26</stp>
        <tr r="Z211" s="2"/>
      </tp>
      <tp>
        <v>45.54</v>
        <stp/>
        <stp>##V3_BDHV12</stp>
        <stp>CAR US Equity</stp>
        <stp>PX_CLOSE_1D</stp>
        <stp>05/03/2018</stp>
        <stp>05/03/2018</stp>
        <stp>[Crispin Spreadsheet.xlsx]Portfolio!R279C26</stp>
        <tr r="Z279" s="2"/>
      </tp>
      <tp>
        <v>22.66</v>
        <stp/>
        <stp>##V3_BDHV12</stp>
        <stp>ONTEX BB Equity</stp>
        <stp>PX_CLOSE_1D</stp>
        <stp>05/03/2018</stp>
        <stp>05/03/2018</stp>
        <stp>[Crispin Spreadsheet.xlsx]Portfolio!R23C26</stp>
        <tr r="Z23" s="2"/>
      </tp>
      <tp>
        <v>13.025</v>
        <stp/>
        <stp>##V3_BDHV12</stp>
        <stp>SESG FP Equity</stp>
        <stp>PX_CLOSE_1D</stp>
        <stp>05/03/2018</stp>
        <stp>05/03/2018</stp>
        <stp>[Crispin Spreadsheet.xlsx]Portfolio!R309C26</stp>
        <tr r="Z309" s="2"/>
      </tp>
      <tp>
        <v>90.4</v>
        <stp/>
        <stp>##V3_BDHV12</stp>
        <stp>LOOK LN Equity</stp>
        <stp>PX_CLOSE_1D</stp>
        <stp>05/03/2018</stp>
        <stp>05/03/2018</stp>
        <stp>[Crispin Spreadsheet.xlsx]Portfolio!R173C26</stp>
        <tr r="Z173" s="2"/>
      </tp>
      <tp>
        <v>7.4490999999999996</v>
        <stp/>
        <stp>##V3_BDPV12</stp>
        <stp>EURDKK Curncy</stp>
        <stp>PX_YEST_CLOSE</stp>
        <stp>[Crispin Spreadsheet.xlsx]Portfolio!R325C30</stp>
        <tr r="AD325" s="2"/>
      </tp>
      <tp>
        <v>7.4490999999999996</v>
        <stp/>
        <stp>##V3_BDPV12</stp>
        <stp>EURDKK Curncy</stp>
        <stp>PX_YEST_CLOSE</stp>
        <stp>[Crispin Spreadsheet.xlsx]Portfolio!R275C30</stp>
        <tr r="AD275" s="2"/>
      </tp>
      <tp>
        <v>53.26</v>
        <stp/>
        <stp>##V3_BDHV12</stp>
        <stp>DAL US Equity</stp>
        <stp>PX_CLOSE_1D</stp>
        <stp>05/03/2018</stp>
        <stp>05/03/2018</stp>
        <stp>[Crispin Spreadsheet.xlsx]Portfolio!R215C26</stp>
        <tr r="Z215" s="2"/>
      </tp>
      <tp>
        <v>842.6</v>
        <stp/>
        <stp>##V3_BDHV12</stp>
        <stp>ANTO LN Equity</stp>
        <stp>PX_CLOSE_1D</stp>
        <stp>05/03/2018</stp>
        <stp>05/03/2018</stp>
        <stp>[Crispin Spreadsheet.xlsx]Portfolio!R145C26</stp>
        <tr r="Z145" s="2"/>
      </tp>
      <tp>
        <v>203.9</v>
        <stp/>
        <stp>##V3_BDHV12</stp>
        <stp>INTU LN Equity</stp>
        <stp>PX_CLOSE_1D</stp>
        <stp>05/03/2018</stp>
        <stp>05/03/2018</stp>
        <stp>[Crispin Spreadsheet.xlsx]Portfolio!R165C26</stp>
        <tr r="Z165" s="2"/>
      </tp>
      <tp>
        <v>674.5</v>
        <stp/>
        <stp>##V3_BDHV12</stp>
        <stp>INCH LN Equity</stp>
        <stp>PX_CLOSE_1D</stp>
        <stp>05/03/2018</stp>
        <stp>05/03/2018</stp>
        <stp>[Crispin Spreadsheet.xlsx]Portfolio!R164C26</stp>
        <tr r="Z164" s="2"/>
      </tp>
      <tp>
        <v>15.06</v>
        <stp/>
        <stp>##V3_BDHV12</stp>
        <stp>ZIL2 GY Equity</stp>
        <stp>PX_CLOSE_1D</stp>
        <stp>05/03/2018</stp>
        <stp>05/03/2018</stp>
        <stp>[Crispin Spreadsheet.xlsx]Portfolio!R62C26</stp>
        <tr r="Z62" s="2"/>
      </tp>
      <tp>
        <v>91.46</v>
        <stp/>
        <stp>##V3_BDHV12</stp>
        <stp>WDI GY Equity</stp>
        <stp>PX_CLOSE_1D</stp>
        <stp>05/03/2018</stp>
        <stp>05/03/2018</stp>
        <stp>[Crispin Spreadsheet.xlsx]Portfolio!R327C26</stp>
        <tr r="Z327" s="2"/>
      </tp>
      <tp>
        <v>22.14</v>
        <stp/>
        <stp>##V3_BDHV12</stp>
        <stp>ARYN SW Equity</stp>
        <stp>PX_CLOSE_1D</stp>
        <stp>05/03/2018</stp>
        <stp>05/03/2018</stp>
        <stp>[Crispin Spreadsheet.xlsx]Portfolio!R278C26</stp>
        <tr r="Z278" s="2"/>
      </tp>
      <tp>
        <v>59.8</v>
        <stp/>
        <stp>##V3_BDHV12</stp>
        <stp>NODL NO Equity</stp>
        <stp>PX_CLOSE_1D</stp>
        <stp>05/03/2018</stp>
        <stp>05/03/2018</stp>
        <stp>[Crispin Spreadsheet.xlsx]Portfolio!R121C26</stp>
        <tr r="Z121" s="2"/>
      </tp>
      <tp>
        <v>59.8</v>
        <stp/>
        <stp>##V3_BDHV12</stp>
        <stp>NODL NO Equity</stp>
        <stp>PX_CLOSE_1D</stp>
        <stp>05/03/2018</stp>
        <stp>05/03/2018</stp>
        <stp>[Crispin Spreadsheet.xlsx]Portfolio!R304C26</stp>
        <tr r="Z304" s="2"/>
      </tp>
      <tp>
        <v>656</v>
        <stp/>
        <stp>##V3_BDHV12</stp>
        <stp>DMGT LN Equity</stp>
        <stp>PX_CLOSE_1D</stp>
        <stp>05/03/2018</stp>
        <stp>05/03/2018</stp>
        <stp>[Crispin Spreadsheet.xlsx]Portfolio!R155C26</stp>
        <tr r="Z155" s="2"/>
      </tp>
      <tp>
        <v>1319.9</v>
        <stp/>
        <stp>##V3_BDPV12</stp>
        <stp>GCJ8 Comdty</stp>
        <stp>PX_YEST_CLOSE</stp>
        <stp>[Crispin Spreadsheet.xlsx]Portfolio!R253C6</stp>
        <tr r="F253" s="2"/>
      </tp>
      <tp>
        <v>217.8</v>
        <stp/>
        <stp>##V3_BDHV12</stp>
        <stp>WDH DC Equity</stp>
        <stp>PX_CLOSE_1D</stp>
        <stp>05/03/2018</stp>
        <stp>05/03/2018</stp>
        <stp>[Crispin Spreadsheet.xlsx]Portfolio!R325C26</stp>
        <tr r="Z325" s="2"/>
      </tp>
      <tp t="s">
        <v>USD</v>
        <stp/>
        <stp>##V3_BDPV12</stp>
        <stp>USM8 Comdty</stp>
        <stp>CRNCY</stp>
        <stp>[Crispin Spreadsheet.xlsx]Portfolio!R256C4</stp>
        <tr r="D256" s="2"/>
      </tp>
      <tp>
        <v>26.95</v>
        <stp/>
        <stp>##V3_BDPV12</stp>
        <stp>1128 HK Equity</stp>
        <stp>LAST_PRICE</stp>
        <stp>[Crispin Spreadsheet.xlsx]Portfolio!R83C7</stp>
        <tr r="G83" s="2"/>
      </tp>
      <tp>
        <v>82.07</v>
        <stp/>
        <stp>##V3_BDHV12</stp>
        <stp>LULU US Equity</stp>
        <stp>PX_CLOSE_1D</stp>
        <stp>05/03/2018</stp>
        <stp>05/03/2018</stp>
        <stp>[Crispin Spreadsheet.xlsx]Portfolio!R229C26</stp>
        <tr r="Z229" s="2"/>
      </tp>
      <tp>
        <v>1.15944</v>
        <stp/>
        <stp>##V3_BDPV12</stp>
        <stp>EURCHF Curncy</stp>
        <stp>PX_YEST_CLOSE</stp>
        <stp>[Crispin Spreadsheet.xlsx]Portfolio!R278C30</stp>
        <tr r="AD278" s="2"/>
      </tp>
      <tp>
        <v>1.15944</v>
        <stp/>
        <stp>##V3_BDPV12</stp>
        <stp>EURCHF Curncy</stp>
        <stp>PX_YEST_CLOSE</stp>
        <stp>[Crispin Spreadsheet.xlsx]Portfolio!R302C30</stp>
        <tr r="AD302" s="2"/>
      </tp>
      <tp>
        <v>1.15944</v>
        <stp/>
        <stp>##V3_BDPV12</stp>
        <stp>EURCHF Curncy</stp>
        <stp>PX_YEST_CLOSE</stp>
        <stp>[Crispin Spreadsheet.xlsx]Portfolio!R314C30</stp>
        <tr r="AD314" s="2"/>
      </tp>
      <tp>
        <v>1.15944</v>
        <stp/>
        <stp>##V3_BDPV12</stp>
        <stp>EURCHF Curncy</stp>
        <stp>PX_YEST_CLOSE</stp>
        <stp>[Crispin Spreadsheet.xlsx]Portfolio!R136C30</stp>
        <tr r="AD136" s="2"/>
      </tp>
      <tp>
        <v>1.15944</v>
        <stp/>
        <stp>##V3_BDPV12</stp>
        <stp>EURCHF Curncy</stp>
        <stp>PX_YEST_CLOSE</stp>
        <stp>[Crispin Spreadsheet.xlsx]Portfolio!R137C30</stp>
        <tr r="AD137" s="2"/>
      </tp>
      <tp>
        <v>1.15944</v>
        <stp/>
        <stp>##V3_BDPV12</stp>
        <stp>EURCHF Curncy</stp>
        <stp>PX_YEST_CLOSE</stp>
        <stp>[Crispin Spreadsheet.xlsx]Portfolio!R138C30</stp>
        <tr r="AD138" s="2"/>
      </tp>
      <tp>
        <v>11121</v>
        <stp/>
        <stp>##V3_BDHV12</stp>
        <stp>ANG SJ Equity</stp>
        <stp>PX_CLOSE_1D</stp>
        <stp>05/03/2018</stp>
        <stp>05/03/2018</stp>
        <stp>[Crispin Spreadsheet.xlsx]Portfolio!R126C26</stp>
        <tr r="Z126" s="2"/>
      </tp>
      <tp>
        <v>61</v>
        <stp/>
        <stp>##V3_BDHV12</stp>
        <stp>AXL SJ Equity</stp>
        <stp>PX_CLOSE_1D</stp>
        <stp>05/03/2018</stp>
        <stp>05/03/2018</stp>
        <stp>[Crispin Spreadsheet.xlsx]Portfolio!R127C26</stp>
        <tr r="Z127" s="2"/>
      </tp>
      <tp>
        <v>21.06</v>
        <stp/>
        <stp>##V3_BDHV12</stp>
        <stp>GGP US Equity</stp>
        <stp>PX_CLOSE_1D</stp>
        <stp>05/03/2018</stp>
        <stp>05/03/2018</stp>
        <stp>[Crispin Spreadsheet.xlsx]Portfolio!R218C26</stp>
        <tr r="Z218" s="2"/>
      </tp>
      <tp>
        <v>21.06</v>
        <stp/>
        <stp>##V3_BDHV12</stp>
        <stp>GGP US Equity</stp>
        <stp>PX_CLOSE_1D</stp>
        <stp>05/03/2018</stp>
        <stp>05/03/2018</stp>
        <stp>[Crispin Spreadsheet.xlsx]Portfolio!R288C26</stp>
        <tr r="Z288" s="2"/>
      </tp>
      <tp>
        <v>43.05</v>
        <stp/>
        <stp>##V3_BDPV12</stp>
        <stp>1928 HK Equity</stp>
        <stp>LAST_PRICE</stp>
        <stp>[Crispin Spreadsheet.xlsx]Portfolio!R82C7</stp>
        <tr r="G82" s="2"/>
      </tp>
      <tp>
        <v>0.2</v>
        <stp/>
        <stp>##V3_BDHV12</stp>
        <stp>WGXO AU Equity</stp>
        <stp>PX_CLOSE_1D</stp>
        <stp>05/03/2018</stp>
        <stp>05/03/2018</stp>
        <stp>[Crispin Spreadsheet.xlsx]Portfolio!R18C26</stp>
        <tr r="Z18" s="2"/>
      </tp>
      <tp>
        <v>121.6</v>
        <stp/>
        <stp>##V3_BDHV12</stp>
        <stp>G M8 Comdty</stp>
        <stp>PX_CLOSE_1D</stp>
        <stp>05/03/2018</stp>
        <stp>05/03/2018</stp>
        <stp>[Crispin Spreadsheet.xlsx]Portfolio!R257C26</stp>
        <tr r="Z257" s="2"/>
      </tp>
      <tp>
        <v>143.4375</v>
        <stp/>
        <stp>##V3_BDHV12</stp>
        <stp>USM8 Comdty</stp>
        <stp>PX_CLOSE_1D</stp>
        <stp>05/03/2018</stp>
        <stp>05/03/2018</stp>
        <stp>[Crispin Spreadsheet.xlsx]Portfolio!R256C26</stp>
        <tr r="Z256" s="2"/>
      </tp>
      <tp>
        <v>18.690000000000001</v>
        <stp/>
        <stp>##V3_BDHV12</stp>
        <stp>HTZ US Equity</stp>
        <stp>PX_CLOSE_1D</stp>
        <stp>05/03/2018</stp>
        <stp>05/03/2018</stp>
        <stp>[Crispin Spreadsheet.xlsx]Portfolio!R289C26</stp>
        <tr r="Z289" s="2"/>
      </tp>
      <tp>
        <v>18.690000000000001</v>
        <stp/>
        <stp>##V3_BDHV12</stp>
        <stp>HTZ US Equity</stp>
        <stp>PX_CLOSE_1D</stp>
        <stp>05/03/2018</stp>
        <stp>05/03/2018</stp>
        <stp>[Crispin Spreadsheet.xlsx]Portfolio!R221C26</stp>
        <tr r="Z221" s="2"/>
      </tp>
      <tp>
        <v>25.35</v>
        <stp/>
        <stp>##V3_BDHV12</stp>
        <stp>METSO FH Equity</stp>
        <stp>PX_CLOSE_1D</stp>
        <stp>05/03/2018</stp>
        <stp>05/03/2018</stp>
        <stp>[Crispin Spreadsheet.xlsx]Portfolio!R40C26</stp>
        <tr r="Z40" s="2"/>
      </tp>
      <tp>
        <v>15.06</v>
        <stp/>
        <stp>##V3_BDHV12</stp>
        <stp>ZIL2 GY Equity</stp>
        <stp>PX_CLOSE_1D</stp>
        <stp>05/03/2018</stp>
        <stp>05/03/2018</stp>
        <stp>[Crispin Spreadsheet.xlsx]Portfolio!R286C26</stp>
        <tr r="Z286" s="2"/>
      </tp>
      <tp>
        <v>26.4</v>
        <stp/>
        <stp>##V3_BDHV12</stp>
        <stp>PDG LN Equity</stp>
        <stp>PX_CLOSE_1D</stp>
        <stp>05/03/2018</stp>
        <stp>05/03/2018</stp>
        <stp>[Crispin Spreadsheet.xlsx]Portfolio!R180C26</stp>
        <tr r="Z180" s="2"/>
      </tp>
      <tp>
        <v>205.3</v>
        <stp/>
        <stp>##V3_BDHV12</stp>
        <stp>BARC LN Equity</stp>
        <stp>PX_CLOSE_1D</stp>
        <stp>05/03/2018</stp>
        <stp>05/03/2018</stp>
        <stp>[Crispin Spreadsheet.xlsx]Portfolio!R149C26</stp>
        <tr r="Z149" s="2"/>
      </tp>
      <tp>
        <v>102.3</v>
        <stp/>
        <stp>##V3_BDHV12</stp>
        <stp>TALK LN Equity</stp>
        <stp>PX_CLOSE_1D</stp>
        <stp>05/03/2018</stp>
        <stp>05/03/2018</stp>
        <stp>[Crispin Spreadsheet.xlsx]Portfolio!R194C26</stp>
        <tr r="Z194" s="2"/>
      </tp>
      <tp>
        <v>24.16</v>
        <stp/>
        <stp>##V3_BDHV12</stp>
        <stp>UN01 GY Equity</stp>
        <stp>PX_CLOSE_1D</stp>
        <stp>05/03/2018</stp>
        <stp>05/03/2018</stp>
        <stp>[Crispin Spreadsheet.xlsx]Portfolio!R70C26</stp>
        <tr r="Z70" s="2"/>
      </tp>
      <tp>
        <v>10.1793</v>
        <stp/>
        <stp>##V3_BDPV12</stp>
        <stp>EURSEK Curncy</stp>
        <stp>PX_YEST_CLOSE</stp>
        <stp>[Crispin Spreadsheet.xlsx]Portfolio!R308C30</stp>
        <tr r="AD308" s="2"/>
      </tp>
      <tp>
        <v>10.1793</v>
        <stp/>
        <stp>##V3_BDPV12</stp>
        <stp>EURSEK Curncy</stp>
        <stp>PX_YEST_CLOSE</stp>
        <stp>[Crispin Spreadsheet.xlsx]Portfolio!R292C30</stp>
        <tr r="AD292" s="2"/>
      </tp>
      <tp>
        <v>10.1793</v>
        <stp/>
        <stp>##V3_BDPV12</stp>
        <stp>EURSEK Curncy</stp>
        <stp>PX_YEST_CLOSE</stp>
        <stp>[Crispin Spreadsheet.xlsx]Portfolio!R290C30</stp>
        <tr r="AD290" s="2"/>
      </tp>
      <tp>
        <v>10.1793</v>
        <stp/>
        <stp>##V3_BDPV12</stp>
        <stp>EURSEK Curncy</stp>
        <stp>PX_YEST_CLOSE</stp>
        <stp>[Crispin Spreadsheet.xlsx]Portfolio!R132C30</stp>
        <tr r="AD132" s="2"/>
      </tp>
      <tp>
        <v>10.1793</v>
        <stp/>
        <stp>##V3_BDPV12</stp>
        <stp>EURSEK Curncy</stp>
        <stp>PX_YEST_CLOSE</stp>
        <stp>[Crispin Spreadsheet.xlsx]Portfolio!R133C30</stp>
        <tr r="AD133" s="2"/>
      </tp>
      <tp>
        <v>10.1793</v>
        <stp/>
        <stp>##V3_BDPV12</stp>
        <stp>EURSEK Curncy</stp>
        <stp>PX_YEST_CLOSE</stp>
        <stp>[Crispin Spreadsheet.xlsx]Portfolio!R131C30</stp>
        <tr r="AD131" s="2"/>
      </tp>
      <tp>
        <v>16.25</v>
        <stp/>
        <stp>##V3_BDHV12</stp>
        <stp>SLP LN Equity</stp>
        <stp>PX_CLOSE_1D</stp>
        <stp>05/03/2018</stp>
        <stp>05/03/2018</stp>
        <stp>[Crispin Spreadsheet.xlsx]Portfolio!R193C26</stp>
        <tr r="Z193" s="2"/>
      </tp>
      <tp>
        <v>1373.5</v>
        <stp/>
        <stp>##V3_BDHV12</stp>
        <stp>SKY LN Equity</stp>
        <stp>PX_CLOSE_1D</stp>
        <stp>05/03/2018</stp>
        <stp>05/03/2018</stp>
        <stp>[Crispin Spreadsheet.xlsx]Portfolio!R192C26</stp>
        <tr r="Z192" s="2"/>
      </tp>
      <tp>
        <v>50.86</v>
        <stp/>
        <stp>##V3_BDHV12</stp>
        <stp>LHN SW Equity</stp>
        <stp>PX_CLOSE_1D</stp>
        <stp>05/03/2018</stp>
        <stp>05/03/2018</stp>
        <stp>[Crispin Spreadsheet.xlsx]Portfolio!R136C26</stp>
        <tr r="Z136" s="2"/>
      </tp>
      <tp>
        <v>24.02</v>
        <stp/>
        <stp>##V3_BDHV12</stp>
        <stp>PGS NO Equity</stp>
        <stp>PX_CLOSE_1D</stp>
        <stp>05/03/2018</stp>
        <stp>05/03/2018</stp>
        <stp>[Crispin Spreadsheet.xlsx]Portfolio!R122C26</stp>
        <tr r="Z122" s="2"/>
      </tp>
      <tp>
        <v>5690</v>
        <stp/>
        <stp>##V3_BDHV12</stp>
        <stp>RB/ LN Equity</stp>
        <stp>PX_CLOSE_1D</stp>
        <stp>05/03/2018</stp>
        <stp>05/03/2018</stp>
        <stp>[Crispin Spreadsheet.xlsx]Portfolio!R184C26</stp>
        <tr r="Z184" s="2"/>
      </tp>
      <tp>
        <v>3.64</v>
        <stp/>
        <stp>##V3_BDHV12</stp>
        <stp>KGC US Equity</stp>
        <stp>PX_CLOSE_1D</stp>
        <stp>05/03/2018</stp>
        <stp>05/03/2018</stp>
        <stp>[Crispin Spreadsheet.xlsx]Portfolio!R224C26</stp>
        <tr r="Z224" s="2"/>
      </tp>
      <tp>
        <v>67.17</v>
        <stp/>
        <stp>##V3_BDHV12</stp>
        <stp>KHC US Equity</stp>
        <stp>PX_CLOSE_1D</stp>
        <stp>05/03/2018</stp>
        <stp>05/03/2018</stp>
        <stp>[Crispin Spreadsheet.xlsx]Portfolio!R225C26</stp>
        <tr r="Z225" s="2"/>
      </tp>
      <tp>
        <v>67.17</v>
        <stp/>
        <stp>##V3_BDHV12</stp>
        <stp>KHC US Equity</stp>
        <stp>PX_CLOSE_1D</stp>
        <stp>05/03/2018</stp>
        <stp>05/03/2018</stp>
        <stp>[Crispin Spreadsheet.xlsx]Portfolio!R296C26</stp>
        <tr r="Z296" s="2"/>
      </tp>
      <tp>
        <v>5940</v>
        <stp/>
        <stp>##V3_BDHV12</stp>
        <stp>RRS LN Equity</stp>
        <stp>PX_CLOSE_1D</stp>
        <stp>05/03/2018</stp>
        <stp>05/03/2018</stp>
        <stp>[Crispin Spreadsheet.xlsx]Portfolio!R182C26</stp>
        <tr r="Z182" s="2"/>
      </tp>
      <tp>
        <v>817.4</v>
        <stp/>
        <stp>##V3_BDHV12</stp>
        <stp>RR/ LN Equity</stp>
        <stp>PX_CLOSE_1D</stp>
        <stp>05/03/2018</stp>
        <stp>05/03/2018</stp>
        <stp>[Crispin Spreadsheet.xlsx]Portfolio!R187C26</stp>
        <tr r="Z187" s="2"/>
      </tp>
      <tp>
        <v>1721</v>
        <stp/>
        <stp>##V3_BDPV12</stp>
        <stp>8929 JT Equity</stp>
        <stp>LAST_PRICE</stp>
        <stp>[Crispin Spreadsheet.xlsx]Portfolio!R97C7</stp>
        <tr r="G97" s="2"/>
      </tp>
      <tp>
        <v>83.4</v>
        <stp/>
        <stp>##V3_BDHV12</stp>
        <stp>SAVE FP Equity</stp>
        <stp>PX_CLOSE_1D</stp>
        <stp>05/03/2018</stp>
        <stp>05/03/2018</stp>
        <stp>[Crispin Spreadsheet.xlsx]Portfolio!R52C26</stp>
        <tr r="Z52" s="2"/>
      </tp>
      <tp>
        <v>13.025</v>
        <stp/>
        <stp>##V3_BDHV12</stp>
        <stp>SESG FP Equity</stp>
        <stp>PX_CLOSE_1D</stp>
        <stp>05/03/2018</stp>
        <stp>05/03/2018</stp>
        <stp>[Crispin Spreadsheet.xlsx]Portfolio!R53C26</stp>
        <tr r="Z53" s="2"/>
      </tp>
      <tp>
        <v>71.510000000000005</v>
        <stp/>
        <stp>##V3_BDHV12</stp>
        <stp>LVS US Equity</stp>
        <stp>PX_CLOSE_1D</stp>
        <stp>05/03/2018</stp>
        <stp>05/03/2018</stp>
        <stp>[Crispin Spreadsheet.xlsx]Portfolio!R227C26</stp>
        <tr r="Z227" s="2"/>
      </tp>
      <tp>
        <v>175.7</v>
        <stp/>
        <stp>##V3_BDHV12</stp>
        <stp>JM SS Equity</stp>
        <stp>PX_CLOSE_1D</stp>
        <stp>05/03/2018</stp>
        <stp>05/03/2018</stp>
        <stp>[Crispin Spreadsheet.xlsx]Portfolio!R292C26</stp>
        <tr r="Z292" s="2"/>
      </tp>
      <tp>
        <v>1.99</v>
        <stp/>
        <stp>##V3_BDHV12</stp>
        <stp>SDRL NO Equity</stp>
        <stp>PX_CLOSE_1D</stp>
        <stp>05/03/2018</stp>
        <stp>05/03/2018</stp>
        <stp>[Crispin Spreadsheet.xlsx]Portfolio!R123C26</stp>
        <tr r="Z123" s="2"/>
      </tp>
      <tp>
        <v>0.89080999999999999</v>
        <stp/>
        <stp>##V3_BDPV12</stp>
        <stp>EURGBp Curncy</stp>
        <stp>PX_YEST_CLOSE</stp>
        <stp>[Crispin Spreadsheet.xlsx]Portfolio!R146C30</stp>
        <tr r="AD146" s="2"/>
      </tp>
      <tp>
        <v>0.89080999999999999</v>
        <stp/>
        <stp>##V3_BDPV12</stp>
        <stp>EURGBp Curncy</stp>
        <stp>PX_YEST_CLOSE</stp>
        <stp>[Crispin Spreadsheet.xlsx]Portfolio!R147C30</stp>
        <tr r="AD147" s="2"/>
      </tp>
      <tp>
        <v>0.89080999999999999</v>
        <stp/>
        <stp>##V3_BDPV12</stp>
        <stp>EURGBp Curncy</stp>
        <stp>PX_YEST_CLOSE</stp>
        <stp>[Crispin Spreadsheet.xlsx]Portfolio!R144C30</stp>
        <tr r="AD144" s="2"/>
      </tp>
      <tp>
        <v>0.89080999999999999</v>
        <stp/>
        <stp>##V3_BDPV12</stp>
        <stp>EURGBp Curncy</stp>
        <stp>PX_YEST_CLOSE</stp>
        <stp>[Crispin Spreadsheet.xlsx]Portfolio!R145C30</stp>
        <tr r="AD145" s="2"/>
      </tp>
      <tp>
        <v>0.89080999999999999</v>
        <stp/>
        <stp>##V3_BDPV12</stp>
        <stp>EURGBp Curncy</stp>
        <stp>PX_YEST_CLOSE</stp>
        <stp>[Crispin Spreadsheet.xlsx]Portfolio!R142C30</stp>
        <tr r="AD142" s="2"/>
      </tp>
      <tp>
        <v>0.89080999999999999</v>
        <stp/>
        <stp>##V3_BDPV12</stp>
        <stp>EURGBp Curncy</stp>
        <stp>PX_YEST_CLOSE</stp>
        <stp>[Crispin Spreadsheet.xlsx]Portfolio!R143C30</stp>
        <tr r="AD143" s="2"/>
      </tp>
      <tp>
        <v>0.89080999999999999</v>
        <stp/>
        <stp>##V3_BDPV12</stp>
        <stp>EURGBp Curncy</stp>
        <stp>PX_YEST_CLOSE</stp>
        <stp>[Crispin Spreadsheet.xlsx]Portfolio!R141C30</stp>
        <tr r="AD141" s="2"/>
      </tp>
      <tp>
        <v>0.89080999999999999</v>
        <stp/>
        <stp>##V3_BDPV12</stp>
        <stp>EURGBp Curncy</stp>
        <stp>PX_YEST_CLOSE</stp>
        <stp>[Crispin Spreadsheet.xlsx]Portfolio!R148C30</stp>
        <tr r="AD148" s="2"/>
      </tp>
      <tp>
        <v>0.89080999999999999</v>
        <stp/>
        <stp>##V3_BDPV12</stp>
        <stp>EURGBp Curncy</stp>
        <stp>PX_YEST_CLOSE</stp>
        <stp>[Crispin Spreadsheet.xlsx]Portfolio!R149C30</stp>
        <tr r="AD149" s="2"/>
      </tp>
      <tp>
        <v>0.89080999999999999</v>
        <stp/>
        <stp>##V3_BDPV12</stp>
        <stp>EURGBp Curncy</stp>
        <stp>PX_YEST_CLOSE</stp>
        <stp>[Crispin Spreadsheet.xlsx]Portfolio!R156C30</stp>
        <tr r="AD156" s="2"/>
      </tp>
      <tp>
        <v>0.89080999999999999</v>
        <stp/>
        <stp>##V3_BDPV12</stp>
        <stp>EURGBp Curncy</stp>
        <stp>PX_YEST_CLOSE</stp>
        <stp>[Crispin Spreadsheet.xlsx]Portfolio!R157C30</stp>
        <tr r="AD157" s="2"/>
      </tp>
      <tp>
        <v>0.89080999999999999</v>
        <stp/>
        <stp>##V3_BDPV12</stp>
        <stp>EURGBp Curncy</stp>
        <stp>PX_YEST_CLOSE</stp>
        <stp>[Crispin Spreadsheet.xlsx]Portfolio!R154C30</stp>
        <tr r="AD154" s="2"/>
      </tp>
      <tp>
        <v>0.89080999999999999</v>
        <stp/>
        <stp>##V3_BDPV12</stp>
        <stp>EURGBp Curncy</stp>
        <stp>PX_YEST_CLOSE</stp>
        <stp>[Crispin Spreadsheet.xlsx]Portfolio!R155C30</stp>
        <tr r="AD155" s="2"/>
      </tp>
      <tp>
        <v>0.89080999999999999</v>
        <stp/>
        <stp>##V3_BDPV12</stp>
        <stp>EURGBp Curncy</stp>
        <stp>PX_YEST_CLOSE</stp>
        <stp>[Crispin Spreadsheet.xlsx]Portfolio!R150C30</stp>
        <tr r="AD150" s="2"/>
      </tp>
      <tp>
        <v>0.89080999999999999</v>
        <stp/>
        <stp>##V3_BDPV12</stp>
        <stp>EURGBp Curncy</stp>
        <stp>PX_YEST_CLOSE</stp>
        <stp>[Crispin Spreadsheet.xlsx]Portfolio!R158C30</stp>
        <tr r="AD158" s="2"/>
      </tp>
      <tp>
        <v>0.89080999999999999</v>
        <stp/>
        <stp>##V3_BDPV12</stp>
        <stp>EURGBp Curncy</stp>
        <stp>PX_YEST_CLOSE</stp>
        <stp>[Crispin Spreadsheet.xlsx]Portfolio!R166C30</stp>
        <tr r="AD166" s="2"/>
      </tp>
      <tp>
        <v>0.89080999999999999</v>
        <stp/>
        <stp>##V3_BDPV12</stp>
        <stp>EURGBp Curncy</stp>
        <stp>PX_YEST_CLOSE</stp>
        <stp>[Crispin Spreadsheet.xlsx]Portfolio!R164C30</stp>
        <tr r="AD164" s="2"/>
      </tp>
      <tp>
        <v>0.89080999999999999</v>
        <stp/>
        <stp>##V3_BDPV12</stp>
        <stp>EURGBp Curncy</stp>
        <stp>PX_YEST_CLOSE</stp>
        <stp>[Crispin Spreadsheet.xlsx]Portfolio!R165C30</stp>
        <tr r="AD165" s="2"/>
      </tp>
      <tp>
        <v>0.89080999999999999</v>
        <stp/>
        <stp>##V3_BDPV12</stp>
        <stp>EURGBp Curncy</stp>
        <stp>PX_YEST_CLOSE</stp>
        <stp>[Crispin Spreadsheet.xlsx]Portfolio!R160C30</stp>
        <tr r="AD160" s="2"/>
      </tp>
      <tp>
        <v>0.89080999999999999</v>
        <stp/>
        <stp>##V3_BDPV12</stp>
        <stp>EURGBp Curncy</stp>
        <stp>PX_YEST_CLOSE</stp>
        <stp>[Crispin Spreadsheet.xlsx]Portfolio!R161C30</stp>
        <tr r="AD161" s="2"/>
      </tp>
      <tp>
        <v>0.89080999999999999</v>
        <stp/>
        <stp>##V3_BDPV12</stp>
        <stp>EURGBp Curncy</stp>
        <stp>PX_YEST_CLOSE</stp>
        <stp>[Crispin Spreadsheet.xlsx]Portfolio!R169C30</stp>
        <tr r="AD169" s="2"/>
      </tp>
      <tp>
        <v>0.89080999999999999</v>
        <stp/>
        <stp>##V3_BDPV12</stp>
        <stp>EURGBp Curncy</stp>
        <stp>PX_YEST_CLOSE</stp>
        <stp>[Crispin Spreadsheet.xlsx]Portfolio!R174C30</stp>
        <tr r="AD174" s="2"/>
      </tp>
      <tp>
        <v>0.89080999999999999</v>
        <stp/>
        <stp>##V3_BDPV12</stp>
        <stp>EURGBp Curncy</stp>
        <stp>PX_YEST_CLOSE</stp>
        <stp>[Crispin Spreadsheet.xlsx]Portfolio!R175C30</stp>
        <tr r="AD175" s="2"/>
      </tp>
      <tp>
        <v>0.89080999999999999</v>
        <stp/>
        <stp>##V3_BDPV12</stp>
        <stp>EURGBp Curncy</stp>
        <stp>PX_YEST_CLOSE</stp>
        <stp>[Crispin Spreadsheet.xlsx]Portfolio!R173C30</stp>
        <tr r="AD173" s="2"/>
      </tp>
      <tp>
        <v>0.89080999999999999</v>
        <stp/>
        <stp>##V3_BDPV12</stp>
        <stp>EURGBp Curncy</stp>
        <stp>PX_YEST_CLOSE</stp>
        <stp>[Crispin Spreadsheet.xlsx]Portfolio!R170C30</stp>
        <tr r="AD170" s="2"/>
      </tp>
      <tp>
        <v>0.89080999999999999</v>
        <stp/>
        <stp>##V3_BDPV12</stp>
        <stp>EURGBp Curncy</stp>
        <stp>PX_YEST_CLOSE</stp>
        <stp>[Crispin Spreadsheet.xlsx]Portfolio!R171C30</stp>
        <tr r="AD171" s="2"/>
      </tp>
      <tp>
        <v>0.89080999999999999</v>
        <stp/>
        <stp>##V3_BDPV12</stp>
        <stp>EURGBp Curncy</stp>
        <stp>PX_YEST_CLOSE</stp>
        <stp>[Crispin Spreadsheet.xlsx]Portfolio!R179C30</stp>
        <tr r="AD179" s="2"/>
      </tp>
      <tp>
        <v>0.89080999999999999</v>
        <stp/>
        <stp>##V3_BDPV12</stp>
        <stp>EURGBp Curncy</stp>
        <stp>PX_YEST_CLOSE</stp>
        <stp>[Crispin Spreadsheet.xlsx]Portfolio!R187C30</stp>
        <tr r="AD187" s="2"/>
      </tp>
      <tp>
        <v>0.89080999999999999</v>
        <stp/>
        <stp>##V3_BDPV12</stp>
        <stp>EURGBp Curncy</stp>
        <stp>PX_YEST_CLOSE</stp>
        <stp>[Crispin Spreadsheet.xlsx]Portfolio!R184C30</stp>
        <tr r="AD184" s="2"/>
      </tp>
      <tp>
        <v>0.89080999999999999</v>
        <stp/>
        <stp>##V3_BDPV12</stp>
        <stp>EURGBp Curncy</stp>
        <stp>PX_YEST_CLOSE</stp>
        <stp>[Crispin Spreadsheet.xlsx]Portfolio!R182C30</stp>
        <tr r="AD182" s="2"/>
      </tp>
      <tp>
        <v>0.89080999999999999</v>
        <stp/>
        <stp>##V3_BDPV12</stp>
        <stp>EURGBp Curncy</stp>
        <stp>PX_YEST_CLOSE</stp>
        <stp>[Crispin Spreadsheet.xlsx]Portfolio!R180C30</stp>
        <tr r="AD180" s="2"/>
      </tp>
      <tp>
        <v>0.89080999999999999</v>
        <stp/>
        <stp>##V3_BDPV12</stp>
        <stp>EURGBp Curncy</stp>
        <stp>PX_YEST_CLOSE</stp>
        <stp>[Crispin Spreadsheet.xlsx]Portfolio!R196C30</stp>
        <tr r="AD196" s="2"/>
      </tp>
      <tp>
        <v>0.89080999999999999</v>
        <stp/>
        <stp>##V3_BDPV12</stp>
        <stp>EURGBp Curncy</stp>
        <stp>PX_YEST_CLOSE</stp>
        <stp>[Crispin Spreadsheet.xlsx]Portfolio!R197C30</stp>
        <tr r="AD197" s="2"/>
      </tp>
      <tp>
        <v>0.89080999999999999</v>
        <stp/>
        <stp>##V3_BDPV12</stp>
        <stp>EURGBp Curncy</stp>
        <stp>PX_YEST_CLOSE</stp>
        <stp>[Crispin Spreadsheet.xlsx]Portfolio!R194C30</stp>
        <tr r="AD194" s="2"/>
      </tp>
      <tp>
        <v>0.89080999999999999</v>
        <stp/>
        <stp>##V3_BDPV12</stp>
        <stp>EURGBp Curncy</stp>
        <stp>PX_YEST_CLOSE</stp>
        <stp>[Crispin Spreadsheet.xlsx]Portfolio!R195C30</stp>
        <tr r="AD195" s="2"/>
      </tp>
      <tp>
        <v>0.89080999999999999</v>
        <stp/>
        <stp>##V3_BDPV12</stp>
        <stp>EURGBp Curncy</stp>
        <stp>PX_YEST_CLOSE</stp>
        <stp>[Crispin Spreadsheet.xlsx]Portfolio!R192C30</stp>
        <tr r="AD192" s="2"/>
      </tp>
      <tp>
        <v>0.89080999999999999</v>
        <stp/>
        <stp>##V3_BDPV12</stp>
        <stp>EURGBp Curncy</stp>
        <stp>PX_YEST_CLOSE</stp>
        <stp>[Crispin Spreadsheet.xlsx]Portfolio!R193C30</stp>
        <tr r="AD193" s="2"/>
      </tp>
      <tp>
        <v>0.89080999999999999</v>
        <stp/>
        <stp>##V3_BDPV12</stp>
        <stp>EURGBp Curncy</stp>
        <stp>PX_YEST_CLOSE</stp>
        <stp>[Crispin Spreadsheet.xlsx]Portfolio!R198C30</stp>
        <tr r="AD198" s="2"/>
      </tp>
      <tp>
        <v>0.89080999999999999</v>
        <stp/>
        <stp>##V3_BDPV12</stp>
        <stp>EURGBp Curncy</stp>
        <stp>PX_YEST_CLOSE</stp>
        <stp>[Crispin Spreadsheet.xlsx]Portfolio!R199C30</stp>
        <tr r="AD199" s="2"/>
      </tp>
      <tp>
        <v>0.89080999999999999</v>
        <stp/>
        <stp>##V3_BDPV12</stp>
        <stp>EURGBp Curncy</stp>
        <stp>PX_YEST_CLOSE</stp>
        <stp>[Crispin Spreadsheet.xlsx]Portfolio!R200C30</stp>
        <tr r="AD200" s="2"/>
      </tp>
      <tp>
        <v>0.89080999999999999</v>
        <stp/>
        <stp>##V3_BDPV12</stp>
        <stp>EURGBp Curncy</stp>
        <stp>PX_YEST_CLOSE</stp>
        <stp>[Crispin Spreadsheet.xlsx]Portfolio!R277C30</stp>
        <tr r="AD277" s="2"/>
      </tp>
      <tp>
        <v>0.89080999999999999</v>
        <stp/>
        <stp>##V3_BDPV12</stp>
        <stp>EURGBp Curncy</stp>
        <stp>PX_YEST_CLOSE</stp>
        <stp>[Crispin Spreadsheet.xlsx]Portfolio!R284C30</stp>
        <tr r="AD284" s="2"/>
      </tp>
      <tp>
        <v>0.89080999999999999</v>
        <stp/>
        <stp>##V3_BDPV12</stp>
        <stp>EURGBp Curncy</stp>
        <stp>PX_YEST_CLOSE</stp>
        <stp>[Crispin Spreadsheet.xlsx]Portfolio!R280C30</stp>
        <tr r="AD280" s="2"/>
      </tp>
      <tp>
        <v>0.89080999999999999</v>
        <stp/>
        <stp>##V3_BDPV12</stp>
        <stp>EURGBp Curncy</stp>
        <stp>PX_YEST_CLOSE</stp>
        <stp>[Crispin Spreadsheet.xlsx]Portfolio!R291C30</stp>
        <tr r="AD291" s="2"/>
      </tp>
      <tp>
        <v>0.89080999999999999</v>
        <stp/>
        <stp>##V3_BDPV12</stp>
        <stp>EURGBp Curncy</stp>
        <stp>PX_YEST_CLOSE</stp>
        <stp>[Crispin Spreadsheet.xlsx]Portfolio!R326C30</stp>
        <tr r="AD326" s="2"/>
      </tp>
      <tp>
        <v>0.89080999999999999</v>
        <stp/>
        <stp>##V3_BDPV12</stp>
        <stp>EURGBP Curncy</stp>
        <stp>PX_YEST_CLOSE</stp>
        <stp>[Crispin Spreadsheet.xlsx]Portfolio!R153C30</stp>
        <tr r="AD153" s="2"/>
      </tp>
      <tp>
        <v>0.89080999999999999</v>
        <stp/>
        <stp>##V3_BDPV12</stp>
        <stp>EURGBP Curncy</stp>
        <stp>PX_YEST_CLOSE</stp>
        <stp>[Crispin Spreadsheet.xlsx]Portfolio!R151C30</stp>
        <tr r="AD151" s="2"/>
      </tp>
      <tp>
        <v>0.89080999999999999</v>
        <stp/>
        <stp>##V3_BDPV12</stp>
        <stp>EURGBP Curncy</stp>
        <stp>PX_YEST_CLOSE</stp>
        <stp>[Crispin Spreadsheet.xlsx]Portfolio!R159C30</stp>
        <tr r="AD159" s="2"/>
      </tp>
      <tp>
        <v>0.89080999999999999</v>
        <stp/>
        <stp>##V3_BDPV12</stp>
        <stp>EURGBP Curncy</stp>
        <stp>PX_YEST_CLOSE</stp>
        <stp>[Crispin Spreadsheet.xlsx]Portfolio!R167C30</stp>
        <tr r="AD167" s="2"/>
      </tp>
      <tp>
        <v>0.89080999999999999</v>
        <stp/>
        <stp>##V3_BDPV12</stp>
        <stp>EURGBP Curncy</stp>
        <stp>PX_YEST_CLOSE</stp>
        <stp>[Crispin Spreadsheet.xlsx]Portfolio!R162C30</stp>
        <tr r="AD162" s="2"/>
      </tp>
      <tp>
        <v>0.89080999999999999</v>
        <stp/>
        <stp>##V3_BDPV12</stp>
        <stp>EURGBP Curncy</stp>
        <stp>PX_YEST_CLOSE</stp>
        <stp>[Crispin Spreadsheet.xlsx]Portfolio!R163C30</stp>
        <tr r="AD163" s="2"/>
      </tp>
      <tp>
        <v>0.89080999999999999</v>
        <stp/>
        <stp>##V3_BDPV12</stp>
        <stp>EURGBP Curncy</stp>
        <stp>PX_YEST_CLOSE</stp>
        <stp>[Crispin Spreadsheet.xlsx]Portfolio!R168C30</stp>
        <tr r="AD168" s="2"/>
      </tp>
      <tp>
        <v>0.89080999999999999</v>
        <stp/>
        <stp>##V3_BDPV12</stp>
        <stp>EURGBP Curncy</stp>
        <stp>PX_YEST_CLOSE</stp>
        <stp>[Crispin Spreadsheet.xlsx]Portfolio!R176C30</stp>
        <tr r="AD176" s="2"/>
      </tp>
      <tp>
        <v>0.89080999999999999</v>
        <stp/>
        <stp>##V3_BDPV12</stp>
        <stp>EURGBP Curncy</stp>
        <stp>PX_YEST_CLOSE</stp>
        <stp>[Crispin Spreadsheet.xlsx]Portfolio!R177C30</stp>
        <tr r="AD177" s="2"/>
      </tp>
      <tp>
        <v>0.89080999999999999</v>
        <stp/>
        <stp>##V3_BDPV12</stp>
        <stp>EURGBP Curncy</stp>
        <stp>PX_YEST_CLOSE</stp>
        <stp>[Crispin Spreadsheet.xlsx]Portfolio!R172C30</stp>
        <tr r="AD172" s="2"/>
      </tp>
      <tp>
        <v>0.89080999999999999</v>
        <stp/>
        <stp>##V3_BDPV12</stp>
        <stp>EURGBP Curncy</stp>
        <stp>PX_YEST_CLOSE</stp>
        <stp>[Crispin Spreadsheet.xlsx]Portfolio!R178C30</stp>
        <tr r="AD178" s="2"/>
      </tp>
      <tp>
        <v>0.89080999999999999</v>
        <stp/>
        <stp>##V3_BDPV12</stp>
        <stp>EURGBP Curncy</stp>
        <stp>PX_YEST_CLOSE</stp>
        <stp>[Crispin Spreadsheet.xlsx]Portfolio!R186C30</stp>
        <tr r="AD186" s="2"/>
      </tp>
      <tp>
        <v>0.89080999999999999</v>
        <stp/>
        <stp>##V3_BDPV12</stp>
        <stp>EURGBP Curncy</stp>
        <stp>PX_YEST_CLOSE</stp>
        <stp>[Crispin Spreadsheet.xlsx]Portfolio!R185C30</stp>
        <tr r="AD185" s="2"/>
      </tp>
      <tp>
        <v>0.89080999999999999</v>
        <stp/>
        <stp>##V3_BDPV12</stp>
        <stp>EURGBP Curncy</stp>
        <stp>PX_YEST_CLOSE</stp>
        <stp>[Crispin Spreadsheet.xlsx]Portfolio!R183C30</stp>
        <tr r="AD183" s="2"/>
      </tp>
      <tp>
        <v>0.89080999999999999</v>
        <stp/>
        <stp>##V3_BDPV12</stp>
        <stp>EURGBP Curncy</stp>
        <stp>PX_YEST_CLOSE</stp>
        <stp>[Crispin Spreadsheet.xlsx]Portfolio!R181C30</stp>
        <tr r="AD181" s="2"/>
      </tp>
      <tp>
        <v>0.89080999999999999</v>
        <stp/>
        <stp>##V3_BDPV12</stp>
        <stp>EURGBP Curncy</stp>
        <stp>PX_YEST_CLOSE</stp>
        <stp>[Crispin Spreadsheet.xlsx]Portfolio!R189C30</stp>
        <tr r="AD189" s="2"/>
      </tp>
      <tp>
        <v>0.89080999999999999</v>
        <stp/>
        <stp>##V3_BDPV12</stp>
        <stp>EURGBP Curncy</stp>
        <stp>PX_YEST_CLOSE</stp>
        <stp>[Crispin Spreadsheet.xlsx]Portfolio!R190C30</stp>
        <tr r="AD190" s="2"/>
      </tp>
      <tp>
        <v>0.89080999999999999</v>
        <stp/>
        <stp>##V3_BDPV12</stp>
        <stp>EURGBP Curncy</stp>
        <stp>PX_YEST_CLOSE</stp>
        <stp>[Crispin Spreadsheet.xlsx]Portfolio!R191C30</stp>
        <tr r="AD191" s="2"/>
      </tp>
      <tp>
        <v>0.89080999999999999</v>
        <stp/>
        <stp>##V3_BDPV12</stp>
        <stp>EURGBP Curncy</stp>
        <stp>PX_YEST_CLOSE</stp>
        <stp>[Crispin Spreadsheet.xlsx]Portfolio!R257C30</stp>
        <tr r="AD257" s="2"/>
      </tp>
      <tp>
        <v>0.89080999999999999</v>
        <stp/>
        <stp>##V3_BDPV12</stp>
        <stp>EURGBP Curncy</stp>
        <stp>PX_YEST_CLOSE</stp>
        <stp>[Crispin Spreadsheet.xlsx]Portfolio!R255C30</stp>
        <tr r="AD255" s="2"/>
      </tp>
      <tp>
        <v>0.89080999999999999</v>
        <stp/>
        <stp>##V3_BDPV12</stp>
        <stp>EURGBP Curncy</stp>
        <stp>PX_YEST_CLOSE</stp>
        <stp>[Crispin Spreadsheet.xlsx]Portfolio!R265C30</stp>
        <tr r="AD265" s="2"/>
      </tp>
      <tp>
        <v>0.89080999999999999</v>
        <stp/>
        <stp>##V3_BDPV12</stp>
        <stp>EURGBP Curncy</stp>
        <stp>PX_YEST_CLOSE</stp>
        <stp>[Crispin Spreadsheet.xlsx]Portfolio!R262C30</stp>
        <tr r="AD262" s="2"/>
      </tp>
      <tp>
        <v>0.89080999999999999</v>
        <stp/>
        <stp>##V3_BDPV12</stp>
        <stp>EURGBP Curncy</stp>
        <stp>PX_YEST_CLOSE</stp>
        <stp>[Crispin Spreadsheet.xlsx]Portfolio!R260C30</stp>
        <tr r="AD260" s="2"/>
      </tp>
      <tp>
        <v>122.59</v>
        <stp/>
        <stp>##V3_BDHV12</stp>
        <stp>G H8 Comdty</stp>
        <stp>PX_CLOSE_1D</stp>
        <stp>05/03/2018</stp>
        <stp>05/03/2018</stp>
        <stp>[Crispin Spreadsheet.xlsx]Portfolio!R172C26</stp>
        <tr r="Z172" s="2"/>
      </tp>
      <tp>
        <v>122.59</v>
        <stp/>
        <stp>##V3_BDHV12</stp>
        <stp>G H8 Comdty</stp>
        <stp>PX_CLOSE_1D</stp>
        <stp>05/03/2018</stp>
        <stp>05/03/2018</stp>
        <stp>[Crispin Spreadsheet.xlsx]Portfolio!R255C26</stp>
        <tr r="Z255" s="2"/>
      </tp>
      <tp>
        <v>150.71</v>
        <stp/>
        <stp>##V3_BDHV12</stp>
        <stp>JBH8 Comdty</stp>
        <stp>PX_CLOSE_1D</stp>
        <stp>05/03/2018</stp>
        <stp>05/03/2018</stp>
        <stp>[Crispin Spreadsheet.xlsx]Portfolio!R254C26</stp>
        <tr r="Z254" s="2"/>
      </tp>
      <tp>
        <v>32577</v>
        <stp/>
        <stp>##V3_BDHV12</stp>
        <stp>KIO SJ Equity</stp>
        <stp>PX_CLOSE_1D</stp>
        <stp>05/03/2018</stp>
        <stp>05/03/2018</stp>
        <stp>[Crispin Spreadsheet.xlsx]Portfolio!R128C26</stp>
        <tr r="Z128" s="2"/>
      </tp>
      <tp>
        <v>176.2</v>
        <stp/>
        <stp>##V3_BDHV12</stp>
        <stp>TLW LN Equity</stp>
        <stp>PX_CLOSE_1D</stp>
        <stp>05/03/2018</stp>
        <stp>05/03/2018</stp>
        <stp>[Crispin Spreadsheet.xlsx]Portfolio!R197C26</stp>
        <tr r="Z197" s="2"/>
      </tp>
      <tp>
        <v>23</v>
        <stp/>
        <stp>##V3_BDHV12</stp>
        <stp>TCS LI Equity</stp>
        <stp>PX_CLOSE_1D</stp>
        <stp>05/03/2018</stp>
        <stp>05/03/2018</stp>
        <stp>[Crispin Spreadsheet.xlsx]Portfolio!R315C26</stp>
        <tr r="Z315" s="2"/>
      </tp>
      <tp>
        <v>122.73</v>
        <stp/>
        <stp>##V3_BDHV12</stp>
        <stp>MON US Equity</stp>
        <stp>PX_CLOSE_1D</stp>
        <stp>05/03/2018</stp>
        <stp>05/03/2018</stp>
        <stp>[Crispin Spreadsheet.xlsx]Portfolio!R230C26</stp>
        <tr r="Z230" s="2"/>
      </tp>
      <tp>
        <v>1273</v>
        <stp/>
        <stp>##V3_BDHV12</stp>
        <stp>TPK LN Equity</stp>
        <stp>PX_CLOSE_1D</stp>
        <stp>05/03/2018</stp>
        <stp>05/03/2018</stp>
        <stp>[Crispin Spreadsheet.xlsx]Portfolio!R195C26</stp>
        <tr r="Z195" s="2"/>
      </tp>
      <tp>
        <v>122.73</v>
        <stp/>
        <stp>##V3_BDHV12</stp>
        <stp>MON US Equity</stp>
        <stp>PX_CLOSE_1D</stp>
        <stp>05/03/2018</stp>
        <stp>05/03/2018</stp>
        <stp>[Crispin Spreadsheet.xlsx]Portfolio!R300C26</stp>
        <tr r="Z300" s="2"/>
      </tp>
      <tp>
        <v>14.6105</v>
        <stp/>
        <stp>##V3_BDPV12</stp>
        <stp>EURZAr Curncy</stp>
        <stp>PX_YEST_CLOSE</stp>
        <stp>[Crispin Spreadsheet.xlsx]Portfolio!R128C30</stp>
        <tr r="AD128" s="2"/>
      </tp>
      <tp>
        <v>14.6105</v>
        <stp/>
        <stp>##V3_BDPV12</stp>
        <stp>EURZAr Curncy</stp>
        <stp>PX_YEST_CLOSE</stp>
        <stp>[Crispin Spreadsheet.xlsx]Portfolio!R127C30</stp>
        <tr r="AD127" s="2"/>
      </tp>
      <tp>
        <v>14.6105</v>
        <stp/>
        <stp>##V3_BDPV12</stp>
        <stp>EURZAr Curncy</stp>
        <stp>PX_YEST_CLOSE</stp>
        <stp>[Crispin Spreadsheet.xlsx]Portfolio!R126C30</stp>
        <tr r="AD126" s="2"/>
      </tp>
      <tp>
        <v>67.680000000000007</v>
        <stp/>
        <stp>##V3_BDHV12</stp>
        <stp>K US Equity</stp>
        <stp>PX_CLOSE_1D</stp>
        <stp>05/03/2018</stp>
        <stp>05/03/2018</stp>
        <stp>[Crispin Spreadsheet.xlsx]Portfolio!R223C26</stp>
        <tr r="Z223" s="2"/>
      </tp>
      <tp>
        <v>36.06</v>
        <stp/>
        <stp>##V3_BDHV12</stp>
        <stp>NAV US Equity</stp>
        <stp>PX_CLOSE_1D</stp>
        <stp>05/03/2018</stp>
        <stp>05/03/2018</stp>
        <stp>[Crispin Spreadsheet.xlsx]Portfolio!R231C26</stp>
        <tr r="Z231" s="2"/>
      </tp>
      <tp>
        <v>36.06</v>
        <stp/>
        <stp>##V3_BDHV12</stp>
        <stp>NAV US Equity</stp>
        <stp>PX_CLOSE_1D</stp>
        <stp>05/03/2018</stp>
        <stp>05/03/2018</stp>
        <stp>[Crispin Spreadsheet.xlsx]Portfolio!R301C26</stp>
        <tr r="Z301" s="2"/>
      </tp>
      <tp>
        <v>1266</v>
        <stp/>
        <stp>##V3_BDHV12</stp>
        <stp>WPP LN Equity</stp>
        <stp>PX_CLOSE_1D</stp>
        <stp>05/03/2018</stp>
        <stp>05/03/2018</stp>
        <stp>[Crispin Spreadsheet.xlsx]Portfolio!R200C26</stp>
        <tr r="Z200" s="2"/>
      </tp>
      <tp>
        <v>1266</v>
        <stp/>
        <stp>##V3_BDHV12</stp>
        <stp>WPP LN Equity</stp>
        <stp>PX_CLOSE_1D</stp>
        <stp>05/03/2018</stp>
        <stp>05/03/2018</stp>
        <stp>[Crispin Spreadsheet.xlsx]Portfolio!R326C26</stp>
        <tr r="Z326" s="2"/>
      </tp>
      <tp>
        <v>1323.4</v>
        <stp/>
        <stp>##V3_BDHV12</stp>
        <stp>GCJ8 Comdty</stp>
        <stp>PX_CLOSE_1D</stp>
        <stp>05/03/2018</stp>
        <stp>05/03/2018</stp>
        <stp>[Crispin Spreadsheet.xlsx]Portfolio!R253C26</stp>
        <tr r="Z253" s="2"/>
      </tp>
      <tp>
        <v>199.02</v>
        <stp/>
        <stp>##V3_BDHV12</stp>
        <stp>VOD LN Equity</stp>
        <stp>PX_CLOSE_1D</stp>
        <stp>05/03/2018</stp>
        <stp>05/03/2018</stp>
        <stp>[Crispin Spreadsheet.xlsx]Portfolio!R199C26</stp>
        <tr r="Z199" s="2"/>
      </tp>
      <tp>
        <v>3.58</v>
        <stp/>
        <stp>##V3_BDPV12</stp>
        <stp>ART GY Equity</stp>
        <stp>PX_YEST_CLOSE</stp>
        <stp>[Crispin Spreadsheet.xlsx]Portfolio!R61C6</stp>
        <tr r="F61" s="2"/>
      </tp>
      <tp>
        <v>122.04</v>
        <stp/>
        <stp>##V3_BDPV12</stp>
        <stp>G H8 Comdty</stp>
        <stp>LAST_PRICE</stp>
        <stp>[Crispin Spreadsheet.xlsx]Portfolio!R255C7</stp>
        <tr r="G255" s="2"/>
      </tp>
      <tp t="s">
        <v>USD</v>
        <stp/>
        <stp>##V3_BDPV12</stp>
        <stp>NADLQ US Equity</stp>
        <stp>CRNCY</stp>
        <stp>[Crispin Spreadsheet.xlsx]Portfolio!R234C4</stp>
        <tr r="D234" s="2"/>
      </tp>
      <tp>
        <v>0.89412000000000003</v>
        <stp/>
        <stp>##V3_BDPV12</stp>
        <stp>EURGBP Curncy</stp>
        <stp>LAST_PRICE</stp>
        <stp>[Crispin Spreadsheet.xlsx]Portfolio!R168C13</stp>
        <tr r="M168" s="2"/>
      </tp>
      <tp>
        <v>0.89412000000000003</v>
        <stp/>
        <stp>##V3_BDPV12</stp>
        <stp>EURGBP Curncy</stp>
        <stp>LAST_PRICE</stp>
        <stp>[Crispin Spreadsheet.xlsx]Portfolio!R167C13</stp>
        <tr r="M167" s="2"/>
      </tp>
      <tp>
        <v>0.89412000000000003</v>
        <stp/>
        <stp>##V3_BDPV12</stp>
        <stp>EURGBP Curncy</stp>
        <stp>LAST_PRICE</stp>
        <stp>[Crispin Spreadsheet.xlsx]Portfolio!R163C13</stp>
        <tr r="M163" s="2"/>
      </tp>
      <tp>
        <v>0.89412000000000003</v>
        <stp/>
        <stp>##V3_BDPV12</stp>
        <stp>EURGBP Curncy</stp>
        <stp>LAST_PRICE</stp>
        <stp>[Crispin Spreadsheet.xlsx]Portfolio!R162C13</stp>
        <tr r="M162" s="2"/>
      </tp>
      <tp>
        <v>0.89412000000000003</v>
        <stp/>
        <stp>##V3_BDPV12</stp>
        <stp>EURGBP Curncy</stp>
        <stp>LAST_PRICE</stp>
        <stp>[Crispin Spreadsheet.xlsx]Portfolio!R178C13</stp>
        <tr r="M178" s="2"/>
      </tp>
      <tp>
        <v>0.89412000000000003</v>
        <stp/>
        <stp>##V3_BDPV12</stp>
        <stp>EURGBP Curncy</stp>
        <stp>LAST_PRICE</stp>
        <stp>[Crispin Spreadsheet.xlsx]Portfolio!R177C13</stp>
        <tr r="M177" s="2"/>
      </tp>
      <tp>
        <v>0.89412000000000003</v>
        <stp/>
        <stp>##V3_BDPV12</stp>
        <stp>EURGBP Curncy</stp>
        <stp>LAST_PRICE</stp>
        <stp>[Crispin Spreadsheet.xlsx]Portfolio!R176C13</stp>
        <tr r="M176" s="2"/>
      </tp>
      <tp>
        <v>0.89412000000000003</v>
        <stp/>
        <stp>##V3_BDPV12</stp>
        <stp>EURGBP Curncy</stp>
        <stp>LAST_PRICE</stp>
        <stp>[Crispin Spreadsheet.xlsx]Portfolio!R172C13</stp>
        <tr r="M172" s="2"/>
      </tp>
      <tp>
        <v>0.89412000000000003</v>
        <stp/>
        <stp>##V3_BDPV12</stp>
        <stp>EURGBP Curncy</stp>
        <stp>LAST_PRICE</stp>
        <stp>[Crispin Spreadsheet.xlsx]Portfolio!R159C13</stp>
        <tr r="M159" s="2"/>
      </tp>
      <tp>
        <v>0.89412000000000003</v>
        <stp/>
        <stp>##V3_BDPV12</stp>
        <stp>EURGBP Curncy</stp>
        <stp>LAST_PRICE</stp>
        <stp>[Crispin Spreadsheet.xlsx]Portfolio!R153C13</stp>
        <tr r="M153" s="2"/>
      </tp>
      <tp>
        <v>0.89412000000000003</v>
        <stp/>
        <stp>##V3_BDPV12</stp>
        <stp>EURGBP Curncy</stp>
        <stp>LAST_PRICE</stp>
        <stp>[Crispin Spreadsheet.xlsx]Portfolio!R151C13</stp>
        <tr r="M151" s="2"/>
      </tp>
      <tp>
        <v>0.89412000000000003</v>
        <stp/>
        <stp>##V3_BDPV12</stp>
        <stp>EURGBP Curncy</stp>
        <stp>LAST_PRICE</stp>
        <stp>[Crispin Spreadsheet.xlsx]Portfolio!R189C13</stp>
        <tr r="M189" s="2"/>
      </tp>
      <tp>
        <v>0.89412000000000003</v>
        <stp/>
        <stp>##V3_BDPV12</stp>
        <stp>EURGBP Curncy</stp>
        <stp>LAST_PRICE</stp>
        <stp>[Crispin Spreadsheet.xlsx]Portfolio!R186C13</stp>
        <tr r="M186" s="2"/>
      </tp>
      <tp>
        <v>0.89412000000000003</v>
        <stp/>
        <stp>##V3_BDPV12</stp>
        <stp>EURGBP Curncy</stp>
        <stp>LAST_PRICE</stp>
        <stp>[Crispin Spreadsheet.xlsx]Portfolio!R185C13</stp>
        <tr r="M185" s="2"/>
      </tp>
      <tp>
        <v>0.89412000000000003</v>
        <stp/>
        <stp>##V3_BDPV12</stp>
        <stp>EURGBP Curncy</stp>
        <stp>LAST_PRICE</stp>
        <stp>[Crispin Spreadsheet.xlsx]Portfolio!R183C13</stp>
        <tr r="M183" s="2"/>
      </tp>
      <tp>
        <v>0.89412000000000003</v>
        <stp/>
        <stp>##V3_BDPV12</stp>
        <stp>EURGBP Curncy</stp>
        <stp>LAST_PRICE</stp>
        <stp>[Crispin Spreadsheet.xlsx]Portfolio!R181C13</stp>
        <tr r="M181" s="2"/>
      </tp>
      <tp>
        <v>0.89412000000000003</v>
        <stp/>
        <stp>##V3_BDPV12</stp>
        <stp>EURGBP Curncy</stp>
        <stp>LAST_PRICE</stp>
        <stp>[Crispin Spreadsheet.xlsx]Portfolio!R191C13</stp>
        <tr r="M191" s="2"/>
      </tp>
      <tp>
        <v>0.89412000000000003</v>
        <stp/>
        <stp>##V3_BDPV12</stp>
        <stp>EURGBP Curncy</stp>
        <stp>LAST_PRICE</stp>
        <stp>[Crispin Spreadsheet.xlsx]Portfolio!R190C13</stp>
        <tr r="M190" s="2"/>
      </tp>
      <tp t="s">
        <v>SEK</v>
        <stp/>
        <stp>##V3_BDPV12</stp>
        <stp>HEXAB SS Equity</stp>
        <stp>CRNCY</stp>
        <stp>[Crispin Spreadsheet.xlsx]Portfolio!R290C4</stp>
        <tr r="D290" s="2"/>
      </tp>
      <tp>
        <v>0.89412000000000003</v>
        <stp/>
        <stp>##V3_BDPV12</stp>
        <stp>EURGBP Curncy</stp>
        <stp>LAST_PRICE</stp>
        <stp>[Crispin Spreadsheet.xlsx]Portfolio!R265C13</stp>
        <tr r="M265" s="2"/>
      </tp>
      <tp>
        <v>0.89412000000000003</v>
        <stp/>
        <stp>##V3_BDPV12</stp>
        <stp>EURGBP Curncy</stp>
        <stp>LAST_PRICE</stp>
        <stp>[Crispin Spreadsheet.xlsx]Portfolio!R262C13</stp>
        <tr r="M262" s="2"/>
      </tp>
      <tp>
        <v>0.89412000000000003</v>
        <stp/>
        <stp>##V3_BDPV12</stp>
        <stp>EURGBP Curncy</stp>
        <stp>LAST_PRICE</stp>
        <stp>[Crispin Spreadsheet.xlsx]Portfolio!R260C13</stp>
        <tr r="M260" s="2"/>
      </tp>
      <tp>
        <v>0.89412000000000003</v>
        <stp/>
        <stp>##V3_BDPV12</stp>
        <stp>EURGBP Curncy</stp>
        <stp>LAST_PRICE</stp>
        <stp>[Crispin Spreadsheet.xlsx]Portfolio!R257C13</stp>
        <tr r="M257" s="2"/>
      </tp>
      <tp>
        <v>0.89412000000000003</v>
        <stp/>
        <stp>##V3_BDPV12</stp>
        <stp>EURGBP Curncy</stp>
        <stp>LAST_PRICE</stp>
        <stp>[Crispin Spreadsheet.xlsx]Portfolio!R255C13</stp>
        <tr r="M255" s="2"/>
      </tp>
      <tp>
        <v>27.72</v>
        <stp/>
        <stp>##V3_BDPV12</stp>
        <stp>EDEN FP Equity</stp>
        <stp>PX_YEST_CLOSE</stp>
        <stp>[Crispin Spreadsheet.xlsx]Portfolio!R45C6</stp>
        <tr r="F45" s="2"/>
      </tp>
      <tp t="s">
        <v>USD</v>
        <stp/>
        <stp>##V3_BDPV12</stp>
        <stp>AAL US Equity</stp>
        <stp>CRNCY</stp>
        <stp>[Crispin Spreadsheet.xlsx]Portfolio!R204C4</stp>
        <tr r="D204" s="2"/>
      </tp>
      <tp t="s">
        <v>EUR</v>
        <stp/>
        <stp>##V3_BDPV12</stp>
        <stp>SDF GY Equity</stp>
        <stp>CRNCY</stp>
        <stp>[Crispin Spreadsheet.xlsx]Portfolio!R294C4</stp>
        <tr r="D294" s="2"/>
      </tp>
      <tp t="s">
        <v>USD</v>
        <stp/>
        <stp>##V3_BDPV12</stp>
        <stp>KGC US Equity</stp>
        <stp>CRNCY</stp>
        <stp>[Crispin Spreadsheet.xlsx]Portfolio!R224C4</stp>
        <tr r="D224" s="2"/>
      </tp>
      <tp t="s">
        <v>GBp</v>
        <stp/>
        <stp>##V3_BDPV12</stp>
        <stp>RB/ LN Equity</stp>
        <stp>CRNCY</stp>
        <stp>[Crispin Spreadsheet.xlsx]Portfolio!R184C4</stp>
        <tr r="D184" s="2"/>
      </tp>
      <tp t="s">
        <v>USD</v>
        <stp/>
        <stp>##V3_BDPV12</stp>
        <stp>QCOM US Equity</stp>
        <stp>CRNCY</stp>
        <stp>[Crispin Spreadsheet.xlsx]Portfolio!R236C4</stp>
        <tr r="D236" s="2"/>
      </tp>
      <tp t="s">
        <v>CHF</v>
        <stp/>
        <stp>##V3_BDPV12</stp>
        <stp>UHR SW Equity</stp>
        <stp>CRNCY</stp>
        <stp>[Crispin Spreadsheet.xlsx]Portfolio!R314C4</stp>
        <tr r="D314" s="2"/>
      </tp>
      <tp>
        <v>30.94</v>
        <stp/>
        <stp>##V3_BDPV12</stp>
        <stp>CLAB SS Equity</stp>
        <stp>PX_YEST_CLOSE</stp>
        <stp>[Crispin Spreadsheet.xlsx]Portfolio!R131C6</stp>
        <tr r="F131" s="2"/>
      </tp>
      <tp t="s">
        <v>USD</v>
        <stp/>
        <stp>##V3_BDPV12</stp>
        <stp>TUP US Equity</stp>
        <stp>CRNCY</stp>
        <stp>[Crispin Spreadsheet.xlsx]Portfolio!R244C4</stp>
        <tr r="D244" s="2"/>
      </tp>
      <tp t="s">
        <v>USD</v>
        <stp/>
        <stp>##V3_BDPV12</stp>
        <stp>WFT US Equity</stp>
        <stp>CRNCY</stp>
        <stp>[Crispin Spreadsheet.xlsx]Portfolio!R324C4</stp>
        <tr r="D324" s="2"/>
      </tp>
      <tp t="s">
        <v>GBp</v>
        <stp/>
        <stp>##V3_BDPV12</stp>
        <stp>AAL LN Equity</stp>
        <stp>CRNCY</stp>
        <stp>[Crispin Spreadsheet.xlsx]Portfolio!R144C4</stp>
        <tr r="D144" s="2"/>
      </tp>
      <tp t="s">
        <v>GBp</v>
        <stp/>
        <stp>##V3_BDPV12</stp>
        <stp>CCH LN Equity</stp>
        <stp>CRNCY</stp>
        <stp>[Crispin Spreadsheet.xlsx]Portfolio!R154C4</stp>
        <tr r="D154" s="2"/>
      </tp>
      <tp t="s">
        <v>GBp</v>
        <stp/>
        <stp>##V3_BDPV12</stp>
        <stp>DTG LN Equity</stp>
        <stp>CRNCY</stp>
        <stp>[Crispin Spreadsheet.xlsx]Portfolio!R284C4</stp>
        <tr r="D284" s="2"/>
      </tp>
      <tp t="s">
        <v>GBp</v>
        <stp/>
        <stp>##V3_BDPV12</stp>
        <stp>EMG LN Equity</stp>
        <stp>CRNCY</stp>
        <stp>[Crispin Spreadsheet.xlsx]Portfolio!R174C4</stp>
        <tr r="D174" s="2"/>
      </tp>
      <tp>
        <v>1345.5</v>
        <stp/>
        <stp>##V3_BDPV12</stp>
        <stp>SKY LN Equity</stp>
        <stp>LAST_PRICE</stp>
        <stp>[Crispin Spreadsheet.xlsx]Portfolio!R192C7</stp>
        <tr r="G192" s="2"/>
      </tp>
      <tp>
        <v>22.7</v>
        <stp/>
        <stp>##V3_BDPV12</stp>
        <stp>TCS LI Equity</stp>
        <stp>LAST_PRICE</stp>
        <stp>[Crispin Spreadsheet.xlsx]Portfolio!R315C7</stp>
        <tr r="G315" s="2"/>
      </tp>
      <tp>
        <v>7.8333000000000004</v>
        <stp/>
        <stp>##V3_BDPV12</stp>
        <stp>USDHKD Curncy</stp>
        <stp>LAST_PRICE</stp>
        <stp>[Crispin Spreadsheet.xlsx]Portfolio!R267C7</stp>
        <tr r="G267" s="2"/>
      </tp>
      <tp>
        <v>1275</v>
        <stp/>
        <stp>##V3_BDPV12</stp>
        <stp>TPK LN Equity</stp>
        <stp>LAST_PRICE</stp>
        <stp>[Crispin Spreadsheet.xlsx]Portfolio!R195C7</stp>
        <tr r="G195" s="2"/>
      </tp>
      <tp>
        <v>1260.5</v>
        <stp/>
        <stp>##V3_BDPV12</stp>
        <stp>WPP LN Equity</stp>
        <stp>LAST_PRICE</stp>
        <stp>[Crispin Spreadsheet.xlsx]Portfolio!R326C7</stp>
        <tr r="G326" s="2"/>
      </tp>
      <tp>
        <v>62.06</v>
        <stp/>
        <stp>##V3_BDPV12</stp>
        <stp>BNP FP Equity</stp>
        <stp>PX_YEST_CLOSE</stp>
        <stp>[Crispin Spreadsheet.xlsx]Portfolio!R44C6</stp>
        <tr r="F44" s="2"/>
      </tp>
      <tp>
        <v>151.04</v>
        <stp/>
        <stp>##V3_BDPV12</stp>
        <stp>JBH8 Comdty</stp>
        <stp>LAST_PRICE</stp>
        <stp>[Crispin Spreadsheet.xlsx]Portfolio!R254C7</stp>
        <tr r="G254" s="2"/>
      </tp>
      <tp>
        <v>55.56</v>
        <stp/>
        <stp>##V3_BDPV12</stp>
        <stp>ERICB SS Equity</stp>
        <stp>PX_YEST_CLOSE</stp>
        <stp>[Crispin Spreadsheet.xlsx]Portfolio!R133C6</stp>
        <tr r="F133" s="2"/>
      </tp>
      <tp t="s">
        <v>EUR</v>
        <stp/>
        <stp>##V3_BDPV12</stp>
        <stp>SZU GY Equity</stp>
        <stp>CRNCY</stp>
        <stp>[Crispin Spreadsheet.xlsx]Portfolio!R68C4</stp>
        <tr r="D68" s="2"/>
      </tp>
      <tp t="s">
        <v>EUR</v>
        <stp/>
        <stp>##V3_BDPV12</stp>
        <stp>PHIA NA Equity</stp>
        <stp>CRNCY</stp>
        <stp>[Crispin Spreadsheet.xlsx]Portfolio!R116C4</stp>
        <tr r="D116" s="2"/>
      </tp>
      <tp t="s">
        <v>USD</v>
        <stp/>
        <stp>##V3_BDPV12</stp>
        <stp>DAL US Equity</stp>
        <stp>CRNCY</stp>
        <stp>[Crispin Spreadsheet.xlsx]Portfolio!R215C4</stp>
        <tr r="D215" s="2"/>
      </tp>
      <tp t="s">
        <v>DKK</v>
        <stp/>
        <stp>##V3_BDPV12</stp>
        <stp>WDH DC Equity</stp>
        <stp>CRNCY</stp>
        <stp>[Crispin Spreadsheet.xlsx]Portfolio!R325C4</stp>
        <tr r="D325" s="2"/>
      </tp>
      <tp t="s">
        <v>USD</v>
        <stp/>
        <stp>##V3_BDPV12</stp>
        <stp>KHC US Equity</stp>
        <stp>CRNCY</stp>
        <stp>[Crispin Spreadsheet.xlsx]Portfolio!R225C4</stp>
        <tr r="D225" s="2"/>
      </tp>
      <tp t="s">
        <v>GBp</v>
        <stp/>
        <stp>##V3_BDPV12</stp>
        <stp>TPK LN Equity</stp>
        <stp>CRNCY</stp>
        <stp>[Crispin Spreadsheet.xlsx]Portfolio!R195C4</stp>
        <tr r="D195" s="2"/>
      </tp>
      <tp t="s">
        <v>USD</v>
        <stp/>
        <stp>##V3_BDPV12</stp>
        <stp>TCS LI Equity</stp>
        <stp>CRNCY</stp>
        <stp>[Crispin Spreadsheet.xlsx]Portfolio!R315C4</stp>
        <tr r="D315" s="2"/>
      </tp>
      <tp t="s">
        <v>EUR</v>
        <stp/>
        <stp>##V3_BDPV12</stp>
        <stp>HDG NA Equity</stp>
        <stp>CRNCY</stp>
        <stp>[Crispin Spreadsheet.xlsx]Portfolio!R115C4</stp>
        <tr r="D115" s="2"/>
      </tp>
      <tp t="s">
        <v>USD</v>
        <stp/>
        <stp>##V3_BDPV12</stp>
        <stp>URI US Equity</stp>
        <stp>CRNCY</stp>
        <stp>[Crispin Spreadsheet.xlsx]Portfolio!R245C4</stp>
        <tr r="D245" s="2"/>
      </tp>
      <tp>
        <v>139.5</v>
        <stp/>
        <stp>##V3_BDPV12</stp>
        <stp>JUST LN Equity</stp>
        <stp>PX_YEST_CLOSE</stp>
        <stp>[Crispin Spreadsheet.xlsx]Portfolio!R169C6</stp>
        <tr r="F169" s="2"/>
      </tp>
      <tp t="s">
        <v>EUR</v>
        <stp/>
        <stp>##V3_BDPV12</stp>
        <stp>EDF FP Equity</stp>
        <stp>CRNCY</stp>
        <stp>[Crispin Spreadsheet.xlsx]Portfolio!R285C4</stp>
        <tr r="D285" s="2"/>
      </tp>
      <tp t="s">
        <v>GBp</v>
        <stp/>
        <stp>##V3_BDPV12</stp>
        <stp>OBD LN Equity</stp>
        <stp>CRNCY</stp>
        <stp>[Crispin Spreadsheet.xlsx]Portfolio!R175C4</stp>
        <tr r="D175" s="2"/>
      </tp>
      <tp>
        <v>13.95</v>
        <stp/>
        <stp>##V3_BDPV12</stp>
        <stp>CDZI US Equity</stp>
        <stp>PX_YEST_CLOSE</stp>
        <stp>[Crispin Spreadsheet.xlsx]Portfolio!R210C6</stp>
        <tr r="F210" s="2"/>
      </tp>
      <tp>
        <v>17.625</v>
        <stp/>
        <stp>##V3_BDPV12</stp>
        <stp>SLP LN Equity</stp>
        <stp>LAST_PRICE</stp>
        <stp>[Crispin Spreadsheet.xlsx]Portfolio!R193C7</stp>
        <tr r="G193" s="2"/>
      </tp>
      <tp>
        <v>19.149999999999999</v>
        <stp/>
        <stp>##V3_BDPV12</stp>
        <stp>HTZ US Equity</stp>
        <stp>LAST_PRICE</stp>
        <stp>[Crispin Spreadsheet.xlsx]Portfolio!R221C7</stp>
        <tr r="G221" s="2"/>
      </tp>
      <tp>
        <v>26.75</v>
        <stp/>
        <stp>##V3_BDPV12</stp>
        <stp>PDG LN Equity</stp>
        <stp>LAST_PRICE</stp>
        <stp>[Crispin Spreadsheet.xlsx]Portfolio!R180C7</stp>
        <tr r="G180" s="2"/>
      </tp>
      <tp>
        <v>26.29</v>
        <stp/>
        <stp>##V3_BDPV12</stp>
        <stp>PGS NO Equity</stp>
        <stp>LAST_PRICE</stp>
        <stp>[Crispin Spreadsheet.xlsx]Portfolio!R122C7</stp>
        <tr r="G122" s="2"/>
      </tp>
      <tp>
        <v>6064</v>
        <stp/>
        <stp>##V3_BDPV12</stp>
        <stp>RRS LN Equity</stp>
        <stp>LAST_PRICE</stp>
        <stp>[Crispin Spreadsheet.xlsx]Portfolio!R182C7</stp>
        <tr r="G182" s="2"/>
      </tp>
      <tp>
        <v>34</v>
        <stp/>
        <stp>##V3_BDPV12</stp>
        <stp>KSP ID Equity</stp>
        <stp>PX_YEST_CLOSE</stp>
        <stp>[Crispin Spreadsheet.xlsx]Portfolio!R87C6</stp>
        <tr r="F87" s="2"/>
      </tp>
      <tp>
        <v>84.23</v>
        <stp/>
        <stp>##V3_BDPV12</stp>
        <stp>SAP GY Equity</stp>
        <stp>PX_YEST_CLOSE</stp>
        <stp>[Crispin Spreadsheet.xlsx]Portfolio!R67C6</stp>
        <tr r="F67" s="2"/>
      </tp>
      <tp>
        <v>36.44</v>
        <stp/>
        <stp>##V3_BDPV12</stp>
        <stp>NRE1V FH Equity</stp>
        <stp>PX_YEST_CLOSE</stp>
        <stp>[Crispin Spreadsheet.xlsx]Portfolio!R41C6</stp>
        <tr r="F41" s="2"/>
      </tp>
      <tp t="s">
        <v>EUR</v>
        <stp/>
        <stp>##V3_BDPV12</stp>
        <stp>VIV FP Equity</stp>
        <stp>CRNCY</stp>
        <stp>[Crispin Spreadsheet.xlsx]Portfolio!R58C4</stp>
        <tr r="D58" s="2"/>
      </tp>
      <tp t="s">
        <v>AUD</v>
        <stp/>
        <stp>##V3_BDPV12</stp>
        <stp>WOW AU Equity</stp>
        <stp>CRNCY</stp>
        <stp>[Crispin Spreadsheet.xlsx]Portfolio!R19C4</stp>
        <tr r="D19" s="2"/>
      </tp>
      <tp t="s">
        <v>SEK</v>
        <stp/>
        <stp>##V3_BDPV12</stp>
        <stp>GETIB SS Equity</stp>
        <stp>CRNCY</stp>
        <stp>[Crispin Spreadsheet.xlsx]Portfolio!R132C4</stp>
        <tr r="D132" s="2"/>
      </tp>
      <tp t="s">
        <v>EUR</v>
        <stp/>
        <stp>##V3_BDPV12</stp>
        <stp>PHIA NA Equity</stp>
        <stp>CRNCY</stp>
        <stp>[Crispin Spreadsheet.xlsx]Portfolio!R295C4</stp>
        <tr r="D295" s="2"/>
      </tp>
      <tp t="s">
        <v>ZAr</v>
        <stp/>
        <stp>##V3_BDPV12</stp>
        <stp>ANG SJ Equity</stp>
        <stp>CRNCY</stp>
        <stp>[Crispin Spreadsheet.xlsx]Portfolio!R126C4</stp>
        <tr r="D126" s="2"/>
      </tp>
      <tp t="s">
        <v>USD</v>
        <stp/>
        <stp>##V3_BDPV12</stp>
        <stp>KHC US Equity</stp>
        <stp>CRNCY</stp>
        <stp>[Crispin Spreadsheet.xlsx]Portfolio!R296C4</stp>
        <tr r="D296" s="2"/>
      </tp>
      <tp t="s">
        <v>CHF</v>
        <stp/>
        <stp>##V3_BDPV12</stp>
        <stp>LHN SW Equity</stp>
        <stp>CRNCY</stp>
        <stp>[Crispin Spreadsheet.xlsx]Portfolio!R136C4</stp>
        <tr r="D136" s="2"/>
      </tp>
      <tp t="s">
        <v>GBp</v>
        <stp/>
        <stp>##V3_BDPV12</stp>
        <stp>WPP LN Equity</stp>
        <stp>CRNCY</stp>
        <stp>[Crispin Spreadsheet.xlsx]Portfolio!R326C4</stp>
        <tr r="D326" s="2"/>
      </tp>
      <tp t="s">
        <v>GBp</v>
        <stp/>
        <stp>##V3_BDPV12</stp>
        <stp>ITV LN Equity</stp>
        <stp>CRNCY</stp>
        <stp>[Crispin Spreadsheet.xlsx]Portfolio!R166C4</stp>
        <tr r="D166" s="2"/>
      </tp>
      <tp t="s">
        <v>USD</v>
        <stp/>
        <stp>##V3_BDPV12</stp>
        <stp>RDC US Equity</stp>
        <stp>CRNCY</stp>
        <stp>[Crispin Spreadsheet.xlsx]Portfolio!R306C4</stp>
        <tr r="D306" s="2"/>
      </tp>
      <tp t="s">
        <v>EUR</v>
        <stp/>
        <stp>##V3_BDPV12</stp>
        <stp>FTI FP Equity</stp>
        <stp>CRNCY</stp>
        <stp>[Crispin Spreadsheet.xlsx]Portfolio!R316C4</stp>
        <tr r="D316" s="2"/>
      </tp>
      <tp>
        <v>19.34</v>
        <stp/>
        <stp>##V3_BDPV12</stp>
        <stp>COTY US Equity</stp>
        <stp>PX_YEST_CLOSE</stp>
        <stp>[Crispin Spreadsheet.xlsx]Portfolio!R213C6</stp>
        <tr r="F213" s="2"/>
      </tp>
      <tp t="s">
        <v>EUR</v>
        <stp/>
        <stp>##V3_BDPV12</stp>
        <stp>ABI BB Equity</stp>
        <stp>CRNCY</stp>
        <stp>[Crispin Spreadsheet.xlsx]Portfolio!R276C4</stp>
        <tr r="D276" s="2"/>
      </tp>
      <tp>
        <v>330.82</v>
        <stp/>
        <stp>##V3_BDPV12</stp>
        <stp>CACC US Equity</stp>
        <stp>PX_YEST_CLOSE</stp>
        <stp>[Crispin Spreadsheet.xlsx]Portfolio!R283C6</stp>
        <tr r="F283" s="2"/>
      </tp>
      <tp t="s">
        <v>GBp</v>
        <stp/>
        <stp>##V3_BDPV12</stp>
        <stp>DEB LN Equity</stp>
        <stp>CRNCY</stp>
        <stp>[Crispin Spreadsheet.xlsx]Portfolio!R156C4</stp>
        <tr r="D156" s="2"/>
      </tp>
      <tp>
        <v>187.05</v>
        <stp/>
        <stp>##V3_BDPV12</stp>
        <stp>TLW LN Equity</stp>
        <stp>LAST_PRICE</stp>
        <stp>[Crispin Spreadsheet.xlsx]Portfolio!R197C7</stp>
        <tr r="G197" s="2"/>
      </tp>
      <tp>
        <v>45.77</v>
        <stp/>
        <stp>##V3_BDPV12</stp>
        <stp>CAR US Equity</stp>
        <stp>LAST_PRICE</stp>
        <stp>[Crispin Spreadsheet.xlsx]Portfolio!R279C7</stp>
        <tr r="G279" s="2"/>
      </tp>
      <tp>
        <v>0.78110000000000002</v>
        <stp/>
        <stp>##V3_BDPV12</stp>
        <stp>AUDUSD Curncy</stp>
        <stp>LAST_PRICE</stp>
        <stp>[Crispin Spreadsheet.xlsx]Portfolio!R339C7</stp>
        <tr r="G339" s="2"/>
      </tp>
      <tp>
        <v>108.44499999999999</v>
        <stp/>
        <stp>##V3_BDPV12</stp>
        <stp>BMA US Equity</stp>
        <stp>LAST_PRICE</stp>
        <stp>[Crispin Spreadsheet.xlsx]Portfolio!R208C7</stp>
        <tr r="G208" s="2"/>
      </tp>
      <tp>
        <v>3.13</v>
        <stp/>
        <stp>##V3_BDPV12</stp>
        <stp>MTS AU Equity</stp>
        <stp>PX_YEST_CLOSE</stp>
        <stp>[Crispin Spreadsheet.xlsx]Portfolio!R15C6</stp>
        <tr r="F15" s="2"/>
      </tp>
      <tp t="s">
        <v>AUD</v>
        <stp/>
        <stp>##V3_BDPV12</stp>
        <stp>WGX AU Equity</stp>
        <stp>CRNCY</stp>
        <stp>[Crispin Spreadsheet.xlsx]Portfolio!R17C4</stp>
        <tr r="D17" s="2"/>
      </tp>
      <tp t="s">
        <v>USD</v>
        <stp/>
        <stp>##V3_BDPV12</stp>
        <stp>TSLA US Equity</stp>
        <stp>CRNCY</stp>
        <stp>[Crispin Spreadsheet.xlsx]Portfolio!R240C4</stp>
        <tr r="D240" s="2"/>
      </tp>
      <tp t="s">
        <v>USD</v>
        <stp/>
        <stp>##V3_BDPV12</stp>
        <stp>VSAT US Equity</stp>
        <stp>CRNCY</stp>
        <stp>[Crispin Spreadsheet.xlsx]Portfolio!R322C4</stp>
        <tr r="D322" s="2"/>
      </tp>
      <tp t="s">
        <v>USD</v>
        <stp/>
        <stp>##V3_BDPV12</stp>
        <stp>CAR US Equity</stp>
        <stp>CRNCY</stp>
        <stp>[Crispin Spreadsheet.xlsx]Portfolio!R207C4</stp>
        <tr r="D207" s="2"/>
      </tp>
      <tp t="s">
        <v>EUR</v>
        <stp/>
        <stp>##V3_BDPV12</stp>
        <stp>WDI GY Equity</stp>
        <stp>CRNCY</stp>
        <stp>[Crispin Spreadsheet.xlsx]Portfolio!R327C4</stp>
        <tr r="D327" s="2"/>
      </tp>
      <tp t="s">
        <v>ZAr</v>
        <stp/>
        <stp>##V3_BDPV12</stp>
        <stp>AXL SJ Equity</stp>
        <stp>CRNCY</stp>
        <stp>[Crispin Spreadsheet.xlsx]Portfolio!R127C4</stp>
        <tr r="D127" s="2"/>
      </tp>
      <tp t="s">
        <v>GBp</v>
        <stp/>
        <stp>##V3_BDPV12</stp>
        <stp>RR/ LN Equity</stp>
        <stp>CRNCY</stp>
        <stp>[Crispin Spreadsheet.xlsx]Portfolio!R187C4</stp>
        <tr r="D187" s="2"/>
      </tp>
      <tp>
        <v>43.76</v>
        <stp/>
        <stp>##V3_BDPV12</stp>
        <stp>CRUS US Equity</stp>
        <stp>PX_YEST_CLOSE</stp>
        <stp>[Crispin Spreadsheet.xlsx]Portfolio!R282C6</stp>
        <tr r="F282" s="2"/>
      </tp>
      <tp>
        <v>43.76</v>
        <stp/>
        <stp>##V3_BDPV12</stp>
        <stp>CRUS US Equity</stp>
        <stp>PX_YEST_CLOSE</stp>
        <stp>[Crispin Spreadsheet.xlsx]Portfolio!R212C6</stp>
        <tr r="F212" s="2"/>
      </tp>
      <tp t="s">
        <v>GBp</v>
        <stp/>
        <stp>##V3_BDPV12</stp>
        <stp>TLW LN Equity</stp>
        <stp>CRNCY</stp>
        <stp>[Crispin Spreadsheet.xlsx]Portfolio!R197C4</stp>
        <tr r="D197" s="2"/>
      </tp>
      <tp t="s">
        <v>USD</v>
        <stp/>
        <stp>##V3_BDPV12</stp>
        <stp>LVS US Equity</stp>
        <stp>CRNCY</stp>
        <stp>[Crispin Spreadsheet.xlsx]Portfolio!R227C4</stp>
        <tr r="D227" s="2"/>
      </tp>
      <tp>
        <v>644.5</v>
        <stp/>
        <stp>##V3_BDPV12</stp>
        <stp>DMGT LN Equity</stp>
        <stp>PX_YEST_CLOSE</stp>
        <stp>[Crispin Spreadsheet.xlsx]Portfolio!R155C6</stp>
        <tr r="F155" s="2"/>
      </tp>
      <tp t="s">
        <v>USD</v>
        <stp/>
        <stp>##V3_BDPV12</stp>
        <stp>SAFM US Equity</stp>
        <stp>CRNCY</stp>
        <stp>[Crispin Spreadsheet.xlsx]Portfolio!R307C4</stp>
        <tr r="D307" s="2"/>
      </tp>
      <tp t="s">
        <v>USD</v>
        <stp/>
        <stp>##V3_BDPV12</stp>
        <stp>RDC US Equity</stp>
        <stp>CRNCY</stp>
        <stp>[Crispin Spreadsheet.xlsx]Portfolio!R237C4</stp>
        <tr r="D237" s="2"/>
      </tp>
      <tp t="s">
        <v>NOK</v>
        <stp/>
        <stp>##V3_BDPV12</stp>
        <stp>FRO NO Equity</stp>
        <stp>CRNCY</stp>
        <stp>[Crispin Spreadsheet.xlsx]Portfolio!R287C4</stp>
        <tr r="D287" s="2"/>
      </tp>
      <tp t="s">
        <v>GBp</v>
        <stp/>
        <stp>##V3_BDPV12</stp>
        <stp>DOM LN Equity</stp>
        <stp>CRNCY</stp>
        <stp>[Crispin Spreadsheet.xlsx]Portfolio!R157C4</stp>
        <tr r="D157" s="2"/>
      </tp>
      <tp>
        <v>72.400000000000006</v>
        <stp/>
        <stp>##V3_BDPV12</stp>
        <stp>LVS US Equity</stp>
        <stp>LAST_PRICE</stp>
        <stp>[Crispin Spreadsheet.xlsx]Portfolio!R227C7</stp>
        <tr r="G227" s="2"/>
      </tp>
      <tp>
        <v>0.78110000000000002</v>
        <stp/>
        <stp>##V3_BDPV12</stp>
        <stp>AUDUSD Curncy</stp>
        <stp>LAST_PRICE</stp>
        <stp>[Crispin Spreadsheet.xlsx]Portfolio!R268C7</stp>
        <tr r="G268" s="2"/>
      </tp>
      <tp>
        <v>22.65</v>
        <stp/>
        <stp>##V3_BDPV12</stp>
        <stp>BFR US Equity</stp>
        <stp>LAST_PRICE</stp>
        <stp>[Crispin Spreadsheet.xlsx]Portfolio!R209C7</stp>
        <tr r="G209" s="2"/>
      </tp>
      <tp>
        <v>50.69</v>
        <stp/>
        <stp>##V3_BDPV12</stp>
        <stp>BID US Equity</stp>
        <stp>LAST_PRICE</stp>
        <stp>[Crispin Spreadsheet.xlsx]Portfolio!R239C7</stp>
        <tr r="G239" s="2"/>
      </tp>
      <tp>
        <v>4.0999999999999996</v>
        <stp/>
        <stp>##V3_BDPV12</stp>
        <stp>TRQ CN Equity</stp>
        <stp>PX_YEST_CLOSE</stp>
        <stp>[Crispin Spreadsheet.xlsx]Portfolio!R30C6</stp>
        <tr r="F30" s="2"/>
      </tp>
      <tp>
        <v>1338.3</v>
        <stp/>
        <stp>##V3_BDPV12</stp>
        <stp>GCJ8 Comdty</stp>
        <stp>LAST_PRICE</stp>
        <stp>[Crispin Spreadsheet.xlsx]Portfolio!R253C7</stp>
        <tr r="G253" s="2"/>
      </tp>
      <tp t="s">
        <v>USD</v>
        <stp/>
        <stp>##V3_BDPV12</stp>
        <stp>TSLA US Equity</stp>
        <stp>CRNCY</stp>
        <stp>[Crispin Spreadsheet.xlsx]Portfolio!R317C4</stp>
        <tr r="D317" s="2"/>
      </tp>
      <tp t="s">
        <v>GBp</v>
        <stp/>
        <stp>##V3_BDPV12</stp>
        <stp>PDG LN Equity</stp>
        <stp>CRNCY</stp>
        <stp>[Crispin Spreadsheet.xlsx]Portfolio!R180C4</stp>
        <tr r="D180" s="2"/>
      </tp>
      <tp t="s">
        <v>USD</v>
        <stp/>
        <stp>##V3_BDPV12</stp>
        <stp>MON US Equity</stp>
        <stp>CRNCY</stp>
        <stp>[Crispin Spreadsheet.xlsx]Portfolio!R300C4</stp>
        <tr r="D300" s="2"/>
      </tp>
      <tp t="s">
        <v>USD</v>
        <stp/>
        <stp>##V3_BDPV12</stp>
        <stp>MON US Equity</stp>
        <stp>CRNCY</stp>
        <stp>[Crispin Spreadsheet.xlsx]Portfolio!R230C4</stp>
        <tr r="D230" s="2"/>
      </tp>
      <tp t="s">
        <v>GBp</v>
        <stp/>
        <stp>##V3_BDPV12</stp>
        <stp>WPP LN Equity</stp>
        <stp>CRNCY</stp>
        <stp>[Crispin Spreadsheet.xlsx]Portfolio!R200C4</stp>
        <tr r="D200" s="2"/>
      </tp>
      <tp t="s">
        <v>GBp</v>
        <stp/>
        <stp>##V3_BDPV12</stp>
        <stp>JUP LN Equity</stp>
        <stp>CRNCY</stp>
        <stp>[Crispin Spreadsheet.xlsx]Portfolio!R170C4</stp>
        <tr r="D170" s="2"/>
      </tp>
      <tp>
        <v>401</v>
        <stp/>
        <stp>##V3_BDPV12</stp>
        <stp>ASHM LN Equity</stp>
        <stp>PX_YEST_CLOSE</stp>
        <stp>[Crispin Spreadsheet.xlsx]Portfolio!R277C6</stp>
        <tr r="F277" s="2"/>
      </tp>
      <tp t="s">
        <v>USD</v>
        <stp/>
        <stp>##V3_BDPV12</stp>
        <stp>URI US Equity</stp>
        <stp>CRNCY</stp>
        <stp>[Crispin Spreadsheet.xlsx]Portfolio!R320C4</stp>
        <tr r="D320" s="2"/>
      </tp>
      <tp>
        <v>376.4</v>
        <stp/>
        <stp>##V3_BDPV12</stp>
        <stp>AUTO LN Equity</stp>
        <stp>PX_YEST_CLOSE</stp>
        <stp>[Crispin Spreadsheet.xlsx]Portfolio!R147C6</stp>
        <tr r="F147" s="2"/>
      </tp>
      <tp t="s">
        <v>GBp</v>
        <stp/>
        <stp>##V3_BDPV12</stp>
        <stp>BKG LN Equity</stp>
        <stp>CRNCY</stp>
        <stp>[Crispin Spreadsheet.xlsx]Portfolio!R280C4</stp>
        <tr r="D280" s="2"/>
      </tp>
      <tp t="s">
        <v>GBp</v>
        <stp/>
        <stp>##V3_BDPV12</stp>
        <stp>BKG LN Equity</stp>
        <stp>CRNCY</stp>
        <stp>[Crispin Spreadsheet.xlsx]Portfolio!R150C4</stp>
        <tr r="D150" s="2"/>
      </tp>
      <tp t="s">
        <v>USD</v>
        <stp/>
        <stp>##V3_BDPV12</stp>
        <stp>UNVR US Equity</stp>
        <stp>CRNCY</stp>
        <stp>[Crispin Spreadsheet.xlsx]Portfolio!R246C4</stp>
        <tr r="D246" s="2"/>
      </tp>
      <tp>
        <v>52.34</v>
        <stp/>
        <stp>##V3_BDPV12</stp>
        <stp>LHN SW Equity</stp>
        <stp>LAST_PRICE</stp>
        <stp>[Crispin Spreadsheet.xlsx]Portfolio!R136C7</stp>
        <tr r="G136" s="2"/>
      </tp>
      <tp>
        <v>828.4</v>
        <stp/>
        <stp>##V3_BDPV12</stp>
        <stp>RR/ LN Equity</stp>
        <stp>LAST_PRICE</stp>
        <stp>[Crispin Spreadsheet.xlsx]Portfolio!R187C7</stp>
        <tr r="G187" s="2"/>
      </tp>
      <tp t="s">
        <v>AUD</v>
        <stp/>
        <stp>##V3_BDPV12</stp>
        <stp>WGXO AU Equity</stp>
        <stp>CRNCY</stp>
        <stp>[Crispin Spreadsheet.xlsx]Portfolio!R18C4</stp>
        <tr r="D18" s="2"/>
      </tp>
      <tp t="s">
        <v>EUR</v>
        <stp/>
        <stp>##V3_BDPV12</stp>
        <stp>SAVE FP Equity</stp>
        <stp>CRNCY</stp>
        <stp>[Crispin Spreadsheet.xlsx]Portfolio!R52C4</stp>
        <tr r="D52" s="2"/>
      </tp>
      <tp>
        <v>12.865</v>
        <stp/>
        <stp>##V3_BDPV12</stp>
        <stp>SESG FP Equity</stp>
        <stp>LAST_PRICE</stp>
        <stp>[Crispin Spreadsheet.xlsx]Portfolio!R309C7</stp>
        <tr r="G309" s="2"/>
      </tp>
      <tp t="s">
        <v>USD</v>
        <stp/>
        <stp>##V3_BDPV12</stp>
        <stp>CAT US Equity</stp>
        <stp>CRNCY</stp>
        <stp>[Crispin Spreadsheet.xlsx]Portfolio!R211C4</stp>
        <tr r="D211" s="2"/>
      </tp>
      <tp t="s">
        <v>USD</v>
        <stp/>
        <stp>##V3_BDPV12</stp>
        <stp>HTZ US Equity</stp>
        <stp>CRNCY</stp>
        <stp>[Crispin Spreadsheet.xlsx]Portfolio!R221C4</stp>
        <tr r="D221" s="2"/>
      </tp>
      <tp>
        <v>61.49</v>
        <stp/>
        <stp>##V3_BDPV12</stp>
        <stp>REDFTPB GU Equity</stp>
        <stp>LAST_PRICE</stp>
        <stp>[Crispin Spreadsheet.xlsx]Portfolio!R78C7</stp>
        <tr r="G78" s="2"/>
      </tp>
      <tp t="s">
        <v>USD</v>
        <stp/>
        <stp>##V3_BDPV12</stp>
        <stp>NAV US Equity</stp>
        <stp>CRNCY</stp>
        <stp>[Crispin Spreadsheet.xlsx]Portfolio!R301C4</stp>
        <tr r="D301" s="2"/>
      </tp>
      <tp t="s">
        <v>USD</v>
        <stp/>
        <stp>##V3_BDPV12</stp>
        <stp>NAV US Equity</stp>
        <stp>CRNCY</stp>
        <stp>[Crispin Spreadsheet.xlsx]Portfolio!R231C4</stp>
        <tr r="D231" s="2"/>
      </tp>
      <tp t="s">
        <v>GBp</v>
        <stp/>
        <stp>##V3_BDPV12</stp>
        <stp>HUM LN Equity</stp>
        <stp>CRNCY</stp>
        <stp>[Crispin Spreadsheet.xlsx]Portfolio!R161C4</stp>
        <tr r="D161" s="2"/>
      </tp>
      <tp t="s">
        <v>GBp</v>
        <stp/>
        <stp>##V3_BDPV12</stp>
        <stp>ITV LN Equity</stp>
        <stp>CRNCY</stp>
        <stp>[Crispin Spreadsheet.xlsx]Portfolio!R291C4</stp>
        <tr r="D291" s="2"/>
      </tp>
      <tp>
        <v>401</v>
        <stp/>
        <stp>##V3_BDPV12</stp>
        <stp>ASHM LN Equity</stp>
        <stp>PX_YEST_CLOSE</stp>
        <stp>[Crispin Spreadsheet.xlsx]Portfolio!R146C6</stp>
        <tr r="F146" s="2"/>
      </tp>
      <tp t="s">
        <v>GBp</v>
        <stp/>
        <stp>##V3_BDPV12</stp>
        <stp>LRE LN Equity</stp>
        <stp>CRNCY</stp>
        <stp>[Crispin Spreadsheet.xlsx]Portfolio!R171C4</stp>
        <tr r="D171" s="2"/>
      </tp>
      <tp t="s">
        <v>USD</v>
        <stp/>
        <stp>##V3_BDPV12</stp>
        <stp>TDG US Equity</stp>
        <stp>CRNCY</stp>
        <stp>[Crispin Spreadsheet.xlsx]Portfolio!R241C4</stp>
        <tr r="D241" s="2"/>
      </tp>
      <tp>
        <v>330.82</v>
        <stp/>
        <stp>##V3_BDPV12</stp>
        <stp>CACC US Equity</stp>
        <stp>PX_YEST_CLOSE</stp>
        <stp>[Crispin Spreadsheet.xlsx]Portfolio!R214C6</stp>
        <tr r="F214" s="2"/>
      </tp>
      <tp>
        <v>176.82</v>
        <stp/>
        <stp>##V3_BDPV12</stp>
        <stp>AAPL US Equity</stp>
        <stp>PX_YEST_CLOSE</stp>
        <stp>[Crispin Spreadsheet.xlsx]Portfolio!R206C6</stp>
        <tr r="F206" s="2"/>
      </tp>
      <tp t="s">
        <v>GBp</v>
        <stp/>
        <stp>##V3_BDPV12</stp>
        <stp>ABC LN Equity</stp>
        <stp>CRNCY</stp>
        <stp>[Crispin Spreadsheet.xlsx]Portfolio!R141C4</stp>
        <tr r="D141" s="2"/>
      </tp>
      <tp t="s">
        <v>GBp</v>
        <stp/>
        <stp>##V3_BDPV12</stp>
        <stp>TSTR LN Equity</stp>
        <stp>CRNCY</stp>
        <stp>[Crispin Spreadsheet.xlsx]Portfolio!R196C4</stp>
        <tr r="D196" s="2"/>
      </tp>
      <tp>
        <v>1</v>
        <stp/>
        <stp>##V3_BDPV12</stp>
        <stp>EURZAr Curncy</stp>
        <stp>QUOTE_FACTOR</stp>
        <stp>[Crispin Spreadsheet.xlsx]Portfolio!R126C12</stp>
        <tr r="L126" s="2"/>
      </tp>
      <tp>
        <v>1</v>
        <stp/>
        <stp>##V3_BDPV12</stp>
        <stp>EURZAr Curncy</stp>
        <stp>QUOTE_FACTOR</stp>
        <stp>[Crispin Spreadsheet.xlsx]Portfolio!R127C12</stp>
        <tr r="L127" s="2"/>
      </tp>
      <tp>
        <v>1</v>
        <stp/>
        <stp>##V3_BDPV12</stp>
        <stp>EURZAr Curncy</stp>
        <stp>QUOTE_FACTOR</stp>
        <stp>[Crispin Spreadsheet.xlsx]Portfolio!R128C12</stp>
        <tr r="L128" s="2"/>
      </tp>
      <tp>
        <v>61.76</v>
        <stp/>
        <stp>##V3_BDPV12</stp>
        <stp>GGAL US Equity</stp>
        <stp>PX_YEST_CLOSE</stp>
        <stp>[Crispin Spreadsheet.xlsx]Portfolio!R220C6</stp>
        <tr r="F220" s="2"/>
      </tp>
      <tp>
        <v>1.3876999999999999</v>
        <stp/>
        <stp>##V3_BDPV12</stp>
        <stp>GBPUSD Curncy</stp>
        <stp>LAST_PRICE</stp>
        <stp>[Crispin Spreadsheet.xlsx]Portfolio!R348C7</stp>
        <tr r="G348" s="2"/>
      </tp>
      <tp>
        <v>69.2</v>
        <stp/>
        <stp>##V3_BDPV12</stp>
        <stp>K US Equity</stp>
        <stp>LAST_PRICE</stp>
        <stp>[Crispin Spreadsheet.xlsx]Portfolio!R223C7</stp>
        <tr r="G223" s="2"/>
      </tp>
      <tp>
        <v>67.326599999999999</v>
        <stp/>
        <stp>##V3_BDPV12</stp>
        <stp>KHC US Equity</stp>
        <stp>LAST_PRICE</stp>
        <stp>[Crispin Spreadsheet.xlsx]Portfolio!R296C7</stp>
        <tr r="G296" s="2"/>
      </tp>
      <tp>
        <v>26.675000000000001</v>
        <stp/>
        <stp>##V3_BDPV12</stp>
        <stp>MT NA Equity</stp>
        <stp>LAST_PRICE</stp>
        <stp>[Crispin Spreadsheet.xlsx]Portfolio!R114C7</stp>
        <tr r="G114" s="2"/>
      </tp>
      <tp>
        <v>123.04</v>
        <stp/>
        <stp>##V3_BDPV12</stp>
        <stp>MON US Equity</stp>
        <stp>LAST_PRICE</stp>
        <stp>[Crispin Spreadsheet.xlsx]Portfolio!R230C7</stp>
        <tr r="G230" s="2"/>
      </tp>
      <tp>
        <v>123.04</v>
        <stp/>
        <stp>##V3_BDPV12</stp>
        <stp>MON US Equity</stp>
        <stp>LAST_PRICE</stp>
        <stp>[Crispin Spreadsheet.xlsx]Portfolio!R300C7</stp>
        <tr r="G300" s="2"/>
      </tp>
      <tp>
        <v>0.72060000000000002</v>
        <stp/>
        <stp>##V3_BDPV12</stp>
        <stp>USDGBP Curncy</stp>
        <stp>LAST_PRICE</stp>
        <stp>[Crispin Spreadsheet.xlsx]Portfolio!R335C13</stp>
        <tr r="M335" s="2"/>
      </tp>
      <tp>
        <v>0.72060000000000002</v>
        <stp/>
        <stp>##V3_BDPV12</stp>
        <stp>USDGBP Curncy</stp>
        <stp>LAST_PRICE</stp>
        <stp>[Crispin Spreadsheet.xlsx]Portfolio!R340C13</stp>
        <tr r="M340" s="2"/>
      </tp>
      <tp>
        <v>143.65625</v>
        <stp/>
        <stp>##V3_BDPV12</stp>
        <stp>USM8 Comdty</stp>
        <stp>LAST_PRICE</stp>
        <stp>[Crispin Spreadsheet.xlsx]Portfolio!R256C7</stp>
        <tr r="G256" s="2"/>
      </tp>
      <tp t="s">
        <v>EUR</v>
        <stp/>
        <stp>##V3_BDPV12</stp>
        <stp>SESG FP Equity</stp>
        <stp>CRNCY</stp>
        <stp>[Crispin Spreadsheet.xlsx]Portfolio!R53C4</stp>
        <tr r="D53" s="2"/>
      </tp>
      <tp>
        <v>0.55000000000000004</v>
        <stp/>
        <stp>##V3_BDPV12</stp>
        <stp>GEDI IM Equity</stp>
        <stp>PX_YEST_CLOSE</stp>
        <stp>[Crispin Spreadsheet.xlsx]Portfolio!R94C6</stp>
        <tr r="F94" s="2"/>
      </tp>
      <tp t="s">
        <v>EUR</v>
        <stp/>
        <stp>##V3_BDPV12</stp>
        <stp>ONTEX BB Equity</stp>
        <stp>CRNCY</stp>
        <stp>[Crispin Spreadsheet.xlsx]Portfolio!R23C4</stp>
        <tr r="D23" s="2"/>
      </tp>
      <tp>
        <v>82.3</v>
        <stp/>
        <stp>##V3_BDPV12</stp>
        <stp>LULU US Equity</stp>
        <stp>LAST_PRICE</stp>
        <stp>[Crispin Spreadsheet.xlsx]Portfolio!R229C7</stp>
        <tr r="G229" s="2"/>
      </tp>
      <tp>
        <v>2.048</v>
        <stp/>
        <stp>##V3_BDPV12</stp>
        <stp>SDRL NO Equity</stp>
        <stp>LAST_PRICE</stp>
        <stp>[Crispin Spreadsheet.xlsx]Portfolio!R123C7</stp>
        <tr r="G123" s="2"/>
      </tp>
      <tp>
        <v>23.46</v>
        <stp/>
        <stp>##V3_BDPV12</stp>
        <stp>ARYN SW Equity</stp>
        <stp>LAST_PRICE</stp>
        <stp>[Crispin Spreadsheet.xlsx]Portfolio!R278C7</stp>
        <tr r="G278" s="2"/>
      </tp>
      <tp>
        <v>108.6</v>
        <stp/>
        <stp>##V3_BDPV12</stp>
        <stp>TALK LN Equity</stp>
        <stp>LAST_PRICE</stp>
        <stp>[Crispin Spreadsheet.xlsx]Portfolio!R194C7</stp>
        <tr r="G194" s="2"/>
      </tp>
      <tp>
        <v>1.2334000000000001</v>
        <stp/>
        <stp>##V3_BDPV12</stp>
        <stp>EURUSD Curncy</stp>
        <stp>PX_YEST_CLOSE</stp>
        <stp>[Crispin Spreadsheet.xlsx]Portfolio!R98C30</stp>
        <tr r="AD98" s="2"/>
      </tp>
      <tp>
        <v>1.2334000000000001</v>
        <stp/>
        <stp>##V3_BDPV12</stp>
        <stp>EURUSD Curncy</stp>
        <stp>PX_YEST_CLOSE</stp>
        <stp>[Crispin Spreadsheet.xlsx]Portfolio!R99C30</stp>
        <tr r="AD99" s="2"/>
      </tp>
      <tp>
        <v>1.2334000000000001</v>
        <stp/>
        <stp>##V3_BDPV12</stp>
        <stp>EURUSD Curncy</stp>
        <stp>PX_YEST_CLOSE</stp>
        <stp>[Crispin Spreadsheet.xlsx]Portfolio!R88C30</stp>
        <tr r="AD88" s="2"/>
      </tp>
      <tp>
        <v>1.2334000000000001</v>
        <stp/>
        <stp>##V3_BDPV12</stp>
        <stp>EURUSD Curncy</stp>
        <stp>PX_YEST_CLOSE</stp>
        <stp>[Crispin Spreadsheet.xlsx]Portfolio!R78C30</stp>
        <tr r="AD78" s="2"/>
      </tp>
      <tp t="s">
        <v>USD</v>
        <stp/>
        <stp>##V3_BDPV12</stp>
        <stp>VSAT US Equity</stp>
        <stp>CRNCY</stp>
        <stp>[Crispin Spreadsheet.xlsx]Portfolio!R247C4</stp>
        <tr r="D247" s="2"/>
      </tp>
      <tp t="s">
        <v>USD</v>
        <stp/>
        <stp>##V3_BDPV12</stp>
        <stp>SPLK US Equity</stp>
        <stp>CRNCY</stp>
        <stp>[Crispin Spreadsheet.xlsx]Portfolio!R312C4</stp>
        <tr r="D312" s="2"/>
      </tp>
      <tp t="s">
        <v>GBp</v>
        <stp/>
        <stp>##V3_BDPV12</stp>
        <stp>RRS LN Equity</stp>
        <stp>CRNCY</stp>
        <stp>[Crispin Spreadsheet.xlsx]Portfolio!R182C4</stp>
        <tr r="D182" s="2"/>
      </tp>
      <tp t="s">
        <v>NOK</v>
        <stp/>
        <stp>##V3_BDPV12</stp>
        <stp>PGS NO Equity</stp>
        <stp>CRNCY</stp>
        <stp>[Crispin Spreadsheet.xlsx]Portfolio!R122C4</stp>
        <tr r="D122" s="2"/>
      </tp>
      <tp t="s">
        <v>GBp</v>
        <stp/>
        <stp>##V3_BDPV12</stp>
        <stp>SKY LN Equity</stp>
        <stp>CRNCY</stp>
        <stp>[Crispin Spreadsheet.xlsx]Portfolio!R192C4</stp>
        <tr r="D192" s="2"/>
      </tp>
      <tp>
        <v>862.8</v>
        <stp/>
        <stp>##V3_BDPV12</stp>
        <stp>ANTO LN Equity</stp>
        <stp>PX_YEST_CLOSE</stp>
        <stp>[Crispin Spreadsheet.xlsx]Portfolio!R145C6</stp>
        <tr r="F145" s="2"/>
      </tp>
      <tp t="s">
        <v>USD</v>
        <stp/>
        <stp>##V3_BDPV12</stp>
        <stp>SJM US Equity</stp>
        <stp>CRNCY</stp>
        <stp>[Crispin Spreadsheet.xlsx]Portfolio!R222C4</stp>
        <tr r="D222" s="2"/>
      </tp>
      <tp t="s">
        <v>USD</v>
        <stp/>
        <stp>##V3_BDPV12</stp>
        <stp>RIG US Equity</stp>
        <stp>CRNCY</stp>
        <stp>[Crispin Spreadsheet.xlsx]Portfolio!R242C4</stp>
        <tr r="D242" s="2"/>
      </tp>
      <tp t="s">
        <v>GBp</v>
        <stp/>
        <stp>##V3_BDPV12</stp>
        <stp>ACA LN Equity</stp>
        <stp>CRNCY</stp>
        <stp>[Crispin Spreadsheet.xlsx]Portfolio!R142C4</stp>
        <tr r="D142" s="2"/>
      </tp>
      <tp t="s">
        <v>EUR</v>
        <stp/>
        <stp>##V3_BDPV12</stp>
        <stp>CRN LN Equity</stp>
        <stp>CRNCY</stp>
        <stp>[Crispin Spreadsheet.xlsx]Portfolio!R152C4</stp>
        <tr r="D152" s="2"/>
      </tp>
      <tp>
        <v>1.2407999999999999</v>
        <stp/>
        <stp>##V3_BDPV12</stp>
        <stp>EURUSD Curncy</stp>
        <stp>LAST_PRICE</stp>
        <stp>[Crispin Spreadsheet.xlsx]Portfolio!R269C7</stp>
        <tr r="G269" s="2"/>
      </tp>
      <tp>
        <v>67.326599999999999</v>
        <stp/>
        <stp>##V3_BDPV12</stp>
        <stp>KHC US Equity</stp>
        <stp>LAST_PRICE</stp>
        <stp>[Crispin Spreadsheet.xlsx]Portfolio!R225C7</stp>
        <tr r="G225" s="2"/>
      </tp>
      <tp>
        <v>1260.5</v>
        <stp/>
        <stp>##V3_BDPV12</stp>
        <stp>WPP LN Equity</stp>
        <stp>LAST_PRICE</stp>
        <stp>[Crispin Spreadsheet.xlsx]Portfolio!R200C7</stp>
        <tr r="G200" s="2"/>
      </tp>
      <tp>
        <v>121.05</v>
        <stp/>
        <stp>##V3_BDPV12</stp>
        <stp>G M8 Comdty</stp>
        <stp>LAST_PRICE</stp>
        <stp>[Crispin Spreadsheet.xlsx]Portfolio!R257C7</stp>
        <tr r="G257" s="2"/>
      </tp>
      <tp>
        <v>122.04</v>
        <stp/>
        <stp>##V3_BDPV12</stp>
        <stp>G H8 Comdty</stp>
        <stp>LAST_PRICE</stp>
        <stp>[Crispin Spreadsheet.xlsx]Portfolio!R172C7</stp>
        <tr r="G172" s="2"/>
      </tp>
      <tp t="s">
        <v>EUR</v>
        <stp/>
        <stp>##V3_BDPV12</stp>
        <stp>IFX GY Equity</stp>
        <stp>CRNCY</stp>
        <stp>[Crispin Spreadsheet.xlsx]Portfolio!R63C4</stp>
        <tr r="D63" s="2"/>
      </tp>
      <tp t="s">
        <v>EUR</v>
        <stp/>
        <stp>##V3_BDPV12</stp>
        <stp>RMS FP Equity</stp>
        <stp>CRNCY</stp>
        <stp>[Crispin Spreadsheet.xlsx]Portfolio!R48C4</stp>
        <tr r="D48" s="2"/>
      </tp>
      <tp>
        <v>15.28</v>
        <stp/>
        <stp>##V3_BDPV12</stp>
        <stp>ZIL2 GY Equity</stp>
        <stp>LAST_PRICE</stp>
        <stp>[Crispin Spreadsheet.xlsx]Portfolio!R286C7</stp>
        <tr r="G286" s="2"/>
      </tp>
      <tp t="s">
        <v>GBp</v>
        <stp/>
        <stp>##V3_BDPV12</stp>
        <stp>SLP LN Equity</stp>
        <stp>CRNCY</stp>
        <stp>[Crispin Spreadsheet.xlsx]Portfolio!R193C4</stp>
        <tr r="D193" s="2"/>
      </tp>
      <tp t="s">
        <v>GBp</v>
        <stp/>
        <stp>##V3_BDPV12</stp>
        <stp>TALK LN Equity</stp>
        <stp>CRNCY</stp>
        <stp>[Crispin Spreadsheet.xlsx]Portfolio!R194C4</stp>
        <tr r="D194" s="2"/>
      </tp>
      <tp>
        <v>81.13</v>
        <stp/>
        <stp>##V3_BDPV12</stp>
        <stp>LULU US Equity</stp>
        <stp>PX_YEST_CLOSE</stp>
        <stp>[Crispin Spreadsheet.xlsx]Portfolio!R229C6</stp>
        <tr r="F229" s="2"/>
      </tp>
      <tp t="s">
        <v>NOK</v>
        <stp/>
        <stp>##V3_BDPV12</stp>
        <stp>SDRL NO Equity</stp>
        <stp>CRNCY</stp>
        <stp>[Crispin Spreadsheet.xlsx]Portfolio!R123C4</stp>
        <tr r="D123" s="2"/>
      </tp>
      <tp t="s">
        <v>USD</v>
        <stp/>
        <stp>##V3_BDPV12</stp>
        <stp>SJM US Equity</stp>
        <stp>CRNCY</stp>
        <stp>[Crispin Spreadsheet.xlsx]Portfolio!R293C4</stp>
        <tr r="D293" s="2"/>
      </tp>
      <tp t="s">
        <v>USD</v>
        <stp/>
        <stp>##V3_BDPV12</stp>
        <stp>WMT US Equity</stp>
        <stp>CRNCY</stp>
        <stp>[Crispin Spreadsheet.xlsx]Portfolio!R323C4</stp>
        <tr r="D323" s="2"/>
      </tp>
      <tp t="s">
        <v>GBp</v>
        <stp/>
        <stp>##V3_BDPV12</stp>
        <stp>AGY LN Equity</stp>
        <stp>CRNCY</stp>
        <stp>[Crispin Spreadsheet.xlsx]Portfolio!R143C4</stp>
        <tr r="D143" s="2"/>
      </tp>
      <tp t="s">
        <v>EUR</v>
        <stp/>
        <stp>##V3_BDPV12</stp>
        <stp>AGN NA Equity</stp>
        <stp>CRNCY</stp>
        <stp>[Crispin Spreadsheet.xlsx]Portfolio!R113C4</stp>
        <tr r="D113" s="2"/>
      </tp>
      <tp>
        <v>5664</v>
        <stp/>
        <stp>##V3_BDPV12</stp>
        <stp>RB/ LN Equity</stp>
        <stp>LAST_PRICE</stp>
        <stp>[Crispin Spreadsheet.xlsx]Portfolio!R184C7</stp>
        <tr r="G184" s="2"/>
      </tp>
      <tp>
        <v>36.78</v>
        <stp/>
        <stp>##V3_BDPV12</stp>
        <stp>NAV US Equity</stp>
        <stp>LAST_PRICE</stp>
        <stp>[Crispin Spreadsheet.xlsx]Portfolio!R231C7</stp>
        <tr r="G231" s="2"/>
      </tp>
      <tp>
        <v>36.78</v>
        <stp/>
        <stp>##V3_BDPV12</stp>
        <stp>NAV US Equity</stp>
        <stp>LAST_PRICE</stp>
        <stp>[Crispin Spreadsheet.xlsx]Portfolio!R301C7</stp>
        <tr r="G301" s="2"/>
      </tp>
      <tp>
        <v>3.6949999999999998</v>
        <stp/>
        <stp>##V3_BDPV12</stp>
        <stp>KGC US Equity</stp>
        <stp>LAST_PRICE</stp>
        <stp>[Crispin Spreadsheet.xlsx]Portfolio!R224C7</stp>
        <tr r="G224" s="2"/>
      </tp>
      <tp>
        <v>21.29</v>
        <stp/>
        <stp>##V3_BDPV12</stp>
        <stp>GGP US Equity</stp>
        <stp>LAST_PRICE</stp>
        <stp>[Crispin Spreadsheet.xlsx]Portfolio!R218C7</stp>
        <tr r="G218" s="2"/>
      </tp>
      <tp>
        <v>21.29</v>
        <stp/>
        <stp>##V3_BDPV12</stp>
        <stp>GGP US Equity</stp>
        <stp>LAST_PRICE</stp>
        <stp>[Crispin Spreadsheet.xlsx]Portfolio!R288C7</stp>
        <tr r="G288" s="2"/>
      </tp>
      <tp>
        <v>14.795</v>
        <stp/>
        <stp>##V3_BDPV12</stp>
        <stp>SZU GY Equity</stp>
        <stp>PX_YEST_CLOSE</stp>
        <stp>[Crispin Spreadsheet.xlsx]Portfolio!R68C6</stp>
        <tr r="F68" s="2"/>
      </tp>
      <tp t="s">
        <v>EUR</v>
        <stp/>
        <stp>##V3_BDPV12</stp>
        <stp>BNP FP Equity</stp>
        <stp>CRNCY</stp>
        <stp>[Crispin Spreadsheet.xlsx]Portfolio!R44C4</stp>
        <tr r="D44" s="2"/>
      </tp>
      <tp>
        <v>103.49</v>
        <stp/>
        <stp>##V3_BDPV12</stp>
        <stp>SPLK US Equity</stp>
        <stp>LAST_PRICE</stp>
        <stp>[Crispin Spreadsheet.xlsx]Portfolio!R312C7</stp>
        <tr r="G312" s="2"/>
      </tp>
      <tp>
        <v>208</v>
        <stp/>
        <stp>##V3_BDPV12</stp>
        <stp>INTU LN Equity</stp>
        <stp>LAST_PRICE</stp>
        <stp>[Crispin Spreadsheet.xlsx]Portfolio!R165C7</stp>
        <tr r="G165" s="2"/>
      </tp>
      <tp>
        <v>887.8</v>
        <stp/>
        <stp>##V3_BDPV12</stp>
        <stp>ANTO LN Equity</stp>
        <stp>LAST_PRICE</stp>
        <stp>[Crispin Spreadsheet.xlsx]Portfolio!R145C7</stp>
        <tr r="G145" s="2"/>
      </tp>
      <tp>
        <v>26.48</v>
        <stp/>
        <stp>##V3_BDPV12</stp>
        <stp>MT NA Equity</stp>
        <stp>PX_YEST_CLOSE</stp>
        <stp>[Crispin Spreadsheet.xlsx]Portfolio!R114C6</stp>
        <tr r="F114" s="2"/>
      </tp>
      <tp>
        <v>60.6</v>
        <stp/>
        <stp>##V3_BDPV12</stp>
        <stp>NODL NO Equity</stp>
        <stp>PX_YEST_CLOSE</stp>
        <stp>[Crispin Spreadsheet.xlsx]Portfolio!R304C6</stp>
        <tr r="F304" s="2"/>
      </tp>
      <tp>
        <v>66.64</v>
        <stp/>
        <stp>##V3_BDPV12</stp>
        <stp>LAMR US Equity</stp>
        <stp>PX_YEST_CLOSE</stp>
        <stp>[Crispin Spreadsheet.xlsx]Portfolio!R226C6</stp>
        <tr r="F226" s="2"/>
      </tp>
      <tp>
        <v>1.3876999999999999</v>
        <stp/>
        <stp>##V3_BDPV12</stp>
        <stp>GBPUSD Curncy</stp>
        <stp>LAST_PRICE</stp>
        <stp>[Crispin Spreadsheet.xlsx]Portfolio!R335C7</stp>
        <tr r="G335" s="2"/>
      </tp>
      <tp>
        <v>60</v>
        <stp/>
        <stp>##V3_BDPV12</stp>
        <stp>AXL SJ Equity</stp>
        <stp>LAST_PRICE</stp>
        <stp>[Crispin Spreadsheet.xlsx]Portfolio!R127C7</stp>
        <tr r="G127" s="2"/>
      </tp>
      <tp>
        <v>1.5883700000000001</v>
        <stp/>
        <stp>##V3_BDPV12</stp>
        <stp>EURAUD Curncy</stp>
        <stp>LAST_PRICE</stp>
        <stp>[Crispin Spreadsheet.xlsx]Portfolio!R261C7</stp>
        <tr r="G261" s="2"/>
      </tp>
      <tp t="s">
        <v>EUR</v>
        <stp/>
        <stp>##V3_BDPV12</stp>
        <stp>EDEN FP Equity</stp>
        <stp>CRNCY</stp>
        <stp>[Crispin Spreadsheet.xlsx]Portfolio!R45C4</stp>
        <tr r="D45" s="2"/>
      </tp>
      <tp>
        <v>131.5</v>
        <stp/>
        <stp>##V3_BDPV12</stp>
        <stp>EURJPY Curncy</stp>
        <stp>LAST_PRICE</stp>
        <stp>[Crispin Spreadsheet.xlsx]Portfolio!R110C13</stp>
        <tr r="M110" s="2"/>
      </tp>
      <tp>
        <v>131.5</v>
        <stp/>
        <stp>##V3_BDPV12</stp>
        <stp>EURJPY Curncy</stp>
        <stp>LAST_PRICE</stp>
        <stp>[Crispin Spreadsheet.xlsx]Portfolio!R109C13</stp>
        <tr r="M109" s="2"/>
      </tp>
      <tp>
        <v>131.5</v>
        <stp/>
        <stp>##V3_BDPV12</stp>
        <stp>EURJPY Curncy</stp>
        <stp>LAST_PRICE</stp>
        <stp>[Crispin Spreadsheet.xlsx]Portfolio!R108C13</stp>
        <tr r="M108" s="2"/>
      </tp>
      <tp>
        <v>131.5</v>
        <stp/>
        <stp>##V3_BDPV12</stp>
        <stp>EURJPY Curncy</stp>
        <stp>LAST_PRICE</stp>
        <stp>[Crispin Spreadsheet.xlsx]Portfolio!R105C13</stp>
        <tr r="M105" s="2"/>
      </tp>
      <tp>
        <v>131.5</v>
        <stp/>
        <stp>##V3_BDPV12</stp>
        <stp>EURJPY Curncy</stp>
        <stp>LAST_PRICE</stp>
        <stp>[Crispin Spreadsheet.xlsx]Portfolio!R104C13</stp>
        <tr r="M104" s="2"/>
      </tp>
      <tp>
        <v>131.5</v>
        <stp/>
        <stp>##V3_BDPV12</stp>
        <stp>EURJPY Curncy</stp>
        <stp>LAST_PRICE</stp>
        <stp>[Crispin Spreadsheet.xlsx]Portfolio!R107C13</stp>
        <tr r="M107" s="2"/>
      </tp>
      <tp>
        <v>131.5</v>
        <stp/>
        <stp>##V3_BDPV12</stp>
        <stp>EURJPY Curncy</stp>
        <stp>LAST_PRICE</stp>
        <stp>[Crispin Spreadsheet.xlsx]Portfolio!R106C13</stp>
        <tr r="M106" s="2"/>
      </tp>
      <tp>
        <v>131.5</v>
        <stp/>
        <stp>##V3_BDPV12</stp>
        <stp>EURJPY Curncy</stp>
        <stp>LAST_PRICE</stp>
        <stp>[Crispin Spreadsheet.xlsx]Portfolio!R101C13</stp>
        <tr r="M101" s="2"/>
      </tp>
      <tp>
        <v>131.5</v>
        <stp/>
        <stp>##V3_BDPV12</stp>
        <stp>EURJPY Curncy</stp>
        <stp>LAST_PRICE</stp>
        <stp>[Crispin Spreadsheet.xlsx]Portfolio!R100C13</stp>
        <tr r="M100" s="2"/>
      </tp>
      <tp>
        <v>131.5</v>
        <stp/>
        <stp>##V3_BDPV12</stp>
        <stp>EURJPY Curncy</stp>
        <stp>LAST_PRICE</stp>
        <stp>[Crispin Spreadsheet.xlsx]Portfolio!R103C13</stp>
        <tr r="M103" s="2"/>
      </tp>
      <tp>
        <v>131.5</v>
        <stp/>
        <stp>##V3_BDPV12</stp>
        <stp>EURJPY Curncy</stp>
        <stp>LAST_PRICE</stp>
        <stp>[Crispin Spreadsheet.xlsx]Portfolio!R102C13</stp>
        <tr r="M102" s="2"/>
      </tp>
      <tp>
        <v>131.5</v>
        <stp/>
        <stp>##V3_BDPV12</stp>
        <stp>EURJPY Curncy</stp>
        <stp>LAST_PRICE</stp>
        <stp>[Crispin Spreadsheet.xlsx]Portfolio!R311C13</stp>
        <tr r="M311" s="2"/>
      </tp>
      <tp>
        <v>131.5</v>
        <stp/>
        <stp>##V3_BDPV12</stp>
        <stp>EURJPY Curncy</stp>
        <stp>LAST_PRICE</stp>
        <stp>[Crispin Spreadsheet.xlsx]Portfolio!R313C13</stp>
        <tr r="M313" s="2"/>
      </tp>
      <tp>
        <v>131.5</v>
        <stp/>
        <stp>##V3_BDPV12</stp>
        <stp>EURJPY Curncy</stp>
        <stp>LAST_PRICE</stp>
        <stp>[Crispin Spreadsheet.xlsx]Portfolio!R305C13</stp>
        <tr r="M305" s="2"/>
      </tp>
      <tp>
        <v>131.5</v>
        <stp/>
        <stp>##V3_BDPV12</stp>
        <stp>EURJPY Curncy</stp>
        <stp>LAST_PRICE</stp>
        <stp>[Crispin Spreadsheet.xlsx]Portfolio!R254C13</stp>
        <tr r="M254" s="2"/>
      </tp>
      <tp t="s">
        <v>EUR</v>
        <stp/>
        <stp>##V3_BDPV12</stp>
        <stp>ART GY Equity</stp>
        <stp>CRNCY</stp>
        <stp>[Crispin Spreadsheet.xlsx]Portfolio!R61C4</stp>
        <tr r="D61" s="2"/>
      </tp>
      <tp t="s">
        <v>BRL</v>
        <stp/>
        <stp>##V3_BDPV12</stp>
        <stp>SLCE3 BS Equity</stp>
        <stp>CRNCY</stp>
        <stp>[Crispin Spreadsheet.xlsx]Portfolio!R310C4</stp>
        <tr r="D310" s="2"/>
      </tp>
      <tp>
        <v>327.71</v>
        <stp/>
        <stp>##V3_BDPV12</stp>
        <stp>TSLA US Equity</stp>
        <stp>LAST_PRICE</stp>
        <stp>[Crispin Spreadsheet.xlsx]Portfolio!R240C7</stp>
        <tr r="G240" s="2"/>
      </tp>
      <tp>
        <v>683</v>
        <stp/>
        <stp>##V3_BDPV12</stp>
        <stp>INCH LN Equity</stp>
        <stp>LAST_PRICE</stp>
        <stp>[Crispin Spreadsheet.xlsx]Portfolio!R164C7</stp>
        <tr r="G164" s="2"/>
      </tp>
      <tp>
        <v>207.2</v>
        <stp/>
        <stp>##V3_BDPV12</stp>
        <stp>BARC LN Equity</stp>
        <stp>PX_YEST_CLOSE</stp>
        <stp>[Crispin Spreadsheet.xlsx]Portfolio!R149C6</stp>
        <tr r="F149" s="2"/>
      </tp>
      <tp>
        <v>66.64</v>
        <stp/>
        <stp>##V3_BDPV12</stp>
        <stp>LAMR US Equity</stp>
        <stp>PX_YEST_CLOSE</stp>
        <stp>[Crispin Spreadsheet.xlsx]Portfolio!R297C6</stp>
        <tr r="F297" s="2"/>
      </tp>
      <tp>
        <v>1.3876999999999999</v>
        <stp/>
        <stp>##V3_BDPV12</stp>
        <stp>GBPUSD Curncy</stp>
        <stp>LAST_PRICE</stp>
        <stp>[Crispin Spreadsheet.xlsx]Portfolio!R354C7</stp>
        <tr r="G354" s="2"/>
      </tp>
      <tp>
        <v>19.149999999999999</v>
        <stp/>
        <stp>##V3_BDPV12</stp>
        <stp>HTZ US Equity</stp>
        <stp>LAST_PRICE</stp>
        <stp>[Crispin Spreadsheet.xlsx]Portfolio!R289C7</stp>
        <tr r="G289" s="2"/>
      </tp>
      <tp>
        <v>11495</v>
        <stp/>
        <stp>##V3_BDPV12</stp>
        <stp>ANG SJ Equity</stp>
        <stp>LAST_PRICE</stp>
        <stp>[Crispin Spreadsheet.xlsx]Portfolio!R126C7</stp>
        <tr r="G126" s="2"/>
      </tp>
      <tp>
        <v>53.65</v>
        <stp/>
        <stp>##V3_BDPV12</stp>
        <stp>DAL US Equity</stp>
        <stp>LAST_PRICE</stp>
        <stp>[Crispin Spreadsheet.xlsx]Portfolio!R215C7</stp>
        <tr r="G215" s="2"/>
      </tp>
      <tp>
        <v>1.5</v>
        <stp/>
        <stp>##V3_BDPV12</stp>
        <stp>WGX AU Equity</stp>
        <stp>PX_YEST_CLOSE</stp>
        <stp>[Crispin Spreadsheet.xlsx]Portfolio!R17C6</stp>
        <tr r="F17" s="2"/>
      </tp>
      <tp t="s">
        <v>AUD</v>
        <stp/>
        <stp>##V3_BDPV12</stp>
        <stp>MTS AU Equity</stp>
        <stp>CRNCY</stp>
        <stp>[Crispin Spreadsheet.xlsx]Portfolio!R15C4</stp>
        <tr r="D15" s="2"/>
      </tp>
      <tp>
        <v>60</v>
        <stp/>
        <stp>##V3_BDPV12</stp>
        <stp>NODL NO Equity</stp>
        <stp>LAST_PRICE</stp>
        <stp>[Crispin Spreadsheet.xlsx]Portfolio!R304C7</stp>
        <tr r="G304" s="2"/>
      </tp>
      <tp>
        <v>43.54</v>
        <stp/>
        <stp>##V3_BDPV12</stp>
        <stp>CRUS US Equity</stp>
        <stp>LAST_PRICE</stp>
        <stp>[Crispin Spreadsheet.xlsx]Portfolio!R212C7</stp>
        <tr r="G212" s="2"/>
      </tp>
      <tp>
        <v>43.54</v>
        <stp/>
        <stp>##V3_BDPV12</stp>
        <stp>CRUS US Equity</stp>
        <stp>LAST_PRICE</stp>
        <stp>[Crispin Spreadsheet.xlsx]Portfolio!R282C7</stp>
        <tr r="G282" s="2"/>
      </tp>
      <tp>
        <v>1</v>
        <stp/>
        <stp>##V3_BDPV12</stp>
        <stp>EURUSD Curncy</stp>
        <stp>QUOTE_FACTOR</stp>
        <stp>[Crispin Spreadsheet.xlsx]Portfolio!R312C12</stp>
        <tr r="L312" s="2"/>
      </tp>
      <tp>
        <v>1</v>
        <stp/>
        <stp>##V3_BDPV12</stp>
        <stp>EURUSD Curncy</stp>
        <stp>QUOTE_FACTOR</stp>
        <stp>[Crispin Spreadsheet.xlsx]Portfolio!R315C12</stp>
        <tr r="L315" s="2"/>
      </tp>
      <tp>
        <v>1</v>
        <stp/>
        <stp>##V3_BDPV12</stp>
        <stp>EURUSD Curncy</stp>
        <stp>QUOTE_FACTOR</stp>
        <stp>[Crispin Spreadsheet.xlsx]Portfolio!R317C12</stp>
        <tr r="L317" s="2"/>
      </tp>
      <tp>
        <v>1</v>
        <stp/>
        <stp>##V3_BDPV12</stp>
        <stp>EURUSD Curncy</stp>
        <stp>QUOTE_FACTOR</stp>
        <stp>[Crispin Spreadsheet.xlsx]Portfolio!R318C12</stp>
        <tr r="L318" s="2"/>
      </tp>
      <tp>
        <v>1</v>
        <stp/>
        <stp>##V3_BDPV12</stp>
        <stp>EURUSD Curncy</stp>
        <stp>QUOTE_FACTOR</stp>
        <stp>[Crispin Spreadsheet.xlsx]Portfolio!R319C12</stp>
        <tr r="L319" s="2"/>
      </tp>
      <tp>
        <v>1</v>
        <stp/>
        <stp>##V3_BDPV12</stp>
        <stp>EURUSD Curncy</stp>
        <stp>QUOTE_FACTOR</stp>
        <stp>[Crispin Spreadsheet.xlsx]Portfolio!R300C12</stp>
        <tr r="L300" s="2"/>
      </tp>
      <tp>
        <v>1</v>
        <stp/>
        <stp>##V3_BDPV12</stp>
        <stp>EURUSD Curncy</stp>
        <stp>QUOTE_FACTOR</stp>
        <stp>[Crispin Spreadsheet.xlsx]Portfolio!R301C12</stp>
        <tr r="L301" s="2"/>
      </tp>
      <tp>
        <v>1</v>
        <stp/>
        <stp>##V3_BDPV12</stp>
        <stp>EURUSD Curncy</stp>
        <stp>QUOTE_FACTOR</stp>
        <stp>[Crispin Spreadsheet.xlsx]Portfolio!R303C12</stp>
        <tr r="L303" s="2"/>
      </tp>
      <tp>
        <v>1</v>
        <stp/>
        <stp>##V3_BDPV12</stp>
        <stp>EURUSD Curncy</stp>
        <stp>QUOTE_FACTOR</stp>
        <stp>[Crispin Spreadsheet.xlsx]Portfolio!R306C12</stp>
        <tr r="L306" s="2"/>
      </tp>
      <tp>
        <v>1</v>
        <stp/>
        <stp>##V3_BDPV12</stp>
        <stp>EURUSD Curncy</stp>
        <stp>QUOTE_FACTOR</stp>
        <stp>[Crispin Spreadsheet.xlsx]Portfolio!R307C12</stp>
        <tr r="L307" s="2"/>
      </tp>
      <tp>
        <v>1</v>
        <stp/>
        <stp>##V3_BDPV12</stp>
        <stp>EURUSD Curncy</stp>
        <stp>QUOTE_FACTOR</stp>
        <stp>[Crispin Spreadsheet.xlsx]Portfolio!R320C12</stp>
        <tr r="L320" s="2"/>
      </tp>
      <tp>
        <v>1</v>
        <stp/>
        <stp>##V3_BDPV12</stp>
        <stp>EURUSD Curncy</stp>
        <stp>QUOTE_FACTOR</stp>
        <stp>[Crispin Spreadsheet.xlsx]Portfolio!R321C12</stp>
        <tr r="L321" s="2"/>
      </tp>
      <tp>
        <v>1</v>
        <stp/>
        <stp>##V3_BDPV12</stp>
        <stp>EURUSD Curncy</stp>
        <stp>QUOTE_FACTOR</stp>
        <stp>[Crispin Spreadsheet.xlsx]Portfolio!R322C12</stp>
        <tr r="L322" s="2"/>
      </tp>
      <tp>
        <v>1</v>
        <stp/>
        <stp>##V3_BDPV12</stp>
        <stp>EURUSD Curncy</stp>
        <stp>QUOTE_FACTOR</stp>
        <stp>[Crispin Spreadsheet.xlsx]Portfolio!R323C12</stp>
        <tr r="L323" s="2"/>
      </tp>
      <tp>
        <v>1</v>
        <stp/>
        <stp>##V3_BDPV12</stp>
        <stp>EURUSD Curncy</stp>
        <stp>QUOTE_FACTOR</stp>
        <stp>[Crispin Spreadsheet.xlsx]Portfolio!R324C12</stp>
        <tr r="L324" s="2"/>
      </tp>
      <tp>
        <v>1</v>
        <stp/>
        <stp>##V3_BDPV12</stp>
        <stp>EURUSD Curncy</stp>
        <stp>QUOTE_FACTOR</stp>
        <stp>[Crispin Spreadsheet.xlsx]Portfolio!R328C12</stp>
        <tr r="L328" s="2"/>
      </tp>
      <tp>
        <v>1</v>
        <stp/>
        <stp>##V3_BDPV12</stp>
        <stp>EURUSD Curncy</stp>
        <stp>QUOTE_FACTOR</stp>
        <stp>[Crispin Spreadsheet.xlsx]Portfolio!R293C12</stp>
        <tr r="L293" s="2"/>
      </tp>
      <tp>
        <v>1</v>
        <stp/>
        <stp>##V3_BDPV12</stp>
        <stp>EURUSD Curncy</stp>
        <stp>QUOTE_FACTOR</stp>
        <stp>[Crispin Spreadsheet.xlsx]Portfolio!R296C12</stp>
        <tr r="L296" s="2"/>
      </tp>
      <tp>
        <v>1</v>
        <stp/>
        <stp>##V3_BDPV12</stp>
        <stp>EURUSD Curncy</stp>
        <stp>QUOTE_FACTOR</stp>
        <stp>[Crispin Spreadsheet.xlsx]Portfolio!R297C12</stp>
        <tr r="L297" s="2"/>
      </tp>
      <tp>
        <v>1</v>
        <stp/>
        <stp>##V3_BDPV12</stp>
        <stp>EURUSD Curncy</stp>
        <stp>QUOTE_FACTOR</stp>
        <stp>[Crispin Spreadsheet.xlsx]Portfolio!R298C12</stp>
        <tr r="L298" s="2"/>
      </tp>
      <tp>
        <v>1</v>
        <stp/>
        <stp>##V3_BDPV12</stp>
        <stp>EURUSD Curncy</stp>
        <stp>QUOTE_FACTOR</stp>
        <stp>[Crispin Spreadsheet.xlsx]Portfolio!R282C12</stp>
        <tr r="L282" s="2"/>
      </tp>
      <tp>
        <v>1</v>
        <stp/>
        <stp>##V3_BDPV12</stp>
        <stp>EURUSD Curncy</stp>
        <stp>QUOTE_FACTOR</stp>
        <stp>[Crispin Spreadsheet.xlsx]Portfolio!R283C12</stp>
        <tr r="L283" s="2"/>
      </tp>
      <tp>
        <v>1</v>
        <stp/>
        <stp>##V3_BDPV12</stp>
        <stp>EURUSD Curncy</stp>
        <stp>QUOTE_FACTOR</stp>
        <stp>[Crispin Spreadsheet.xlsx]Portfolio!R288C12</stp>
        <tr r="L288" s="2"/>
      </tp>
      <tp>
        <v>1</v>
        <stp/>
        <stp>##V3_BDPV12</stp>
        <stp>EURUSD Curncy</stp>
        <stp>QUOTE_FACTOR</stp>
        <stp>[Crispin Spreadsheet.xlsx]Portfolio!R289C12</stp>
        <tr r="L289" s="2"/>
      </tp>
      <tp>
        <v>1</v>
        <stp/>
        <stp>##V3_BDPV12</stp>
        <stp>EURUSD Curncy</stp>
        <stp>QUOTE_FACTOR</stp>
        <stp>[Crispin Spreadsheet.xlsx]Portfolio!R210C12</stp>
        <tr r="L210" s="2"/>
      </tp>
      <tp>
        <v>1</v>
        <stp/>
        <stp>##V3_BDPV12</stp>
        <stp>EURUSD Curncy</stp>
        <stp>QUOTE_FACTOR</stp>
        <stp>[Crispin Spreadsheet.xlsx]Portfolio!R211C12</stp>
        <tr r="L211" s="2"/>
      </tp>
      <tp>
        <v>1</v>
        <stp/>
        <stp>##V3_BDPV12</stp>
        <stp>EURUSD Curncy</stp>
        <stp>QUOTE_FACTOR</stp>
        <stp>[Crispin Spreadsheet.xlsx]Portfolio!R212C12</stp>
        <tr r="L212" s="2"/>
      </tp>
      <tp>
        <v>1</v>
        <stp/>
        <stp>##V3_BDPV12</stp>
        <stp>EURUSD Curncy</stp>
        <stp>QUOTE_FACTOR</stp>
        <stp>[Crispin Spreadsheet.xlsx]Portfolio!R213C12</stp>
        <tr r="L213" s="2"/>
      </tp>
      <tp>
        <v>1</v>
        <stp/>
        <stp>##V3_BDPV12</stp>
        <stp>EURUSD Curncy</stp>
        <stp>QUOTE_FACTOR</stp>
        <stp>[Crispin Spreadsheet.xlsx]Portfolio!R214C12</stp>
        <tr r="L214" s="2"/>
      </tp>
      <tp>
        <v>1</v>
        <stp/>
        <stp>##V3_BDPV12</stp>
        <stp>EURUSD Curncy</stp>
        <stp>QUOTE_FACTOR</stp>
        <stp>[Crispin Spreadsheet.xlsx]Portfolio!R215C12</stp>
        <tr r="L215" s="2"/>
      </tp>
      <tp>
        <v>1</v>
        <stp/>
        <stp>##V3_BDPV12</stp>
        <stp>EURUSD Curncy</stp>
        <stp>QUOTE_FACTOR</stp>
        <stp>[Crispin Spreadsheet.xlsx]Portfolio!R216C12</stp>
        <tr r="L216" s="2"/>
      </tp>
      <tp>
        <v>1</v>
        <stp/>
        <stp>##V3_BDPV12</stp>
        <stp>EURUSD Curncy</stp>
        <stp>QUOTE_FACTOR</stp>
        <stp>[Crispin Spreadsheet.xlsx]Portfolio!R217C12</stp>
        <tr r="L217" s="2"/>
      </tp>
      <tp>
        <v>1</v>
        <stp/>
        <stp>##V3_BDPV12</stp>
        <stp>EURUSD Curncy</stp>
        <stp>QUOTE_FACTOR</stp>
        <stp>[Crispin Spreadsheet.xlsx]Portfolio!R218C12</stp>
        <tr r="L218" s="2"/>
      </tp>
      <tp>
        <v>1</v>
        <stp/>
        <stp>##V3_BDPV12</stp>
        <stp>EURUSD Curncy</stp>
        <stp>QUOTE_FACTOR</stp>
        <stp>[Crispin Spreadsheet.xlsx]Portfolio!R219C12</stp>
        <tr r="L219" s="2"/>
      </tp>
      <tp>
        <v>1</v>
        <stp/>
        <stp>##V3_BDPV12</stp>
        <stp>EURUSD Curncy</stp>
        <stp>QUOTE_FACTOR</stp>
        <stp>[Crispin Spreadsheet.xlsx]Portfolio!R203C12</stp>
        <tr r="L203" s="2"/>
      </tp>
      <tp>
        <v>1</v>
        <stp/>
        <stp>##V3_BDPV12</stp>
        <stp>EURUSD Curncy</stp>
        <stp>QUOTE_FACTOR</stp>
        <stp>[Crispin Spreadsheet.xlsx]Portfolio!R204C12</stp>
        <tr r="L204" s="2"/>
      </tp>
      <tp>
        <v>1</v>
        <stp/>
        <stp>##V3_BDPV12</stp>
        <stp>EURUSD Curncy</stp>
        <stp>QUOTE_FACTOR</stp>
        <stp>[Crispin Spreadsheet.xlsx]Portfolio!R205C12</stp>
        <tr r="L205" s="2"/>
      </tp>
      <tp>
        <v>1</v>
        <stp/>
        <stp>##V3_BDPV12</stp>
        <stp>EURUSD Curncy</stp>
        <stp>QUOTE_FACTOR</stp>
        <stp>[Crispin Spreadsheet.xlsx]Portfolio!R206C12</stp>
        <tr r="L206" s="2"/>
      </tp>
      <tp>
        <v>1</v>
        <stp/>
        <stp>##V3_BDPV12</stp>
        <stp>EURUSD Curncy</stp>
        <stp>QUOTE_FACTOR</stp>
        <stp>[Crispin Spreadsheet.xlsx]Portfolio!R207C12</stp>
        <tr r="L207" s="2"/>
      </tp>
      <tp>
        <v>1</v>
        <stp/>
        <stp>##V3_BDPV12</stp>
        <stp>EURUSD Curncy</stp>
        <stp>QUOTE_FACTOR</stp>
        <stp>[Crispin Spreadsheet.xlsx]Portfolio!R208C12</stp>
        <tr r="L208" s="2"/>
      </tp>
      <tp>
        <v>1</v>
        <stp/>
        <stp>##V3_BDPV12</stp>
        <stp>EURUSD Curncy</stp>
        <stp>QUOTE_FACTOR</stp>
        <stp>[Crispin Spreadsheet.xlsx]Portfolio!R209C12</stp>
        <tr r="L209" s="2"/>
      </tp>
      <tp>
        <v>1</v>
        <stp/>
        <stp>##V3_BDPV12</stp>
        <stp>EURUSD Curncy</stp>
        <stp>QUOTE_FACTOR</stp>
        <stp>[Crispin Spreadsheet.xlsx]Portfolio!R230C12</stp>
        <tr r="L230" s="2"/>
      </tp>
      <tp>
        <v>1</v>
        <stp/>
        <stp>##V3_BDPV12</stp>
        <stp>EURUSD Curncy</stp>
        <stp>QUOTE_FACTOR</stp>
        <stp>[Crispin Spreadsheet.xlsx]Portfolio!R231C12</stp>
        <tr r="L231" s="2"/>
      </tp>
      <tp>
        <v>1</v>
        <stp/>
        <stp>##V3_BDPV12</stp>
        <stp>EURUSD Curncy</stp>
        <stp>QUOTE_FACTOR</stp>
        <stp>[Crispin Spreadsheet.xlsx]Portfolio!R232C12</stp>
        <tr r="L232" s="2"/>
      </tp>
      <tp>
        <v>1</v>
        <stp/>
        <stp>##V3_BDPV12</stp>
        <stp>EURUSD Curncy</stp>
        <stp>QUOTE_FACTOR</stp>
        <stp>[Crispin Spreadsheet.xlsx]Portfolio!R233C12</stp>
        <tr r="L233" s="2"/>
      </tp>
      <tp>
        <v>1</v>
        <stp/>
        <stp>##V3_BDPV12</stp>
        <stp>EURUSD Curncy</stp>
        <stp>QUOTE_FACTOR</stp>
        <stp>[Crispin Spreadsheet.xlsx]Portfolio!R234C12</stp>
        <tr r="L234" s="2"/>
      </tp>
      <tp>
        <v>1</v>
        <stp/>
        <stp>##V3_BDPV12</stp>
        <stp>EURUSD Curncy</stp>
        <stp>QUOTE_FACTOR</stp>
        <stp>[Crispin Spreadsheet.xlsx]Portfolio!R235C12</stp>
        <tr r="L235" s="2"/>
      </tp>
      <tp>
        <v>1</v>
        <stp/>
        <stp>##V3_BDPV12</stp>
        <stp>EURUSD Curncy</stp>
        <stp>QUOTE_FACTOR</stp>
        <stp>[Crispin Spreadsheet.xlsx]Portfolio!R236C12</stp>
        <tr r="L236" s="2"/>
      </tp>
      <tp>
        <v>1</v>
        <stp/>
        <stp>##V3_BDPV12</stp>
        <stp>EURUSD Curncy</stp>
        <stp>QUOTE_FACTOR</stp>
        <stp>[Crispin Spreadsheet.xlsx]Portfolio!R237C12</stp>
        <tr r="L237" s="2"/>
      </tp>
      <tp>
        <v>1</v>
        <stp/>
        <stp>##V3_BDPV12</stp>
        <stp>EURUSD Curncy</stp>
        <stp>QUOTE_FACTOR</stp>
        <stp>[Crispin Spreadsheet.xlsx]Portfolio!R238C12</stp>
        <tr r="L238" s="2"/>
      </tp>
      <tp>
        <v>1</v>
        <stp/>
        <stp>##V3_BDPV12</stp>
        <stp>EURUSD Curncy</stp>
        <stp>QUOTE_FACTOR</stp>
        <stp>[Crispin Spreadsheet.xlsx]Portfolio!R239C12</stp>
        <tr r="L239" s="2"/>
      </tp>
      <tp>
        <v>1</v>
        <stp/>
        <stp>##V3_BDPV12</stp>
        <stp>EURUSD Curncy</stp>
        <stp>QUOTE_FACTOR</stp>
        <stp>[Crispin Spreadsheet.xlsx]Portfolio!R220C12</stp>
        <tr r="L220" s="2"/>
      </tp>
      <tp>
        <v>1</v>
        <stp/>
        <stp>##V3_BDPV12</stp>
        <stp>EURUSD Curncy</stp>
        <stp>QUOTE_FACTOR</stp>
        <stp>[Crispin Spreadsheet.xlsx]Portfolio!R221C12</stp>
        <tr r="L221" s="2"/>
      </tp>
      <tp>
        <v>1</v>
        <stp/>
        <stp>##V3_BDPV12</stp>
        <stp>EURUSD Curncy</stp>
        <stp>QUOTE_FACTOR</stp>
        <stp>[Crispin Spreadsheet.xlsx]Portfolio!R222C12</stp>
        <tr r="L222" s="2"/>
      </tp>
      <tp>
        <v>1</v>
        <stp/>
        <stp>##V3_BDPV12</stp>
        <stp>EURUSD Curncy</stp>
        <stp>QUOTE_FACTOR</stp>
        <stp>[Crispin Spreadsheet.xlsx]Portfolio!R223C12</stp>
        <tr r="L223" s="2"/>
      </tp>
      <tp>
        <v>1</v>
        <stp/>
        <stp>##V3_BDPV12</stp>
        <stp>EURUSD Curncy</stp>
        <stp>QUOTE_FACTOR</stp>
        <stp>[Crispin Spreadsheet.xlsx]Portfolio!R224C12</stp>
        <tr r="L224" s="2"/>
      </tp>
      <tp>
        <v>1</v>
        <stp/>
        <stp>##V3_BDPV12</stp>
        <stp>EURUSD Curncy</stp>
        <stp>QUOTE_FACTOR</stp>
        <stp>[Crispin Spreadsheet.xlsx]Portfolio!R225C12</stp>
        <tr r="L225" s="2"/>
      </tp>
      <tp>
        <v>1</v>
        <stp/>
        <stp>##V3_BDPV12</stp>
        <stp>EURUSD Curncy</stp>
        <stp>QUOTE_FACTOR</stp>
        <stp>[Crispin Spreadsheet.xlsx]Portfolio!R226C12</stp>
        <tr r="L226" s="2"/>
      </tp>
      <tp>
        <v>1</v>
        <stp/>
        <stp>##V3_BDPV12</stp>
        <stp>EURUSD Curncy</stp>
        <stp>QUOTE_FACTOR</stp>
        <stp>[Crispin Spreadsheet.xlsx]Portfolio!R227C12</stp>
        <tr r="L227" s="2"/>
      </tp>
      <tp>
        <v>1</v>
        <stp/>
        <stp>##V3_BDPV12</stp>
        <stp>EURUSD Curncy</stp>
        <stp>QUOTE_FACTOR</stp>
        <stp>[Crispin Spreadsheet.xlsx]Portfolio!R228C12</stp>
        <tr r="L228" s="2"/>
      </tp>
      <tp>
        <v>1</v>
        <stp/>
        <stp>##V3_BDPV12</stp>
        <stp>EURUSD Curncy</stp>
        <stp>QUOTE_FACTOR</stp>
        <stp>[Crispin Spreadsheet.xlsx]Portfolio!R229C12</stp>
        <tr r="L229" s="2"/>
      </tp>
      <tp>
        <v>1</v>
        <stp/>
        <stp>##V3_BDPV12</stp>
        <stp>EURUSD Curncy</stp>
        <stp>QUOTE_FACTOR</stp>
        <stp>[Crispin Spreadsheet.xlsx]Portfolio!R253C12</stp>
        <tr r="L253" s="2"/>
      </tp>
      <tp>
        <v>1</v>
        <stp/>
        <stp>##V3_BDPV12</stp>
        <stp>EURUSD Curncy</stp>
        <stp>QUOTE_FACTOR</stp>
        <stp>[Crispin Spreadsheet.xlsx]Portfolio!R256C12</stp>
        <tr r="L256" s="2"/>
      </tp>
      <tp>
        <v>1</v>
        <stp/>
        <stp>##V3_BDPV12</stp>
        <stp>EURUSD Curncy</stp>
        <stp>QUOTE_FACTOR</stp>
        <stp>[Crispin Spreadsheet.xlsx]Portfolio!R240C12</stp>
        <tr r="L240" s="2"/>
      </tp>
      <tp>
        <v>1</v>
        <stp/>
        <stp>##V3_BDPV12</stp>
        <stp>EURUSD Curncy</stp>
        <stp>QUOTE_FACTOR</stp>
        <stp>[Crispin Spreadsheet.xlsx]Portfolio!R241C12</stp>
        <tr r="L241" s="2"/>
      </tp>
      <tp>
        <v>1</v>
        <stp/>
        <stp>##V3_BDPV12</stp>
        <stp>EURUSD Curncy</stp>
        <stp>QUOTE_FACTOR</stp>
        <stp>[Crispin Spreadsheet.xlsx]Portfolio!R242C12</stp>
        <tr r="L242" s="2"/>
      </tp>
      <tp>
        <v>1</v>
        <stp/>
        <stp>##V3_BDPV12</stp>
        <stp>EURUSD Curncy</stp>
        <stp>QUOTE_FACTOR</stp>
        <stp>[Crispin Spreadsheet.xlsx]Portfolio!R243C12</stp>
        <tr r="L243" s="2"/>
      </tp>
      <tp>
        <v>1</v>
        <stp/>
        <stp>##V3_BDPV12</stp>
        <stp>EURUSD Curncy</stp>
        <stp>QUOTE_FACTOR</stp>
        <stp>[Crispin Spreadsheet.xlsx]Portfolio!R244C12</stp>
        <tr r="L244" s="2"/>
      </tp>
      <tp>
        <v>1</v>
        <stp/>
        <stp>##V3_BDPV12</stp>
        <stp>EURUSD Curncy</stp>
        <stp>QUOTE_FACTOR</stp>
        <stp>[Crispin Spreadsheet.xlsx]Portfolio!R245C12</stp>
        <tr r="L245" s="2"/>
      </tp>
      <tp>
        <v>1</v>
        <stp/>
        <stp>##V3_BDPV12</stp>
        <stp>EURUSD Curncy</stp>
        <stp>QUOTE_FACTOR</stp>
        <stp>[Crispin Spreadsheet.xlsx]Portfolio!R246C12</stp>
        <tr r="L246" s="2"/>
      </tp>
      <tp>
        <v>1</v>
        <stp/>
        <stp>##V3_BDPV12</stp>
        <stp>EURUSD Curncy</stp>
        <stp>QUOTE_FACTOR</stp>
        <stp>[Crispin Spreadsheet.xlsx]Portfolio!R247C12</stp>
        <tr r="L247" s="2"/>
      </tp>
      <tp>
        <v>1</v>
        <stp/>
        <stp>##V3_BDPV12</stp>
        <stp>EURUSD Curncy</stp>
        <stp>QUOTE_FACTOR</stp>
        <stp>[Crispin Spreadsheet.xlsx]Portfolio!R248C12</stp>
        <tr r="L248" s="2"/>
      </tp>
      <tp>
        <v>1</v>
        <stp/>
        <stp>##V3_BDPV12</stp>
        <stp>EURUSD Curncy</stp>
        <stp>QUOTE_FACTOR</stp>
        <stp>[Crispin Spreadsheet.xlsx]Portfolio!R279C12</stp>
        <tr r="L279" s="2"/>
      </tp>
      <tp>
        <v>1</v>
        <stp/>
        <stp>##V3_BDPV12</stp>
        <stp>EURUSD Curncy</stp>
        <stp>QUOTE_FACTOR</stp>
        <stp>[Crispin Spreadsheet.xlsx]Portfolio!R263C12</stp>
        <tr r="L263" s="2"/>
      </tp>
      <tp>
        <v>1</v>
        <stp/>
        <stp>##V3_BDPV12</stp>
        <stp>EURUSD Curncy</stp>
        <stp>QUOTE_FACTOR</stp>
        <stp>[Crispin Spreadsheet.xlsx]Portfolio!R264C12</stp>
        <tr r="L264" s="2"/>
      </tp>
      <tp>
        <v>1</v>
        <stp/>
        <stp>##V3_BDPV12</stp>
        <stp>EURUSD Curncy</stp>
        <stp>QUOTE_FACTOR</stp>
        <stp>[Crispin Spreadsheet.xlsx]Portfolio!R266C12</stp>
        <tr r="L266" s="2"/>
      </tp>
      <tp>
        <v>1</v>
        <stp/>
        <stp>##V3_BDPV12</stp>
        <stp>EURUSD Curncy</stp>
        <stp>QUOTE_FACTOR</stp>
        <stp>[Crispin Spreadsheet.xlsx]Portfolio!R267C12</stp>
        <tr r="L267" s="2"/>
      </tp>
      <tp>
        <v>1</v>
        <stp/>
        <stp>##V3_BDPV12</stp>
        <stp>EURUSD Curncy</stp>
        <stp>QUOTE_FACTOR</stp>
        <stp>[Crispin Spreadsheet.xlsx]Portfolio!R268C12</stp>
        <tr r="L268" s="2"/>
      </tp>
      <tp>
        <v>1</v>
        <stp/>
        <stp>##V3_BDPV12</stp>
        <stp>EURUSD Curncy</stp>
        <stp>QUOTE_FACTOR</stp>
        <stp>[Crispin Spreadsheet.xlsx]Portfolio!R269C12</stp>
        <tr r="L269" s="2"/>
      </tp>
      <tp>
        <v>501.2</v>
        <stp/>
        <stp>##V3_BDPV12</stp>
        <stp>HWDN LN Equity</stp>
        <stp>PX_YEST_CLOSE</stp>
        <stp>[Crispin Spreadsheet.xlsx]Portfolio!R160C6</stp>
        <tr r="F160" s="2"/>
      </tp>
      <tp>
        <v>151.84</v>
        <stp/>
        <stp>##V3_BDPV12</stp>
        <stp>CAT US Equity</stp>
        <stp>LAST_PRICE</stp>
        <stp>[Crispin Spreadsheet.xlsx]Portfolio!R211C7</stp>
        <tr r="G211" s="2"/>
      </tp>
      <tp>
        <v>8.2157</v>
        <stp/>
        <stp>##V3_BDPV12</stp>
        <stp>USDSEK Curncy</stp>
        <stp>LAST_PRICE</stp>
        <stp>[Crispin Spreadsheet.xlsx]Portfolio!R263C7</stp>
        <tr r="G263" s="2"/>
      </tp>
      <tp>
        <v>94.48</v>
        <stp/>
        <stp>##V3_BDPV12</stp>
        <stp>WDI GY Equity</stp>
        <stp>LAST_PRICE</stp>
        <stp>[Crispin Spreadsheet.xlsx]Portfolio!R327C7</stp>
        <tr r="G327" s="2"/>
      </tp>
      <tp>
        <v>20.53</v>
        <stp/>
        <stp>##V3_BDPV12</stp>
        <stp>VIV FP Equity</stp>
        <stp>PX_YEST_CLOSE</stp>
        <stp>[Crispin Spreadsheet.xlsx]Portfolio!R58C6</stp>
        <tr r="F58" s="2"/>
      </tp>
      <tp>
        <v>26.91</v>
        <stp/>
        <stp>##V3_BDPV12</stp>
        <stp>WOW AU Equity</stp>
        <stp>PX_YEST_CLOSE</stp>
        <stp>[Crispin Spreadsheet.xlsx]Portfolio!R19C6</stp>
        <tr r="F19" s="2"/>
      </tp>
      <tp t="s">
        <v>EUR</v>
        <stp/>
        <stp>##V3_BDPV12</stp>
        <stp>NRE1V FH Equity</stp>
        <stp>CRNCY</stp>
        <stp>[Crispin Spreadsheet.xlsx]Portfolio!R41C4</stp>
        <tr r="D41" s="2"/>
      </tp>
      <tp t="s">
        <v>EUR</v>
        <stp/>
        <stp>##V3_BDPV12</stp>
        <stp>KSP ID Equity</stp>
        <stp>CRNCY</stp>
        <stp>[Crispin Spreadsheet.xlsx]Portfolio!R87C4</stp>
        <tr r="D87" s="2"/>
      </tp>
      <tp t="s">
        <v>EUR</v>
        <stp/>
        <stp>##V3_BDPV12</stp>
        <stp>SAP GY Equity</stp>
        <stp>CRNCY</stp>
        <stp>[Crispin Spreadsheet.xlsx]Portfolio!R67C4</stp>
        <tr r="D67" s="2"/>
      </tp>
      <tp>
        <v>211.55</v>
        <stp/>
        <stp>##V3_BDPV12</stp>
        <stp>BARC LN Equity</stp>
        <stp>LAST_PRICE</stp>
        <stp>[Crispin Spreadsheet.xlsx]Portfolio!R149C7</stp>
        <tr r="G149" s="2"/>
      </tp>
      <tp>
        <v>71.77</v>
        <stp/>
        <stp>##V3_BDPV12</stp>
        <stp>VSAT US Equity</stp>
        <stp>LAST_PRICE</stp>
        <stp>[Crispin Spreadsheet.xlsx]Portfolio!R322C7</stp>
        <tr r="G322" s="2"/>
      </tp>
      <tp>
        <v>649</v>
        <stp/>
        <stp>##V3_BDPV12</stp>
        <stp>DMGT LN Equity</stp>
        <stp>LAST_PRICE</stp>
        <stp>[Crispin Spreadsheet.xlsx]Portfolio!R155C7</stp>
        <tr r="G155" s="2"/>
      </tp>
      <tp t="s">
        <v>EUR</v>
        <stp/>
        <stp>##V3_BDPV12</stp>
        <stp>ZIL2 GY Equity</stp>
        <stp>CRNCY</stp>
        <stp>[Crispin Spreadsheet.xlsx]Portfolio!R286C4</stp>
        <tr r="D286" s="2"/>
      </tp>
      <tp>
        <v>22.71</v>
        <stp/>
        <stp>##V3_BDPV12</stp>
        <stp>ARYN SW Equity</stp>
        <stp>PX_YEST_CLOSE</stp>
        <stp>[Crispin Spreadsheet.xlsx]Portfolio!R278C6</stp>
        <tr r="F278" s="2"/>
      </tp>
      <tp>
        <v>1.2407999999999999</v>
        <stp/>
        <stp>##V3_BDPV12</stp>
        <stp>EUR Curncy</stp>
        <stp>LAST_PRICE</stp>
        <stp>[Crispin Spreadsheet.xlsx]Portfolio!R188C13</stp>
        <tr r="M188" s="2"/>
      </tp>
      <tp>
        <v>75.12</v>
        <stp/>
        <stp>##V3_BDPV12</stp>
        <stp>NESN SW Equity</stp>
        <stp>PX_YEST_CLOSE</stp>
        <stp>[Crispin Spreadsheet.xlsx]Portfolio!R137C6</stp>
        <tr r="F137" s="2"/>
      </tp>
      <tp t="s">
        <v>GBp</v>
        <stp/>
        <stp>##V3_BDPV12</stp>
        <stp>TUNG LN Equity</stp>
        <stp>CRNCY</stp>
        <stp>[Crispin Spreadsheet.xlsx]Portfolio!R198C4</stp>
        <tr r="D198" s="2"/>
      </tp>
      <tp>
        <v>222.2</v>
        <stp/>
        <stp>##V3_BDPV12</stp>
        <stp>WDH DC Equity</stp>
        <stp>LAST_PRICE</stp>
        <stp>[Crispin Spreadsheet.xlsx]Portfolio!R325C7</stp>
        <tr r="G325" s="2"/>
      </tp>
      <tp>
        <v>1.2407999999999999</v>
        <stp/>
        <stp>##V3_BDPV12</stp>
        <stp>EURUSD Curncy</stp>
        <stp>LAST_PRICE</stp>
        <stp>[Crispin Spreadsheet.xlsx]Portfolio!R334C7</stp>
        <tr r="G334" s="2"/>
      </tp>
      <tp>
        <v>8.2157</v>
        <stp/>
        <stp>##V3_BDPV12</stp>
        <stp>USDSEK Curncy</stp>
        <stp>LAST_PRICE</stp>
        <stp>[Crispin Spreadsheet.xlsx]Portfolio!R342C7</stp>
        <tr r="G342" s="2"/>
      </tp>
      <tp>
        <v>82</v>
        <stp/>
        <stp>##V3_BDPV12</stp>
        <stp>SAVE FP Equity</stp>
        <stp>PX_YEST_CLOSE</stp>
        <stp>[Crispin Spreadsheet.xlsx]Portfolio!R52C6</stp>
        <tr r="F52" s="2"/>
      </tp>
      <tp t="s">
        <v>#N/A N/A</v>
        <stp/>
        <stp>##V3_BDPV12</stp>
        <stp>WGXO AU Equity</stp>
        <stp>PX_YEST_CLOSE</stp>
        <stp>[Crispin Spreadsheet.xlsx]Portfolio!R18C6</stp>
        <tr r="F18" s="2"/>
      </tp>
      <tp>
        <v>31.24</v>
        <stp/>
        <stp>##V3_BDPV12</stp>
        <stp>PHIA NA Equity</stp>
        <stp>LAST_PRICE</stp>
        <stp>[Crispin Spreadsheet.xlsx]Portfolio!R295C7</stp>
        <tr r="G295" s="2"/>
      </tp>
      <tp t="s">
        <v>USD</v>
        <stp/>
        <stp>##V3_BDPV12</stp>
        <stp>BMA US Equity</stp>
        <stp>CRNCY</stp>
        <stp>[Crispin Spreadsheet.xlsx]Portfolio!R208C4</stp>
        <tr r="D208" s="2"/>
      </tp>
      <tp t="s">
        <v>USD</v>
        <stp/>
        <stp>##V3_BDPV12</stp>
        <stp>GGP US Equity</stp>
        <stp>CRNCY</stp>
        <stp>[Crispin Spreadsheet.xlsx]Portfolio!R288C4</stp>
        <tr r="D288" s="2"/>
      </tp>
      <tp t="s">
        <v>USD</v>
        <stp/>
        <stp>##V3_BDPV12</stp>
        <stp>GGP US Equity</stp>
        <stp>CRNCY</stp>
        <stp>[Crispin Spreadsheet.xlsx]Portfolio!R218C4</stp>
        <tr r="D218" s="2"/>
      </tp>
      <tp t="s">
        <v>ZAr</v>
        <stp/>
        <stp>##V3_BDPV12</stp>
        <stp>KIO SJ Equity</stp>
        <stp>CRNCY</stp>
        <stp>[Crispin Spreadsheet.xlsx]Portfolio!R128C4</stp>
        <tr r="D128" s="2"/>
      </tp>
      <tp t="s">
        <v>CHF</v>
        <stp/>
        <stp>##V3_BDPV12</stp>
        <stp>UHR SW Equity</stp>
        <stp>CRNCY</stp>
        <stp>[Crispin Spreadsheet.xlsx]Portfolio!R138C4</stp>
        <tr r="D138" s="2"/>
      </tp>
      <tp t="s">
        <v>USD</v>
        <stp/>
        <stp>##V3_BDPV12</stp>
        <stp>TDG US Equity</stp>
        <stp>CRNCY</stp>
        <stp>[Crispin Spreadsheet.xlsx]Portfolio!R318C4</stp>
        <tr r="D318" s="2"/>
      </tp>
      <tp t="s">
        <v>USD</v>
        <stp/>
        <stp>##V3_BDPV12</stp>
        <stp>WFT US Equity</stp>
        <stp>CRNCY</stp>
        <stp>[Crispin Spreadsheet.xlsx]Portfolio!R248C4</stp>
        <tr r="D248" s="2"/>
      </tp>
      <tp>
        <v>9.39</v>
        <stp/>
        <stp>##V3_BDPV12</stp>
        <stp>GOGO US Equity</stp>
        <stp>PX_YEST_CLOSE</stp>
        <stp>[Crispin Spreadsheet.xlsx]Portfolio!R219C6</stp>
        <tr r="F219" s="2"/>
      </tp>
      <tp>
        <v>1</v>
        <stp/>
        <stp>##V3_BDPV12</stp>
        <stp>EURSEK Curncy</stp>
        <stp>QUOTE_FACTOR</stp>
        <stp>[Crispin Spreadsheet.xlsx]Portfolio!R131C12</stp>
        <tr r="L131" s="2"/>
      </tp>
      <tp>
        <v>1</v>
        <stp/>
        <stp>##V3_BDPV12</stp>
        <stp>EURSEK Curncy</stp>
        <stp>QUOTE_FACTOR</stp>
        <stp>[Crispin Spreadsheet.xlsx]Portfolio!R132C12</stp>
        <tr r="L132" s="2"/>
      </tp>
      <tp>
        <v>1</v>
        <stp/>
        <stp>##V3_BDPV12</stp>
        <stp>EURSEK Curncy</stp>
        <stp>QUOTE_FACTOR</stp>
        <stp>[Crispin Spreadsheet.xlsx]Portfolio!R133C12</stp>
        <tr r="L133" s="2"/>
      </tp>
      <tp t="s">
        <v>USD</v>
        <stp/>
        <stp>##V3_BDPV12</stp>
        <stp>XPO US Equity</stp>
        <stp>CRNCY</stp>
        <stp>[Crispin Spreadsheet.xlsx]Portfolio!R328C4</stp>
        <tr r="D328" s="2"/>
      </tp>
      <tp>
        <v>1</v>
        <stp/>
        <stp>##V3_BDPV12</stp>
        <stp>EURSEK Curncy</stp>
        <stp>QUOTE_FACTOR</stp>
        <stp>[Crispin Spreadsheet.xlsx]Portfolio!R308C12</stp>
        <tr r="L308" s="2"/>
      </tp>
      <tp t="s">
        <v>GBp</v>
        <stp/>
        <stp>##V3_BDPV12</stp>
        <stp>BA/ LN Equity</stp>
        <stp>CRNCY</stp>
        <stp>[Crispin Spreadsheet.xlsx]Portfolio!R148C4</stp>
        <tr r="D148" s="2"/>
      </tp>
      <tp>
        <v>1</v>
        <stp/>
        <stp>##V3_BDPV12</stp>
        <stp>EURSEK Curncy</stp>
        <stp>QUOTE_FACTOR</stp>
        <stp>[Crispin Spreadsheet.xlsx]Portfolio!R290C12</stp>
        <tr r="L290" s="2"/>
      </tp>
      <tp>
        <v>1</v>
        <stp/>
        <stp>##V3_BDPV12</stp>
        <stp>EURSEK Curncy</stp>
        <stp>QUOTE_FACTOR</stp>
        <stp>[Crispin Spreadsheet.xlsx]Portfolio!R292C12</stp>
        <tr r="L292" s="2"/>
      </tp>
      <tp t="s">
        <v>USD</v>
        <stp/>
        <stp>##V3_BDPV12</stp>
        <stp>SNAP US Equity</stp>
        <stp>CRNCY</stp>
        <stp>[Crispin Spreadsheet.xlsx]Portfolio!R238C4</stp>
        <tr r="D238" s="2"/>
      </tp>
      <tp t="s">
        <v>SEK</v>
        <stp/>
        <stp>##V3_BDPV12</stp>
        <stp>SKAB SS Equity</stp>
        <stp>CRNCY</stp>
        <stp>[Crispin Spreadsheet.xlsx]Portfolio!R308C4</stp>
        <tr r="D308" s="2"/>
      </tp>
      <tp t="s">
        <v>GBp</v>
        <stp/>
        <stp>##V3_BDPV12</stp>
        <stp>GNC LN Equity</stp>
        <stp>CRNCY</stp>
        <stp>[Crispin Spreadsheet.xlsx]Portfolio!R158C4</stp>
        <tr r="D158" s="2"/>
      </tp>
      <tp>
        <v>45.77</v>
        <stp/>
        <stp>##V3_BDPV12</stp>
        <stp>CAR US Equity</stp>
        <stp>LAST_PRICE</stp>
        <stp>[Crispin Spreadsheet.xlsx]Portfolio!R207C7</stp>
        <tr r="G207" s="2"/>
      </tp>
      <tp t="s">
        <v>CAD</v>
        <stp/>
        <stp>##V3_BDPV12</stp>
        <stp>TRQ CN Equity</stp>
        <stp>CRNCY</stp>
        <stp>[Crispin Spreadsheet.xlsx]Portfolio!R30C4</stp>
        <tr r="D30" s="2"/>
      </tp>
      <tp t="s">
        <v>DKK</v>
        <stp/>
        <stp>##V3_BDPV12</stp>
        <stp>AMBUB DC Equity</stp>
        <stp>CRNCY</stp>
        <stp>[Crispin Spreadsheet.xlsx]Portfolio!R275C4</stp>
        <tr r="D275" s="2"/>
      </tp>
      <tp t="s">
        <v>USD</v>
        <stp/>
        <stp>##V3_BDPV12</stp>
        <stp>CAR US Equity</stp>
        <stp>CRNCY</stp>
        <stp>[Crispin Spreadsheet.xlsx]Portfolio!R279C4</stp>
        <tr r="D279" s="2"/>
      </tp>
      <tp t="s">
        <v>USD</v>
        <stp/>
        <stp>##V3_BDPV12</stp>
        <stp>BFR US Equity</stp>
        <stp>CRNCY</stp>
        <stp>[Crispin Spreadsheet.xlsx]Portfolio!R209C4</stp>
        <tr r="D209" s="2"/>
      </tp>
      <tp t="s">
        <v>USD</v>
        <stp/>
        <stp>##V3_BDPV12</stp>
        <stp>BID US Equity</stp>
        <stp>CRNCY</stp>
        <stp>[Crispin Spreadsheet.xlsx]Portfolio!R239C4</stp>
        <tr r="D239" s="2"/>
      </tp>
      <tp t="s">
        <v>EUR</v>
        <stp/>
        <stp>##V3_BDPV12</stp>
        <stp>SESG FP Equity</stp>
        <stp>CRNCY</stp>
        <stp>[Crispin Spreadsheet.xlsx]Portfolio!R309C4</stp>
        <tr r="D309" s="2"/>
      </tp>
      <tp t="s">
        <v>USD</v>
        <stp/>
        <stp>##V3_BDPV12</stp>
        <stp>HTZ US Equity</stp>
        <stp>CRNCY</stp>
        <stp>[Crispin Spreadsheet.xlsx]Portfolio!R289C4</stp>
        <tr r="D289" s="2"/>
      </tp>
      <tp>
        <v>60.6</v>
        <stp/>
        <stp>##V3_BDPV12</stp>
        <stp>NODL NO Equity</stp>
        <stp>PX_YEST_CLOSE</stp>
        <stp>[Crispin Spreadsheet.xlsx]Portfolio!R121C6</stp>
        <tr r="F121" s="2"/>
      </tp>
      <tp t="s">
        <v>GBp</v>
        <stp/>
        <stp>##V3_BDPV12</stp>
        <stp>VOD LN Equity</stp>
        <stp>CRNCY</stp>
        <stp>[Crispin Spreadsheet.xlsx]Portfolio!R199C4</stp>
        <tr r="D199" s="2"/>
      </tp>
      <tp>
        <v>91.2</v>
        <stp/>
        <stp>##V3_BDPV12</stp>
        <stp>LOOK LN Equity</stp>
        <stp>PX_YEST_CLOSE</stp>
        <stp>[Crispin Spreadsheet.xlsx]Portfolio!R173C6</stp>
        <tr r="F173" s="2"/>
      </tp>
      <tp t="s">
        <v>USD</v>
        <stp/>
        <stp>##V3_BDPV12</stp>
        <stp>RIG US Equity</stp>
        <stp>CRNCY</stp>
        <stp>[Crispin Spreadsheet.xlsx]Portfolio!R319C4</stp>
        <tr r="D319" s="2"/>
      </tp>
      <tp t="s">
        <v>NOK</v>
        <stp/>
        <stp>##V3_BDPV12</stp>
        <stp>MHG NO Equity</stp>
        <stp>CRNCY</stp>
        <stp>[Crispin Spreadsheet.xlsx]Portfolio!R299C4</stp>
        <tr r="D299" s="2"/>
      </tp>
      <tp>
        <v>35000</v>
        <stp/>
        <stp>##V3_BDPV12</stp>
        <stp>KIO SJ Equity</stp>
        <stp>LAST_PRICE</stp>
        <stp>[Crispin Spreadsheet.xlsx]Portfolio!R128C7</stp>
        <tr r="G128" s="2"/>
      </tp>
      <tp>
        <v>53.24</v>
        <stp/>
        <stp>##V3_BDPV12</stp>
        <stp>AAL US Equity</stp>
        <stp>LAST_PRICE</stp>
        <stp>[Crispin Spreadsheet.xlsx]Portfolio!R204C7</stp>
        <tr r="G204" s="2"/>
      </tp>
      <tp>
        <v>23.23</v>
        <stp/>
        <stp>##V3_BDPV12</stp>
        <stp>SDF GY Equity</stp>
        <stp>LAST_PRICE</stp>
        <stp>[Crispin Spreadsheet.xlsx]Portfolio!R294C7</stp>
        <tr r="G294" s="2"/>
      </tp>
      <tp>
        <v>21.98</v>
        <stp/>
        <stp>##V3_BDPV12</stp>
        <stp>IFX GY Equity</stp>
        <stp>PX_YEST_CLOSE</stp>
        <stp>[Crispin Spreadsheet.xlsx]Portfolio!R63C6</stp>
        <tr r="F63" s="2"/>
      </tp>
      <tp>
        <v>440</v>
        <stp/>
        <stp>##V3_BDPV12</stp>
        <stp>RMS FP Equity</stp>
        <stp>PX_YEST_CLOSE</stp>
        <stp>[Crispin Spreadsheet.xlsx]Portfolio!R48C6</stp>
        <tr r="F48" s="2"/>
      </tp>
      <tp>
        <v>327.71</v>
        <stp/>
        <stp>##V3_BDPV12</stp>
        <stp>TSLA US Equity</stp>
        <stp>LAST_PRICE</stp>
        <stp>[Crispin Spreadsheet.xlsx]Portfolio!R317C7</stp>
        <tr r="G317" s="2"/>
      </tp>
      <tp>
        <v>71.77</v>
        <stp/>
        <stp>##V3_BDPV12</stp>
        <stp>VSAT US Equity</stp>
        <stp>LAST_PRICE</stp>
        <stp>[Crispin Spreadsheet.xlsx]Portfolio!R247C7</stp>
        <tr r="G247" s="2"/>
      </tp>
      <tp>
        <v>208.4</v>
        <stp/>
        <stp>##V3_BDPV12</stp>
        <stp>INTU LN Equity</stp>
        <stp>PX_YEST_CLOSE</stp>
        <stp>[Crispin Spreadsheet.xlsx]Portfolio!R165C6</stp>
        <tr r="F165" s="2"/>
      </tp>
      <tp t="s">
        <v>GBp</v>
        <stp/>
        <stp>##V3_BDPV12</stp>
        <stp>PSON LN Equity</stp>
        <stp>CRNCY</stp>
        <stp>[Crispin Spreadsheet.xlsx]Portfolio!R179C4</stp>
        <tr r="D179" s="2"/>
      </tp>
      <tp>
        <v>75.12</v>
        <stp/>
        <stp>##V3_BDPV12</stp>
        <stp>NESN SW Equity</stp>
        <stp>PX_YEST_CLOSE</stp>
        <stp>[Crispin Spreadsheet.xlsx]Portfolio!R302C6</stp>
        <tr r="F302" s="2"/>
      </tp>
      <tp>
        <v>179.9</v>
        <stp/>
        <stp>##V3_BDPV12</stp>
        <stp>JM SS Equity</stp>
        <stp>PX_YEST_CLOSE</stp>
        <stp>[Crispin Spreadsheet.xlsx]Portfolio!R292C6</stp>
        <tr r="F292" s="2"/>
      </tp>
      <tp>
        <v>315</v>
        <stp/>
        <stp>##V3_BDPV12</stp>
        <stp>NFLX US Equity</stp>
        <stp>PX_YEST_CLOSE</stp>
        <stp>[Crispin Spreadsheet.xlsx]Portfolio!R232C6</stp>
        <tr r="F232" s="2"/>
      </tp>
      <tp>
        <v>203.4</v>
        <stp/>
        <stp>##V3_BDPV12</stp>
        <stp>VOD LN Equity</stp>
        <stp>LAST_PRICE</stp>
        <stp>[Crispin Spreadsheet.xlsx]Portfolio!R199C7</stp>
        <tr r="G199" s="2"/>
      </tp>
      <tp t="s">
        <v>EUR</v>
        <stp/>
        <stp>##V3_BDPV12</stp>
        <stp>GEDI IM Equity</stp>
        <stp>CRNCY</stp>
        <stp>[Crispin Spreadsheet.xlsx]Portfolio!R94C4</stp>
        <tr r="D94" s="2"/>
      </tp>
      <tp>
        <v>12.895</v>
        <stp/>
        <stp>##V3_BDPV12</stp>
        <stp>SESG FP Equity</stp>
        <stp>PX_YEST_CLOSE</stp>
        <stp>[Crispin Spreadsheet.xlsx]Portfolio!R53C6</stp>
        <tr r="F53" s="2"/>
      </tp>
      <tp>
        <v>31.99</v>
        <stp/>
        <stp>##V3_BDPV12</stp>
        <stp>FWONK US Equity</stp>
        <stp>PX_YEST_CLOSE</stp>
        <stp>[Crispin Spreadsheet.xlsx]Portfolio!R228C6</stp>
        <tr r="F228" s="2"/>
      </tp>
      <tp>
        <v>31.99</v>
        <stp/>
        <stp>##V3_BDPV12</stp>
        <stp>FWONK US Equity</stp>
        <stp>PX_YEST_CLOSE</stp>
        <stp>[Crispin Spreadsheet.xlsx]Portfolio!R298C6</stp>
        <tr r="F298" s="2"/>
      </tp>
      <tp>
        <v>23.5</v>
        <stp/>
        <stp>##V3_BDPV12</stp>
        <stp>ONTEX BB Equity</stp>
        <stp>PX_YEST_CLOSE</stp>
        <stp>[Crispin Spreadsheet.xlsx]Portfolio!R23C6</stp>
        <tr r="F23" s="2"/>
      </tp>
      <tp>
        <v>60</v>
        <stp/>
        <stp>##V3_BDPV12</stp>
        <stp>NODL NO Equity</stp>
        <stp>LAST_PRICE</stp>
        <stp>[Crispin Spreadsheet.xlsx]Portfolio!R121C7</stp>
        <tr r="G121" s="2"/>
      </tp>
      <tp>
        <v>31.24</v>
        <stp/>
        <stp>##V3_BDPV12</stp>
        <stp>PHIA NA Equity</stp>
        <stp>LAST_PRICE</stp>
        <stp>[Crispin Spreadsheet.xlsx]Portfolio!R116C7</stp>
        <tr r="G116" s="2"/>
      </tp>
      <tp>
        <v>93.2</v>
        <stp/>
        <stp>##V3_BDPV12</stp>
        <stp>LOOK LN Equity</stp>
        <stp>LAST_PRICE</stp>
        <stp>[Crispin Spreadsheet.xlsx]Portfolio!R173C7</stp>
        <tr r="G173" s="2"/>
      </tp>
      <tp>
        <v>677.5</v>
        <stp/>
        <stp>##V3_BDPV12</stp>
        <stp>INCH LN Equity</stp>
        <stp>PX_YEST_CLOSE</stp>
        <stp>[Crispin Spreadsheet.xlsx]Portfolio!R164C6</stp>
        <tr r="F164" s="2"/>
      </tp>
      <tp>
        <v>33.24</v>
        <stp/>
        <stp>##V3_BDPV12</stp>
        <stp>NLSN US Equity</stp>
        <stp>PX_YEST_CLOSE</stp>
        <stp>[Crispin Spreadsheet.xlsx]Portfolio!R303C6</stp>
        <tr r="F303" s="2"/>
      </tp>
      <tp>
        <v>33.24</v>
        <stp/>
        <stp>##V3_BDPV12</stp>
        <stp>NLSN US Equity</stp>
        <stp>PX_YEST_CLOSE</stp>
        <stp>[Crispin Spreadsheet.xlsx]Portfolio!R233C6</stp>
        <tr r="F233" s="2"/>
      </tp>
      <tp>
        <v>1.3876999999999999</v>
        <stp/>
        <stp>##V3_BDPV12</stp>
        <stp>GBPUSD Curncy</stp>
        <stp>LAST_PRICE</stp>
        <stp>[Crispin Spreadsheet.xlsx]Portfolio!R262C7</stp>
        <tr r="G262" s="2"/>
      </tp>
      <tp>
        <v>7.8333000000000004</v>
        <stp/>
        <stp>##V3_BDPV12</stp>
        <stp>USDHKD Curncy</stp>
        <stp>LAST_PRICE</stp>
        <stp>[Crispin Spreadsheet.xlsx]Portfolio!R338C7</stp>
        <tr r="G338" s="2"/>
      </tp>
      <tp>
        <v>2.29</v>
        <stp/>
        <stp>##V3_BDPV12</stp>
        <stp>GMA AU Equity</stp>
        <stp>PX_YEST_CLOSE</stp>
        <stp>[Crispin Spreadsheet.xlsx]Portfolio!R14C6</stp>
        <tr r="F14" s="2"/>
      </tp>
      <tp t="s">
        <v>EUR</v>
        <stp/>
        <stp>##V3_BDPV12</stp>
        <stp>METSO FH Equity</stp>
        <stp>CRNCY</stp>
        <stp>[Crispin Spreadsheet.xlsx]Portfolio!R40C4</stp>
        <tr r="D40" s="2"/>
      </tp>
      <tp>
        <v>1.6007100000000001</v>
        <stp/>
        <stp>##V3_BDPV12</stp>
        <stp>EURCAD Curncy</stp>
        <stp>PX_YEST_CLOSE</stp>
        <stp>[Crispin Spreadsheet.xlsx]Portfolio!R30C30</stp>
        <tr r="AD30" s="2"/>
      </tp>
      <tp>
        <v>1.6007100000000001</v>
        <stp/>
        <stp>##V3_BDPV12</stp>
        <stp>EURCAD Curncy</stp>
        <stp>PX_YEST_CLOSE</stp>
        <stp>[Crispin Spreadsheet.xlsx]Portfolio!R29C30</stp>
        <tr r="AD29" s="2"/>
      </tp>
      <tp>
        <v>19.21</v>
        <stp/>
        <stp>##V3_BDPV12</stp>
        <stp>HTZ US Equity</stp>
        <stp>PX_YEST_CLOSE</stp>
        <stp>[Crispin Spreadsheet.xlsx]Portfolio!R221C6</stp>
        <tr r="F221" s="2"/>
      </tp>
      <tp>
        <v>37.619999999999997</v>
        <stp/>
        <stp>##V3_BDPV12</stp>
        <stp>NAV US Equity</stp>
        <stp>PX_YEST_CLOSE</stp>
        <stp>[Crispin Spreadsheet.xlsx]Portfolio!R301C6</stp>
        <tr r="F301" s="2"/>
      </tp>
      <tp>
        <v>37.619999999999997</v>
        <stp/>
        <stp>##V3_BDPV12</stp>
        <stp>NAV US Equity</stp>
        <stp>PX_YEST_CLOSE</stp>
        <stp>[Crispin Spreadsheet.xlsx]Portfolio!R231C6</stp>
        <tr r="F231" s="2"/>
      </tp>
      <tp>
        <v>151.12</v>
        <stp/>
        <stp>##V3_BDPV12</stp>
        <stp>CAT US Equity</stp>
        <stp>PX_YEST_CLOSE</stp>
        <stp>[Crispin Spreadsheet.xlsx]Portfolio!R211C6</stp>
        <tr r="F211" s="2"/>
      </tp>
      <tp t="s">
        <v>USD</v>
        <stp/>
        <stp>##V3_BDPV12</stp>
        <stp>AAPL US Equity</stp>
        <stp>CRNCY</stp>
        <stp>[Crispin Spreadsheet.xlsx]Portfolio!R206C4</stp>
        <tr r="D206" s="2"/>
      </tp>
      <tp t="s">
        <v>USD</v>
        <stp/>
        <stp>##V3_BDPV12</stp>
        <stp>CACC US Equity</stp>
        <stp>CRNCY</stp>
        <stp>[Crispin Spreadsheet.xlsx]Portfolio!R214C4</stp>
        <tr r="D214" s="2"/>
      </tp>
      <tp>
        <v>1176</v>
        <stp/>
        <stp>##V3_BDPV12</stp>
        <stp>ABC LN Equity</stp>
        <stp>PX_YEST_CLOSE</stp>
        <stp>[Crispin Spreadsheet.xlsx]Portfolio!R141C6</stp>
        <tr r="F141" s="2"/>
      </tp>
      <tp>
        <v>2.75E-2</v>
        <stp/>
        <stp>##V3_BDPV12</stp>
        <stp>TSTR LN Equity</stp>
        <stp>PX_YEST_CLOSE</stp>
        <stp>[Crispin Spreadsheet.xlsx]Portfolio!R196C6</stp>
        <tr r="F196" s="2"/>
      </tp>
      <tp t="s">
        <v>USD</v>
        <stp/>
        <stp>##V3_BDPV12</stp>
        <stp>GGAL US Equity</stp>
        <stp>CRNCY</stp>
        <stp>[Crispin Spreadsheet.xlsx]Portfolio!R220C4</stp>
        <tr r="D220" s="2"/>
      </tp>
      <tp t="s">
        <v>GBp</v>
        <stp/>
        <stp>##V3_BDPV12</stp>
        <stp>ASHM LN Equity</stp>
        <stp>CRNCY</stp>
        <stp>[Crispin Spreadsheet.xlsx]Portfolio!R146C4</stp>
        <tr r="D146" s="2"/>
      </tp>
      <tp>
        <v>33.200000000000003</v>
        <stp/>
        <stp>##V3_BDPV12</stp>
        <stp>HUM LN Equity</stp>
        <stp>PX_YEST_CLOSE</stp>
        <stp>[Crispin Spreadsheet.xlsx]Portfolio!R161C6</stp>
        <tr r="F161" s="2"/>
      </tp>
      <tp>
        <v>155</v>
        <stp/>
        <stp>##V3_BDPV12</stp>
        <stp>ITV LN Equity</stp>
        <stp>PX_YEST_CLOSE</stp>
        <stp>[Crispin Spreadsheet.xlsx]Portfolio!R291C6</stp>
        <tr r="F291" s="2"/>
      </tp>
      <tp>
        <v>569</v>
        <stp/>
        <stp>##V3_BDPV12</stp>
        <stp>LRE LN Equity</stp>
        <stp>PX_YEST_CLOSE</stp>
        <stp>[Crispin Spreadsheet.xlsx]Portfolio!R171C6</stp>
        <tr r="F171" s="2"/>
      </tp>
      <tp>
        <v>285.58</v>
        <stp/>
        <stp>##V3_BDPV12</stp>
        <stp>TDG US Equity</stp>
        <stp>PX_YEST_CLOSE</stp>
        <stp>[Crispin Spreadsheet.xlsx]Portfolio!R241C6</stp>
        <tr r="F241" s="2"/>
      </tp>
      <tp>
        <v>166.15</v>
        <stp/>
        <stp>##V3_BDPV12</stp>
        <stp>EMG LN Equity</stp>
        <stp>LAST_PRICE</stp>
        <stp>[Crispin Spreadsheet.xlsx]Portfolio!R174C7</stp>
        <tr r="G174" s="2"/>
      </tp>
      <tp>
        <v>1.772</v>
        <stp/>
        <stp>##V3_BDPV12</stp>
        <stp>CRN LN Equity</stp>
        <stp>LAST_PRICE</stp>
        <stp>[Crispin Spreadsheet.xlsx]Portfolio!R152C7</stp>
        <tr r="G152" s="2"/>
      </tp>
      <tp>
        <v>7.53</v>
        <stp/>
        <stp>##V3_BDPV12</stp>
        <stp>BLD AU Equity</stp>
        <stp>PX_YEST_CLOSE</stp>
        <stp>[Crispin Spreadsheet.xlsx]Portfolio!R10C6</stp>
        <tr r="F10" s="2"/>
      </tp>
      <tp>
        <v>4.75</v>
        <stp/>
        <stp>##V3_BDPV12</stp>
        <stp>FMG AU Equity</stp>
        <stp>PX_YEST_CLOSE</stp>
        <stp>[Crispin Spreadsheet.xlsx]Portfolio!R13C6</stp>
        <tr r="F13" s="2"/>
      </tp>
      <tp>
        <v>379.4</v>
        <stp/>
        <stp>##V3_BDPV12</stp>
        <stp>AUTO LN Equity</stp>
        <stp>LAST_PRICE</stp>
        <stp>[Crispin Spreadsheet.xlsx]Portfolio!R147C7</stp>
        <tr r="G147" s="2"/>
      </tp>
      <tp>
        <v>31.2</v>
        <stp/>
        <stp>##V3_BDPV12</stp>
        <stp>CLAB SS Equity</stp>
        <stp>LAST_PRICE</stp>
        <stp>[Crispin Spreadsheet.xlsx]Portfolio!R131C7</stp>
        <tr r="G131" s="2"/>
      </tp>
      <tp>
        <v>4.0015999999999998</v>
        <stp/>
        <stp>##V3_BDPV12</stp>
        <stp>EURBRL Curncy</stp>
        <stp>PX_YEST_CLOSE</stp>
        <stp>[Crispin Spreadsheet.xlsx]Portfolio!R26C30</stp>
        <tr r="AD26" s="2"/>
      </tp>
      <tp>
        <v>26.3</v>
        <stp/>
        <stp>##V3_BDPV12</stp>
        <stp>PDG LN Equity</stp>
        <stp>PX_YEST_CLOSE</stp>
        <stp>[Crispin Spreadsheet.xlsx]Portfolio!R180C6</stp>
        <tr r="F180" s="2"/>
      </tp>
      <tp>
        <v>1260</v>
        <stp/>
        <stp>##V3_BDPV12</stp>
        <stp>WPP LN Equity</stp>
        <stp>PX_YEST_CLOSE</stp>
        <stp>[Crispin Spreadsheet.xlsx]Portfolio!R200C6</stp>
        <tr r="F200" s="2"/>
      </tp>
      <tp>
        <v>123</v>
        <stp/>
        <stp>##V3_BDPV12</stp>
        <stp>MON US Equity</stp>
        <stp>PX_YEST_CLOSE</stp>
        <stp>[Crispin Spreadsheet.xlsx]Portfolio!R300C6</stp>
        <tr r="F300" s="2"/>
      </tp>
      <tp>
        <v>123</v>
        <stp/>
        <stp>##V3_BDPV12</stp>
        <stp>MON US Equity</stp>
        <stp>PX_YEST_CLOSE</stp>
        <stp>[Crispin Spreadsheet.xlsx]Portfolio!R230C6</stp>
        <tr r="F230" s="2"/>
      </tp>
      <tp>
        <v>333.35</v>
        <stp/>
        <stp>##V3_BDPV12</stp>
        <stp>TSLA US Equity</stp>
        <stp>PX_YEST_CLOSE</stp>
        <stp>[Crispin Spreadsheet.xlsx]Portfolio!R317C6</stp>
        <tr r="F317" s="2"/>
      </tp>
      <tp>
        <v>1</v>
        <stp/>
        <stp>##V3_BDPV12</stp>
        <stp>EURNOK Curncy</stp>
        <stp>QUOTE_FACTOR</stp>
        <stp>[Crispin Spreadsheet.xlsx]Portfolio!R304C12</stp>
        <tr r="L304" s="2"/>
      </tp>
      <tp>
        <v>3788</v>
        <stp/>
        <stp>##V3_BDPV12</stp>
        <stp>BKG LN Equity</stp>
        <stp>PX_YEST_CLOSE</stp>
        <stp>[Crispin Spreadsheet.xlsx]Portfolio!R280C6</stp>
        <tr r="F280" s="2"/>
      </tp>
      <tp>
        <v>3788</v>
        <stp/>
        <stp>##V3_BDPV12</stp>
        <stp>BKG LN Equity</stp>
        <stp>PX_YEST_CLOSE</stp>
        <stp>[Crispin Spreadsheet.xlsx]Portfolio!R150C6</stp>
        <tr r="F150" s="2"/>
      </tp>
      <tp>
        <v>1</v>
        <stp/>
        <stp>##V3_BDPV12</stp>
        <stp>EURNOK Curncy</stp>
        <stp>QUOTE_FACTOR</stp>
        <stp>[Crispin Spreadsheet.xlsx]Portfolio!R274C12</stp>
        <tr r="L274" s="2"/>
      </tp>
      <tp>
        <v>1</v>
        <stp/>
        <stp>##V3_BDPV12</stp>
        <stp>EURNOK Curncy</stp>
        <stp>QUOTE_FACTOR</stp>
        <stp>[Crispin Spreadsheet.xlsx]Portfolio!R281C12</stp>
        <tr r="L281" s="2"/>
      </tp>
      <tp>
        <v>1</v>
        <stp/>
        <stp>##V3_BDPV12</stp>
        <stp>EURNOK Curncy</stp>
        <stp>QUOTE_FACTOR</stp>
        <stp>[Crispin Spreadsheet.xlsx]Portfolio!R287C12</stp>
        <tr r="L287" s="2"/>
      </tp>
      <tp>
        <v>1</v>
        <stp/>
        <stp>##V3_BDPV12</stp>
        <stp>EURNOK Curncy</stp>
        <stp>QUOTE_FACTOR</stp>
        <stp>[Crispin Spreadsheet.xlsx]Portfolio!R299C12</stp>
        <tr r="L299" s="2"/>
      </tp>
      <tp>
        <v>1</v>
        <stp/>
        <stp>##V3_BDPV12</stp>
        <stp>EURNOK Curncy</stp>
        <stp>QUOTE_FACTOR</stp>
        <stp>[Crispin Spreadsheet.xlsx]Portfolio!R120C12</stp>
        <tr r="L120" s="2"/>
      </tp>
      <tp>
        <v>1</v>
        <stp/>
        <stp>##V3_BDPV12</stp>
        <stp>EURNOK Curncy</stp>
        <stp>QUOTE_FACTOR</stp>
        <stp>[Crispin Spreadsheet.xlsx]Portfolio!R121C12</stp>
        <tr r="L121" s="2"/>
      </tp>
      <tp>
        <v>1</v>
        <stp/>
        <stp>##V3_BDPV12</stp>
        <stp>EURNOK Curncy</stp>
        <stp>QUOTE_FACTOR</stp>
        <stp>[Crispin Spreadsheet.xlsx]Portfolio!R122C12</stp>
        <tr r="L122" s="2"/>
      </tp>
      <tp>
        <v>1</v>
        <stp/>
        <stp>##V3_BDPV12</stp>
        <stp>EURNOK Curncy</stp>
        <stp>QUOTE_FACTOR</stp>
        <stp>[Crispin Spreadsheet.xlsx]Portfolio!R123C12</stp>
        <tr r="L123" s="2"/>
      </tp>
      <tp>
        <v>1</v>
        <stp/>
        <stp>##V3_BDPV12</stp>
        <stp>EURNOK Curncy</stp>
        <stp>QUOTE_FACTOR</stp>
        <stp>[Crispin Spreadsheet.xlsx]Portfolio!R119C12</stp>
        <tr r="L119" s="2"/>
      </tp>
      <tp>
        <v>30.17</v>
        <stp/>
        <stp>##V3_BDPV12</stp>
        <stp>UNVR US Equity</stp>
        <stp>PX_YEST_CLOSE</stp>
        <stp>[Crispin Spreadsheet.xlsx]Portfolio!R246C6</stp>
        <tr r="F246" s="2"/>
      </tp>
      <tp>
        <v>518.20000000000005</v>
        <stp/>
        <stp>##V3_BDPV12</stp>
        <stp>JUP LN Equity</stp>
        <stp>PX_YEST_CLOSE</stp>
        <stp>[Crispin Spreadsheet.xlsx]Portfolio!R170C6</stp>
        <tr r="F170" s="2"/>
      </tp>
      <tp t="s">
        <v>GBp</v>
        <stp/>
        <stp>##V3_BDPV12</stp>
        <stp>ASHM LN Equity</stp>
        <stp>CRNCY</stp>
        <stp>[Crispin Spreadsheet.xlsx]Portfolio!R277C4</stp>
        <tr r="D277" s="2"/>
      </tp>
      <tp>
        <v>180.71</v>
        <stp/>
        <stp>##V3_BDPV12</stp>
        <stp>URI US Equity</stp>
        <stp>PX_YEST_CLOSE</stp>
        <stp>[Crispin Spreadsheet.xlsx]Portfolio!R320C6</stp>
        <tr r="F320" s="2"/>
      </tp>
      <tp t="s">
        <v>GBp</v>
        <stp/>
        <stp>##V3_BDPV12</stp>
        <stp>AUTO LN Equity</stp>
        <stp>CRNCY</stp>
        <stp>[Crispin Spreadsheet.xlsx]Portfolio!R147C4</stp>
        <tr r="D147" s="2"/>
      </tp>
      <tp>
        <v>5.5439999999999996</v>
        <stp/>
        <stp>##V3_BDPV12</stp>
        <stp>AGN NA Equity</stp>
        <stp>LAST_PRICE</stp>
        <stp>[Crispin Spreadsheet.xlsx]Portfolio!R113C7</stp>
        <tr r="G113" s="2"/>
      </tp>
      <tp>
        <v>1165</v>
        <stp/>
        <stp>##V3_BDPV12</stp>
        <stp>ABC LN Equity</stp>
        <stp>LAST_PRICE</stp>
        <stp>[Crispin Spreadsheet.xlsx]Portfolio!R141C7</stp>
        <tr r="G141" s="2"/>
      </tp>
      <tp>
        <v>814.5</v>
        <stp/>
        <stp>##V3_BDPV12</stp>
        <stp>DTG LN Equity</stp>
        <stp>LAST_PRICE</stp>
        <stp>[Crispin Spreadsheet.xlsx]Portfolio!R284C7</stp>
        <tr r="G284" s="2"/>
      </tp>
      <tp t="s">
        <v>AUD</v>
        <stp/>
        <stp>##V3_BDPV12</stp>
        <stp>SVH AU Equity</stp>
        <stp>CRNCY</stp>
        <stp>[Crispin Spreadsheet.xlsx]Portfolio!R16C4</stp>
        <tr r="D16" s="2"/>
      </tp>
      <tp t="s">
        <v>EUR</v>
        <stp/>
        <stp>##V3_BDPV12</stp>
        <stp>RCO FP Equity</stp>
        <stp>CRNCY</stp>
        <stp>[Crispin Spreadsheet.xlsx]Portfolio!R51C4</stp>
        <tr r="D51" s="2"/>
      </tp>
      <tp>
        <v>1.59016</v>
        <stp/>
        <stp>##V3_BDPV12</stp>
        <stp>EURAUD Curncy</stp>
        <stp>PX_YEST_CLOSE</stp>
        <stp>[Crispin Spreadsheet.xlsx]Portfolio!R10C30</stp>
        <tr r="AD10" s="2"/>
      </tp>
      <tp>
        <v>1.59016</v>
        <stp/>
        <stp>##V3_BDPV12</stp>
        <stp>EURAUD Curncy</stp>
        <stp>PX_YEST_CLOSE</stp>
        <stp>[Crispin Spreadsheet.xlsx]Portfolio!R11C30</stp>
        <tr r="AD11" s="2"/>
      </tp>
      <tp>
        <v>1.59016</v>
        <stp/>
        <stp>##V3_BDPV12</stp>
        <stp>EURAUD Curncy</stp>
        <stp>PX_YEST_CLOSE</stp>
        <stp>[Crispin Spreadsheet.xlsx]Portfolio!R12C30</stp>
        <tr r="AD12" s="2"/>
      </tp>
      <tp>
        <v>1.59016</v>
        <stp/>
        <stp>##V3_BDPV12</stp>
        <stp>EURAUD Curncy</stp>
        <stp>PX_YEST_CLOSE</stp>
        <stp>[Crispin Spreadsheet.xlsx]Portfolio!R13C30</stp>
        <tr r="AD13" s="2"/>
      </tp>
      <tp>
        <v>1.59016</v>
        <stp/>
        <stp>##V3_BDPV12</stp>
        <stp>EURAUD Curncy</stp>
        <stp>PX_YEST_CLOSE</stp>
        <stp>[Crispin Spreadsheet.xlsx]Portfolio!R14C30</stp>
        <tr r="AD14" s="2"/>
      </tp>
      <tp>
        <v>1.59016</v>
        <stp/>
        <stp>##V3_BDPV12</stp>
        <stp>EURAUD Curncy</stp>
        <stp>PX_YEST_CLOSE</stp>
        <stp>[Crispin Spreadsheet.xlsx]Portfolio!R15C30</stp>
        <tr r="AD15" s="2"/>
      </tp>
      <tp>
        <v>1.59016</v>
        <stp/>
        <stp>##V3_BDPV12</stp>
        <stp>EURAUD Curncy</stp>
        <stp>PX_YEST_CLOSE</stp>
        <stp>[Crispin Spreadsheet.xlsx]Portfolio!R16C30</stp>
        <tr r="AD16" s="2"/>
      </tp>
      <tp>
        <v>1.59016</v>
        <stp/>
        <stp>##V3_BDPV12</stp>
        <stp>EURAUD Curncy</stp>
        <stp>PX_YEST_CLOSE</stp>
        <stp>[Crispin Spreadsheet.xlsx]Portfolio!R17C30</stp>
        <tr r="AD17" s="2"/>
      </tp>
      <tp>
        <v>1.59016</v>
        <stp/>
        <stp>##V3_BDPV12</stp>
        <stp>EURAUD Curncy</stp>
        <stp>PX_YEST_CLOSE</stp>
        <stp>[Crispin Spreadsheet.xlsx]Portfolio!R18C30</stp>
        <tr r="AD18" s="2"/>
      </tp>
      <tp>
        <v>1.59016</v>
        <stp/>
        <stp>##V3_BDPV12</stp>
        <stp>EURAUD Curncy</stp>
        <stp>PX_YEST_CLOSE</stp>
        <stp>[Crispin Spreadsheet.xlsx]Portfolio!R19C30</stp>
        <tr r="AD19" s="2"/>
      </tp>
      <tp>
        <v>30.32</v>
        <stp/>
        <stp>##V3_BDPV12</stp>
        <stp>UNVR US Equity</stp>
        <stp>LAST_PRICE</stp>
        <stp>[Crispin Spreadsheet.xlsx]Portfolio!R246C7</stp>
        <tr r="G246" s="2"/>
      </tp>
      <tp>
        <v>17</v>
        <stp/>
        <stp>##V3_BDPV12</stp>
        <stp>SLP LN Equity</stp>
        <stp>PX_YEST_CLOSE</stp>
        <stp>[Crispin Spreadsheet.xlsx]Portfolio!R193C6</stp>
        <tr r="F193" s="2"/>
      </tp>
      <tp>
        <v>107</v>
        <stp/>
        <stp>##V3_BDPV12</stp>
        <stp>TALK LN Equity</stp>
        <stp>PX_YEST_CLOSE</stp>
        <stp>[Crispin Spreadsheet.xlsx]Portfolio!R194C6</stp>
        <tr r="F194" s="2"/>
      </tp>
      <tp>
        <v>2.0760000000000001</v>
        <stp/>
        <stp>##V3_BDPV12</stp>
        <stp>SDRL NO Equity</stp>
        <stp>PX_YEST_CLOSE</stp>
        <stp>[Crispin Spreadsheet.xlsx]Portfolio!R123C6</stp>
        <tr r="F123" s="2"/>
      </tp>
      <tp t="s">
        <v>USD</v>
        <stp/>
        <stp>##V3_BDPV12</stp>
        <stp>LULU US Equity</stp>
        <stp>CRNCY</stp>
        <stp>[Crispin Spreadsheet.xlsx]Portfolio!R229C4</stp>
        <tr r="D229" s="2"/>
      </tp>
      <tp>
        <v>5.4980000000000002</v>
        <stp/>
        <stp>##V3_BDPV12</stp>
        <stp>AGN NA Equity</stp>
        <stp>PX_YEST_CLOSE</stp>
        <stp>[Crispin Spreadsheet.xlsx]Portfolio!R113C6</stp>
        <tr r="F113" s="2"/>
      </tp>
      <tp>
        <v>25.5</v>
        <stp/>
        <stp>##V3_BDPV12</stp>
        <stp>AGY LN Equity</stp>
        <stp>PX_YEST_CLOSE</stp>
        <stp>[Crispin Spreadsheet.xlsx]Portfolio!R143C6</stp>
        <tr r="F143" s="2"/>
      </tp>
      <tp>
        <v>130.02000000000001</v>
        <stp/>
        <stp>##V3_BDPV12</stp>
        <stp>SJM US Equity</stp>
        <stp>PX_YEST_CLOSE</stp>
        <stp>[Crispin Spreadsheet.xlsx]Portfolio!R293C6</stp>
        <tr r="F293" s="2"/>
      </tp>
      <tp>
        <v>89.98</v>
        <stp/>
        <stp>##V3_BDPV12</stp>
        <stp>WMT US Equity</stp>
        <stp>PX_YEST_CLOSE</stp>
        <stp>[Crispin Spreadsheet.xlsx]Portfolio!R323C6</stp>
        <tr r="F323" s="2"/>
      </tp>
      <tp>
        <v>305.60000000000002</v>
        <stp/>
        <stp>##V3_BDPV12</stp>
        <stp>DOM LN Equity</stp>
        <stp>LAST_PRICE</stp>
        <stp>[Crispin Spreadsheet.xlsx]Portfolio!R157C7</stp>
        <tr r="G157" s="2"/>
      </tp>
      <tp>
        <v>144.55000000000001</v>
        <stp/>
        <stp>##V3_BDPV12</stp>
        <stp>ACA LN Equity</stp>
        <stp>LAST_PRICE</stp>
        <stp>[Crispin Spreadsheet.xlsx]Portfolio!R142C7</stp>
        <tr r="G142" s="2"/>
      </tp>
      <tp>
        <v>34.979999999999997</v>
        <stp/>
        <stp>##V3_BDPV12</stp>
        <stp>FRO NO Equity</stp>
        <stp>LAST_PRICE</stp>
        <stp>[Crispin Spreadsheet.xlsx]Portfolio!R287C7</stp>
        <tr r="G287" s="2"/>
      </tp>
      <tp t="s">
        <v>DKK</v>
        <stp/>
        <stp>##V3_BDPV12</stp>
        <stp>WDH DC Equity</stp>
        <stp>CRNCY</stp>
        <stp>[Crispin Spreadsheet.xlsx]Portfolio!R37C4</stp>
        <tr r="D37" s="2"/>
      </tp>
      <tp>
        <v>25.68</v>
        <stp/>
        <stp>##V3_BDPV12</stp>
        <stp>PGS NO Equity</stp>
        <stp>PX_YEST_CLOSE</stp>
        <stp>[Crispin Spreadsheet.xlsx]Portfolio!R122C6</stp>
        <tr r="F122" s="2"/>
      </tp>
      <tp>
        <v>5946</v>
        <stp/>
        <stp>##V3_BDPV12</stp>
        <stp>RRS LN Equity</stp>
        <stp>PX_YEST_CLOSE</stp>
        <stp>[Crispin Spreadsheet.xlsx]Portfolio!R182C6</stp>
        <tr r="F182" s="2"/>
      </tp>
      <tp>
        <v>1355</v>
        <stp/>
        <stp>##V3_BDPV12</stp>
        <stp>SKY LN Equity</stp>
        <stp>PX_YEST_CLOSE</stp>
        <stp>[Crispin Spreadsheet.xlsx]Portfolio!R192C6</stp>
        <tr r="F192" s="2"/>
      </tp>
      <tp t="s">
        <v>GBp</v>
        <stp/>
        <stp>##V3_BDPV12</stp>
        <stp>ANTO LN Equity</stp>
        <stp>CRNCY</stp>
        <stp>[Crispin Spreadsheet.xlsx]Portfolio!R145C4</stp>
        <tr r="D145" s="2"/>
      </tp>
      <tp>
        <v>101.37</v>
        <stp/>
        <stp>##V3_BDPV12</stp>
        <stp>SPLK US Equity</stp>
        <stp>PX_YEST_CLOSE</stp>
        <stp>[Crispin Spreadsheet.xlsx]Portfolio!R312C6</stp>
        <tr r="F312" s="2"/>
      </tp>
      <tp>
        <v>70.8</v>
        <stp/>
        <stp>##V3_BDPV12</stp>
        <stp>VSAT US Equity</stp>
        <stp>PX_YEST_CLOSE</stp>
        <stp>[Crispin Spreadsheet.xlsx]Portfolio!R247C6</stp>
        <tr r="F247" s="2"/>
      </tp>
      <tp>
        <v>1.75</v>
        <stp/>
        <stp>##V3_BDPV12</stp>
        <stp>CRN LN Equity</stp>
        <stp>PX_YEST_CLOSE</stp>
        <stp>[Crispin Spreadsheet.xlsx]Portfolio!R152C6</stp>
        <tr r="F152" s="2"/>
      </tp>
      <tp>
        <v>139.94999999999999</v>
        <stp/>
        <stp>##V3_BDPV12</stp>
        <stp>ACA LN Equity</stp>
        <stp>PX_YEST_CLOSE</stp>
        <stp>[Crispin Spreadsheet.xlsx]Portfolio!R142C6</stp>
        <tr r="F142" s="2"/>
      </tp>
      <tp>
        <v>130.02000000000001</v>
        <stp/>
        <stp>##V3_BDPV12</stp>
        <stp>SJM US Equity</stp>
        <stp>PX_YEST_CLOSE</stp>
        <stp>[Crispin Spreadsheet.xlsx]Portfolio!R222C6</stp>
        <tr r="F222" s="2"/>
      </tp>
      <tp>
        <v>9.65</v>
        <stp/>
        <stp>##V3_BDPV12</stp>
        <stp>RIG US Equity</stp>
        <stp>PX_YEST_CLOSE</stp>
        <stp>[Crispin Spreadsheet.xlsx]Portfolio!R242C6</stp>
        <tr r="F242" s="2"/>
      </tp>
      <tp t="s">
        <v>USD</v>
        <stp/>
        <stp>##V3_BDPV12</stp>
        <stp>HURLN 7.5 07/24/22 Corp</stp>
        <stp>CRNCY</stp>
        <stp>[Crispin Spreadsheet.xlsx]Portfolio!R99C4</stp>
        <tr r="D99" s="2"/>
      </tp>
      <tp>
        <v>3811</v>
        <stp/>
        <stp>##V3_BDPV12</stp>
        <stp>BKG LN Equity</stp>
        <stp>LAST_PRICE</stp>
        <stp>[Crispin Spreadsheet.xlsx]Portfolio!R150C7</stp>
        <tr r="G150" s="2"/>
      </tp>
      <tp>
        <v>3811</v>
        <stp/>
        <stp>##V3_BDPV12</stp>
        <stp>BKG LN Equity</stp>
        <stp>LAST_PRICE</stp>
        <stp>[Crispin Spreadsheet.xlsx]Portfolio!R280C7</stp>
        <tr r="G280" s="2"/>
      </tp>
      <tp>
        <v>27.96</v>
        <stp/>
        <stp>##V3_BDPV12</stp>
        <stp>DEB LN Equity</stp>
        <stp>LAST_PRICE</stp>
        <stp>[Crispin Spreadsheet.xlsx]Portfolio!R156C7</stp>
        <tr r="G156" s="2"/>
      </tp>
      <tp>
        <v>25.5</v>
        <stp/>
        <stp>##V3_BDPV12</stp>
        <stp>AGY LN Equity</stp>
        <stp>LAST_PRICE</stp>
        <stp>[Crispin Spreadsheet.xlsx]Portfolio!R143C7</stp>
        <tr r="G143" s="2"/>
      </tp>
      <tp>
        <v>9.49</v>
        <stp/>
        <stp>##V3_BDPV12</stp>
        <stp>RIG US Equity</stp>
        <stp>LAST_PRICE</stp>
        <stp>[Crispin Spreadsheet.xlsx]Portfolio!R319C7</stp>
        <tr r="G319" s="2"/>
      </tp>
      <tp>
        <v>394.7</v>
        <stp/>
        <stp>##V3_BDPV12</stp>
        <stp>UHR SW Equity</stp>
        <stp>LAST_PRICE</stp>
        <stp>[Crispin Spreadsheet.xlsx]Portfolio!R138C7</stp>
        <tr r="G138" s="2"/>
      </tp>
      <tp t="s">
        <v>SEK</v>
        <stp/>
        <stp>##V3_BDPV12</stp>
        <stp>ERICB SS Equity</stp>
        <stp>CRNCY</stp>
        <stp>[Crispin Spreadsheet.xlsx]Portfolio!R133C4</stp>
        <tr r="D133" s="2"/>
      </tp>
      <tp>
        <v>13.885</v>
        <stp/>
        <stp>##V3_BDPV12</stp>
        <stp>ORA FP Equity</stp>
        <stp>PX_YEST_CLOSE</stp>
        <stp>[Crispin Spreadsheet.xlsx]Portfolio!R50C6</stp>
        <tr r="F50" s="2"/>
      </tp>
      <tp>
        <v>461.8</v>
        <stp/>
        <stp>##V3_BDPV12</stp>
        <stp>ERF FP Equity</stp>
        <stp>PX_YEST_CLOSE</stp>
        <stp>[Crispin Spreadsheet.xlsx]Portfolio!R47C6</stp>
        <tr r="F47" s="2"/>
      </tp>
      <tp>
        <v>1.2407999999999999</v>
        <stp/>
        <stp>##V3_BDPV12</stp>
        <stp>EURUSD Curncy</stp>
        <stp>LAST_PRICE</stp>
        <stp>[Crispin Spreadsheet.xlsx]Portfolio!R306C13</stp>
        <tr r="M306" s="2"/>
      </tp>
      <tp>
        <v>1.2407999999999999</v>
        <stp/>
        <stp>##V3_BDPV12</stp>
        <stp>EURUSD Curncy</stp>
        <stp>LAST_PRICE</stp>
        <stp>[Crispin Spreadsheet.xlsx]Portfolio!R307C13</stp>
        <tr r="M307" s="2"/>
      </tp>
      <tp>
        <v>1.2407999999999999</v>
        <stp/>
        <stp>##V3_BDPV12</stp>
        <stp>EURUSD Curncy</stp>
        <stp>LAST_PRICE</stp>
        <stp>[Crispin Spreadsheet.xlsx]Portfolio!R303C13</stp>
        <tr r="M303" s="2"/>
      </tp>
      <tp>
        <v>1.2407999999999999</v>
        <stp/>
        <stp>##V3_BDPV12</stp>
        <stp>EURUSD Curncy</stp>
        <stp>LAST_PRICE</stp>
        <stp>[Crispin Spreadsheet.xlsx]Portfolio!R300C13</stp>
        <tr r="M300" s="2"/>
      </tp>
      <tp>
        <v>1.2407999999999999</v>
        <stp/>
        <stp>##V3_BDPV12</stp>
        <stp>EURUSD Curncy</stp>
        <stp>LAST_PRICE</stp>
        <stp>[Crispin Spreadsheet.xlsx]Portfolio!R301C13</stp>
        <tr r="M301" s="2"/>
      </tp>
      <tp>
        <v>1.2407999999999999</v>
        <stp/>
        <stp>##V3_BDPV12</stp>
        <stp>EURUSD Curncy</stp>
        <stp>LAST_PRICE</stp>
        <stp>[Crispin Spreadsheet.xlsx]Portfolio!R318C13</stp>
        <tr r="M318" s="2"/>
      </tp>
      <tp>
        <v>1.2407999999999999</v>
        <stp/>
        <stp>##V3_BDPV12</stp>
        <stp>EURUSD Curncy</stp>
        <stp>LAST_PRICE</stp>
        <stp>[Crispin Spreadsheet.xlsx]Portfolio!R319C13</stp>
        <tr r="M319" s="2"/>
      </tp>
      <tp>
        <v>1.2407999999999999</v>
        <stp/>
        <stp>##V3_BDPV12</stp>
        <stp>EURUSD Curncy</stp>
        <stp>LAST_PRICE</stp>
        <stp>[Crispin Spreadsheet.xlsx]Portfolio!R317C13</stp>
        <tr r="M317" s="2"/>
      </tp>
      <tp>
        <v>1.2407999999999999</v>
        <stp/>
        <stp>##V3_BDPV12</stp>
        <stp>EURUSD Curncy</stp>
        <stp>LAST_PRICE</stp>
        <stp>[Crispin Spreadsheet.xlsx]Portfolio!R315C13</stp>
        <tr r="M315" s="2"/>
      </tp>
      <tp>
        <v>1.2407999999999999</v>
        <stp/>
        <stp>##V3_BDPV12</stp>
        <stp>EURUSD Curncy</stp>
        <stp>LAST_PRICE</stp>
        <stp>[Crispin Spreadsheet.xlsx]Portfolio!R312C13</stp>
        <tr r="M312" s="2"/>
      </tp>
      <tp>
        <v>1.2407999999999999</v>
        <stp/>
        <stp>##V3_BDPV12</stp>
        <stp>EURUSD Curncy</stp>
        <stp>LAST_PRICE</stp>
        <stp>[Crispin Spreadsheet.xlsx]Portfolio!R328C13</stp>
        <tr r="M328" s="2"/>
      </tp>
      <tp>
        <v>1.2407999999999999</v>
        <stp/>
        <stp>##V3_BDPV12</stp>
        <stp>EURUSD Curncy</stp>
        <stp>LAST_PRICE</stp>
        <stp>[Crispin Spreadsheet.xlsx]Portfolio!R324C13</stp>
        <tr r="M324" s="2"/>
      </tp>
      <tp>
        <v>1.2407999999999999</v>
        <stp/>
        <stp>##V3_BDPV12</stp>
        <stp>EURUSD Curncy</stp>
        <stp>LAST_PRICE</stp>
        <stp>[Crispin Spreadsheet.xlsx]Portfolio!R322C13</stp>
        <tr r="M322" s="2"/>
      </tp>
      <tp>
        <v>1.2407999999999999</v>
        <stp/>
        <stp>##V3_BDPV12</stp>
        <stp>EURUSD Curncy</stp>
        <stp>LAST_PRICE</stp>
        <stp>[Crispin Spreadsheet.xlsx]Portfolio!R323C13</stp>
        <tr r="M323" s="2"/>
      </tp>
      <tp>
        <v>1.2407999999999999</v>
        <stp/>
        <stp>##V3_BDPV12</stp>
        <stp>EURUSD Curncy</stp>
        <stp>LAST_PRICE</stp>
        <stp>[Crispin Spreadsheet.xlsx]Portfolio!R320C13</stp>
        <tr r="M320" s="2"/>
      </tp>
      <tp>
        <v>1.2407999999999999</v>
        <stp/>
        <stp>##V3_BDPV12</stp>
        <stp>EURUSD Curncy</stp>
        <stp>LAST_PRICE</stp>
        <stp>[Crispin Spreadsheet.xlsx]Portfolio!R321C13</stp>
        <tr r="M321" s="2"/>
      </tp>
      <tp>
        <v>1.2407999999999999</v>
        <stp/>
        <stp>##V3_BDPV12</stp>
        <stp>EURUSD Curncy</stp>
        <stp>LAST_PRICE</stp>
        <stp>[Crispin Spreadsheet.xlsx]Portfolio!R208C13</stp>
        <tr r="M208" s="2"/>
      </tp>
      <tp>
        <v>1.2407999999999999</v>
        <stp/>
        <stp>##V3_BDPV12</stp>
        <stp>EURUSD Curncy</stp>
        <stp>LAST_PRICE</stp>
        <stp>[Crispin Spreadsheet.xlsx]Portfolio!R209C13</stp>
        <tr r="M209" s="2"/>
      </tp>
      <tp>
        <v>1.2407999999999999</v>
        <stp/>
        <stp>##V3_BDPV12</stp>
        <stp>EURUSD Curncy</stp>
        <stp>LAST_PRICE</stp>
        <stp>[Crispin Spreadsheet.xlsx]Portfolio!R206C13</stp>
        <tr r="M206" s="2"/>
      </tp>
      <tp>
        <v>1.2407999999999999</v>
        <stp/>
        <stp>##V3_BDPV12</stp>
        <stp>EURUSD Curncy</stp>
        <stp>LAST_PRICE</stp>
        <stp>[Crispin Spreadsheet.xlsx]Portfolio!R207C13</stp>
        <tr r="M207" s="2"/>
      </tp>
      <tp>
        <v>1.2407999999999999</v>
        <stp/>
        <stp>##V3_BDPV12</stp>
        <stp>EURUSD Curncy</stp>
        <stp>LAST_PRICE</stp>
        <stp>[Crispin Spreadsheet.xlsx]Portfolio!R204C13</stp>
        <tr r="M204" s="2"/>
      </tp>
      <tp>
        <v>1.2407999999999999</v>
        <stp/>
        <stp>##V3_BDPV12</stp>
        <stp>EURUSD Curncy</stp>
        <stp>LAST_PRICE</stp>
        <stp>[Crispin Spreadsheet.xlsx]Portfolio!R205C13</stp>
        <tr r="M205" s="2"/>
      </tp>
      <tp>
        <v>1.2407999999999999</v>
        <stp/>
        <stp>##V3_BDPV12</stp>
        <stp>EURUSD Curncy</stp>
        <stp>LAST_PRICE</stp>
        <stp>[Crispin Spreadsheet.xlsx]Portfolio!R203C13</stp>
        <tr r="M203" s="2"/>
      </tp>
      <tp>
        <v>1.2407999999999999</v>
        <stp/>
        <stp>##V3_BDPV12</stp>
        <stp>EURUSD Curncy</stp>
        <stp>LAST_PRICE</stp>
        <stp>[Crispin Spreadsheet.xlsx]Portfolio!R218C13</stp>
        <tr r="M218" s="2"/>
      </tp>
      <tp>
        <v>1.2407999999999999</v>
        <stp/>
        <stp>##V3_BDPV12</stp>
        <stp>EURUSD Curncy</stp>
        <stp>LAST_PRICE</stp>
        <stp>[Crispin Spreadsheet.xlsx]Portfolio!R219C13</stp>
        <tr r="M219" s="2"/>
      </tp>
      <tp>
        <v>1.2407999999999999</v>
        <stp/>
        <stp>##V3_BDPV12</stp>
        <stp>EURUSD Curncy</stp>
        <stp>LAST_PRICE</stp>
        <stp>[Crispin Spreadsheet.xlsx]Portfolio!R216C13</stp>
        <tr r="M216" s="2"/>
      </tp>
      <tp>
        <v>1.2407999999999999</v>
        <stp/>
        <stp>##V3_BDPV12</stp>
        <stp>EURUSD Curncy</stp>
        <stp>LAST_PRICE</stp>
        <stp>[Crispin Spreadsheet.xlsx]Portfolio!R217C13</stp>
        <tr r="M217" s="2"/>
      </tp>
      <tp>
        <v>1.2407999999999999</v>
        <stp/>
        <stp>##V3_BDPV12</stp>
        <stp>EURUSD Curncy</stp>
        <stp>LAST_PRICE</stp>
        <stp>[Crispin Spreadsheet.xlsx]Portfolio!R214C13</stp>
        <tr r="M214" s="2"/>
      </tp>
      <tp>
        <v>1.2407999999999999</v>
        <stp/>
        <stp>##V3_BDPV12</stp>
        <stp>EURUSD Curncy</stp>
        <stp>LAST_PRICE</stp>
        <stp>[Crispin Spreadsheet.xlsx]Portfolio!R215C13</stp>
        <tr r="M215" s="2"/>
      </tp>
      <tp>
        <v>1.2407999999999999</v>
        <stp/>
        <stp>##V3_BDPV12</stp>
        <stp>EURUSD Curncy</stp>
        <stp>LAST_PRICE</stp>
        <stp>[Crispin Spreadsheet.xlsx]Portfolio!R212C13</stp>
        <tr r="M212" s="2"/>
      </tp>
      <tp>
        <v>1.2407999999999999</v>
        <stp/>
        <stp>##V3_BDPV12</stp>
        <stp>EURUSD Curncy</stp>
        <stp>LAST_PRICE</stp>
        <stp>[Crispin Spreadsheet.xlsx]Portfolio!R213C13</stp>
        <tr r="M213" s="2"/>
      </tp>
      <tp>
        <v>1.2407999999999999</v>
        <stp/>
        <stp>##V3_BDPV12</stp>
        <stp>EURUSD Curncy</stp>
        <stp>LAST_PRICE</stp>
        <stp>[Crispin Spreadsheet.xlsx]Portfolio!R210C13</stp>
        <tr r="M210" s="2"/>
      </tp>
      <tp>
        <v>1.2407999999999999</v>
        <stp/>
        <stp>##V3_BDPV12</stp>
        <stp>EURUSD Curncy</stp>
        <stp>LAST_PRICE</stp>
        <stp>[Crispin Spreadsheet.xlsx]Portfolio!R211C13</stp>
        <tr r="M211" s="2"/>
      </tp>
      <tp>
        <v>1.2407999999999999</v>
        <stp/>
        <stp>##V3_BDPV12</stp>
        <stp>EURUSD Curncy</stp>
        <stp>LAST_PRICE</stp>
        <stp>[Crispin Spreadsheet.xlsx]Portfolio!R228C13</stp>
        <tr r="M228" s="2"/>
      </tp>
      <tp>
        <v>1.2407999999999999</v>
        <stp/>
        <stp>##V3_BDPV12</stp>
        <stp>EURUSD Curncy</stp>
        <stp>LAST_PRICE</stp>
        <stp>[Crispin Spreadsheet.xlsx]Portfolio!R229C13</stp>
        <tr r="M229" s="2"/>
      </tp>
      <tp>
        <v>1.2407999999999999</v>
        <stp/>
        <stp>##V3_BDPV12</stp>
        <stp>EURUSD Curncy</stp>
        <stp>LAST_PRICE</stp>
        <stp>[Crispin Spreadsheet.xlsx]Portfolio!R226C13</stp>
        <tr r="M226" s="2"/>
      </tp>
      <tp>
        <v>1.2407999999999999</v>
        <stp/>
        <stp>##V3_BDPV12</stp>
        <stp>EURUSD Curncy</stp>
        <stp>LAST_PRICE</stp>
        <stp>[Crispin Spreadsheet.xlsx]Portfolio!R227C13</stp>
        <tr r="M227" s="2"/>
      </tp>
      <tp>
        <v>1.2407999999999999</v>
        <stp/>
        <stp>##V3_BDPV12</stp>
        <stp>EURUSD Curncy</stp>
        <stp>LAST_PRICE</stp>
        <stp>[Crispin Spreadsheet.xlsx]Portfolio!R224C13</stp>
        <tr r="M224" s="2"/>
      </tp>
      <tp>
        <v>1.2407999999999999</v>
        <stp/>
        <stp>##V3_BDPV12</stp>
        <stp>EURUSD Curncy</stp>
        <stp>LAST_PRICE</stp>
        <stp>[Crispin Spreadsheet.xlsx]Portfolio!R225C13</stp>
        <tr r="M225" s="2"/>
      </tp>
      <tp>
        <v>1.2407999999999999</v>
        <stp/>
        <stp>##V3_BDPV12</stp>
        <stp>EURUSD Curncy</stp>
        <stp>LAST_PRICE</stp>
        <stp>[Crispin Spreadsheet.xlsx]Portfolio!R222C13</stp>
        <tr r="M222" s="2"/>
      </tp>
      <tp>
        <v>1.2407999999999999</v>
        <stp/>
        <stp>##V3_BDPV12</stp>
        <stp>EURUSD Curncy</stp>
        <stp>LAST_PRICE</stp>
        <stp>[Crispin Spreadsheet.xlsx]Portfolio!R223C13</stp>
        <tr r="M223" s="2"/>
      </tp>
      <tp>
        <v>1.2407999999999999</v>
        <stp/>
        <stp>##V3_BDPV12</stp>
        <stp>EURUSD Curncy</stp>
        <stp>LAST_PRICE</stp>
        <stp>[Crispin Spreadsheet.xlsx]Portfolio!R220C13</stp>
        <tr r="M220" s="2"/>
      </tp>
      <tp>
        <v>1.2407999999999999</v>
        <stp/>
        <stp>##V3_BDPV12</stp>
        <stp>EURUSD Curncy</stp>
        <stp>LAST_PRICE</stp>
        <stp>[Crispin Spreadsheet.xlsx]Portfolio!R221C13</stp>
        <tr r="M221" s="2"/>
      </tp>
      <tp>
        <v>1.2407999999999999</v>
        <stp/>
        <stp>##V3_BDPV12</stp>
        <stp>EURUSD Curncy</stp>
        <stp>LAST_PRICE</stp>
        <stp>[Crispin Spreadsheet.xlsx]Portfolio!R238C13</stp>
        <tr r="M238" s="2"/>
      </tp>
      <tp>
        <v>1.2407999999999999</v>
        <stp/>
        <stp>##V3_BDPV12</stp>
        <stp>EURUSD Curncy</stp>
        <stp>LAST_PRICE</stp>
        <stp>[Crispin Spreadsheet.xlsx]Portfolio!R239C13</stp>
        <tr r="M239" s="2"/>
      </tp>
      <tp>
        <v>1.2407999999999999</v>
        <stp/>
        <stp>##V3_BDPV12</stp>
        <stp>EURUSD Curncy</stp>
        <stp>LAST_PRICE</stp>
        <stp>[Crispin Spreadsheet.xlsx]Portfolio!R236C13</stp>
        <tr r="M236" s="2"/>
      </tp>
      <tp>
        <v>1.2407999999999999</v>
        <stp/>
        <stp>##V3_BDPV12</stp>
        <stp>EURUSD Curncy</stp>
        <stp>LAST_PRICE</stp>
        <stp>[Crispin Spreadsheet.xlsx]Portfolio!R237C13</stp>
        <tr r="M237" s="2"/>
      </tp>
      <tp>
        <v>1.2407999999999999</v>
        <stp/>
        <stp>##V3_BDPV12</stp>
        <stp>EURUSD Curncy</stp>
        <stp>LAST_PRICE</stp>
        <stp>[Crispin Spreadsheet.xlsx]Portfolio!R234C13</stp>
        <tr r="M234" s="2"/>
      </tp>
      <tp>
        <v>1.2407999999999999</v>
        <stp/>
        <stp>##V3_BDPV12</stp>
        <stp>EURUSD Curncy</stp>
        <stp>LAST_PRICE</stp>
        <stp>[Crispin Spreadsheet.xlsx]Portfolio!R235C13</stp>
        <tr r="M235" s="2"/>
      </tp>
      <tp>
        <v>1.2407999999999999</v>
        <stp/>
        <stp>##V3_BDPV12</stp>
        <stp>EURUSD Curncy</stp>
        <stp>LAST_PRICE</stp>
        <stp>[Crispin Spreadsheet.xlsx]Portfolio!R232C13</stp>
        <tr r="M232" s="2"/>
      </tp>
      <tp>
        <v>1.2407999999999999</v>
        <stp/>
        <stp>##V3_BDPV12</stp>
        <stp>EURUSD Curncy</stp>
        <stp>LAST_PRICE</stp>
        <stp>[Crispin Spreadsheet.xlsx]Portfolio!R233C13</stp>
        <tr r="M233" s="2"/>
      </tp>
      <tp>
        <v>1.2407999999999999</v>
        <stp/>
        <stp>##V3_BDPV12</stp>
        <stp>EURUSD Curncy</stp>
        <stp>LAST_PRICE</stp>
        <stp>[Crispin Spreadsheet.xlsx]Portfolio!R230C13</stp>
        <tr r="M230" s="2"/>
      </tp>
      <tp>
        <v>1.2407999999999999</v>
        <stp/>
        <stp>##V3_BDPV12</stp>
        <stp>EURUSD Curncy</stp>
        <stp>LAST_PRICE</stp>
        <stp>[Crispin Spreadsheet.xlsx]Portfolio!R231C13</stp>
        <tr r="M231" s="2"/>
      </tp>
      <tp>
        <v>1.2407999999999999</v>
        <stp/>
        <stp>##V3_BDPV12</stp>
        <stp>EURUSD Curncy</stp>
        <stp>LAST_PRICE</stp>
        <stp>[Crispin Spreadsheet.xlsx]Portfolio!R248C13</stp>
        <tr r="M248" s="2"/>
      </tp>
      <tp>
        <v>1.2407999999999999</v>
        <stp/>
        <stp>##V3_BDPV12</stp>
        <stp>EURUSD Curncy</stp>
        <stp>LAST_PRICE</stp>
        <stp>[Crispin Spreadsheet.xlsx]Portfolio!R246C13</stp>
        <tr r="M246" s="2"/>
      </tp>
      <tp>
        <v>1.2407999999999999</v>
        <stp/>
        <stp>##V3_BDPV12</stp>
        <stp>EURUSD Curncy</stp>
        <stp>LAST_PRICE</stp>
        <stp>[Crispin Spreadsheet.xlsx]Portfolio!R247C13</stp>
        <tr r="M247" s="2"/>
      </tp>
      <tp>
        <v>1.2407999999999999</v>
        <stp/>
        <stp>##V3_BDPV12</stp>
        <stp>EURUSD Curncy</stp>
        <stp>LAST_PRICE</stp>
        <stp>[Crispin Spreadsheet.xlsx]Portfolio!R244C13</stp>
        <tr r="M244" s="2"/>
      </tp>
      <tp>
        <v>1.2407999999999999</v>
        <stp/>
        <stp>##V3_BDPV12</stp>
        <stp>EURUSD Curncy</stp>
        <stp>LAST_PRICE</stp>
        <stp>[Crispin Spreadsheet.xlsx]Portfolio!R245C13</stp>
        <tr r="M245" s="2"/>
      </tp>
      <tp>
        <v>1.2407999999999999</v>
        <stp/>
        <stp>##V3_BDPV12</stp>
        <stp>EURUSD Curncy</stp>
        <stp>LAST_PRICE</stp>
        <stp>[Crispin Spreadsheet.xlsx]Portfolio!R242C13</stp>
        <tr r="M242" s="2"/>
      </tp>
      <tp>
        <v>1.2407999999999999</v>
        <stp/>
        <stp>##V3_BDPV12</stp>
        <stp>EURUSD Curncy</stp>
        <stp>LAST_PRICE</stp>
        <stp>[Crispin Spreadsheet.xlsx]Portfolio!R243C13</stp>
        <tr r="M243" s="2"/>
      </tp>
      <tp>
        <v>1.2407999999999999</v>
        <stp/>
        <stp>##V3_BDPV12</stp>
        <stp>EURUSD Curncy</stp>
        <stp>LAST_PRICE</stp>
        <stp>[Crispin Spreadsheet.xlsx]Portfolio!R240C13</stp>
        <tr r="M240" s="2"/>
      </tp>
      <tp>
        <v>1.2407999999999999</v>
        <stp/>
        <stp>##V3_BDPV12</stp>
        <stp>EURUSD Curncy</stp>
        <stp>LAST_PRICE</stp>
        <stp>[Crispin Spreadsheet.xlsx]Portfolio!R241C13</stp>
        <tr r="M241" s="2"/>
      </tp>
      <tp>
        <v>1.2407999999999999</v>
        <stp/>
        <stp>##V3_BDPV12</stp>
        <stp>EURUSD Curncy</stp>
        <stp>LAST_PRICE</stp>
        <stp>[Crispin Spreadsheet.xlsx]Portfolio!R256C13</stp>
        <tr r="M256" s="2"/>
      </tp>
      <tp>
        <v>1.2407999999999999</v>
        <stp/>
        <stp>##V3_BDPV12</stp>
        <stp>EURUSD Curncy</stp>
        <stp>LAST_PRICE</stp>
        <stp>[Crispin Spreadsheet.xlsx]Portfolio!R253C13</stp>
        <tr r="M253" s="2"/>
      </tp>
      <tp>
        <v>1.2407999999999999</v>
        <stp/>
        <stp>##V3_BDPV12</stp>
        <stp>EURUSD Curncy</stp>
        <stp>LAST_PRICE</stp>
        <stp>[Crispin Spreadsheet.xlsx]Portfolio!R268C13</stp>
        <tr r="M268" s="2"/>
      </tp>
      <tp>
        <v>1.2407999999999999</v>
        <stp/>
        <stp>##V3_BDPV12</stp>
        <stp>EURUSD Curncy</stp>
        <stp>LAST_PRICE</stp>
        <stp>[Crispin Spreadsheet.xlsx]Portfolio!R269C13</stp>
        <tr r="M269" s="2"/>
      </tp>
      <tp>
        <v>1.2407999999999999</v>
        <stp/>
        <stp>##V3_BDPV12</stp>
        <stp>EURUSD Curncy</stp>
        <stp>LAST_PRICE</stp>
        <stp>[Crispin Spreadsheet.xlsx]Portfolio!R266C13</stp>
        <tr r="M266" s="2"/>
      </tp>
      <tp>
        <v>1.2407999999999999</v>
        <stp/>
        <stp>##V3_BDPV12</stp>
        <stp>EURUSD Curncy</stp>
        <stp>LAST_PRICE</stp>
        <stp>[Crispin Spreadsheet.xlsx]Portfolio!R267C13</stp>
        <tr r="M267" s="2"/>
      </tp>
      <tp>
        <v>1.2407999999999999</v>
        <stp/>
        <stp>##V3_BDPV12</stp>
        <stp>EURUSD Curncy</stp>
        <stp>LAST_PRICE</stp>
        <stp>[Crispin Spreadsheet.xlsx]Portfolio!R264C13</stp>
        <tr r="M264" s="2"/>
      </tp>
      <tp>
        <v>1.2407999999999999</v>
        <stp/>
        <stp>##V3_BDPV12</stp>
        <stp>EURUSD Curncy</stp>
        <stp>LAST_PRICE</stp>
        <stp>[Crispin Spreadsheet.xlsx]Portfolio!R263C13</stp>
        <tr r="M263" s="2"/>
      </tp>
      <tp>
        <v>1.2407999999999999</v>
        <stp/>
        <stp>##V3_BDPV12</stp>
        <stp>EURUSD Curncy</stp>
        <stp>LAST_PRICE</stp>
        <stp>[Crispin Spreadsheet.xlsx]Portfolio!R279C13</stp>
        <tr r="M279" s="2"/>
      </tp>
      <tp>
        <v>1.2407999999999999</v>
        <stp/>
        <stp>##V3_BDPV12</stp>
        <stp>EURUSD Curncy</stp>
        <stp>LAST_PRICE</stp>
        <stp>[Crispin Spreadsheet.xlsx]Portfolio!R288C13</stp>
        <tr r="M288" s="2"/>
      </tp>
      <tp>
        <v>1.2407999999999999</v>
        <stp/>
        <stp>##V3_BDPV12</stp>
        <stp>EURUSD Curncy</stp>
        <stp>LAST_PRICE</stp>
        <stp>[Crispin Spreadsheet.xlsx]Portfolio!R289C13</stp>
        <tr r="M289" s="2"/>
      </tp>
      <tp>
        <v>1.2407999999999999</v>
        <stp/>
        <stp>##V3_BDPV12</stp>
        <stp>EURUSD Curncy</stp>
        <stp>LAST_PRICE</stp>
        <stp>[Crispin Spreadsheet.xlsx]Portfolio!R282C13</stp>
        <tr r="M282" s="2"/>
      </tp>
      <tp>
        <v>1.2407999999999999</v>
        <stp/>
        <stp>##V3_BDPV12</stp>
        <stp>EURUSD Curncy</stp>
        <stp>LAST_PRICE</stp>
        <stp>[Crispin Spreadsheet.xlsx]Portfolio!R283C13</stp>
        <tr r="M283" s="2"/>
      </tp>
      <tp>
        <v>1.2407999999999999</v>
        <stp/>
        <stp>##V3_BDPV12</stp>
        <stp>EURUSD Curncy</stp>
        <stp>LAST_PRICE</stp>
        <stp>[Crispin Spreadsheet.xlsx]Portfolio!R298C13</stp>
        <tr r="M298" s="2"/>
      </tp>
      <tp>
        <v>1.2407999999999999</v>
        <stp/>
        <stp>##V3_BDPV12</stp>
        <stp>EURUSD Curncy</stp>
        <stp>LAST_PRICE</stp>
        <stp>[Crispin Spreadsheet.xlsx]Portfolio!R296C13</stp>
        <tr r="M296" s="2"/>
      </tp>
      <tp>
        <v>1.2407999999999999</v>
        <stp/>
        <stp>##V3_BDPV12</stp>
        <stp>EURUSD Curncy</stp>
        <stp>LAST_PRICE</stp>
        <stp>[Crispin Spreadsheet.xlsx]Portfolio!R297C13</stp>
        <tr r="M297" s="2"/>
      </tp>
      <tp>
        <v>1.2407999999999999</v>
        <stp/>
        <stp>##V3_BDPV12</stp>
        <stp>EURUSD Curncy</stp>
        <stp>LAST_PRICE</stp>
        <stp>[Crispin Spreadsheet.xlsx]Portfolio!R293C13</stp>
        <tr r="M293" s="2"/>
      </tp>
      <tp>
        <v>1.5883700000000001</v>
        <stp/>
        <stp>##V3_BDPV12</stp>
        <stp>EURAUD Curncy</stp>
        <stp>LAST_PRICE</stp>
        <stp>[Crispin Spreadsheet.xlsx]Portfolio!R261C13</stp>
        <tr r="M261" s="2"/>
      </tp>
      <tp t="s">
        <v>EUR</v>
        <stp/>
        <stp>##V3_BDPV12</stp>
        <stp>TKA GY Equity</stp>
        <stp>CRNCY</stp>
        <stp>[Crispin Spreadsheet.xlsx]Portfolio!R69C4</stp>
        <tr r="D69" s="2"/>
      </tp>
      <tp>
        <v>0.89080999999999999</v>
        <stp/>
        <stp>##V3_BDPV12</stp>
        <stp>EURGBP Curncy</stp>
        <stp>PX_YEST_CLOSE</stp>
        <stp>[Crispin Spreadsheet.xlsx]Portfolio!R33C30</stp>
        <tr r="AD33" s="2"/>
      </tp>
      <tp>
        <v>492.1</v>
        <stp/>
        <stp>##V3_BDPV12</stp>
        <stp>HWDN LN Equity</stp>
        <stp>LAST_PRICE</stp>
        <stp>[Crispin Spreadsheet.xlsx]Portfolio!R160C7</stp>
        <tr r="G160" s="2"/>
      </tp>
      <tp>
        <v>67.430000000000007</v>
        <stp/>
        <stp>##V3_BDPV12</stp>
        <stp>KHC US Equity</stp>
        <stp>PX_YEST_CLOSE</stp>
        <stp>[Crispin Spreadsheet.xlsx]Portfolio!R225C6</stp>
        <tr r="F225" s="2"/>
      </tp>
      <tp>
        <v>22.9</v>
        <stp/>
        <stp>##V3_BDPV12</stp>
        <stp>TCS LI Equity</stp>
        <stp>PX_YEST_CLOSE</stp>
        <stp>[Crispin Spreadsheet.xlsx]Portfolio!R315C6</stp>
        <tr r="F315" s="2"/>
      </tp>
      <tp>
        <v>1300</v>
        <stp/>
        <stp>##V3_BDPV12</stp>
        <stp>TPK LN Equity</stp>
        <stp>PX_YEST_CLOSE</stp>
        <stp>[Crispin Spreadsheet.xlsx]Portfolio!R195C6</stp>
        <tr r="F195" s="2"/>
      </tp>
      <tp>
        <v>31.105</v>
        <stp/>
        <stp>##V3_BDPV12</stp>
        <stp>PHIA NA Equity</stp>
        <stp>PX_YEST_CLOSE</stp>
        <stp>[Crispin Spreadsheet.xlsx]Portfolio!R116C6</stp>
        <tr r="F116" s="2"/>
      </tp>
      <tp>
        <v>219.6</v>
        <stp/>
        <stp>##V3_BDPV12</stp>
        <stp>WDH DC Equity</stp>
        <stp>PX_YEST_CLOSE</stp>
        <stp>[Crispin Spreadsheet.xlsx]Portfolio!R325C6</stp>
        <tr r="F325" s="2"/>
      </tp>
      <tp>
        <v>53.79</v>
        <stp/>
        <stp>##V3_BDPV12</stp>
        <stp>DAL US Equity</stp>
        <stp>PX_YEST_CLOSE</stp>
        <stp>[Crispin Spreadsheet.xlsx]Portfolio!R215C6</stp>
        <tr r="F215" s="2"/>
      </tp>
      <tp t="s">
        <v>USD</v>
        <stp/>
        <stp>##V3_BDPV12</stp>
        <stp>CDZI US Equity</stp>
        <stp>CRNCY</stp>
        <stp>[Crispin Spreadsheet.xlsx]Portfolio!R210C4</stp>
        <tr r="D210" s="2"/>
      </tp>
      <tp>
        <v>68</v>
        <stp/>
        <stp>##V3_BDPV12</stp>
        <stp>HDG NA Equity</stp>
        <stp>PX_YEST_CLOSE</stp>
        <stp>[Crispin Spreadsheet.xlsx]Portfolio!R115C6</stp>
        <tr r="F115" s="2"/>
      </tp>
      <tp>
        <v>171.5</v>
        <stp/>
        <stp>##V3_BDPV12</stp>
        <stp>OBD LN Equity</stp>
        <stp>PX_YEST_CLOSE</stp>
        <stp>[Crispin Spreadsheet.xlsx]Portfolio!R175C6</stp>
        <tr r="F175" s="2"/>
      </tp>
      <tp>
        <v>10.47</v>
        <stp/>
        <stp>##V3_BDPV12</stp>
        <stp>EDF FP Equity</stp>
        <stp>PX_YEST_CLOSE</stp>
        <stp>[Crispin Spreadsheet.xlsx]Portfolio!R285C6</stp>
        <tr r="F285" s="2"/>
      </tp>
      <tp>
        <v>180.71</v>
        <stp/>
        <stp>##V3_BDPV12</stp>
        <stp>URI US Equity</stp>
        <stp>PX_YEST_CLOSE</stp>
        <stp>[Crispin Spreadsheet.xlsx]Portfolio!R245C6</stp>
        <tr r="F245" s="2"/>
      </tp>
      <tp t="s">
        <v>GBp</v>
        <stp/>
        <stp>##V3_BDPV12</stp>
        <stp>JUST LN Equity</stp>
        <stp>CRNCY</stp>
        <stp>[Crispin Spreadsheet.xlsx]Portfolio!R169C4</stp>
        <tr r="D169" s="2"/>
      </tp>
      <tp>
        <v>1761.4</v>
        <stp/>
        <stp>##V3_BDPV12</stp>
        <stp>AAL LN Equity</stp>
        <stp>LAST_PRICE</stp>
        <stp>[Crispin Spreadsheet.xlsx]Portfolio!R144C7</stp>
        <tr r="G144" s="2"/>
      </tp>
      <tp>
        <v>284.02</v>
        <stp/>
        <stp>##V3_BDPV12</stp>
        <stp>TDG US Equity</stp>
        <stp>LAST_PRICE</stp>
        <stp>[Crispin Spreadsheet.xlsx]Portfolio!R318C7</stp>
        <tr r="G318" s="2"/>
      </tp>
      <tp>
        <v>75.03</v>
        <stp/>
        <stp>##V3_BDPV12</stp>
        <stp>CBA AU Equity</stp>
        <stp>PX_YEST_CLOSE</stp>
        <stp>[Crispin Spreadsheet.xlsx]Portfolio!R11C6</stp>
        <tr r="F11" s="2"/>
      </tp>
      <tp>
        <v>120.7</v>
        <stp/>
        <stp>##V3_BDPV12</stp>
        <stp>WAF GY Equity</stp>
        <stp>PX_YEST_CLOSE</stp>
        <stp>[Crispin Spreadsheet.xlsx]Portfolio!R66C6</stp>
        <tr r="F66" s="2"/>
      </tp>
      <tp>
        <v>0.06</v>
        <stp/>
        <stp>##V3_BDPV12</stp>
        <stp>NADLQ US Equity</stp>
        <stp>PX_YEST_CLOSE</stp>
        <stp>[Crispin Spreadsheet.xlsx]Portfolio!R234C6</stp>
        <tr r="F234" s="2"/>
      </tp>
      <tp t="s">
        <v>EUR</v>
        <stp/>
        <stp>##V3_BDPV12</stp>
        <stp>WCH GY Equity</stp>
        <stp>CRNCY</stp>
        <stp>[Crispin Spreadsheet.xlsx]Portfolio!R71C4</stp>
        <tr r="D71" s="2"/>
      </tp>
      <tp>
        <v>479.3</v>
        <stp/>
        <stp>##V3_BDPV12</stp>
        <stp>HEXAB SS Equity</stp>
        <stp>PX_YEST_CLOSE</stp>
        <stp>[Crispin Spreadsheet.xlsx]Portfolio!R290C6</stp>
        <tr r="F290" s="2"/>
      </tp>
      <tp>
        <v>33.06</v>
        <stp/>
        <stp>##V3_BDPV12</stp>
        <stp>NLSN US Equity</stp>
        <stp>LAST_PRICE</stp>
        <stp>[Crispin Spreadsheet.xlsx]Portfolio!R233C7</stp>
        <tr r="G233" s="2"/>
      </tp>
      <tp>
        <v>33.06</v>
        <stp/>
        <stp>##V3_BDPV12</stp>
        <stp>NLSN US Equity</stp>
        <stp>LAST_PRICE</stp>
        <stp>[Crispin Spreadsheet.xlsx]Portfolio!R303C7</stp>
        <tr r="G303" s="2"/>
      </tp>
      <tp>
        <v>5665</v>
        <stp/>
        <stp>##V3_BDPV12</stp>
        <stp>RB/ LN Equity</stp>
        <stp>PX_YEST_CLOSE</stp>
        <stp>[Crispin Spreadsheet.xlsx]Portfolio!R184C6</stp>
        <tr r="F184" s="2"/>
      </tp>
      <tp>
        <v>3.62</v>
        <stp/>
        <stp>##V3_BDPV12</stp>
        <stp>KGC US Equity</stp>
        <stp>PX_YEST_CLOSE</stp>
        <stp>[Crispin Spreadsheet.xlsx]Portfolio!R224C6</stp>
        <tr r="F224" s="2"/>
      </tp>
      <tp>
        <v>22.83</v>
        <stp/>
        <stp>##V3_BDPV12</stp>
        <stp>SDF GY Equity</stp>
        <stp>PX_YEST_CLOSE</stp>
        <stp>[Crispin Spreadsheet.xlsx]Portfolio!R294C6</stp>
        <tr r="F294" s="2"/>
      </tp>
      <tp>
        <v>53.19</v>
        <stp/>
        <stp>##V3_BDPV12</stp>
        <stp>AAL US Equity</stp>
        <stp>PX_YEST_CLOSE</stp>
        <stp>[Crispin Spreadsheet.xlsx]Portfolio!R204C6</stp>
        <tr r="F204" s="2"/>
      </tp>
      <tp>
        <v>1</v>
        <stp/>
        <stp>##V3_BDPV12</stp>
        <stp>EURJPY Curncy</stp>
        <stp>QUOTE_FACTOR</stp>
        <stp>[Crispin Spreadsheet.xlsx]Portfolio!R100C12</stp>
        <tr r="L100" s="2"/>
      </tp>
      <tp>
        <v>1</v>
        <stp/>
        <stp>##V3_BDPV12</stp>
        <stp>EURJPY Curncy</stp>
        <stp>QUOTE_FACTOR</stp>
        <stp>[Crispin Spreadsheet.xlsx]Portfolio!R101C12</stp>
        <tr r="L101" s="2"/>
      </tp>
      <tp>
        <v>1</v>
        <stp/>
        <stp>##V3_BDPV12</stp>
        <stp>EURJPY Curncy</stp>
        <stp>QUOTE_FACTOR</stp>
        <stp>[Crispin Spreadsheet.xlsx]Portfolio!R102C12</stp>
        <tr r="L102" s="2"/>
      </tp>
      <tp>
        <v>1</v>
        <stp/>
        <stp>##V3_BDPV12</stp>
        <stp>EURJPY Curncy</stp>
        <stp>QUOTE_FACTOR</stp>
        <stp>[Crispin Spreadsheet.xlsx]Portfolio!R103C12</stp>
        <tr r="L103" s="2"/>
      </tp>
      <tp>
        <v>1</v>
        <stp/>
        <stp>##V3_BDPV12</stp>
        <stp>EURJPY Curncy</stp>
        <stp>QUOTE_FACTOR</stp>
        <stp>[Crispin Spreadsheet.xlsx]Portfolio!R104C12</stp>
        <tr r="L104" s="2"/>
      </tp>
      <tp>
        <v>1</v>
        <stp/>
        <stp>##V3_BDPV12</stp>
        <stp>EURJPY Curncy</stp>
        <stp>QUOTE_FACTOR</stp>
        <stp>[Crispin Spreadsheet.xlsx]Portfolio!R105C12</stp>
        <tr r="L105" s="2"/>
      </tp>
      <tp>
        <v>1</v>
        <stp/>
        <stp>##V3_BDPV12</stp>
        <stp>EURJPY Curncy</stp>
        <stp>QUOTE_FACTOR</stp>
        <stp>[Crispin Spreadsheet.xlsx]Portfolio!R106C12</stp>
        <tr r="L106" s="2"/>
      </tp>
      <tp>
        <v>1</v>
        <stp/>
        <stp>##V3_BDPV12</stp>
        <stp>EURJPY Curncy</stp>
        <stp>QUOTE_FACTOR</stp>
        <stp>[Crispin Spreadsheet.xlsx]Portfolio!R107C12</stp>
        <tr r="L107" s="2"/>
      </tp>
      <tp>
        <v>1</v>
        <stp/>
        <stp>##V3_BDPV12</stp>
        <stp>EURJPY Curncy</stp>
        <stp>QUOTE_FACTOR</stp>
        <stp>[Crispin Spreadsheet.xlsx]Portfolio!R108C12</stp>
        <tr r="L108" s="2"/>
      </tp>
      <tp>
        <v>1</v>
        <stp/>
        <stp>##V3_BDPV12</stp>
        <stp>EURJPY Curncy</stp>
        <stp>QUOTE_FACTOR</stp>
        <stp>[Crispin Spreadsheet.xlsx]Portfolio!R109C12</stp>
        <tr r="L109" s="2"/>
      </tp>
      <tp>
        <v>1</v>
        <stp/>
        <stp>##V3_BDPV12</stp>
        <stp>EURJPY Curncy</stp>
        <stp>QUOTE_FACTOR</stp>
        <stp>[Crispin Spreadsheet.xlsx]Portfolio!R110C12</stp>
        <tr r="L110" s="2"/>
      </tp>
      <tp>
        <v>1</v>
        <stp/>
        <stp>##V3_BDPV12</stp>
        <stp>EURJPY Curncy</stp>
        <stp>QUOTE_FACTOR</stp>
        <stp>[Crispin Spreadsheet.xlsx]Portfolio!R254C12</stp>
        <tr r="L254" s="2"/>
      </tp>
      <tp>
        <v>1</v>
        <stp/>
        <stp>##V3_BDPV12</stp>
        <stp>EURJPY Curncy</stp>
        <stp>QUOTE_FACTOR</stp>
        <stp>[Crispin Spreadsheet.xlsx]Portfolio!R305C12</stp>
        <tr r="L305" s="2"/>
      </tp>
      <tp>
        <v>1</v>
        <stp/>
        <stp>##V3_BDPV12</stp>
        <stp>EURJPY Curncy</stp>
        <stp>QUOTE_FACTOR</stp>
        <stp>[Crispin Spreadsheet.xlsx]Portfolio!R311C12</stp>
        <tr r="L311" s="2"/>
      </tp>
      <tp>
        <v>1</v>
        <stp/>
        <stp>##V3_BDPV12</stp>
        <stp>EURJPY Curncy</stp>
        <stp>QUOTE_FACTOR</stp>
        <stp>[Crispin Spreadsheet.xlsx]Portfolio!R313C12</stp>
        <tr r="L313" s="2"/>
      </tp>
      <tp>
        <v>2385</v>
        <stp/>
        <stp>##V3_BDPV12</stp>
        <stp>CCH LN Equity</stp>
        <stp>PX_YEST_CLOSE</stp>
        <stp>[Crispin Spreadsheet.xlsx]Portfolio!R154C6</stp>
        <tr r="F154" s="2"/>
      </tp>
      <tp>
        <v>1693.2</v>
        <stp/>
        <stp>##V3_BDPV12</stp>
        <stp>AAL LN Equity</stp>
        <stp>PX_YEST_CLOSE</stp>
        <stp>[Crispin Spreadsheet.xlsx]Portfolio!R144C6</stp>
        <tr r="F144" s="2"/>
      </tp>
      <tp>
        <v>810.5</v>
        <stp/>
        <stp>##V3_BDPV12</stp>
        <stp>DTG LN Equity</stp>
        <stp>PX_YEST_CLOSE</stp>
        <stp>[Crispin Spreadsheet.xlsx]Portfolio!R284C6</stp>
        <tr r="F284" s="2"/>
      </tp>
      <tp>
        <v>165.45</v>
        <stp/>
        <stp>##V3_BDPV12</stp>
        <stp>EMG LN Equity</stp>
        <stp>PX_YEST_CLOSE</stp>
        <stp>[Crispin Spreadsheet.xlsx]Portfolio!R174C6</stp>
        <tr r="F174" s="2"/>
      </tp>
      <tp>
        <v>394.5</v>
        <stp/>
        <stp>##V3_BDPV12</stp>
        <stp>UHR SW Equity</stp>
        <stp>PX_YEST_CLOSE</stp>
        <stp>[Crispin Spreadsheet.xlsx]Portfolio!R314C6</stp>
        <tr r="F314" s="2"/>
      </tp>
      <tp t="s">
        <v>SEK</v>
        <stp/>
        <stp>##V3_BDPV12</stp>
        <stp>CLAB SS Equity</stp>
        <stp>CRNCY</stp>
        <stp>[Crispin Spreadsheet.xlsx]Portfolio!R131C4</stp>
        <tr r="D131" s="2"/>
      </tp>
      <tp>
        <v>64.010000000000005</v>
        <stp/>
        <stp>##V3_BDPV12</stp>
        <stp>QCOM US Equity</stp>
        <stp>PX_YEST_CLOSE</stp>
        <stp>[Crispin Spreadsheet.xlsx]Portfolio!R236C6</stp>
        <tr r="F236" s="2"/>
      </tp>
      <tp>
        <v>2.65</v>
        <stp/>
        <stp>##V3_BDPV12</stp>
        <stp>WFT US Equity</stp>
        <stp>PX_YEST_CLOSE</stp>
        <stp>[Crispin Spreadsheet.xlsx]Portfolio!R324C6</stp>
        <tr r="F324" s="2"/>
      </tp>
      <tp>
        <v>50.55</v>
        <stp/>
        <stp>##V3_BDPV12</stp>
        <stp>TUP US Equity</stp>
        <stp>PX_YEST_CLOSE</stp>
        <stp>[Crispin Spreadsheet.xlsx]Portfolio!R244C6</stp>
        <tr r="F244" s="2"/>
      </tp>
      <tp>
        <v>1.16442</v>
        <stp/>
        <stp>##V3_BDPV12</stp>
        <stp>EURCHF Curncy</stp>
        <stp>LAST_PRICE</stp>
        <stp>[Crispin Spreadsheet.xlsx]Portfolio!R137C13</stp>
        <tr r="M137" s="2"/>
      </tp>
      <tp>
        <v>1.16442</v>
        <stp/>
        <stp>##V3_BDPV12</stp>
        <stp>EURCHF Curncy</stp>
        <stp>LAST_PRICE</stp>
        <stp>[Crispin Spreadsheet.xlsx]Portfolio!R136C13</stp>
        <tr r="M136" s="2"/>
      </tp>
      <tp>
        <v>1.16442</v>
        <stp/>
        <stp>##V3_BDPV12</stp>
        <stp>EURCHF Curncy</stp>
        <stp>LAST_PRICE</stp>
        <stp>[Crispin Spreadsheet.xlsx]Portfolio!R138C13</stp>
        <tr r="M138" s="2"/>
      </tp>
      <tp>
        <v>1.16442</v>
        <stp/>
        <stp>##V3_BDPV12</stp>
        <stp>EURCHF Curncy</stp>
        <stp>LAST_PRICE</stp>
        <stp>[Crispin Spreadsheet.xlsx]Portfolio!R302C13</stp>
        <tr r="M302" s="2"/>
      </tp>
      <tp>
        <v>1.16442</v>
        <stp/>
        <stp>##V3_BDPV12</stp>
        <stp>EURCHF Curncy</stp>
        <stp>LAST_PRICE</stp>
        <stp>[Crispin Spreadsheet.xlsx]Portfolio!R314C13</stp>
        <tr r="M314" s="2"/>
      </tp>
      <tp>
        <v>1.16442</v>
        <stp/>
        <stp>##V3_BDPV12</stp>
        <stp>EURCHF Curncy</stp>
        <stp>LAST_PRICE</stp>
        <stp>[Crispin Spreadsheet.xlsx]Portfolio!R278C13</stp>
        <tr r="M278" s="2"/>
      </tp>
      <tp t="s">
        <v>EUR</v>
        <stp/>
        <stp>##V3_BDPV12</stp>
        <stp>DEC FP Equity</stp>
        <stp>CRNCY</stp>
        <stp>[Crispin Spreadsheet.xlsx]Portfolio!R49C4</stp>
        <tr r="D49" s="2"/>
      </tp>
      <tp>
        <v>2.8000000000000001E-2</v>
        <stp/>
        <stp>##V3_BDPV12</stp>
        <stp>TSTR LN Equity</stp>
        <stp>LAST_PRICE</stp>
        <stp>[Crispin Spreadsheet.xlsx]Portfolio!R196C7</stp>
        <tr r="G196" s="2"/>
      </tp>
      <tp>
        <v>401.2</v>
        <stp/>
        <stp>##V3_BDPV12</stp>
        <stp>ASHM LN Equity</stp>
        <stp>LAST_PRICE</stp>
        <stp>[Crispin Spreadsheet.xlsx]Portfolio!R146C7</stp>
        <tr r="G146" s="2"/>
      </tp>
      <tp>
        <v>19.16</v>
        <stp/>
        <stp>##V3_BDPV12</stp>
        <stp>COTY US Equity</stp>
        <stp>LAST_PRICE</stp>
        <stp>[Crispin Spreadsheet.xlsx]Portfolio!R213C7</stp>
        <tr r="G213" s="2"/>
      </tp>
      <tp>
        <v>819.4</v>
        <stp/>
        <stp>##V3_BDPV12</stp>
        <stp>RR/ LN Equity</stp>
        <stp>PX_YEST_CLOSE</stp>
        <stp>[Crispin Spreadsheet.xlsx]Portfolio!R187C6</stp>
        <tr r="F187" s="2"/>
      </tp>
      <tp t="s">
        <v>USD</v>
        <stp/>
        <stp>##V3_BDPV12</stp>
        <stp>CRUS US Equity</stp>
        <stp>CRNCY</stp>
        <stp>[Crispin Spreadsheet.xlsx]Portfolio!R212C4</stp>
        <tr r="D212" s="2"/>
      </tp>
      <tp t="s">
        <v>USD</v>
        <stp/>
        <stp>##V3_BDPV12</stp>
        <stp>CRUS US Equity</stp>
        <stp>CRNCY</stp>
        <stp>[Crispin Spreadsheet.xlsx]Portfolio!R282C4</stp>
        <tr r="D282" s="2"/>
      </tp>
      <tp>
        <v>182.75</v>
        <stp/>
        <stp>##V3_BDPV12</stp>
        <stp>TLW LN Equity</stp>
        <stp>PX_YEST_CLOSE</stp>
        <stp>[Crispin Spreadsheet.xlsx]Portfolio!R197C6</stp>
        <tr r="F197" s="2"/>
      </tp>
      <tp>
        <v>71.569999999999993</v>
        <stp/>
        <stp>##V3_BDPV12</stp>
        <stp>LVS US Equity</stp>
        <stp>PX_YEST_CLOSE</stp>
        <stp>[Crispin Spreadsheet.xlsx]Portfolio!R227C6</stp>
        <tr r="F227" s="2"/>
      </tp>
      <tp t="s">
        <v>GBp</v>
        <stp/>
        <stp>##V3_BDPV12</stp>
        <stp>DMGT LN Equity</stp>
        <stp>CRNCY</stp>
        <stp>[Crispin Spreadsheet.xlsx]Portfolio!R155C4</stp>
        <tr r="D155" s="2"/>
      </tp>
      <tp>
        <v>45.79</v>
        <stp/>
        <stp>##V3_BDPV12</stp>
        <stp>CAR US Equity</stp>
        <stp>PX_YEST_CLOSE</stp>
        <stp>[Crispin Spreadsheet.xlsx]Portfolio!R207C6</stp>
        <tr r="F207" s="2"/>
      </tp>
      <tp>
        <v>70.8</v>
        <stp/>
        <stp>##V3_BDPV12</stp>
        <stp>VSAT US Equity</stp>
        <stp>PX_YEST_CLOSE</stp>
        <stp>[Crispin Spreadsheet.xlsx]Portfolio!R322C6</stp>
        <tr r="F322" s="2"/>
      </tp>
      <tp>
        <v>333.35</v>
        <stp/>
        <stp>##V3_BDPV12</stp>
        <stp>TSLA US Equity</stp>
        <stp>PX_YEST_CLOSE</stp>
        <stp>[Crispin Spreadsheet.xlsx]Portfolio!R240C6</stp>
        <tr r="F240" s="2"/>
      </tp>
      <tp>
        <v>61</v>
        <stp/>
        <stp>##V3_BDPV12</stp>
        <stp>AXL SJ Equity</stp>
        <stp>PX_YEST_CLOSE</stp>
        <stp>[Crispin Spreadsheet.xlsx]Portfolio!R127C6</stp>
        <tr r="F127" s="2"/>
      </tp>
      <tp>
        <v>93.46</v>
        <stp/>
        <stp>##V3_BDPV12</stp>
        <stp>WDI GY Equity</stp>
        <stp>PX_YEST_CLOSE</stp>
        <stp>[Crispin Spreadsheet.xlsx]Portfolio!R327C6</stp>
        <tr r="F327" s="2"/>
      </tp>
      <tp>
        <v>306.5</v>
        <stp/>
        <stp>##V3_BDPV12</stp>
        <stp>DOM LN Equity</stp>
        <stp>PX_YEST_CLOSE</stp>
        <stp>[Crispin Spreadsheet.xlsx]Portfolio!R157C6</stp>
        <tr r="F157" s="2"/>
      </tp>
      <tp>
        <v>31.12</v>
        <stp/>
        <stp>##V3_BDPV12</stp>
        <stp>FRO NO Equity</stp>
        <stp>PX_YEST_CLOSE</stp>
        <stp>[Crispin Spreadsheet.xlsx]Portfolio!R287C6</stp>
        <tr r="F287" s="2"/>
      </tp>
      <tp>
        <v>118.84</v>
        <stp/>
        <stp>##V3_BDPV12</stp>
        <stp>SAFM US Equity</stp>
        <stp>PX_YEST_CLOSE</stp>
        <stp>[Crispin Spreadsheet.xlsx]Portfolio!R307C6</stp>
        <tr r="F307" s="2"/>
      </tp>
      <tp>
        <v>12.02</v>
        <stp/>
        <stp>##V3_BDPV12</stp>
        <stp>RDC US Equity</stp>
        <stp>PX_YEST_CLOSE</stp>
        <stp>[Crispin Spreadsheet.xlsx]Portfolio!R237C6</stp>
        <tr r="F237" s="2"/>
      </tp>
      <tp>
        <v>2412</v>
        <stp/>
        <stp>##V3_BDPV12</stp>
        <stp>CCH LN Equity</stp>
        <stp>LAST_PRICE</stp>
        <stp>[Crispin Spreadsheet.xlsx]Portfolio!R154C7</stp>
        <tr r="G154" s="2"/>
      </tp>
      <tp>
        <v>16.16</v>
        <stp/>
        <stp>##V3_BDPV12</stp>
        <stp>FCA IM Equity</stp>
        <stp>PX_YEST_CLOSE</stp>
        <stp>[Crispin Spreadsheet.xlsx]Portfolio!R93C6</stp>
        <tr r="F93" s="2"/>
      </tp>
      <tp>
        <v>22.83</v>
        <stp/>
        <stp>##V3_BDPV12</stp>
        <stp>SDF GY Equity</stp>
        <stp>PX_YEST_CLOSE</stp>
        <stp>[Crispin Spreadsheet.xlsx]Portfolio!R64C6</stp>
        <tr r="F64" s="2"/>
      </tp>
      <tp t="s">
        <v>EUR</v>
        <stp/>
        <stp>##V3_BDPV12</stp>
        <stp>ABI BB Equity</stp>
        <stp>CRNCY</stp>
        <stp>[Crispin Spreadsheet.xlsx]Portfolio!R22C4</stp>
        <tr r="D22" s="2"/>
      </tp>
      <tp t="s">
        <v>EUR</v>
        <stp/>
        <stp>##V3_BDPV12</stp>
        <stp>WDI GY Equity</stp>
        <stp>CRNCY</stp>
        <stp>[Crispin Spreadsheet.xlsx]Portfolio!R72C4</stp>
        <tr r="D72" s="2"/>
      </tp>
      <tp>
        <v>102.2</v>
        <stp/>
        <stp>##V3_BDPV12</stp>
        <stp>GETIB SS Equity</stp>
        <stp>PX_YEST_CLOSE</stp>
        <stp>[Crispin Spreadsheet.xlsx]Portfolio!R132C6</stp>
        <tr r="F132" s="2"/>
      </tp>
      <tp t="s">
        <v>DKK</v>
        <stp/>
        <stp>##V3_BDPV12</stp>
        <stp>AMBUB DC Equity</stp>
        <stp>CRNCY</stp>
        <stp>[Crispin Spreadsheet.xlsx]Portfolio!R36C4</stp>
        <tr r="D36" s="2"/>
      </tp>
      <tp t="s">
        <v>EUR</v>
        <stp/>
        <stp>##V3_BDPV12</stp>
        <stp>ALPHA GA Equity</stp>
        <stp>CRNCY</stp>
        <stp>[Crispin Spreadsheet.xlsx]Portfolio!R75C4</stp>
        <tr r="D75" s="2"/>
      </tp>
      <tp>
        <v>7.4490999999999996</v>
        <stp/>
        <stp>##V3_BDPV12</stp>
        <stp>EURDKK Curncy</stp>
        <stp>PX_YEST_CLOSE</stp>
        <stp>[Crispin Spreadsheet.xlsx]Portfolio!R36C30</stp>
        <tr r="AD36" s="2"/>
      </tp>
      <tp>
        <v>7.4490999999999996</v>
        <stp/>
        <stp>##V3_BDPV12</stp>
        <stp>EURDKK Curncy</stp>
        <stp>PX_YEST_CLOSE</stp>
        <stp>[Crispin Spreadsheet.xlsx]Portfolio!R37C30</stp>
        <tr r="AD37" s="2"/>
      </tp>
      <tp>
        <v>401.2</v>
        <stp/>
        <stp>##V3_BDPV12</stp>
        <stp>ASHM LN Equity</stp>
        <stp>LAST_PRICE</stp>
        <stp>[Crispin Spreadsheet.xlsx]Portfolio!R277C7</stp>
        <tr r="G277" s="2"/>
      </tp>
      <tp>
        <v>67.430000000000007</v>
        <stp/>
        <stp>##V3_BDPV12</stp>
        <stp>KHC US Equity</stp>
        <stp>PX_YEST_CLOSE</stp>
        <stp>[Crispin Spreadsheet.xlsx]Portfolio!R296C6</stp>
        <tr r="F296" s="2"/>
      </tp>
      <tp>
        <v>52.56</v>
        <stp/>
        <stp>##V3_BDPV12</stp>
        <stp>LHN SW Equity</stp>
        <stp>PX_YEST_CLOSE</stp>
        <stp>[Crispin Spreadsheet.xlsx]Portfolio!R136C6</stp>
        <tr r="F136" s="2"/>
      </tp>
      <tp>
        <v>1260</v>
        <stp/>
        <stp>##V3_BDPV12</stp>
        <stp>WPP LN Equity</stp>
        <stp>PX_YEST_CLOSE</stp>
        <stp>[Crispin Spreadsheet.xlsx]Portfolio!R326C6</stp>
        <tr r="F326" s="2"/>
      </tp>
      <tp>
        <v>31.105</v>
        <stp/>
        <stp>##V3_BDPV12</stp>
        <stp>PHIA NA Equity</stp>
        <stp>PX_YEST_CLOSE</stp>
        <stp>[Crispin Spreadsheet.xlsx]Portfolio!R295C6</stp>
        <tr r="F295" s="2"/>
      </tp>
      <tp>
        <v>11140</v>
        <stp/>
        <stp>##V3_BDPV12</stp>
        <stp>ANG SJ Equity</stp>
        <stp>PX_YEST_CLOSE</stp>
        <stp>[Crispin Spreadsheet.xlsx]Portfolio!R126C6</stp>
        <tr r="F126" s="2"/>
      </tp>
      <tp t="s">
        <v>USD</v>
        <stp/>
        <stp>##V3_BDPV12</stp>
        <stp>CACC US Equity</stp>
        <stp>CRNCY</stp>
        <stp>[Crispin Spreadsheet.xlsx]Portfolio!R283C4</stp>
        <tr r="D283" s="2"/>
      </tp>
      <tp>
        <v>28.4</v>
        <stp/>
        <stp>##V3_BDPV12</stp>
        <stp>DEB LN Equity</stp>
        <stp>PX_YEST_CLOSE</stp>
        <stp>[Crispin Spreadsheet.xlsx]Portfolio!R156C6</stp>
        <tr r="F156" s="2"/>
      </tp>
      <tp>
        <v>12.02</v>
        <stp/>
        <stp>##V3_BDPV12</stp>
        <stp>RDC US Equity</stp>
        <stp>PX_YEST_CLOSE</stp>
        <stp>[Crispin Spreadsheet.xlsx]Portfolio!R306C6</stp>
        <tr r="F306" s="2"/>
      </tp>
      <tp>
        <v>155</v>
        <stp/>
        <stp>##V3_BDPV12</stp>
        <stp>ITV LN Equity</stp>
        <stp>PX_YEST_CLOSE</stp>
        <stp>[Crispin Spreadsheet.xlsx]Portfolio!R166C6</stp>
        <tr r="F166" s="2"/>
      </tp>
      <tp t="s">
        <v>USD</v>
        <stp/>
        <stp>##V3_BDPV12</stp>
        <stp>COTY US Equity</stp>
        <stp>CRNCY</stp>
        <stp>[Crispin Spreadsheet.xlsx]Portfolio!R213C4</stp>
        <tr r="D213" s="2"/>
      </tp>
      <tp>
        <v>90.17</v>
        <stp/>
        <stp>##V3_BDPV12</stp>
        <stp>ABI BB Equity</stp>
        <stp>PX_YEST_CLOSE</stp>
        <stp>[Crispin Spreadsheet.xlsx]Portfolio!R276C6</stp>
        <tr r="F276" s="2"/>
      </tp>
      <tp>
        <v>23.86</v>
        <stp/>
        <stp>##V3_BDPV12</stp>
        <stp>FTI FP Equity</stp>
        <stp>PX_YEST_CLOSE</stp>
        <stp>[Crispin Spreadsheet.xlsx]Portfolio!R316C6</stp>
        <tr r="F316" s="2"/>
      </tp>
      <tp>
        <v>151.75</v>
        <stp/>
        <stp>##V3_BDPV12</stp>
        <stp>MHG NO Equity</stp>
        <stp>LAST_PRICE</stp>
        <stp>[Crispin Spreadsheet.xlsx]Portfolio!R299C7</stp>
        <tr r="G299" s="2"/>
      </tp>
      <tp>
        <v>2.6549999999999998</v>
        <stp/>
        <stp>##V3_BDPV12</stp>
        <stp>WFT US Equity</stp>
        <stp>LAST_PRICE</stp>
        <stp>[Crispin Spreadsheet.xlsx]Portfolio!R248C7</stp>
        <tr r="G248" s="2"/>
      </tp>
      <tp t="s">
        <v>AUD</v>
        <stp/>
        <stp>##V3_BDPV12</stp>
        <stp>BLD AU Equity</stp>
        <stp>CRNCY</stp>
        <stp>[Crispin Spreadsheet.xlsx]Portfolio!R10C4</stp>
        <tr r="D10" s="2"/>
      </tp>
      <tp t="s">
        <v>AUD</v>
        <stp/>
        <stp>##V3_BDPV12</stp>
        <stp>FMG AU Equity</stp>
        <stp>CRNCY</stp>
        <stp>[Crispin Spreadsheet.xlsx]Portfolio!R13C4</stp>
        <tr r="D13" s="2"/>
      </tp>
      <tp>
        <v>114.5</v>
        <stp/>
        <stp>##V3_BDPV12</stp>
        <stp>AMBUB DC Equity</stp>
        <stp>PX_YEST_CLOSE</stp>
        <stp>[Crispin Spreadsheet.xlsx]Portfolio!R275C6</stp>
        <tr r="F275" s="2"/>
      </tp>
      <tp>
        <v>333.12</v>
        <stp/>
        <stp>##V3_BDPV12</stp>
        <stp>CACC US Equity</stp>
        <stp>LAST_PRICE</stp>
        <stp>[Crispin Spreadsheet.xlsx]Portfolio!R283C7</stp>
        <tr r="G283" s="2"/>
      </tp>
      <tp>
        <v>19.21</v>
        <stp/>
        <stp>##V3_BDPV12</stp>
        <stp>HTZ US Equity</stp>
        <stp>PX_YEST_CLOSE</stp>
        <stp>[Crispin Spreadsheet.xlsx]Portfolio!R289C6</stp>
        <tr r="F289" s="2"/>
      </tp>
      <tp>
        <v>202.3</v>
        <stp/>
        <stp>##V3_BDPV12</stp>
        <stp>VOD LN Equity</stp>
        <stp>PX_YEST_CLOSE</stp>
        <stp>[Crispin Spreadsheet.xlsx]Portfolio!R199C6</stp>
        <tr r="F199" s="2"/>
      </tp>
      <tp t="s">
        <v>GBp</v>
        <stp/>
        <stp>##V3_BDPV12</stp>
        <stp>LOOK LN Equity</stp>
        <stp>CRNCY</stp>
        <stp>[Crispin Spreadsheet.xlsx]Portfolio!R173C4</stp>
        <tr r="D173" s="2"/>
      </tp>
      <tp t="s">
        <v>NOK</v>
        <stp/>
        <stp>##V3_BDPV12</stp>
        <stp>NODL NO Equity</stp>
        <stp>CRNCY</stp>
        <stp>[Crispin Spreadsheet.xlsx]Portfolio!R121C4</stp>
        <tr r="D121" s="2"/>
      </tp>
      <tp>
        <v>45.79</v>
        <stp/>
        <stp>##V3_BDPV12</stp>
        <stp>CAR US Equity</stp>
        <stp>PX_YEST_CLOSE</stp>
        <stp>[Crispin Spreadsheet.xlsx]Portfolio!R279C6</stp>
        <tr r="F279" s="2"/>
      </tp>
      <tp>
        <v>51.05</v>
        <stp/>
        <stp>##V3_BDPV12</stp>
        <stp>BID US Equity</stp>
        <stp>PX_YEST_CLOSE</stp>
        <stp>[Crispin Spreadsheet.xlsx]Portfolio!R239C6</stp>
        <tr r="F239" s="2"/>
      </tp>
      <tp>
        <v>22.43</v>
        <stp/>
        <stp>##V3_BDPV12</stp>
        <stp>BFR US Equity</stp>
        <stp>PX_YEST_CLOSE</stp>
        <stp>[Crispin Spreadsheet.xlsx]Portfolio!R209C6</stp>
        <tr r="F209" s="2"/>
      </tp>
      <tp>
        <v>1</v>
        <stp/>
        <stp>##V3_BDPV12</stp>
        <stp>USDGBP Curncy</stp>
        <stp>QUOTE_FACTOR</stp>
        <stp>[Crispin Spreadsheet.xlsx]Portfolio!R335C12</stp>
        <tr r="L335" s="2"/>
      </tp>
      <tp>
        <v>1</v>
        <stp/>
        <stp>##V3_BDPV12</stp>
        <stp>USDGBP Curncy</stp>
        <stp>QUOTE_FACTOR</stp>
        <stp>[Crispin Spreadsheet.xlsx]Portfolio!R340C12</stp>
        <tr r="L340" s="2"/>
      </tp>
      <tp>
        <v>12.895</v>
        <stp/>
        <stp>##V3_BDPV12</stp>
        <stp>SESG FP Equity</stp>
        <stp>PX_YEST_CLOSE</stp>
        <stp>[Crispin Spreadsheet.xlsx]Portfolio!R309C6</stp>
        <tr r="F309" s="2"/>
      </tp>
      <tp>
        <v>9.65</v>
        <stp/>
        <stp>##V3_BDPV12</stp>
        <stp>RIG US Equity</stp>
        <stp>PX_YEST_CLOSE</stp>
        <stp>[Crispin Spreadsheet.xlsx]Portfolio!R319C6</stp>
        <tr r="F319" s="2"/>
      </tp>
      <tp>
        <v>1</v>
        <stp/>
        <stp>##V3_BDPV12</stp>
        <stp>EURGBp Curncy</stp>
        <stp>QUOTE_FACTOR</stp>
        <stp>[Crispin Spreadsheet.xlsx]Portfolio!R291C12</stp>
        <tr r="L291" s="2"/>
      </tp>
      <tp>
        <v>1</v>
        <stp/>
        <stp>##V3_BDPV12</stp>
        <stp>EURGBp Curncy</stp>
        <stp>QUOTE_FACTOR</stp>
        <stp>[Crispin Spreadsheet.xlsx]Portfolio!R280C12</stp>
        <tr r="L280" s="2"/>
      </tp>
      <tp>
        <v>1</v>
        <stp/>
        <stp>##V3_BDPV12</stp>
        <stp>EURGBp Curncy</stp>
        <stp>QUOTE_FACTOR</stp>
        <stp>[Crispin Spreadsheet.xlsx]Portfolio!R284C12</stp>
        <tr r="L284" s="2"/>
      </tp>
      <tp>
        <v>1</v>
        <stp/>
        <stp>##V3_BDPV12</stp>
        <stp>EURGBp Curncy</stp>
        <stp>QUOTE_FACTOR</stp>
        <stp>[Crispin Spreadsheet.xlsx]Portfolio!R277C12</stp>
        <tr r="L277" s="2"/>
      </tp>
      <tp>
        <v>1</v>
        <stp/>
        <stp>##V3_BDPV12</stp>
        <stp>EURGBp Curncy</stp>
        <stp>QUOTE_FACTOR</stp>
        <stp>[Crispin Spreadsheet.xlsx]Portfolio!R200C12</stp>
        <tr r="L200" s="2"/>
      </tp>
      <tp>
        <v>1</v>
        <stp/>
        <stp>##V3_BDPV12</stp>
        <stp>EURGBP Curncy</stp>
        <stp>QUOTE_FACTOR</stp>
        <stp>[Crispin Spreadsheet.xlsx]Portfolio!R255C12</stp>
        <tr r="L255" s="2"/>
      </tp>
      <tp>
        <v>1</v>
        <stp/>
        <stp>##V3_BDPV12</stp>
        <stp>EURGBP Curncy</stp>
        <stp>QUOTE_FACTOR</stp>
        <stp>[Crispin Spreadsheet.xlsx]Portfolio!R257C12</stp>
        <tr r="L257" s="2"/>
      </tp>
      <tp>
        <v>1</v>
        <stp/>
        <stp>##V3_BDPV12</stp>
        <stp>EURGBP Curncy</stp>
        <stp>QUOTE_FACTOR</stp>
        <stp>[Crispin Spreadsheet.xlsx]Portfolio!R260C12</stp>
        <tr r="L260" s="2"/>
      </tp>
      <tp>
        <v>1</v>
        <stp/>
        <stp>##V3_BDPV12</stp>
        <stp>EURGBP Curncy</stp>
        <stp>QUOTE_FACTOR</stp>
        <stp>[Crispin Spreadsheet.xlsx]Portfolio!R262C12</stp>
        <tr r="L262" s="2"/>
      </tp>
      <tp>
        <v>1</v>
        <stp/>
        <stp>##V3_BDPV12</stp>
        <stp>EURGBP Curncy</stp>
        <stp>QUOTE_FACTOR</stp>
        <stp>[Crispin Spreadsheet.xlsx]Portfolio!R265C12</stp>
        <tr r="L265" s="2"/>
      </tp>
      <tp>
        <v>1</v>
        <stp/>
        <stp>##V3_BDPV12</stp>
        <stp>EURGBp Curncy</stp>
        <stp>QUOTE_FACTOR</stp>
        <stp>[Crispin Spreadsheet.xlsx]Portfolio!R326C12</stp>
        <tr r="L326" s="2"/>
      </tp>
      <tp>
        <v>151.80000000000001</v>
        <stp/>
        <stp>##V3_BDPV12</stp>
        <stp>MHG NO Equity</stp>
        <stp>PX_YEST_CLOSE</stp>
        <stp>[Crispin Spreadsheet.xlsx]Portfolio!R299C6</stp>
        <tr r="F299" s="2"/>
      </tp>
      <tp>
        <v>1</v>
        <stp/>
        <stp>##V3_BDPV12</stp>
        <stp>EURGBp Curncy</stp>
        <stp>QUOTE_FACTOR</stp>
        <stp>[Crispin Spreadsheet.xlsx]Portfolio!R192C12</stp>
        <tr r="L192" s="2"/>
      </tp>
      <tp>
        <v>1</v>
        <stp/>
        <stp>##V3_BDPV12</stp>
        <stp>EURGBp Curncy</stp>
        <stp>QUOTE_FACTOR</stp>
        <stp>[Crispin Spreadsheet.xlsx]Portfolio!R193C12</stp>
        <tr r="L193" s="2"/>
      </tp>
      <tp>
        <v>1</v>
        <stp/>
        <stp>##V3_BDPV12</stp>
        <stp>EURGBp Curncy</stp>
        <stp>QUOTE_FACTOR</stp>
        <stp>[Crispin Spreadsheet.xlsx]Portfolio!R194C12</stp>
        <tr r="L194" s="2"/>
      </tp>
      <tp>
        <v>1</v>
        <stp/>
        <stp>##V3_BDPV12</stp>
        <stp>EURGBp Curncy</stp>
        <stp>QUOTE_FACTOR</stp>
        <stp>[Crispin Spreadsheet.xlsx]Portfolio!R195C12</stp>
        <tr r="L195" s="2"/>
      </tp>
      <tp>
        <v>1</v>
        <stp/>
        <stp>##V3_BDPV12</stp>
        <stp>EURGBp Curncy</stp>
        <stp>QUOTE_FACTOR</stp>
        <stp>[Crispin Spreadsheet.xlsx]Portfolio!R196C12</stp>
        <tr r="L196" s="2"/>
      </tp>
      <tp>
        <v>1</v>
        <stp/>
        <stp>##V3_BDPV12</stp>
        <stp>EURGBp Curncy</stp>
        <stp>QUOTE_FACTOR</stp>
        <stp>[Crispin Spreadsheet.xlsx]Portfolio!R197C12</stp>
        <tr r="L197" s="2"/>
      </tp>
      <tp>
        <v>1</v>
        <stp/>
        <stp>##V3_BDPV12</stp>
        <stp>EURGBp Curncy</stp>
        <stp>QUOTE_FACTOR</stp>
        <stp>[Crispin Spreadsheet.xlsx]Portfolio!R198C12</stp>
        <tr r="L198" s="2"/>
      </tp>
      <tp>
        <v>1</v>
        <stp/>
        <stp>##V3_BDPV12</stp>
        <stp>EURGBp Curncy</stp>
        <stp>QUOTE_FACTOR</stp>
        <stp>[Crispin Spreadsheet.xlsx]Portfolio!R199C12</stp>
        <tr r="L199" s="2"/>
      </tp>
      <tp>
        <v>1</v>
        <stp/>
        <stp>##V3_BDPV12</stp>
        <stp>EURGBp Curncy</stp>
        <stp>QUOTE_FACTOR</stp>
        <stp>[Crispin Spreadsheet.xlsx]Portfolio!R180C12</stp>
        <tr r="L180" s="2"/>
      </tp>
      <tp>
        <v>1</v>
        <stp/>
        <stp>##V3_BDPV12</stp>
        <stp>EURGBp Curncy</stp>
        <stp>QUOTE_FACTOR</stp>
        <stp>[Crispin Spreadsheet.xlsx]Portfolio!R182C12</stp>
        <tr r="L182" s="2"/>
      </tp>
      <tp>
        <v>1</v>
        <stp/>
        <stp>##V3_BDPV12</stp>
        <stp>EURGBp Curncy</stp>
        <stp>QUOTE_FACTOR</stp>
        <stp>[Crispin Spreadsheet.xlsx]Portfolio!R184C12</stp>
        <tr r="L184" s="2"/>
      </tp>
      <tp>
        <v>1</v>
        <stp/>
        <stp>##V3_BDPV12</stp>
        <stp>EURGBp Curncy</stp>
        <stp>QUOTE_FACTOR</stp>
        <stp>[Crispin Spreadsheet.xlsx]Portfolio!R187C12</stp>
        <tr r="L187" s="2"/>
      </tp>
      <tp>
        <v>1</v>
        <stp/>
        <stp>##V3_BDPV12</stp>
        <stp>EURGBp Curncy</stp>
        <stp>QUOTE_FACTOR</stp>
        <stp>[Crispin Spreadsheet.xlsx]Portfolio!R150C12</stp>
        <tr r="L150" s="2"/>
      </tp>
      <tp>
        <v>1</v>
        <stp/>
        <stp>##V3_BDPV12</stp>
        <stp>EURGBp Curncy</stp>
        <stp>QUOTE_FACTOR</stp>
        <stp>[Crispin Spreadsheet.xlsx]Portfolio!R154C12</stp>
        <tr r="L154" s="2"/>
      </tp>
      <tp>
        <v>1</v>
        <stp/>
        <stp>##V3_BDPV12</stp>
        <stp>EURGBp Curncy</stp>
        <stp>QUOTE_FACTOR</stp>
        <stp>[Crispin Spreadsheet.xlsx]Portfolio!R155C12</stp>
        <tr r="L155" s="2"/>
      </tp>
      <tp>
        <v>1</v>
        <stp/>
        <stp>##V3_BDPV12</stp>
        <stp>EURGBp Curncy</stp>
        <stp>QUOTE_FACTOR</stp>
        <stp>[Crispin Spreadsheet.xlsx]Portfolio!R156C12</stp>
        <tr r="L156" s="2"/>
      </tp>
      <tp>
        <v>1</v>
        <stp/>
        <stp>##V3_BDPV12</stp>
        <stp>EURGBp Curncy</stp>
        <stp>QUOTE_FACTOR</stp>
        <stp>[Crispin Spreadsheet.xlsx]Portfolio!R157C12</stp>
        <tr r="L157" s="2"/>
      </tp>
      <tp>
        <v>1</v>
        <stp/>
        <stp>##V3_BDPV12</stp>
        <stp>EURGBp Curncy</stp>
        <stp>QUOTE_FACTOR</stp>
        <stp>[Crispin Spreadsheet.xlsx]Portfolio!R158C12</stp>
        <tr r="L158" s="2"/>
      </tp>
      <tp>
        <v>1</v>
        <stp/>
        <stp>##V3_BDPV12</stp>
        <stp>EURGBp Curncy</stp>
        <stp>QUOTE_FACTOR</stp>
        <stp>[Crispin Spreadsheet.xlsx]Portfolio!R141C12</stp>
        <tr r="L141" s="2"/>
      </tp>
      <tp>
        <v>1</v>
        <stp/>
        <stp>##V3_BDPV12</stp>
        <stp>EURGBp Curncy</stp>
        <stp>QUOTE_FACTOR</stp>
        <stp>[Crispin Spreadsheet.xlsx]Portfolio!R142C12</stp>
        <tr r="L142" s="2"/>
      </tp>
      <tp>
        <v>1</v>
        <stp/>
        <stp>##V3_BDPV12</stp>
        <stp>EURGBp Curncy</stp>
        <stp>QUOTE_FACTOR</stp>
        <stp>[Crispin Spreadsheet.xlsx]Portfolio!R143C12</stp>
        <tr r="L143" s="2"/>
      </tp>
      <tp>
        <v>1</v>
        <stp/>
        <stp>##V3_BDPV12</stp>
        <stp>EURGBp Curncy</stp>
        <stp>QUOTE_FACTOR</stp>
        <stp>[Crispin Spreadsheet.xlsx]Portfolio!R144C12</stp>
        <tr r="L144" s="2"/>
      </tp>
      <tp>
        <v>1</v>
        <stp/>
        <stp>##V3_BDPV12</stp>
        <stp>EURGBp Curncy</stp>
        <stp>QUOTE_FACTOR</stp>
        <stp>[Crispin Spreadsheet.xlsx]Portfolio!R145C12</stp>
        <tr r="L145" s="2"/>
      </tp>
      <tp>
        <v>1</v>
        <stp/>
        <stp>##V3_BDPV12</stp>
        <stp>EURGBp Curncy</stp>
        <stp>QUOTE_FACTOR</stp>
        <stp>[Crispin Spreadsheet.xlsx]Portfolio!R146C12</stp>
        <tr r="L146" s="2"/>
      </tp>
      <tp>
        <v>1</v>
        <stp/>
        <stp>##V3_BDPV12</stp>
        <stp>EURGBp Curncy</stp>
        <stp>QUOTE_FACTOR</stp>
        <stp>[Crispin Spreadsheet.xlsx]Portfolio!R147C12</stp>
        <tr r="L147" s="2"/>
      </tp>
      <tp>
        <v>1</v>
        <stp/>
        <stp>##V3_BDPV12</stp>
        <stp>EURGBp Curncy</stp>
        <stp>QUOTE_FACTOR</stp>
        <stp>[Crispin Spreadsheet.xlsx]Portfolio!R148C12</stp>
        <tr r="L148" s="2"/>
      </tp>
      <tp>
        <v>1</v>
        <stp/>
        <stp>##V3_BDPV12</stp>
        <stp>EURGBp Curncy</stp>
        <stp>QUOTE_FACTOR</stp>
        <stp>[Crispin Spreadsheet.xlsx]Portfolio!R149C12</stp>
        <tr r="L149" s="2"/>
      </tp>
      <tp>
        <v>1</v>
        <stp/>
        <stp>##V3_BDPV12</stp>
        <stp>EURGBp Curncy</stp>
        <stp>QUOTE_FACTOR</stp>
        <stp>[Crispin Spreadsheet.xlsx]Portfolio!R170C12</stp>
        <tr r="L170" s="2"/>
      </tp>
      <tp>
        <v>1</v>
        <stp/>
        <stp>##V3_BDPV12</stp>
        <stp>EURGBp Curncy</stp>
        <stp>QUOTE_FACTOR</stp>
        <stp>[Crispin Spreadsheet.xlsx]Portfolio!R171C12</stp>
        <tr r="L171" s="2"/>
      </tp>
      <tp>
        <v>1</v>
        <stp/>
        <stp>##V3_BDPV12</stp>
        <stp>EURGBp Curncy</stp>
        <stp>QUOTE_FACTOR</stp>
        <stp>[Crispin Spreadsheet.xlsx]Portfolio!R173C12</stp>
        <tr r="L173" s="2"/>
      </tp>
      <tp>
        <v>1</v>
        <stp/>
        <stp>##V3_BDPV12</stp>
        <stp>EURGBp Curncy</stp>
        <stp>QUOTE_FACTOR</stp>
        <stp>[Crispin Spreadsheet.xlsx]Portfolio!R174C12</stp>
        <tr r="L174" s="2"/>
      </tp>
      <tp>
        <v>1</v>
        <stp/>
        <stp>##V3_BDPV12</stp>
        <stp>EURGBp Curncy</stp>
        <stp>QUOTE_FACTOR</stp>
        <stp>[Crispin Spreadsheet.xlsx]Portfolio!R175C12</stp>
        <tr r="L175" s="2"/>
      </tp>
      <tp>
        <v>1</v>
        <stp/>
        <stp>##V3_BDPV12</stp>
        <stp>EURGBp Curncy</stp>
        <stp>QUOTE_FACTOR</stp>
        <stp>[Crispin Spreadsheet.xlsx]Portfolio!R179C12</stp>
        <tr r="L179" s="2"/>
      </tp>
      <tp>
        <v>1</v>
        <stp/>
        <stp>##V3_BDPV12</stp>
        <stp>EURGBp Curncy</stp>
        <stp>QUOTE_FACTOR</stp>
        <stp>[Crispin Spreadsheet.xlsx]Portfolio!R160C12</stp>
        <tr r="L160" s="2"/>
      </tp>
      <tp>
        <v>1</v>
        <stp/>
        <stp>##V3_BDPV12</stp>
        <stp>EURGBp Curncy</stp>
        <stp>QUOTE_FACTOR</stp>
        <stp>[Crispin Spreadsheet.xlsx]Portfolio!R161C12</stp>
        <tr r="L161" s="2"/>
      </tp>
      <tp>
        <v>1</v>
        <stp/>
        <stp>##V3_BDPV12</stp>
        <stp>EURGBp Curncy</stp>
        <stp>QUOTE_FACTOR</stp>
        <stp>[Crispin Spreadsheet.xlsx]Portfolio!R164C12</stp>
        <tr r="L164" s="2"/>
      </tp>
      <tp>
        <v>1</v>
        <stp/>
        <stp>##V3_BDPV12</stp>
        <stp>EURGBp Curncy</stp>
        <stp>QUOTE_FACTOR</stp>
        <stp>[Crispin Spreadsheet.xlsx]Portfolio!R165C12</stp>
        <tr r="L165" s="2"/>
      </tp>
      <tp>
        <v>1</v>
        <stp/>
        <stp>##V3_BDPV12</stp>
        <stp>EURGBp Curncy</stp>
        <stp>QUOTE_FACTOR</stp>
        <stp>[Crispin Spreadsheet.xlsx]Portfolio!R166C12</stp>
        <tr r="L166" s="2"/>
      </tp>
      <tp>
        <v>1</v>
        <stp/>
        <stp>##V3_BDPV12</stp>
        <stp>EURGBp Curncy</stp>
        <stp>QUOTE_FACTOR</stp>
        <stp>[Crispin Spreadsheet.xlsx]Portfolio!R169C12</stp>
        <tr r="L169" s="2"/>
      </tp>
      <tp>
        <v>1</v>
        <stp/>
        <stp>##V3_BDPV12</stp>
        <stp>EURGBP Curncy</stp>
        <stp>QUOTE_FACTOR</stp>
        <stp>[Crispin Spreadsheet.xlsx]Portfolio!R190C12</stp>
        <tr r="L190" s="2"/>
      </tp>
      <tp>
        <v>1</v>
        <stp/>
        <stp>##V3_BDPV12</stp>
        <stp>EURGBP Curncy</stp>
        <stp>QUOTE_FACTOR</stp>
        <stp>[Crispin Spreadsheet.xlsx]Portfolio!R191C12</stp>
        <tr r="L191" s="2"/>
      </tp>
      <tp>
        <v>1</v>
        <stp/>
        <stp>##V3_BDPV12</stp>
        <stp>EURGBP Curncy</stp>
        <stp>QUOTE_FACTOR</stp>
        <stp>[Crispin Spreadsheet.xlsx]Portfolio!R181C12</stp>
        <tr r="L181" s="2"/>
      </tp>
      <tp>
        <v>1</v>
        <stp/>
        <stp>##V3_BDPV12</stp>
        <stp>EURGBP Curncy</stp>
        <stp>QUOTE_FACTOR</stp>
        <stp>[Crispin Spreadsheet.xlsx]Portfolio!R183C12</stp>
        <tr r="L183" s="2"/>
      </tp>
      <tp>
        <v>1</v>
        <stp/>
        <stp>##V3_BDPV12</stp>
        <stp>EURGBP Curncy</stp>
        <stp>QUOTE_FACTOR</stp>
        <stp>[Crispin Spreadsheet.xlsx]Portfolio!R185C12</stp>
        <tr r="L185" s="2"/>
      </tp>
      <tp>
        <v>1</v>
        <stp/>
        <stp>##V3_BDPV12</stp>
        <stp>EURGBP Curncy</stp>
        <stp>QUOTE_FACTOR</stp>
        <stp>[Crispin Spreadsheet.xlsx]Portfolio!R186C12</stp>
        <tr r="L186" s="2"/>
      </tp>
      <tp>
        <v>1</v>
        <stp/>
        <stp>##V3_BDPV12</stp>
        <stp>EURGBP Curncy</stp>
        <stp>QUOTE_FACTOR</stp>
        <stp>[Crispin Spreadsheet.xlsx]Portfolio!R189C12</stp>
        <tr r="L189" s="2"/>
      </tp>
      <tp>
        <v>1</v>
        <stp/>
        <stp>##V3_BDPV12</stp>
        <stp>EURGBP Curncy</stp>
        <stp>QUOTE_FACTOR</stp>
        <stp>[Crispin Spreadsheet.xlsx]Portfolio!R151C12</stp>
        <tr r="L151" s="2"/>
      </tp>
      <tp>
        <v>1</v>
        <stp/>
        <stp>##V3_BDPV12</stp>
        <stp>EURGBP Curncy</stp>
        <stp>QUOTE_FACTOR</stp>
        <stp>[Crispin Spreadsheet.xlsx]Portfolio!R153C12</stp>
        <tr r="L153" s="2"/>
      </tp>
      <tp>
        <v>1</v>
        <stp/>
        <stp>##V3_BDPV12</stp>
        <stp>EURGBP Curncy</stp>
        <stp>QUOTE_FACTOR</stp>
        <stp>[Crispin Spreadsheet.xlsx]Portfolio!R159C12</stp>
        <tr r="L159" s="2"/>
      </tp>
      <tp>
        <v>1</v>
        <stp/>
        <stp>##V3_BDPV12</stp>
        <stp>EURGBP Curncy</stp>
        <stp>QUOTE_FACTOR</stp>
        <stp>[Crispin Spreadsheet.xlsx]Portfolio!R172C12</stp>
        <tr r="L172" s="2"/>
      </tp>
      <tp>
        <v>1</v>
        <stp/>
        <stp>##V3_BDPV12</stp>
        <stp>EURGBP Curncy</stp>
        <stp>QUOTE_FACTOR</stp>
        <stp>[Crispin Spreadsheet.xlsx]Portfolio!R176C12</stp>
        <tr r="L176" s="2"/>
      </tp>
      <tp>
        <v>1</v>
        <stp/>
        <stp>##V3_BDPV12</stp>
        <stp>EURGBP Curncy</stp>
        <stp>QUOTE_FACTOR</stp>
        <stp>[Crispin Spreadsheet.xlsx]Portfolio!R177C12</stp>
        <tr r="L177" s="2"/>
      </tp>
      <tp>
        <v>1</v>
        <stp/>
        <stp>##V3_BDPV12</stp>
        <stp>EURGBP Curncy</stp>
        <stp>QUOTE_FACTOR</stp>
        <stp>[Crispin Spreadsheet.xlsx]Portfolio!R178C12</stp>
        <tr r="L178" s="2"/>
      </tp>
      <tp>
        <v>1</v>
        <stp/>
        <stp>##V3_BDPV12</stp>
        <stp>EURGBP Curncy</stp>
        <stp>QUOTE_FACTOR</stp>
        <stp>[Crispin Spreadsheet.xlsx]Portfolio!R162C12</stp>
        <tr r="L162" s="2"/>
      </tp>
      <tp>
        <v>1</v>
        <stp/>
        <stp>##V3_BDPV12</stp>
        <stp>EURGBP Curncy</stp>
        <stp>QUOTE_FACTOR</stp>
        <stp>[Crispin Spreadsheet.xlsx]Portfolio!R163C12</stp>
        <tr r="L163" s="2"/>
      </tp>
      <tp>
        <v>1</v>
        <stp/>
        <stp>##V3_BDPV12</stp>
        <stp>EURGBP Curncy</stp>
        <stp>QUOTE_FACTOR</stp>
        <stp>[Crispin Spreadsheet.xlsx]Portfolio!R167C12</stp>
        <tr r="L167" s="2"/>
      </tp>
      <tp>
        <v>1</v>
        <stp/>
        <stp>##V3_BDPV12</stp>
        <stp>EURGBP Curncy</stp>
        <stp>QUOTE_FACTOR</stp>
        <stp>[Crispin Spreadsheet.xlsx]Portfolio!R168C12</stp>
        <tr r="L168" s="2"/>
      </tp>
      <tp>
        <v>0.89412000000000003</v>
        <stp/>
        <stp>##V3_BDPV12</stp>
        <stp>EURGBP Curncy</stp>
        <stp>LAST_PRICE</stp>
        <stp>[Crispin Spreadsheet.xlsx]Portfolio!R336C7</stp>
        <tr r="G336" s="2"/>
      </tp>
      <tp>
        <v>100.81</v>
        <stp/>
        <stp>##V3_BDPV12</stp>
        <stp>XPO US Equity</stp>
        <stp>LAST_PRICE</stp>
        <stp>[Crispin Spreadsheet.xlsx]Portfolio!R328C7</stp>
        <tr r="G328" s="2"/>
      </tp>
      <tp>
        <v>90.48</v>
        <stp/>
        <stp>##V3_BDPV12</stp>
        <stp>ABI BB Equity</stp>
        <stp>LAST_PRICE</stp>
        <stp>[Crispin Spreadsheet.xlsx]Portfolio!R276C7</stp>
        <tr r="G276" s="2"/>
      </tp>
      <tp>
        <v>180.96</v>
        <stp/>
        <stp>##V3_BDPV12</stp>
        <stp>URI US Equity</stp>
        <stp>LAST_PRICE</stp>
        <stp>[Crispin Spreadsheet.xlsx]Portfolio!R245C7</stp>
        <tr r="G245" s="2"/>
      </tp>
      <tp>
        <v>49.34</v>
        <stp/>
        <stp>##V3_BDPV12</stp>
        <stp>TUP US Equity</stp>
        <stp>LAST_PRICE</stp>
        <stp>[Crispin Spreadsheet.xlsx]Portfolio!R244C7</stp>
        <tr r="G244" s="2"/>
      </tp>
      <tp>
        <v>9.49</v>
        <stp/>
        <stp>##V3_BDPV12</stp>
        <stp>RIG US Equity</stp>
        <stp>LAST_PRICE</stp>
        <stp>[Crispin Spreadsheet.xlsx]Portfolio!R242C7</stp>
        <tr r="G242" s="2"/>
      </tp>
      <tp>
        <v>33.25</v>
        <stp/>
        <stp>##V3_BDPV12</stp>
        <stp>HUM LN Equity</stp>
        <stp>LAST_PRICE</stp>
        <stp>[Crispin Spreadsheet.xlsx]Portfolio!R161C7</stp>
        <tr r="G161" s="2"/>
      </tp>
      <tp>
        <v>128.21</v>
        <stp/>
        <stp>##V3_BDPV12</stp>
        <stp>SJM US Equity</stp>
        <stp>LAST_PRICE</stp>
        <stp>[Crispin Spreadsheet.xlsx]Portfolio!R293C7</stp>
        <tr r="G293" s="2"/>
      </tp>
      <tp>
        <v>25.38</v>
        <stp/>
        <stp>##V3_BDPV12</stp>
        <stp>METSO FH Equity</stp>
        <stp>PX_YEST_CLOSE</stp>
        <stp>[Crispin Spreadsheet.xlsx]Portfolio!R40C6</stp>
        <tr r="F40" s="2"/>
      </tp>
      <tp t="s">
        <v>AUD</v>
        <stp/>
        <stp>##V3_BDPV12</stp>
        <stp>GMA AU Equity</stp>
        <stp>CRNCY</stp>
        <stp>[Crispin Spreadsheet.xlsx]Portfolio!R14C4</stp>
        <tr r="D14" s="2"/>
      </tp>
      <tp>
        <v>741.8</v>
        <stp/>
        <stp>##V3_BDPV12</stp>
        <stp>PSON LN Equity</stp>
        <stp>LAST_PRICE</stp>
        <stp>[Crispin Spreadsheet.xlsx]Portfolio!R179C7</stp>
        <tr r="G179" s="2"/>
      </tp>
      <tp>
        <v>130.94999999999999</v>
        <stp/>
        <stp>##V3_BDPV12</stp>
        <stp>EURJPY Curncy</stp>
        <stp>PX_YEST_CLOSE</stp>
        <stp>[Crispin Spreadsheet.xlsx]Portfolio!R97C30</stp>
        <tr r="AD97" s="2"/>
      </tp>
      <tp>
        <v>32907</v>
        <stp/>
        <stp>##V3_BDPV12</stp>
        <stp>KIO SJ Equity</stp>
        <stp>PX_YEST_CLOSE</stp>
        <stp>[Crispin Spreadsheet.xlsx]Portfolio!R128C6</stp>
        <tr r="F128" s="2"/>
      </tp>
      <tp>
        <v>107.35</v>
        <stp/>
        <stp>##V3_BDPV12</stp>
        <stp>BMA US Equity</stp>
        <stp>PX_YEST_CLOSE</stp>
        <stp>[Crispin Spreadsheet.xlsx]Portfolio!R208C6</stp>
        <tr r="F208" s="2"/>
      </tp>
      <tp>
        <v>21.35</v>
        <stp/>
        <stp>##V3_BDPV12</stp>
        <stp>GGP US Equity</stp>
        <stp>PX_YEST_CLOSE</stp>
        <stp>[Crispin Spreadsheet.xlsx]Portfolio!R218C6</stp>
        <tr r="F218" s="2"/>
      </tp>
      <tp>
        <v>21.35</v>
        <stp/>
        <stp>##V3_BDPV12</stp>
        <stp>GGP US Equity</stp>
        <stp>PX_YEST_CLOSE</stp>
        <stp>[Crispin Spreadsheet.xlsx]Portfolio!R288C6</stp>
        <tr r="F288" s="2"/>
      </tp>
      <tp>
        <v>572.4</v>
        <stp/>
        <stp>##V3_BDPV12</stp>
        <stp>BA/ LN Equity</stp>
        <stp>PX_YEST_CLOSE</stp>
        <stp>[Crispin Spreadsheet.xlsx]Portfolio!R148C6</stp>
        <tr r="F148" s="2"/>
      </tp>
      <tp>
        <v>100.89</v>
        <stp/>
        <stp>##V3_BDPV12</stp>
        <stp>XPO US Equity</stp>
        <stp>PX_YEST_CLOSE</stp>
        <stp>[Crispin Spreadsheet.xlsx]Portfolio!R328C6</stp>
        <tr r="F328" s="2"/>
      </tp>
      <tp>
        <v>163.5</v>
        <stp/>
        <stp>##V3_BDPV12</stp>
        <stp>SKAB SS Equity</stp>
        <stp>PX_YEST_CLOSE</stp>
        <stp>[Crispin Spreadsheet.xlsx]Portfolio!R308C6</stp>
        <tr r="F308" s="2"/>
      </tp>
      <tp>
        <v>174.5</v>
        <stp/>
        <stp>##V3_BDPV12</stp>
        <stp>GNC LN Equity</stp>
        <stp>PX_YEST_CLOSE</stp>
        <stp>[Crispin Spreadsheet.xlsx]Portfolio!R158C6</stp>
        <tr r="F158" s="2"/>
      </tp>
      <tp>
        <v>18.25</v>
        <stp/>
        <stp>##V3_BDPV12</stp>
        <stp>SNAP US Equity</stp>
        <stp>PX_YEST_CLOSE</stp>
        <stp>[Crispin Spreadsheet.xlsx]Portfolio!R238C6</stp>
        <tr r="F238" s="2"/>
      </tp>
      <tp>
        <v>394.5</v>
        <stp/>
        <stp>##V3_BDPV12</stp>
        <stp>UHR SW Equity</stp>
        <stp>PX_YEST_CLOSE</stp>
        <stp>[Crispin Spreadsheet.xlsx]Portfolio!R138C6</stp>
        <tr r="F138" s="2"/>
      </tp>
      <tp>
        <v>2.65</v>
        <stp/>
        <stp>##V3_BDPV12</stp>
        <stp>WFT US Equity</stp>
        <stp>PX_YEST_CLOSE</stp>
        <stp>[Crispin Spreadsheet.xlsx]Portfolio!R248C6</stp>
        <tr r="F248" s="2"/>
      </tp>
      <tp t="s">
        <v>USD</v>
        <stp/>
        <stp>##V3_BDPV12</stp>
        <stp>GOGO US Equity</stp>
        <stp>CRNCY</stp>
        <stp>[Crispin Spreadsheet.xlsx]Portfolio!R219C4</stp>
        <tr r="D219" s="2"/>
      </tp>
      <tp>
        <v>285.58</v>
        <stp/>
        <stp>##V3_BDPV12</stp>
        <stp>TDG US Equity</stp>
        <stp>PX_YEST_CLOSE</stp>
        <stp>[Crispin Spreadsheet.xlsx]Portfolio!R318C6</stp>
        <tr r="F318" s="2"/>
      </tp>
      <tp>
        <v>153.6</v>
        <stp/>
        <stp>##V3_BDPV12</stp>
        <stp>ITV LN Equity</stp>
        <stp>LAST_PRICE</stp>
        <stp>[Crispin Spreadsheet.xlsx]Portfolio!R291C7</stp>
        <tr r="G291" s="2"/>
      </tp>
      <tp>
        <v>128.21</v>
        <stp/>
        <stp>##V3_BDPV12</stp>
        <stp>SJM US Equity</stp>
        <stp>LAST_PRICE</stp>
        <stp>[Crispin Spreadsheet.xlsx]Portfolio!R222C7</stp>
        <tr r="G222" s="2"/>
      </tp>
      <tp t="s">
        <v>USD</v>
        <stp/>
        <stp>##V3_BDPV12</stp>
        <stp>FWONK US Equity</stp>
        <stp>CRNCY</stp>
        <stp>[Crispin Spreadsheet.xlsx]Portfolio!R298C4</stp>
        <tr r="D298" s="2"/>
      </tp>
      <tp t="s">
        <v>USD</v>
        <stp/>
        <stp>##V3_BDPV12</stp>
        <stp>FWONK US Equity</stp>
        <stp>CRNCY</stp>
        <stp>[Crispin Spreadsheet.xlsx]Portfolio!R228C4</stp>
        <tr r="D228" s="2"/>
      </tp>
      <tp>
        <v>219.6</v>
        <stp/>
        <stp>##V3_BDPV12</stp>
        <stp>WDH DC Equity</stp>
        <stp>PX_YEST_CLOSE</stp>
        <stp>[Crispin Spreadsheet.xlsx]Portfolio!R37C6</stp>
        <tr r="F37" s="2"/>
      </tp>
      <tp t="s">
        <v>GBp</v>
        <stp/>
        <stp>##V3_BDPV12</stp>
        <stp>INCH LN Equity</stp>
        <stp>CRNCY</stp>
        <stp>[Crispin Spreadsheet.xlsx]Portfolio!R164C4</stp>
        <tr r="D164" s="2"/>
      </tp>
      <tp t="s">
        <v>USD</v>
        <stp/>
        <stp>##V3_BDPV12</stp>
        <stp>NLSN US Equity</stp>
        <stp>CRNCY</stp>
        <stp>[Crispin Spreadsheet.xlsx]Portfolio!R303C4</stp>
        <tr r="D303" s="2"/>
      </tp>
      <tp t="s">
        <v>USD</v>
        <stp/>
        <stp>##V3_BDPV12</stp>
        <stp>NLSN US Equity</stp>
        <stp>CRNCY</stp>
        <stp>[Crispin Spreadsheet.xlsx]Portfolio!R233C4</stp>
        <tr r="D233" s="2"/>
      </tp>
      <tp>
        <v>105.99</v>
        <stp/>
        <stp>##V3_BDPV12</stp>
        <stp>USDJPY Curncy</stp>
        <stp>LAST_PRICE</stp>
        <stp>[Crispin Spreadsheet.xlsx]Portfolio!R266C7</stp>
        <tr r="G266" s="2"/>
      </tp>
      <tp>
        <v>16.3644</v>
        <stp/>
        <stp>##V3_BDPV12</stp>
        <stp>GBPZAR Curncy</stp>
        <stp>LAST_PRICE</stp>
        <stp>[Crispin Spreadsheet.xlsx]Portfolio!R265C7</stp>
        <tr r="G265" s="2"/>
      </tp>
      <tp>
        <v>110.858</v>
        <stp/>
        <stp>##V3_BDPV12</stp>
        <stp>HURLN 7.5 07/24/22 Corp</stp>
        <stp>PX_YEST_CLOSE</stp>
        <stp>[Crispin Spreadsheet.xlsx]Portfolio!R99C6</stp>
        <tr r="F99" s="2"/>
      </tp>
      <tp t="s">
        <v>#N/A N/A</v>
        <stp/>
        <stp>##V3_BDPV12</stp>
        <stp>SVH AU Equity</stp>
        <stp>PX_YEST_CLOSE</stp>
        <stp>[Crispin Spreadsheet.xlsx]Portfolio!R16C6</stp>
        <tr r="F16" s="2"/>
      </tp>
      <tp>
        <v>109.7</v>
        <stp/>
        <stp>##V3_BDPV12</stp>
        <stp>RCO FP Equity</stp>
        <stp>PX_YEST_CLOSE</stp>
        <stp>[Crispin Spreadsheet.xlsx]Portfolio!R51C6</stp>
        <tr r="F51" s="2"/>
      </tp>
      <tp>
        <v>10.1936</v>
        <stp/>
        <stp>##V3_BDPV12</stp>
        <stp>EURSEK Curncy</stp>
        <stp>LAST_PRICE</stp>
        <stp>[Crispin Spreadsheet.xlsx]Portfolio!R131C13</stp>
        <tr r="M131" s="2"/>
      </tp>
      <tp>
        <v>10.1936</v>
        <stp/>
        <stp>##V3_BDPV12</stp>
        <stp>EURSEK Curncy</stp>
        <stp>LAST_PRICE</stp>
        <stp>[Crispin Spreadsheet.xlsx]Portfolio!R132C13</stp>
        <tr r="M132" s="2"/>
      </tp>
      <tp>
        <v>10.1936</v>
        <stp/>
        <stp>##V3_BDPV12</stp>
        <stp>EURSEK Curncy</stp>
        <stp>LAST_PRICE</stp>
        <stp>[Crispin Spreadsheet.xlsx]Portfolio!R133C13</stp>
        <tr r="M133" s="2"/>
      </tp>
      <tp>
        <v>9.6593999999999998</v>
        <stp/>
        <stp>##V3_BDPV12</stp>
        <stp>EURNOK Curncy</stp>
        <stp>LAST_PRICE</stp>
        <stp>[Crispin Spreadsheet.xlsx]Portfolio!R122C13</stp>
        <tr r="M122" s="2"/>
      </tp>
      <tp>
        <v>9.6593999999999998</v>
        <stp/>
        <stp>##V3_BDPV12</stp>
        <stp>EURNOK Curncy</stp>
        <stp>LAST_PRICE</stp>
        <stp>[Crispin Spreadsheet.xlsx]Portfolio!R123C13</stp>
        <tr r="M123" s="2"/>
      </tp>
      <tp>
        <v>9.6593999999999998</v>
        <stp/>
        <stp>##V3_BDPV12</stp>
        <stp>EURNOK Curncy</stp>
        <stp>LAST_PRICE</stp>
        <stp>[Crispin Spreadsheet.xlsx]Portfolio!R120C13</stp>
        <tr r="M120" s="2"/>
      </tp>
      <tp>
        <v>9.6593999999999998</v>
        <stp/>
        <stp>##V3_BDPV12</stp>
        <stp>EURNOK Curncy</stp>
        <stp>LAST_PRICE</stp>
        <stp>[Crispin Spreadsheet.xlsx]Portfolio!R121C13</stp>
        <tr r="M121" s="2"/>
      </tp>
      <tp>
        <v>9.6593999999999998</v>
        <stp/>
        <stp>##V3_BDPV12</stp>
        <stp>EURNOK Curncy</stp>
        <stp>LAST_PRICE</stp>
        <stp>[Crispin Spreadsheet.xlsx]Portfolio!R119C13</stp>
        <tr r="M119" s="2"/>
      </tp>
      <tp>
        <v>10.1936</v>
        <stp/>
        <stp>##V3_BDPV12</stp>
        <stp>EURSEK Curncy</stp>
        <stp>LAST_PRICE</stp>
        <stp>[Crispin Spreadsheet.xlsx]Portfolio!R308C13</stp>
        <tr r="M308" s="2"/>
      </tp>
      <tp>
        <v>7.4499000000000004</v>
        <stp/>
        <stp>##V3_BDPV12</stp>
        <stp>EURDKK Curncy</stp>
        <stp>LAST_PRICE</stp>
        <stp>[Crispin Spreadsheet.xlsx]Portfolio!R325C13</stp>
        <tr r="M325" s="2"/>
      </tp>
      <tp>
        <v>9.6593999999999998</v>
        <stp/>
        <stp>##V3_BDPV12</stp>
        <stp>EURNOK Curncy</stp>
        <stp>LAST_PRICE</stp>
        <stp>[Crispin Spreadsheet.xlsx]Portfolio!R304C13</stp>
        <tr r="M304" s="2"/>
      </tp>
      <tp>
        <v>10.1936</v>
        <stp/>
        <stp>##V3_BDPV12</stp>
        <stp>EURSEK Curncy</stp>
        <stp>LAST_PRICE</stp>
        <stp>[Crispin Spreadsheet.xlsx]Portfolio!R290C13</stp>
        <tr r="M290" s="2"/>
      </tp>
      <tp>
        <v>10.1936</v>
        <stp/>
        <stp>##V3_BDPV12</stp>
        <stp>EURSEK Curncy</stp>
        <stp>LAST_PRICE</stp>
        <stp>[Crispin Spreadsheet.xlsx]Portfolio!R292C13</stp>
        <tr r="M292" s="2"/>
      </tp>
      <tp>
        <v>9.6593999999999998</v>
        <stp/>
        <stp>##V3_BDPV12</stp>
        <stp>EURNOK Curncy</stp>
        <stp>LAST_PRICE</stp>
        <stp>[Crispin Spreadsheet.xlsx]Portfolio!R299C13</stp>
        <tr r="M299" s="2"/>
      </tp>
      <tp>
        <v>9.6593999999999998</v>
        <stp/>
        <stp>##V3_BDPV12</stp>
        <stp>EURNOK Curncy</stp>
        <stp>LAST_PRICE</stp>
        <stp>[Crispin Spreadsheet.xlsx]Portfolio!R281C13</stp>
        <tr r="M281" s="2"/>
      </tp>
      <tp>
        <v>9.6593999999999998</v>
        <stp/>
        <stp>##V3_BDPV12</stp>
        <stp>EURNOK Curncy</stp>
        <stp>LAST_PRICE</stp>
        <stp>[Crispin Spreadsheet.xlsx]Portfolio!R287C13</stp>
        <tr r="M287" s="2"/>
      </tp>
      <tp>
        <v>7.4499000000000004</v>
        <stp/>
        <stp>##V3_BDPV12</stp>
        <stp>EURDKK Curncy</stp>
        <stp>LAST_PRICE</stp>
        <stp>[Crispin Spreadsheet.xlsx]Portfolio!R275C13</stp>
        <tr r="M275" s="2"/>
      </tp>
      <tp>
        <v>9.6593999999999998</v>
        <stp/>
        <stp>##V3_BDPV12</stp>
        <stp>EURNOK Curncy</stp>
        <stp>LAST_PRICE</stp>
        <stp>[Crispin Spreadsheet.xlsx]Portfolio!R274C13</stp>
        <tr r="M274" s="2"/>
      </tp>
      <tp>
        <v>9.6613000000000007</v>
        <stp/>
        <stp>##V3_BDPV12</stp>
        <stp>EURHKD Curncy</stp>
        <stp>PX_YEST_CLOSE</stp>
        <stp>[Crispin Spreadsheet.xlsx]Portfolio!R81C30</stp>
        <tr r="AD81" s="2"/>
      </tp>
      <tp>
        <v>9.6613000000000007</v>
        <stp/>
        <stp>##V3_BDPV12</stp>
        <stp>EURHKD Curncy</stp>
        <stp>PX_YEST_CLOSE</stp>
        <stp>[Crispin Spreadsheet.xlsx]Portfolio!R82C30</stp>
        <tr r="AD82" s="2"/>
      </tp>
      <tp>
        <v>9.6613000000000007</v>
        <stp/>
        <stp>##V3_BDPV12</stp>
        <stp>EURHKD Curncy</stp>
        <stp>PX_YEST_CLOSE</stp>
        <stp>[Crispin Spreadsheet.xlsx]Portfolio!R83C30</stp>
        <tr r="AD83" s="2"/>
      </tp>
      <tp>
        <v>74.92</v>
        <stp/>
        <stp>##V3_BDPV12</stp>
        <stp>NESN SW Equity</stp>
        <stp>LAST_PRICE</stp>
        <stp>[Crispin Spreadsheet.xlsx]Portfolio!R302C7</stp>
        <tr r="G302" s="2"/>
      </tp>
      <tp t="s">
        <v>GBp</v>
        <stp/>
        <stp>##V3_BDPV12</stp>
        <stp>INTU LN Equity</stp>
        <stp>CRNCY</stp>
        <stp>[Crispin Spreadsheet.xlsx]Portfolio!R165C4</stp>
        <tr r="D165" s="2"/>
      </tp>
      <tp t="s">
        <v>CHF</v>
        <stp/>
        <stp>##V3_BDPV12</stp>
        <stp>NESN SW Equity</stp>
        <stp>CRNCY</stp>
        <stp>[Crispin Spreadsheet.xlsx]Portfolio!R302C4</stp>
        <tr r="D302" s="2"/>
      </tp>
      <tp>
        <v>728.6</v>
        <stp/>
        <stp>##V3_BDPV12</stp>
        <stp>PSON LN Equity</stp>
        <stp>PX_YEST_CLOSE</stp>
        <stp>[Crispin Spreadsheet.xlsx]Portfolio!R179C6</stp>
        <tr r="F179" s="2"/>
      </tp>
      <tp>
        <v>1</v>
        <stp/>
        <stp>##V3_BDPV12</stp>
        <stp>EURDKK Curncy</stp>
        <stp>QUOTE_FACTOR</stp>
        <stp>[Crispin Spreadsheet.xlsx]Portfolio!R325C12</stp>
        <tr r="L325" s="2"/>
      </tp>
      <tp>
        <v>1</v>
        <stp/>
        <stp>##V3_BDPV12</stp>
        <stp>EURDKK Curncy</stp>
        <stp>QUOTE_FACTOR</stp>
        <stp>[Crispin Spreadsheet.xlsx]Portfolio!R275C12</stp>
        <tr r="L275" s="2"/>
      </tp>
      <tp t="s">
        <v>SEK</v>
        <stp/>
        <stp>##V3_BDPV12</stp>
        <stp>JM SS Equity</stp>
        <stp>CRNCY</stp>
        <stp>[Crispin Spreadsheet.xlsx]Portfolio!R292C4</stp>
        <tr r="D292" s="2"/>
      </tp>
      <tp t="s">
        <v>USD</v>
        <stp/>
        <stp>##V3_BDPV12</stp>
        <stp>NFLX US Equity</stp>
        <stp>CRNCY</stp>
        <stp>[Crispin Spreadsheet.xlsx]Portfolio!R232C4</stp>
        <tr r="D232" s="2"/>
      </tp>
      <tp>
        <v>23.96</v>
        <stp/>
        <stp>##V3_BDPV12</stp>
        <stp>FTI FP Equity</stp>
        <stp>LAST_PRICE</stp>
        <stp>[Crispin Spreadsheet.xlsx]Portfolio!R316C7</stp>
        <tr r="G316" s="2"/>
      </tp>
      <tp>
        <v>589.6</v>
        <stp/>
        <stp>##V3_BDPV12</stp>
        <stp>BA/ LN Equity</stp>
        <stp>LAST_PRICE</stp>
        <stp>[Crispin Spreadsheet.xlsx]Portfolio!R148C7</stp>
        <tr r="G148" s="2"/>
      </tp>
      <tp>
        <v>171.5</v>
        <stp/>
        <stp>##V3_BDPV12</stp>
        <stp>OBD LN Equity</stp>
        <stp>LAST_PRICE</stp>
        <stp>[Crispin Spreadsheet.xlsx]Portfolio!R175C7</stp>
        <tr r="G175" s="2"/>
      </tp>
      <tp>
        <v>10.43</v>
        <stp/>
        <stp>##V3_BDPV12</stp>
        <stp>EDF FP Equity</stp>
        <stp>LAST_PRICE</stp>
        <stp>[Crispin Spreadsheet.xlsx]Portfolio!R285C7</stp>
        <tr r="G285" s="2"/>
      </tp>
      <tp>
        <v>2.6549999999999998</v>
        <stp/>
        <stp>##V3_BDPV12</stp>
        <stp>WFT US Equity</stp>
        <stp>LAST_PRICE</stp>
        <stp>[Crispin Spreadsheet.xlsx]Portfolio!R324C7</stp>
        <tr r="G324" s="2"/>
      </tp>
      <tp>
        <v>518.6</v>
        <stp/>
        <stp>##V3_BDPV12</stp>
        <stp>JUP LN Equity</stp>
        <stp>LAST_PRICE</stp>
        <stp>[Crispin Spreadsheet.xlsx]Portfolio!R170C7</stp>
        <tr r="G170" s="2"/>
      </tp>
      <tp>
        <v>133.35</v>
        <stp/>
        <stp>##V3_BDPV12</stp>
        <stp>WCH GY Equity</stp>
        <stp>PX_YEST_CLOSE</stp>
        <stp>[Crispin Spreadsheet.xlsx]Portfolio!R71C6</stp>
        <tr r="F71" s="2"/>
      </tp>
      <tp>
        <v>35.5</v>
        <stp/>
        <stp>##V3_BDPV12</stp>
        <stp>SLCE3 BS Equity</stp>
        <stp>PX_YEST_CLOSE</stp>
        <stp>[Crispin Spreadsheet.xlsx]Portfolio!R310C6</stp>
        <tr r="F310" s="2"/>
      </tp>
      <tp>
        <v>4.0008999999999997</v>
        <stp/>
        <stp>##V3_BDPV12</stp>
        <stp>EURBRL Curncy</stp>
        <stp>LAST_PRICE</stp>
        <stp>[Crispin Spreadsheet.xlsx]Portfolio!R310C13</stp>
        <tr r="M310" s="2"/>
      </tp>
      <tp t="s">
        <v>AUD</v>
        <stp/>
        <stp>##V3_BDPV12</stp>
        <stp>CBA AU Equity</stp>
        <stp>CRNCY</stp>
        <stp>[Crispin Spreadsheet.xlsx]Portfolio!R11C4</stp>
        <tr r="D11" s="2"/>
      </tp>
      <tp t="s">
        <v>EUR</v>
        <stp/>
        <stp>##V3_BDPV12</stp>
        <stp>WAF GY Equity</stp>
        <stp>CRNCY</stp>
        <stp>[Crispin Spreadsheet.xlsx]Portfolio!R66C4</stp>
        <tr r="D66" s="2"/>
      </tp>
      <tp>
        <v>66.27</v>
        <stp/>
        <stp>##V3_BDPV12</stp>
        <stp>LAMR US Equity</stp>
        <stp>LAST_PRICE</stp>
        <stp>[Crispin Spreadsheet.xlsx]Portfolio!R297C7</stp>
        <tr r="G297" s="2"/>
      </tp>
      <tp>
        <v>8.9700000000000006</v>
        <stp/>
        <stp>##V3_BDPV12</stp>
        <stp>GOGO US Equity</stp>
        <stp>LAST_PRICE</stp>
        <stp>[Crispin Spreadsheet.xlsx]Portfolio!R219C7</stp>
        <tr r="G219" s="2"/>
      </tp>
      <tp>
        <v>117.7</v>
        <stp/>
        <stp>##V3_BDPV12</stp>
        <stp>SAFM US Equity</stp>
        <stp>LAST_PRICE</stp>
        <stp>[Crispin Spreadsheet.xlsx]Portfolio!R307C7</stp>
        <tr r="G307" s="2"/>
      </tp>
      <tp>
        <v>18.024999999999999</v>
        <stp/>
        <stp>##V3_BDPV12</stp>
        <stp>SNAP US Equity</stp>
        <stp>LAST_PRICE</stp>
        <stp>[Crispin Spreadsheet.xlsx]Portfolio!R238C7</stp>
        <tr r="G238" s="2"/>
      </tp>
      <tp t="s">
        <v>GBp</v>
        <stp/>
        <stp>##V3_BDPV12</stp>
        <stp>BARC LN Equity</stp>
        <stp>CRNCY</stp>
        <stp>[Crispin Spreadsheet.xlsx]Portfolio!R149C4</stp>
        <tr r="D149" s="2"/>
      </tp>
      <tp t="s">
        <v>USD</v>
        <stp/>
        <stp>##V3_BDPV12</stp>
        <stp>LAMR US Equity</stp>
        <stp>CRNCY</stp>
        <stp>[Crispin Spreadsheet.xlsx]Portfolio!R297C4</stp>
        <tr r="D297" s="2"/>
      </tp>
      <tp>
        <v>1</v>
        <stp/>
        <stp>##V3_BDPV12</stp>
        <stp>EURCHF Curncy</stp>
        <stp>QUOTE_FACTOR</stp>
        <stp>[Crispin Spreadsheet.xlsx]Portfolio!R136C12</stp>
        <tr r="L136" s="2"/>
      </tp>
      <tp>
        <v>1</v>
        <stp/>
        <stp>##V3_BDPV12</stp>
        <stp>EURCHF Curncy</stp>
        <stp>QUOTE_FACTOR</stp>
        <stp>[Crispin Spreadsheet.xlsx]Portfolio!R137C12</stp>
        <tr r="L137" s="2"/>
      </tp>
      <tp>
        <v>1</v>
        <stp/>
        <stp>##V3_BDPV12</stp>
        <stp>EURCHF Curncy</stp>
        <stp>QUOTE_FACTOR</stp>
        <stp>[Crispin Spreadsheet.xlsx]Portfolio!R138C12</stp>
        <tr r="L138" s="2"/>
      </tp>
      <tp>
        <v>1</v>
        <stp/>
        <stp>##V3_BDPV12</stp>
        <stp>EURCHF Curncy</stp>
        <stp>QUOTE_FACTOR</stp>
        <stp>[Crispin Spreadsheet.xlsx]Portfolio!R278C12</stp>
        <tr r="L278" s="2"/>
      </tp>
      <tp>
        <v>1</v>
        <stp/>
        <stp>##V3_BDPV12</stp>
        <stp>EURCHF Curncy</stp>
        <stp>QUOTE_FACTOR</stp>
        <stp>[Crispin Spreadsheet.xlsx]Portfolio!R314C12</stp>
        <tr r="L314" s="2"/>
      </tp>
      <tp>
        <v>1</v>
        <stp/>
        <stp>##V3_BDPV12</stp>
        <stp>EURCHF Curncy</stp>
        <stp>QUOTE_FACTOR</stp>
        <stp>[Crispin Spreadsheet.xlsx]Portfolio!R302C12</stp>
        <tr r="L302" s="2"/>
      </tp>
      <tp>
        <v>11.695</v>
        <stp/>
        <stp>##V3_BDPV12</stp>
        <stp>RDC US Equity</stp>
        <stp>LAST_PRICE</stp>
        <stp>[Crispin Spreadsheet.xlsx]Portfolio!R306C7</stp>
        <tr r="G306" s="2"/>
      </tp>
      <tp>
        <v>88.72</v>
        <stp/>
        <stp>##V3_BDPV12</stp>
        <stp>WMT US Equity</stp>
        <stp>LAST_PRICE</stp>
        <stp>[Crispin Spreadsheet.xlsx]Portfolio!R323C7</stp>
        <tr r="G323" s="2"/>
      </tp>
      <tp>
        <v>578.5</v>
        <stp/>
        <stp>##V3_BDPV12</stp>
        <stp>LRE LN Equity</stp>
        <stp>LAST_PRICE</stp>
        <stp>[Crispin Spreadsheet.xlsx]Portfolio!R171C7</stp>
        <tr r="G171" s="2"/>
      </tp>
      <tp>
        <v>21.05</v>
        <stp/>
        <stp>##V3_BDPV12</stp>
        <stp>TKA GY Equity</stp>
        <stp>PX_YEST_CLOSE</stp>
        <stp>[Crispin Spreadsheet.xlsx]Portfolio!R69C6</stp>
        <tr r="F69" s="2"/>
      </tp>
      <tp t="s">
        <v>EUR</v>
        <stp/>
        <stp>##V3_BDPV12</stp>
        <stp>ERF FP Equity</stp>
        <stp>CRNCY</stp>
        <stp>[Crispin Spreadsheet.xlsx]Portfolio!R47C4</stp>
        <tr r="D47" s="2"/>
      </tp>
      <tp t="s">
        <v>EUR</v>
        <stp/>
        <stp>##V3_BDPV12</stp>
        <stp>ORA FP Equity</stp>
        <stp>CRNCY</stp>
        <stp>[Crispin Spreadsheet.xlsx]Portfolio!R50C4</stp>
        <tr r="D50" s="2"/>
      </tp>
      <tp>
        <v>66.27</v>
        <stp/>
        <stp>##V3_BDPV12</stp>
        <stp>LAMR US Equity</stp>
        <stp>LAST_PRICE</stp>
        <stp>[Crispin Spreadsheet.xlsx]Portfolio!R226C7</stp>
        <tr r="G226" s="2"/>
      </tp>
      <tp>
        <v>62.88</v>
        <stp/>
        <stp>##V3_BDPV12</stp>
        <stp>GGAL US Equity</stp>
        <stp>LAST_PRICE</stp>
        <stp>[Crispin Spreadsheet.xlsx]Portfolio!R220C7</stp>
        <tr r="G220" s="2"/>
      </tp>
      <tp>
        <v>176.43</v>
        <stp/>
        <stp>##V3_BDPV12</stp>
        <stp>AAPL US Equity</stp>
        <stp>LAST_PRICE</stp>
        <stp>[Crispin Spreadsheet.xlsx]Portfolio!R206C7</stp>
        <tr r="G206" s="2"/>
      </tp>
      <tp t="s">
        <v>NOK</v>
        <stp/>
        <stp>##V3_BDPV12</stp>
        <stp>NODL NO Equity</stp>
        <stp>CRNCY</stp>
        <stp>[Crispin Spreadsheet.xlsx]Portfolio!R304C4</stp>
        <tr r="D304" s="2"/>
      </tp>
      <tp t="s">
        <v>EUR</v>
        <stp/>
        <stp>##V3_BDPV12</stp>
        <stp>MT NA Equity</stp>
        <stp>CRNCY</stp>
        <stp>[Crispin Spreadsheet.xlsx]Portfolio!R114C4</stp>
        <tr r="D114" s="2"/>
      </tp>
      <tp>
        <v>1</v>
        <stp/>
        <stp>##V3_BDPV12</stp>
        <stp>EURBRL Curncy</stp>
        <stp>QUOTE_FACTOR</stp>
        <stp>[Crispin Spreadsheet.xlsx]Portfolio!R310C12</stp>
        <tr r="L310" s="2"/>
      </tp>
      <tp t="s">
        <v>USD</v>
        <stp/>
        <stp>##V3_BDPV12</stp>
        <stp>LAMR US Equity</stp>
        <stp>CRNCY</stp>
        <stp>[Crispin Spreadsheet.xlsx]Portfolio!R226C4</stp>
        <tr r="D226" s="2"/>
      </tp>
      <tp>
        <v>180.96</v>
        <stp/>
        <stp>##V3_BDPV12</stp>
        <stp>URI US Equity</stp>
        <stp>LAST_PRICE</stp>
        <stp>[Crispin Spreadsheet.xlsx]Portfolio!R320C7</stp>
        <tr r="G320" s="2"/>
      </tp>
      <tp>
        <v>105.99</v>
        <stp/>
        <stp>##V3_BDPV12</stp>
        <stp>USDJPY Curncy</stp>
        <stp>LAST_PRICE</stp>
        <stp>[Crispin Spreadsheet.xlsx]Portfolio!R341C7</stp>
        <tr r="G341" s="2"/>
      </tp>
      <tp>
        <v>56.6785</v>
        <stp/>
        <stp>##V3_BDPV12</stp>
        <stp>USDRUB Curncy</stp>
        <stp>LAST_PRICE</stp>
        <stp>[Crispin Spreadsheet.xlsx]Portfolio!R264C7</stp>
        <tr r="G264" s="2"/>
      </tp>
      <tp>
        <v>11.695</v>
        <stp/>
        <stp>##V3_BDPV12</stp>
        <stp>RDC US Equity</stp>
        <stp>LAST_PRICE</stp>
        <stp>[Crispin Spreadsheet.xlsx]Portfolio!R237C7</stp>
        <tr r="G237" s="2"/>
      </tp>
      <tp>
        <v>284.02</v>
        <stp/>
        <stp>##V3_BDPV12</stp>
        <stp>TDG US Equity</stp>
        <stp>LAST_PRICE</stp>
        <stp>[Crispin Spreadsheet.xlsx]Portfolio!R241C7</stp>
        <tr r="G241" s="2"/>
      </tp>
      <tp>
        <v>90.17</v>
        <stp/>
        <stp>##V3_BDPV12</stp>
        <stp>ABI BB Equity</stp>
        <stp>PX_YEST_CLOSE</stp>
        <stp>[Crispin Spreadsheet.xlsx]Portfolio!R22C6</stp>
        <tr r="F22" s="2"/>
      </tp>
      <tp>
        <v>93.46</v>
        <stp/>
        <stp>##V3_BDPV12</stp>
        <stp>WDI GY Equity</stp>
        <stp>PX_YEST_CLOSE</stp>
        <stp>[Crispin Spreadsheet.xlsx]Portfolio!R72C6</stp>
        <tr r="F72" s="2"/>
      </tp>
      <tp>
        <v>1.85</v>
        <stp/>
        <stp>##V3_BDPV12</stp>
        <stp>ALPHA GA Equity</stp>
        <stp>PX_YEST_CLOSE</stp>
        <stp>[Crispin Spreadsheet.xlsx]Portfolio!R75C6</stp>
        <tr r="F75" s="2"/>
      </tp>
      <tp>
        <v>114.5</v>
        <stp/>
        <stp>##V3_BDPV12</stp>
        <stp>AMBUB DC Equity</stp>
        <stp>PX_YEST_CLOSE</stp>
        <stp>[Crispin Spreadsheet.xlsx]Portfolio!R36C6</stp>
        <tr r="F36" s="2"/>
      </tp>
      <tp t="s">
        <v>EUR</v>
        <stp/>
        <stp>##V3_BDPV12</stp>
        <stp>FCA IM Equity</stp>
        <stp>CRNCY</stp>
        <stp>[Crispin Spreadsheet.xlsx]Portfolio!R93C4</stp>
        <tr r="D93" s="2"/>
      </tp>
      <tp t="s">
        <v>EUR</v>
        <stp/>
        <stp>##V3_BDPV12</stp>
        <stp>SDF GY Equity</stp>
        <stp>CRNCY</stp>
        <stp>[Crispin Spreadsheet.xlsx]Portfolio!R64C4</stp>
        <tr r="D64" s="2"/>
      </tp>
      <tp>
        <v>319.22000000000003</v>
        <stp/>
        <stp>##V3_BDPV12</stp>
        <stp>NFLX US Equity</stp>
        <stp>LAST_PRICE</stp>
        <stp>[Crispin Spreadsheet.xlsx]Portfolio!R232C7</stp>
        <tr r="G232" s="2"/>
      </tp>
      <tp>
        <v>13.95</v>
        <stp/>
        <stp>##V3_BDPV12</stp>
        <stp>CDZI US Equity</stp>
        <stp>LAST_PRICE</stp>
        <stp>[Crispin Spreadsheet.xlsx]Portfolio!R210C7</stp>
        <tr r="G210" s="2"/>
      </tp>
      <tp>
        <v>74.92</v>
        <stp/>
        <stp>##V3_BDPV12</stp>
        <stp>NESN SW Equity</stp>
        <stp>LAST_PRICE</stp>
        <stp>[Crispin Spreadsheet.xlsx]Portfolio!R137C7</stp>
        <tr r="G137" s="2"/>
      </tp>
      <tp>
        <v>66.400000000000006</v>
        <stp/>
        <stp>##V3_BDPV12</stp>
        <stp>TUNG LN Equity</stp>
        <stp>LAST_PRICE</stp>
        <stp>[Crispin Spreadsheet.xlsx]Portfolio!R198C7</stp>
        <tr r="G198" s="2"/>
      </tp>
      <tp>
        <v>15.2</v>
        <stp/>
        <stp>##V3_BDPV12</stp>
        <stp>ZIL2 GY Equity</stp>
        <stp>PX_YEST_CLOSE</stp>
        <stp>[Crispin Spreadsheet.xlsx]Portfolio!R286C6</stp>
        <tr r="F286" s="2"/>
      </tp>
      <tp t="s">
        <v>CHF</v>
        <stp/>
        <stp>##V3_BDPV12</stp>
        <stp>ARYN SW Equity</stp>
        <stp>CRNCY</stp>
        <stp>[Crispin Spreadsheet.xlsx]Portfolio!R278C4</stp>
        <tr r="D278" s="2"/>
      </tp>
      <tp>
        <v>1</v>
        <stp/>
        <stp>##V3_BDPV12</stp>
        <stp>EURAUD Curncy</stp>
        <stp>QUOTE_FACTOR</stp>
        <stp>[Crispin Spreadsheet.xlsx]Portfolio!R261C12</stp>
        <tr r="L261" s="2"/>
      </tp>
      <tp t="s">
        <v>CHF</v>
        <stp/>
        <stp>##V3_BDPV12</stp>
        <stp>NESN SW Equity</stp>
        <stp>CRNCY</stp>
        <stp>[Crispin Spreadsheet.xlsx]Portfolio!R137C4</stp>
        <tr r="D137" s="2"/>
      </tp>
      <tp>
        <v>65.400000000000006</v>
        <stp/>
        <stp>##V3_BDPV12</stp>
        <stp>TUNG LN Equity</stp>
        <stp>PX_YEST_CLOSE</stp>
        <stp>[Crispin Spreadsheet.xlsx]Portfolio!R198C6</stp>
        <tr r="F198" s="2"/>
      </tp>
      <tp>
        <v>0.89412000000000003</v>
        <stp/>
        <stp>##V3_BDPV12</stp>
        <stp>EURGBP Curncy</stp>
        <stp>LAST_PRICE</stp>
        <stp>[Crispin Spreadsheet.xlsx]Portfolio!R260C7</stp>
        <tr r="G260" s="2"/>
      </tp>
      <tp>
        <v>178.55</v>
        <stp/>
        <stp>##V3_BDPV12</stp>
        <stp>GNC LN Equity</stp>
        <stp>LAST_PRICE</stp>
        <stp>[Crispin Spreadsheet.xlsx]Portfolio!R158C7</stp>
        <tr r="G158" s="2"/>
      </tp>
      <tp>
        <v>67.599999999999994</v>
        <stp/>
        <stp>##V3_BDPV12</stp>
        <stp>HDG NA Equity</stp>
        <stp>LAST_PRICE</stp>
        <stp>[Crispin Spreadsheet.xlsx]Portfolio!R115C7</stp>
        <tr r="G115" s="2"/>
      </tp>
      <tp>
        <v>181.7</v>
        <stp/>
        <stp>##V3_BDPV12</stp>
        <stp>JM SS Equity</stp>
        <stp>LAST_PRICE</stp>
        <stp>[Crispin Spreadsheet.xlsx]Portfolio!R292C7</stp>
        <tr r="G292" s="2"/>
      </tp>
      <tp>
        <v>56.6785</v>
        <stp/>
        <stp>##V3_BDPV12</stp>
        <stp>USDRUB Curncy</stp>
        <stp>LAST_PRICE</stp>
        <stp>[Crispin Spreadsheet.xlsx]Portfolio!R337C7</stp>
        <tr r="G337" s="2"/>
      </tp>
      <tp>
        <v>153.6</v>
        <stp/>
        <stp>##V3_BDPV12</stp>
        <stp>ITV LN Equity</stp>
        <stp>LAST_PRICE</stp>
        <stp>[Crispin Spreadsheet.xlsx]Portfolio!R166C7</stp>
        <tr r="G166" s="2"/>
      </tp>
      <tp>
        <v>30.68</v>
        <stp/>
        <stp>##V3_BDPV12</stp>
        <stp>DEC FP Equity</stp>
        <stp>PX_YEST_CLOSE</stp>
        <stp>[Crispin Spreadsheet.xlsx]Portfolio!R49C6</stp>
        <tr r="F49" s="2"/>
      </tp>
      <tp>
        <v>61.93</v>
        <stp/>
        <stp>##V3_BDPV12</stp>
        <stp>QCOM US Equity</stp>
        <stp>LAST_PRICE</stp>
        <stp>[Crispin Spreadsheet.xlsx]Portfolio!R236C7</stp>
        <tr r="G236" s="2"/>
      </tp>
      <tp>
        <v>139.1</v>
        <stp/>
        <stp>##V3_BDPV12</stp>
        <stp>JUST LN Equity</stp>
        <stp>LAST_PRICE</stp>
        <stp>[Crispin Spreadsheet.xlsx]Portfolio!R169C7</stp>
        <tr r="G169" s="2"/>
      </tp>
      <tp>
        <v>164.5</v>
        <stp/>
        <stp>##V3_BDPV12</stp>
        <stp>SKAB SS Equity</stp>
        <stp>LAST_PRICE</stp>
        <stp>[Crispin Spreadsheet.xlsx]Portfolio!R308C7</stp>
        <tr r="G308" s="2"/>
      </tp>
      <tp>
        <v>333.12</v>
        <stp/>
        <stp>##V3_BDPV12</stp>
        <stp>CACC US Equity</stp>
        <stp>LAST_PRICE</stp>
        <stp>[Crispin Spreadsheet.xlsx]Portfolio!R214C7</stp>
        <tr r="G214" s="2"/>
      </tp>
      <tp t="s">
        <v>GBp</v>
        <stp/>
        <stp>##V3_BDPV12</stp>
        <stp>HWDN LN Equity</stp>
        <stp>CRNCY</stp>
        <stp>[Crispin Spreadsheet.xlsx]Portfolio!R160C4</stp>
        <tr r="D160" s="2"/>
      </tp>
      <tp>
        <v>16.3644</v>
        <stp/>
        <stp>##V3_BDPV12</stp>
        <stp>GBPZAR Curncy</stp>
        <stp>LAST_PRICE</stp>
        <stp>[Crispin Spreadsheet.xlsx]Portfolio!R340C7</stp>
        <tr r="G340" s="2"/>
      </tp>
      <tp>
        <v>394.7</v>
        <stp/>
        <stp>##V3_BDPV12</stp>
        <stp>UHR SW Equity</stp>
        <stp>LAST_PRICE</stp>
        <stp>[Crispin Spreadsheet.xlsx]Portfolio!R314C7</stp>
        <tr r="G314" s="2"/>
      </tp>
    </main>
  </volType>
</volTypes>
</file>

<file path=xl/_rels/workbook.xml.rels>&#65279;<?xml version="1.0" encoding="utf-8"?><Relationships xmlns="http://schemas.openxmlformats.org/package/2006/relationships"><Relationship Type="http://schemas.openxmlformats.org/officeDocument/2006/relationships/volatileDependencies" Target="volatileDependencies.xml" Id="rId8" /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56"/>
  <sheetViews>
    <sheetView showZeros="0" tabSelected="1" zoomScale="115" zoomScaleNormal="115" workbookViewId="0">
      <pane ySplit="8" topLeftCell="A94" activePane="bottomLeft" state="frozen"/>
      <selection activeCell="B5" sqref="B5"/>
      <selection pane="bottomLeft" activeCell="E103" sqref="E103"/>
    </sheetView>
  </sheetViews>
  <sheetFormatPr defaultRowHeight="12" x14ac:dyDescent="0.2"/>
  <cols>
    <col min="1" max="1" width="25.85546875" style="1" hidden="1" customWidth="1"/>
    <col min="2" max="2" width="19.28515625" style="48" hidden="1" customWidth="1"/>
    <col min="3" max="3" width="22" style="140" bestFit="1" customWidth="1"/>
    <col min="4" max="4" width="12.5703125" style="1" hidden="1" customWidth="1"/>
    <col min="5" max="5" width="42.5703125" style="1" bestFit="1" customWidth="1"/>
    <col min="6" max="6" width="16.7109375" style="2" bestFit="1" customWidth="1"/>
    <col min="7" max="7" width="12.5703125" style="2" bestFit="1" customWidth="1"/>
    <col min="8" max="8" width="7.5703125" style="33" bestFit="1" customWidth="1"/>
    <col min="9" max="9" width="9.28515625" style="22" bestFit="1" customWidth="1"/>
    <col min="10" max="10" width="13.85546875" style="25" bestFit="1" customWidth="1"/>
    <col min="11" max="11" width="14.85546875" style="48" hidden="1" customWidth="1"/>
    <col min="12" max="12" width="15.28515625" style="1" hidden="1" customWidth="1"/>
    <col min="13" max="13" width="12.5703125" style="4" bestFit="1" customWidth="1"/>
    <col min="14" max="14" width="11.7109375" style="7" bestFit="1" customWidth="1"/>
    <col min="15" max="15" width="11.85546875" style="8" bestFit="1" customWidth="1"/>
    <col min="16" max="16" width="10.85546875" style="7" bestFit="1" customWidth="1"/>
    <col min="17" max="17" width="11" style="10" bestFit="1" customWidth="1"/>
    <col min="18" max="18" width="8.85546875" style="10" bestFit="1" customWidth="1"/>
    <col min="19" max="19" width="6.85546875" style="150" bestFit="1" customWidth="1"/>
    <col min="20" max="20" width="14.140625" style="33" hidden="1" customWidth="1"/>
    <col min="21" max="21" width="10.85546875" style="1" hidden="1" customWidth="1"/>
    <col min="22" max="22" width="12" style="1" hidden="1" customWidth="1"/>
    <col min="23" max="23" width="13.28515625" style="142" hidden="1" customWidth="1"/>
    <col min="24" max="24" width="13" style="1" hidden="1" customWidth="1"/>
    <col min="25" max="25" width="12" style="3" hidden="1" customWidth="1"/>
    <col min="26" max="26" width="14.5703125" style="2" bestFit="1" customWidth="1"/>
    <col min="27" max="27" width="12" style="19" bestFit="1" customWidth="1"/>
    <col min="28" max="28" width="9.28515625" style="22" bestFit="1" customWidth="1"/>
    <col min="29" max="29" width="14.7109375" style="146" hidden="1" customWidth="1"/>
    <col min="30" max="30" width="16.7109375" style="21" hidden="1" customWidth="1"/>
    <col min="31" max="31" width="13" style="158" bestFit="1" customWidth="1"/>
    <col min="32" max="32" width="12" style="195" hidden="1" customWidth="1"/>
    <col min="33" max="33" width="9.140625" style="188"/>
    <col min="34" max="16384" width="9.140625" style="1"/>
  </cols>
  <sheetData>
    <row r="1" spans="1:34" x14ac:dyDescent="0.2">
      <c r="D1" s="169">
        <v>43164</v>
      </c>
      <c r="E1" s="119">
        <v>43165</v>
      </c>
      <c r="J1" s="226" t="s">
        <v>15</v>
      </c>
      <c r="K1" s="227"/>
      <c r="L1" s="227"/>
      <c r="M1" s="228"/>
      <c r="N1" s="226" t="s">
        <v>280</v>
      </c>
      <c r="O1" s="229"/>
      <c r="P1" s="230" t="s">
        <v>282</v>
      </c>
      <c r="Q1" s="231"/>
      <c r="R1" s="232" t="s">
        <v>17</v>
      </c>
      <c r="S1" s="233"/>
      <c r="T1" s="33" t="s">
        <v>474</v>
      </c>
      <c r="AG1" s="19"/>
    </row>
    <row r="2" spans="1:34" s="43" customFormat="1" x14ac:dyDescent="0.2">
      <c r="A2" s="43" t="s">
        <v>285</v>
      </c>
      <c r="B2" s="48"/>
      <c r="C2" s="140"/>
      <c r="D2" s="43" t="s">
        <v>284</v>
      </c>
      <c r="E2" s="118"/>
      <c r="J2" s="121" t="s">
        <v>275</v>
      </c>
      <c r="K2" s="92"/>
      <c r="L2" s="87"/>
      <c r="M2" s="133">
        <f>O251</f>
        <v>-1.33657810385555E-3</v>
      </c>
      <c r="N2" s="87" t="s">
        <v>278</v>
      </c>
      <c r="O2" s="123">
        <f>X251</f>
        <v>1.3637433462807408E-2</v>
      </c>
      <c r="P2" s="122" t="s">
        <v>277</v>
      </c>
      <c r="Q2" s="141">
        <f>_xll.BDP(A2,D2)</f>
        <v>0.2977361</v>
      </c>
      <c r="R2" s="122" t="s">
        <v>283</v>
      </c>
      <c r="S2" s="141">
        <f>S251+R251</f>
        <v>40.58592562442675</v>
      </c>
      <c r="T2" s="33"/>
      <c r="W2" s="142"/>
      <c r="Y2" s="3"/>
      <c r="AA2" s="19"/>
      <c r="AC2" s="146"/>
      <c r="AD2" s="21"/>
      <c r="AE2" s="158"/>
      <c r="AF2" s="195"/>
      <c r="AG2" s="19"/>
    </row>
    <row r="3" spans="1:34" s="43" customFormat="1" x14ac:dyDescent="0.2">
      <c r="A3" s="140" t="s">
        <v>266</v>
      </c>
      <c r="B3" s="48"/>
      <c r="C3" s="140"/>
      <c r="E3" s="118"/>
      <c r="J3" s="121" t="s">
        <v>22</v>
      </c>
      <c r="K3" s="92"/>
      <c r="L3" s="87"/>
      <c r="M3" s="123">
        <f>O272</f>
        <v>3.3243164213605592E-3</v>
      </c>
      <c r="N3" s="87" t="s">
        <v>279</v>
      </c>
      <c r="O3" s="123">
        <f>W251</f>
        <v>5.4806443410220281E-3</v>
      </c>
      <c r="P3" s="122" t="s">
        <v>274</v>
      </c>
      <c r="Q3" s="129">
        <f>_xll.BDP(A3,$G$7)</f>
        <v>1.2407999999999999</v>
      </c>
      <c r="R3" s="92"/>
      <c r="S3" s="123"/>
      <c r="T3" s="33"/>
      <c r="W3" s="142"/>
      <c r="Y3" s="3"/>
      <c r="AA3" s="19"/>
      <c r="AC3" s="146"/>
      <c r="AD3" s="21"/>
      <c r="AE3" s="158"/>
      <c r="AF3" s="195"/>
      <c r="AG3" s="19"/>
    </row>
    <row r="4" spans="1:34" s="43" customFormat="1" x14ac:dyDescent="0.2">
      <c r="B4" s="48"/>
      <c r="C4" s="140"/>
      <c r="D4" s="3"/>
      <c r="E4" s="118"/>
      <c r="J4" s="121" t="s">
        <v>276</v>
      </c>
      <c r="K4" s="92"/>
      <c r="L4" s="87"/>
      <c r="M4" s="123">
        <f>O329</f>
        <v>1.7922093314871952E-4</v>
      </c>
      <c r="N4" s="87"/>
      <c r="O4" s="129"/>
      <c r="P4" s="87"/>
      <c r="Q4" s="131"/>
      <c r="R4" s="92"/>
      <c r="S4" s="123"/>
      <c r="T4" s="33"/>
      <c r="W4" s="142"/>
      <c r="Y4" s="3"/>
      <c r="AA4" s="19"/>
      <c r="AC4" s="146"/>
      <c r="AD4" s="21"/>
      <c r="AE4" s="158"/>
      <c r="AF4" s="195"/>
      <c r="AG4" s="19"/>
    </row>
    <row r="5" spans="1:34" x14ac:dyDescent="0.2">
      <c r="D5" s="3"/>
      <c r="J5" s="124" t="s">
        <v>281</v>
      </c>
      <c r="K5" s="120"/>
      <c r="L5" s="125"/>
      <c r="M5" s="128">
        <f>M2-(Q2/100)</f>
        <v>-4.3139391038555502E-3</v>
      </c>
      <c r="N5" s="120"/>
      <c r="O5" s="130"/>
      <c r="P5" s="126"/>
      <c r="Q5" s="132"/>
      <c r="R5" s="127"/>
      <c r="S5" s="128"/>
      <c r="AG5" s="19"/>
    </row>
    <row r="6" spans="1:34" ht="15" customHeight="1" x14ac:dyDescent="0.2">
      <c r="S6" s="148"/>
      <c r="Z6" s="234" t="s">
        <v>288</v>
      </c>
      <c r="AA6" s="234"/>
      <c r="AB6" s="234"/>
      <c r="AC6" s="234"/>
      <c r="AD6" s="234"/>
      <c r="AE6" s="234"/>
      <c r="AF6" s="228"/>
    </row>
    <row r="7" spans="1:34" hidden="1" x14ac:dyDescent="0.2">
      <c r="C7" s="217"/>
      <c r="D7" s="172" t="s">
        <v>10</v>
      </c>
      <c r="E7" s="1" t="s">
        <v>5</v>
      </c>
      <c r="F7" s="2" t="s">
        <v>291</v>
      </c>
      <c r="G7" s="2" t="s">
        <v>26</v>
      </c>
      <c r="L7" s="1" t="s">
        <v>27</v>
      </c>
      <c r="M7" s="4" t="s">
        <v>26</v>
      </c>
      <c r="Z7" s="2" t="s">
        <v>293</v>
      </c>
      <c r="AD7" s="2" t="s">
        <v>291</v>
      </c>
    </row>
    <row r="8" spans="1:34" x14ac:dyDescent="0.2">
      <c r="A8" s="98"/>
      <c r="B8" s="225" t="s">
        <v>476</v>
      </c>
      <c r="C8" s="218" t="s">
        <v>2</v>
      </c>
      <c r="D8" s="101" t="s">
        <v>9</v>
      </c>
      <c r="E8" s="101" t="s">
        <v>3</v>
      </c>
      <c r="F8" s="134" t="s">
        <v>6</v>
      </c>
      <c r="G8" s="134" t="s">
        <v>8</v>
      </c>
      <c r="H8" s="135" t="s">
        <v>13</v>
      </c>
      <c r="I8" s="135" t="s">
        <v>14</v>
      </c>
      <c r="J8" s="136" t="s">
        <v>1</v>
      </c>
      <c r="K8" s="137" t="s">
        <v>11</v>
      </c>
      <c r="L8" s="137" t="s">
        <v>29</v>
      </c>
      <c r="M8" s="138" t="s">
        <v>12</v>
      </c>
      <c r="N8" s="139" t="s">
        <v>473</v>
      </c>
      <c r="O8" s="139" t="s">
        <v>15</v>
      </c>
      <c r="P8" s="139" t="s">
        <v>17</v>
      </c>
      <c r="Q8" s="139" t="s">
        <v>18</v>
      </c>
      <c r="R8" s="139" t="s">
        <v>19</v>
      </c>
      <c r="S8" s="145" t="s">
        <v>20</v>
      </c>
      <c r="T8" s="139" t="s">
        <v>16</v>
      </c>
      <c r="U8" s="139" t="s">
        <v>25</v>
      </c>
      <c r="V8" s="139" t="s">
        <v>28</v>
      </c>
      <c r="W8" s="139" t="s">
        <v>286</v>
      </c>
      <c r="X8" s="139" t="s">
        <v>287</v>
      </c>
      <c r="Y8" s="147" t="s">
        <v>324</v>
      </c>
      <c r="Z8" s="134" t="s">
        <v>6</v>
      </c>
      <c r="AA8" s="139" t="s">
        <v>13</v>
      </c>
      <c r="AB8" s="135" t="s">
        <v>14</v>
      </c>
      <c r="AC8" s="147" t="s">
        <v>1</v>
      </c>
      <c r="AD8" s="138" t="s">
        <v>12</v>
      </c>
      <c r="AE8" s="134" t="s">
        <v>15</v>
      </c>
      <c r="AF8" s="196" t="s">
        <v>324</v>
      </c>
    </row>
    <row r="9" spans="1:34" s="43" customFormat="1" ht="4.5" customHeight="1" x14ac:dyDescent="0.2">
      <c r="B9" s="48"/>
      <c r="C9" s="219"/>
      <c r="D9" s="5"/>
      <c r="E9" s="5"/>
      <c r="F9" s="29"/>
      <c r="G9" s="29"/>
      <c r="H9" s="34"/>
      <c r="I9" s="74"/>
      <c r="J9" s="26"/>
      <c r="K9" s="46"/>
      <c r="L9" s="46"/>
      <c r="M9" s="31"/>
      <c r="N9" s="69"/>
      <c r="O9" s="77"/>
      <c r="P9" s="37"/>
      <c r="Q9" s="10"/>
      <c r="R9" s="80"/>
      <c r="S9" s="151"/>
      <c r="T9" s="42"/>
      <c r="U9" s="5"/>
      <c r="V9" s="5"/>
      <c r="W9" s="142"/>
      <c r="Y9" s="3"/>
      <c r="Z9" s="178"/>
      <c r="AA9" s="174"/>
      <c r="AB9" s="160"/>
      <c r="AC9" s="161"/>
      <c r="AD9" s="163"/>
      <c r="AE9" s="186"/>
      <c r="AF9" s="197"/>
      <c r="AG9" s="188"/>
    </row>
    <row r="10" spans="1:34" s="43" customFormat="1" x14ac:dyDescent="0.2">
      <c r="B10" s="48">
        <v>22960</v>
      </c>
      <c r="C10" s="140" t="s">
        <v>246</v>
      </c>
      <c r="D10" s="43" t="str">
        <f>_xll.BDP(C10,$D$7)</f>
        <v>AUD</v>
      </c>
      <c r="E10" s="43" t="s">
        <v>477</v>
      </c>
      <c r="F10" s="66">
        <f>_xll.BDP(C10,$F$7)</f>
        <v>7.53</v>
      </c>
      <c r="G10" s="66">
        <f>_xll.BDP(C10,$G$7)</f>
        <v>7.63</v>
      </c>
      <c r="H10" s="67">
        <f>IF(OR(G10="#N/A N/A",F10="#N/A N/A"),0,  G10 - F10)</f>
        <v>9.9999999999999645E-2</v>
      </c>
      <c r="I10" s="75">
        <f>IF(OR(F10=0,F10="#N/A N/A"),0,H10 / F10*100)</f>
        <v>1.3280212483399687</v>
      </c>
      <c r="J10" s="25">
        <v>-127400</v>
      </c>
      <c r="K10" s="48" t="str">
        <f>CONCATENATE(C330,D10, " Curncy")</f>
        <v>EURAUD Curncy</v>
      </c>
      <c r="L10" s="48">
        <f>IF(D10 = C330,1,_xll.BDP(K10,$L$7))</f>
        <v>1</v>
      </c>
      <c r="M10" s="68">
        <f>IF(D10 = C330,1,_xll.BDP(K10,$M$7)*L10)</f>
        <v>1.5883700000000001</v>
      </c>
      <c r="N10" s="69">
        <f>H10*J10*T10/M10</f>
        <v>-8020.8011987131176</v>
      </c>
      <c r="O10" s="78">
        <f>N10 / Y330</f>
        <v>-4.6786379728010194E-5</v>
      </c>
      <c r="P10" s="69">
        <f>G10*J10*T10/M10</f>
        <v>-611987.131461813</v>
      </c>
      <c r="Q10" s="10">
        <f>P10 / Y330*100</f>
        <v>-0.35698007732471904</v>
      </c>
      <c r="R10" s="81">
        <f>IF(Q10&lt;0,Q10,0)</f>
        <v>-0.35698007732471904</v>
      </c>
      <c r="S10" s="152">
        <f>IF(Q10&gt;0,Q10,0)</f>
        <v>0</v>
      </c>
      <c r="T10" s="33">
        <f>IF(EXACT(D10,UPPER(D10)),1,0.01)/V10</f>
        <v>1</v>
      </c>
      <c r="U10" s="43">
        <v>0</v>
      </c>
      <c r="V10" s="43">
        <v>1</v>
      </c>
      <c r="W10" s="143">
        <f>IF(AND(Q10&lt;0,O10&gt;0),O10,0)</f>
        <v>0</v>
      </c>
      <c r="X10" s="143">
        <f>IF(AND(Q10&gt;0,O10&gt;0),O10,0)</f>
        <v>0</v>
      </c>
      <c r="Y10" s="194"/>
      <c r="Z10" s="176">
        <f>_xll.BDH(C10,$Z$7,$D$1,$D$1)</f>
        <v>7.64</v>
      </c>
      <c r="AA10" s="173">
        <f>IF(OR(F10="#N/A N/A",Z10="#N/A N/A"),0,  F10 - Z10)</f>
        <v>-0.10999999999999943</v>
      </c>
      <c r="AB10" s="162">
        <f>IF(OR(Z10=0,Z10="#N/A N/A"),0,AA10 / Z10*100)</f>
        <v>-1.4397905759162231</v>
      </c>
      <c r="AC10" s="161">
        <v>-127400</v>
      </c>
      <c r="AD10" s="163">
        <f>IF(D10 = C330,1,_xll.BDP(K10,$AD$7)*L10)</f>
        <v>1.59016</v>
      </c>
      <c r="AE10" s="186">
        <f>AA10*AC10*T10/AD10 / AF330</f>
        <v>5.1654907595512644E-5</v>
      </c>
      <c r="AF10" s="197"/>
      <c r="AG10" s="188"/>
      <c r="AH10" s="170"/>
    </row>
    <row r="11" spans="1:34" s="43" customFormat="1" x14ac:dyDescent="0.2">
      <c r="B11" s="48">
        <v>10251</v>
      </c>
      <c r="C11" s="140" t="s">
        <v>245</v>
      </c>
      <c r="D11" s="43" t="str">
        <f>_xll.BDP(C11,$D$7)</f>
        <v>AUD</v>
      </c>
      <c r="E11" s="43" t="s">
        <v>478</v>
      </c>
      <c r="F11" s="66">
        <f>_xll.BDP(C11,$F$7)</f>
        <v>75.03</v>
      </c>
      <c r="G11" s="66">
        <f>_xll.BDP(C11,$G$7)</f>
        <v>75.69</v>
      </c>
      <c r="H11" s="67">
        <f>IF(OR(G11="#N/A N/A",F11="#N/A N/A"),0,  G11 - F11)</f>
        <v>0.65999999999999659</v>
      </c>
      <c r="I11" s="75">
        <f>IF(OR(F11=0,F11="#N/A N/A"),0,H11 / F11*100)</f>
        <v>0.87964814074369801</v>
      </c>
      <c r="J11" s="25">
        <v>-30000</v>
      </c>
      <c r="K11" s="48" t="str">
        <f>CONCATENATE(C330,D11, " Curncy")</f>
        <v>EURAUD Curncy</v>
      </c>
      <c r="L11" s="48">
        <f>IF(D11 = C330,1,_xll.BDP(K11,$L$7))</f>
        <v>1</v>
      </c>
      <c r="M11" s="68">
        <f>IF(D11 = C330,1,_xll.BDP(K11,$M$7)*L11)</f>
        <v>1.5883700000000001</v>
      </c>
      <c r="N11" s="69">
        <f>H11*J11*T11/M11</f>
        <v>-12465.609398313931</v>
      </c>
      <c r="O11" s="78">
        <f>N11 / Y330</f>
        <v>-7.2713525793924682E-5</v>
      </c>
      <c r="P11" s="69">
        <f>G11*J11*T11/M11</f>
        <v>-1429578.7505430095</v>
      </c>
      <c r="Q11" s="10">
        <f>P11 / Y330*100</f>
        <v>-0.8338919344457858</v>
      </c>
      <c r="R11" s="81">
        <f>IF(Q11&lt;0,Q11,0)</f>
        <v>-0.8338919344457858</v>
      </c>
      <c r="S11" s="152">
        <f>IF(Q11&gt;0,Q11,0)</f>
        <v>0</v>
      </c>
      <c r="T11" s="33">
        <f>IF(EXACT(D11,UPPER(D11)),1,0.01)/V11</f>
        <v>1</v>
      </c>
      <c r="U11" s="43">
        <v>0</v>
      </c>
      <c r="V11" s="43">
        <v>1</v>
      </c>
      <c r="W11" s="143">
        <f>IF(AND(Q11&lt;0,O11&gt;0),O11,0)</f>
        <v>0</v>
      </c>
      <c r="X11" s="143">
        <f>IF(AND(Q11&gt;0,O11&gt;0),O11,0)</f>
        <v>0</v>
      </c>
      <c r="Y11" s="194"/>
      <c r="Z11" s="176">
        <f>_xll.BDH(C11,$Z$7,$D$1,$D$1)</f>
        <v>75.73</v>
      </c>
      <c r="AA11" s="174">
        <f>IF(OR(F11="#N/A N/A",Z11="#N/A N/A"),0,  F11 - Z11)</f>
        <v>-0.70000000000000284</v>
      </c>
      <c r="AB11" s="162">
        <f>IF(OR(Z11=0,Z11="#N/A N/A"),0,AA11 / Z11*100)</f>
        <v>-0.92433645847088708</v>
      </c>
      <c r="AC11" s="161">
        <v>-30000</v>
      </c>
      <c r="AD11" s="163">
        <f>IF(D11 = C330,1,_xll.BDP(K11,$AD$7)*L11)</f>
        <v>1.59016</v>
      </c>
      <c r="AE11" s="186">
        <f>AA11*AC11*T11/AD11 / AF330</f>
        <v>7.7404956436832843E-5</v>
      </c>
      <c r="AF11" s="197"/>
      <c r="AG11" s="188"/>
      <c r="AH11" s="170"/>
    </row>
    <row r="12" spans="1:34" s="43" customFormat="1" x14ac:dyDescent="0.2">
      <c r="B12" s="48">
        <v>1860</v>
      </c>
      <c r="D12" s="43" t="s">
        <v>290</v>
      </c>
      <c r="E12" s="43" t="s">
        <v>244</v>
      </c>
      <c r="F12" s="66">
        <v>100</v>
      </c>
      <c r="G12" s="66">
        <v>100</v>
      </c>
      <c r="H12" s="67">
        <f>IF(OR(G12="#N/A N/A",F12="#N/A N/A"),0,  G12 - F12)</f>
        <v>0</v>
      </c>
      <c r="I12" s="75">
        <f>IF(OR(F12=0,F12="#N/A N/A"),0,H12 / F12*100)</f>
        <v>0</v>
      </c>
      <c r="J12" s="25">
        <v>62558</v>
      </c>
      <c r="K12" s="48" t="str">
        <f>CONCATENATE(C330,D12, " Curncy")</f>
        <v>EURAUD Curncy</v>
      </c>
      <c r="L12" s="48">
        <f>IF(D12 = C330,1,_xll.BDP(K12,$L$7))</f>
        <v>1</v>
      </c>
      <c r="M12" s="68">
        <f>IF(D12 = C330,1,_xll.BDP(K12,$M$7)*L12)</f>
        <v>1.5883700000000001</v>
      </c>
      <c r="N12" s="69">
        <f>H12*J12*T12/M12</f>
        <v>0</v>
      </c>
      <c r="O12" s="78">
        <f>N12 / Y330</f>
        <v>0</v>
      </c>
      <c r="P12" s="69">
        <f>G12*J12*T12/M12</f>
        <v>3938502.9936349844</v>
      </c>
      <c r="Q12" s="10">
        <f>P12 / Y330*100</f>
        <v>2.2973801750587697</v>
      </c>
      <c r="R12" s="81">
        <f>IF(Q12&lt;0,Q12,0)</f>
        <v>0</v>
      </c>
      <c r="S12" s="152">
        <f>IF(Q12&gt;0,Q12,0)</f>
        <v>2.2973801750587697</v>
      </c>
      <c r="T12" s="33">
        <f>IF(EXACT(D12,UPPER(D12)),1,0.01)/V12</f>
        <v>1</v>
      </c>
      <c r="U12" s="43">
        <v>1</v>
      </c>
      <c r="V12" s="43">
        <v>1</v>
      </c>
      <c r="W12" s="143">
        <f>IF(AND(Q12&lt;0,O12&gt;0),O12,0)</f>
        <v>0</v>
      </c>
      <c r="X12" s="143">
        <f>IF(AND(Q12&gt;0,O12&gt;0),O12,0)</f>
        <v>0</v>
      </c>
      <c r="Y12" s="194"/>
      <c r="Z12" s="176">
        <v>100</v>
      </c>
      <c r="AA12" s="174">
        <f>IF(OR(F12="#N/A N/A",Z12="#N/A N/A"),0,  F12 - Z12)</f>
        <v>0</v>
      </c>
      <c r="AB12" s="162">
        <f>IF(OR(Z12=0,Z12="#N/A N/A"),0,AA12 / Z12*100)</f>
        <v>0</v>
      </c>
      <c r="AC12" s="161">
        <v>62558</v>
      </c>
      <c r="AD12" s="163">
        <f>IF(D12 = C330,1,_xll.BDP(K12,$AD$7)*L12)</f>
        <v>1.59016</v>
      </c>
      <c r="AE12" s="186">
        <f>AA12*AC12*T12/AD12 / AF330</f>
        <v>0</v>
      </c>
      <c r="AF12" s="197"/>
      <c r="AG12" s="188"/>
      <c r="AH12" s="170"/>
    </row>
    <row r="13" spans="1:34" s="43" customFormat="1" x14ac:dyDescent="0.2">
      <c r="B13" s="48">
        <v>12340</v>
      </c>
      <c r="C13" s="140" t="s">
        <v>243</v>
      </c>
      <c r="D13" s="43" t="str">
        <f>_xll.BDP(C13,$D$7)</f>
        <v>AUD</v>
      </c>
      <c r="E13" s="43" t="s">
        <v>479</v>
      </c>
      <c r="F13" s="66">
        <f>_xll.BDP(C13,$F$7)</f>
        <v>4.75</v>
      </c>
      <c r="G13" s="66">
        <f>_xll.BDP(C13,$G$7)</f>
        <v>4.8099999999999996</v>
      </c>
      <c r="H13" s="67">
        <f>IF(OR(G13="#N/A N/A",F13="#N/A N/A"),0,  G13 - F13)</f>
        <v>5.9999999999999609E-2</v>
      </c>
      <c r="I13" s="75">
        <f>IF(OR(F13=0,F13="#N/A N/A"),0,H13 / F13*100)</f>
        <v>1.2631578947368338</v>
      </c>
      <c r="J13" s="25">
        <v>-1048000</v>
      </c>
      <c r="K13" s="48" t="str">
        <f>CONCATENATE(C330,D13, " Curncy")</f>
        <v>EURAUD Curncy</v>
      </c>
      <c r="L13" s="48">
        <f>IF(D13 = C330,1,_xll.BDP(K13,$L$7))</f>
        <v>1</v>
      </c>
      <c r="M13" s="68">
        <f>IF(D13 = C330,1,_xll.BDP(K13,$M$7)*L13)</f>
        <v>1.5883700000000001</v>
      </c>
      <c r="N13" s="69">
        <f>H13*J13*T13/M13</f>
        <v>-39587.753483130247</v>
      </c>
      <c r="O13" s="78">
        <f>N13 / Y330</f>
        <v>-2.3092053040009986E-4</v>
      </c>
      <c r="P13" s="69">
        <f>G13*J13*T13/M13</f>
        <v>-3173618.2375642955</v>
      </c>
      <c r="Q13" s="10">
        <f>P13 / Y330*100</f>
        <v>-1.8512129187074795</v>
      </c>
      <c r="R13" s="81">
        <f>IF(Q13&lt;0,Q13,0)</f>
        <v>-1.8512129187074795</v>
      </c>
      <c r="S13" s="152">
        <f>IF(Q13&gt;0,Q13,0)</f>
        <v>0</v>
      </c>
      <c r="T13" s="33">
        <f>IF(EXACT(D13,UPPER(D13)),1,0.01)/V13</f>
        <v>1</v>
      </c>
      <c r="U13" s="43">
        <v>0</v>
      </c>
      <c r="V13" s="43">
        <v>1</v>
      </c>
      <c r="W13" s="143">
        <f>IF(AND(Q13&lt;0,O13&gt;0),O13,0)</f>
        <v>0</v>
      </c>
      <c r="X13" s="143">
        <f>IF(AND(Q13&gt;0,O13&gt;0),O13,0)</f>
        <v>0</v>
      </c>
      <c r="Y13" s="194"/>
      <c r="Z13" s="176">
        <f>_xll.BDH(C13,$Z$7,$D$1,$D$1)</f>
        <v>4.91</v>
      </c>
      <c r="AA13" s="174">
        <f>IF(OR(F13="#N/A N/A",Z13="#N/A N/A"),0,  F13 - Z13)</f>
        <v>-0.16000000000000014</v>
      </c>
      <c r="AB13" s="162">
        <f>IF(OR(Z13=0,Z13="#N/A N/A"),0,AA13 / Z13*100)</f>
        <v>-3.2586558044806542</v>
      </c>
      <c r="AC13" s="161">
        <v>-1048000</v>
      </c>
      <c r="AD13" s="163">
        <f>IF(D13 = C330,1,_xll.BDP(K13,$AD$7)*L13)</f>
        <v>1.59016</v>
      </c>
      <c r="AE13" s="186">
        <f>AA13*AC13*T13/AD13 / AF330</f>
        <v>6.1806014739657566E-4</v>
      </c>
      <c r="AF13" s="197"/>
      <c r="AG13" s="188"/>
      <c r="AH13" s="170"/>
    </row>
    <row r="14" spans="1:34" s="43" customFormat="1" x14ac:dyDescent="0.2">
      <c r="B14" s="48">
        <v>21020</v>
      </c>
      <c r="C14" s="140" t="s">
        <v>242</v>
      </c>
      <c r="D14" s="43" t="str">
        <f>_xll.BDP(C14,$D$7)</f>
        <v>AUD</v>
      </c>
      <c r="E14" s="43" t="s">
        <v>480</v>
      </c>
      <c r="F14" s="66">
        <f>_xll.BDP(C14,$F$7)</f>
        <v>2.29</v>
      </c>
      <c r="G14" s="66">
        <f>_xll.BDP(C14,$G$7)</f>
        <v>2.2999999999999998</v>
      </c>
      <c r="H14" s="67">
        <f>IF(OR(G14="#N/A N/A",F14="#N/A N/A"),0,  G14 - F14)</f>
        <v>9.9999999999997868E-3</v>
      </c>
      <c r="I14" s="75">
        <f>IF(OR(F14=0,F14="#N/A N/A"),0,H14 / F14*100)</f>
        <v>0.43668122270741427</v>
      </c>
      <c r="J14" s="25">
        <v>-977000</v>
      </c>
      <c r="K14" s="48" t="str">
        <f>CONCATENATE(C330,D14, " Curncy")</f>
        <v>EURAUD Curncy</v>
      </c>
      <c r="L14" s="48">
        <f>IF(D14 = C330,1,_xll.BDP(K14,$L$7))</f>
        <v>1</v>
      </c>
      <c r="M14" s="68">
        <f>IF(D14 = C330,1,_xll.BDP(K14,$M$7)*L14)</f>
        <v>1.5883700000000001</v>
      </c>
      <c r="N14" s="69">
        <f>H14*J14*T14/M14</f>
        <v>-6150.9597889659162</v>
      </c>
      <c r="O14" s="78">
        <f>N14 / Y330</f>
        <v>-3.5879350858920842E-5</v>
      </c>
      <c r="P14" s="69">
        <f>G14*J14*T14/M14</f>
        <v>-1414720.7514621906</v>
      </c>
      <c r="Q14" s="10">
        <f>P14 / Y330*100</f>
        <v>-0.82522506975519683</v>
      </c>
      <c r="R14" s="81">
        <f>IF(Q14&lt;0,Q14,0)</f>
        <v>-0.82522506975519683</v>
      </c>
      <c r="S14" s="152">
        <f>IF(Q14&gt;0,Q14,0)</f>
        <v>0</v>
      </c>
      <c r="T14" s="33">
        <f>IF(EXACT(D14,UPPER(D14)),1,0.01)/V14</f>
        <v>1</v>
      </c>
      <c r="U14" s="43">
        <v>0</v>
      </c>
      <c r="V14" s="43">
        <v>1</v>
      </c>
      <c r="W14" s="143">
        <f>IF(AND(Q14&lt;0,O14&gt;0),O14,0)</f>
        <v>0</v>
      </c>
      <c r="X14" s="143">
        <f>IF(AND(Q14&gt;0,O14&gt;0),O14,0)</f>
        <v>0</v>
      </c>
      <c r="Y14" s="194"/>
      <c r="Z14" s="176">
        <f>_xll.BDH(C14,$Z$7,$D$1,$D$1)</f>
        <v>2.35</v>
      </c>
      <c r="AA14" s="174">
        <f>IF(OR(F14="#N/A N/A",Z14="#N/A N/A"),0,  F14 - Z14)</f>
        <v>-6.0000000000000053E-2</v>
      </c>
      <c r="AB14" s="162">
        <f>IF(OR(Z14=0,Z14="#N/A N/A"),0,AA14 / Z14*100)</f>
        <v>-2.5531914893617045</v>
      </c>
      <c r="AC14" s="161">
        <v>-977000</v>
      </c>
      <c r="AD14" s="163">
        <f>IF(D14 = C330,1,_xll.BDP(K14,$AD$7)*L14)</f>
        <v>1.59016</v>
      </c>
      <c r="AE14" s="186">
        <f>AA14*AC14*T14/AD14 / AF330</f>
        <v>2.1607040696795839E-4</v>
      </c>
      <c r="AF14" s="197"/>
      <c r="AG14" s="188"/>
      <c r="AH14" s="170"/>
    </row>
    <row r="15" spans="1:34" s="43" customFormat="1" x14ac:dyDescent="0.2">
      <c r="B15" s="48">
        <v>20956</v>
      </c>
      <c r="C15" s="140" t="s">
        <v>241</v>
      </c>
      <c r="D15" s="43" t="str">
        <f>_xll.BDP(C15,$D$7)</f>
        <v>AUD</v>
      </c>
      <c r="E15" s="43" t="s">
        <v>481</v>
      </c>
      <c r="F15" s="66">
        <f>_xll.BDP(C15,$F$7)</f>
        <v>3.13</v>
      </c>
      <c r="G15" s="66">
        <f>_xll.BDP(C15,$G$7)</f>
        <v>3.18</v>
      </c>
      <c r="H15" s="67">
        <f>IF(OR(G15="#N/A N/A",F15="#N/A N/A"),0,  G15 - F15)</f>
        <v>5.0000000000000266E-2</v>
      </c>
      <c r="I15" s="75">
        <f>IF(OR(F15=0,F15="#N/A N/A"),0,H15 / F15*100)</f>
        <v>1.5974440894568775</v>
      </c>
      <c r="J15" s="25">
        <v>-916000</v>
      </c>
      <c r="K15" s="48" t="str">
        <f>CONCATENATE(C330,D15, " Curncy")</f>
        <v>EURAUD Curncy</v>
      </c>
      <c r="L15" s="48">
        <f>IF(D15 = C330,1,_xll.BDP(K15,$L$7))</f>
        <v>1</v>
      </c>
      <c r="M15" s="68">
        <f>IF(D15 = C330,1,_xll.BDP(K15,$M$7)*L15)</f>
        <v>1.5883700000000001</v>
      </c>
      <c r="N15" s="69">
        <f>H15*J15*T15/M15</f>
        <v>-28834.591436504244</v>
      </c>
      <c r="O15" s="78">
        <f>N15 / Y330</f>
        <v>-1.6819593340211038E-4</v>
      </c>
      <c r="P15" s="69">
        <f>G15*J15*T15/M15</f>
        <v>-1833880.0153616599</v>
      </c>
      <c r="Q15" s="10">
        <f>P15 / Y330*100</f>
        <v>-1.069726136437416</v>
      </c>
      <c r="R15" s="81">
        <f>IF(Q15&lt;0,Q15,0)</f>
        <v>-1.069726136437416</v>
      </c>
      <c r="S15" s="152">
        <f>IF(Q15&gt;0,Q15,0)</f>
        <v>0</v>
      </c>
      <c r="T15" s="33">
        <f>IF(EXACT(D15,UPPER(D15)),1,0.01)/V15</f>
        <v>1</v>
      </c>
      <c r="U15" s="43">
        <v>0</v>
      </c>
      <c r="V15" s="43">
        <v>1</v>
      </c>
      <c r="W15" s="143">
        <f>IF(AND(Q15&lt;0,O15&gt;0),O15,0)</f>
        <v>0</v>
      </c>
      <c r="X15" s="143">
        <f>IF(AND(Q15&gt;0,O15&gt;0),O15,0)</f>
        <v>0</v>
      </c>
      <c r="Y15" s="194"/>
      <c r="Z15" s="176">
        <f>_xll.BDH(C15,$Z$7,$D$1,$D$1)</f>
        <v>3.14</v>
      </c>
      <c r="AA15" s="174">
        <f>IF(OR(F15="#N/A N/A",Z15="#N/A N/A"),0,  F15 - Z15)</f>
        <v>-1.0000000000000231E-2</v>
      </c>
      <c r="AB15" s="162">
        <f>IF(OR(Z15=0,Z15="#N/A N/A"),0,AA15 / Z15*100)</f>
        <v>-0.3184713375796252</v>
      </c>
      <c r="AC15" s="161">
        <v>-916000</v>
      </c>
      <c r="AD15" s="163">
        <f>IF(D15 = C330,1,_xll.BDP(K15,$AD$7)*L15)</f>
        <v>1.59016</v>
      </c>
      <c r="AE15" s="186">
        <f>AA15*AC15*T15/AD15 / AF330</f>
        <v>3.3763304807685821E-5</v>
      </c>
      <c r="AF15" s="197"/>
      <c r="AG15" s="188"/>
      <c r="AH15" s="170"/>
    </row>
    <row r="16" spans="1:34" s="43" customFormat="1" x14ac:dyDescent="0.2">
      <c r="B16" s="48">
        <v>24458</v>
      </c>
      <c r="C16" s="140" t="s">
        <v>240</v>
      </c>
      <c r="D16" s="43" t="str">
        <f>_xll.BDP(C16,$D$7)</f>
        <v>AUD</v>
      </c>
      <c r="E16" s="43" t="s">
        <v>464</v>
      </c>
      <c r="F16" s="66" t="str">
        <f>_xll.BDP(C16,$F$7)</f>
        <v>#N/A N/A</v>
      </c>
      <c r="G16" s="66">
        <f>_xll.BDP(C16,$G$7)</f>
        <v>8.1000000000000003E-2</v>
      </c>
      <c r="H16" s="67">
        <f>IF(OR(G16="#N/A N/A",F16="#N/A N/A"),0,  G16 - F16)</f>
        <v>0</v>
      </c>
      <c r="I16" s="75">
        <f>IF(OR(F16=0,F16="#N/A N/A"),0,H16 / F16*100)</f>
        <v>0</v>
      </c>
      <c r="J16" s="25">
        <v>5759800</v>
      </c>
      <c r="K16" s="48" t="str">
        <f>CONCATENATE(C330,D16, " Curncy")</f>
        <v>EURAUD Curncy</v>
      </c>
      <c r="L16" s="48">
        <f>IF(D16 = C330,1,_xll.BDP(K16,$L$7))</f>
        <v>1</v>
      </c>
      <c r="M16" s="68">
        <f>IF(D16 = C330,1,_xll.BDP(K16,$M$7)*L16)</f>
        <v>1.5883700000000001</v>
      </c>
      <c r="N16" s="69">
        <f>H16*J16*T16/M16</f>
        <v>0</v>
      </c>
      <c r="O16" s="78">
        <f>N16 / Y330</f>
        <v>0</v>
      </c>
      <c r="P16" s="69">
        <f>G16*J16*T16/M16</f>
        <v>293724.88777803659</v>
      </c>
      <c r="Q16" s="10">
        <f>P16 / Y330*100</f>
        <v>0.17133355876412024</v>
      </c>
      <c r="R16" s="81">
        <f>IF(Q16&lt;0,Q16,0)</f>
        <v>0</v>
      </c>
      <c r="S16" s="152">
        <f>IF(Q16&gt;0,Q16,0)</f>
        <v>0.17133355876412024</v>
      </c>
      <c r="T16" s="33">
        <f>IF(EXACT(D16,UPPER(D16)),1,0.01)/V16</f>
        <v>1</v>
      </c>
      <c r="U16" s="43">
        <v>0</v>
      </c>
      <c r="V16" s="43">
        <v>1</v>
      </c>
      <c r="W16" s="143">
        <f>IF(AND(Q16&lt;0,O16&gt;0),O16,0)</f>
        <v>0</v>
      </c>
      <c r="X16" s="143">
        <f>IF(AND(Q16&gt;0,O16&gt;0),O16,0)</f>
        <v>0</v>
      </c>
      <c r="Y16" s="194"/>
      <c r="Z16" s="176" t="str">
        <f>_xll.BDH(C16,$Z$7,$D$1,$D$1)</f>
        <v>#N/A N/A</v>
      </c>
      <c r="AA16" s="174">
        <f>IF(OR(F16="#N/A N/A",Z16="#N/A N/A"),0,  F16 - Z16)</f>
        <v>0</v>
      </c>
      <c r="AB16" s="162">
        <f>IF(OR(Z16=0,Z16="#N/A N/A"),0,AA16 / Z16*100)</f>
        <v>0</v>
      </c>
      <c r="AC16" s="161">
        <v>5759800</v>
      </c>
      <c r="AD16" s="163">
        <f>IF(D16 = C330,1,_xll.BDP(K16,$AD$7)*L16)</f>
        <v>1.59016</v>
      </c>
      <c r="AE16" s="186">
        <f>AA16*AC16*T16/AD16 / AF330</f>
        <v>0</v>
      </c>
      <c r="AF16" s="197"/>
      <c r="AG16" s="188"/>
      <c r="AH16" s="170"/>
    </row>
    <row r="17" spans="1:34" s="43" customFormat="1" x14ac:dyDescent="0.2">
      <c r="B17" s="48">
        <v>24969</v>
      </c>
      <c r="C17" s="140" t="s">
        <v>239</v>
      </c>
      <c r="D17" s="43" t="str">
        <f>_xll.BDP(C17,$D$7)</f>
        <v>AUD</v>
      </c>
      <c r="E17" s="43" t="s">
        <v>463</v>
      </c>
      <c r="F17" s="66">
        <f>_xll.BDP(C17,$F$7)</f>
        <v>1.5</v>
      </c>
      <c r="G17" s="66">
        <f>_xll.BDP(C17,$G$7)</f>
        <v>1.5349999999999999</v>
      </c>
      <c r="H17" s="67">
        <f>IF(OR(G17="#N/A N/A",F17="#N/A N/A"),0,  G17 - F17)</f>
        <v>3.499999999999992E-2</v>
      </c>
      <c r="I17" s="75">
        <f>IF(OR(F17=0,F17="#N/A N/A"),0,H17 / F17*100)</f>
        <v>2.3333333333333277</v>
      </c>
      <c r="J17" s="25">
        <v>960000</v>
      </c>
      <c r="K17" s="48" t="str">
        <f>CONCATENATE(C330,D17, " Curncy")</f>
        <v>EURAUD Curncy</v>
      </c>
      <c r="L17" s="48">
        <f>IF(D17 = C330,1,_xll.BDP(K17,$L$7))</f>
        <v>1</v>
      </c>
      <c r="M17" s="68">
        <f>IF(D17 = C330,1,_xll.BDP(K17,$M$7)*L17)</f>
        <v>1.5883700000000001</v>
      </c>
      <c r="N17" s="69">
        <f>H17*J17*T17/M17</f>
        <v>21153.761403199456</v>
      </c>
      <c r="O17" s="78">
        <f>N17 / Y330</f>
        <v>1.2339264983211493E-4</v>
      </c>
      <c r="P17" s="69">
        <f>G17*J17*T17/M17</f>
        <v>927743.53582603543</v>
      </c>
      <c r="Q17" s="10">
        <f>P17 / Y330*100</f>
        <v>0.54116490712084819</v>
      </c>
      <c r="R17" s="81">
        <f>IF(Q17&lt;0,Q17,0)</f>
        <v>0</v>
      </c>
      <c r="S17" s="152">
        <f>IF(Q17&gt;0,Q17,0)</f>
        <v>0.54116490712084819</v>
      </c>
      <c r="T17" s="33">
        <f>IF(EXACT(D17,UPPER(D17)),1,0.01)/V17</f>
        <v>1</v>
      </c>
      <c r="U17" s="43">
        <v>0</v>
      </c>
      <c r="V17" s="43">
        <v>1</v>
      </c>
      <c r="W17" s="143">
        <f>IF(AND(Q17&lt;0,O17&gt;0),O17,0)</f>
        <v>0</v>
      </c>
      <c r="X17" s="143">
        <f>IF(AND(Q17&gt;0,O17&gt;0),O17,0)</f>
        <v>1.2339264983211493E-4</v>
      </c>
      <c r="Y17" s="194"/>
      <c r="Z17" s="176">
        <f>_xll.BDH(C17,$Z$7,$D$1,$D$1)</f>
        <v>1.595</v>
      </c>
      <c r="AA17" s="174">
        <f>IF(OR(F17="#N/A N/A",Z17="#N/A N/A"),0,  F17 - Z17)</f>
        <v>-9.4999999999999973E-2</v>
      </c>
      <c r="AB17" s="162">
        <f>IF(OR(Z17=0,Z17="#N/A N/A"),0,AA17 / Z17*100)</f>
        <v>-5.9561128526645755</v>
      </c>
      <c r="AC17" s="161">
        <v>960000</v>
      </c>
      <c r="AD17" s="163">
        <f>IF(D17 = C330,1,_xll.BDP(K17,$AD$7)*L17)</f>
        <v>1.59016</v>
      </c>
      <c r="AE17" s="186">
        <f>AA17*AC17*T17/AD17 / AF330</f>
        <v>-3.3615866795424403E-4</v>
      </c>
      <c r="AF17" s="197"/>
      <c r="AG17" s="188"/>
      <c r="AH17" s="170"/>
    </row>
    <row r="18" spans="1:34" s="43" customFormat="1" x14ac:dyDescent="0.2">
      <c r="B18" s="48">
        <v>26847</v>
      </c>
      <c r="C18" s="140" t="s">
        <v>238</v>
      </c>
      <c r="D18" s="43" t="str">
        <f>_xll.BDP(C18,$D$7)</f>
        <v>AUD</v>
      </c>
      <c r="E18" s="43" t="s">
        <v>462</v>
      </c>
      <c r="F18" s="66" t="str">
        <f>_xll.BDP(C18,$F$7)</f>
        <v>#N/A N/A</v>
      </c>
      <c r="G18" s="66">
        <f>_xll.BDP(C18,$G$7)</f>
        <v>0.2</v>
      </c>
      <c r="H18" s="67">
        <f>IF(OR(G18="#N/A N/A",F18="#N/A N/A"),0,  G18 - F18)</f>
        <v>0</v>
      </c>
      <c r="I18" s="75">
        <f>IF(OR(F18=0,F18="#N/A N/A"),0,H18 / F18*100)</f>
        <v>0</v>
      </c>
      <c r="J18" s="25">
        <v>383311</v>
      </c>
      <c r="K18" s="48" t="str">
        <f>CONCATENATE(C330,D18, " Curncy")</f>
        <v>EURAUD Curncy</v>
      </c>
      <c r="L18" s="48">
        <f>IF(D18 = C330,1,_xll.BDP(K18,$L$7))</f>
        <v>1</v>
      </c>
      <c r="M18" s="68">
        <f>IF(D18 = C330,1,_xll.BDP(K18,$M$7)*L18)</f>
        <v>1.5883700000000001</v>
      </c>
      <c r="N18" s="69">
        <f>H18*J18*T18/M18</f>
        <v>0</v>
      </c>
      <c r="O18" s="78">
        <f>N18 / Y330</f>
        <v>0</v>
      </c>
      <c r="P18" s="69">
        <f>G18*J18*T18/M18</f>
        <v>48264.699031082178</v>
      </c>
      <c r="Q18" s="10">
        <f>P18 / Y330*100</f>
        <v>2.8153428571308287E-2</v>
      </c>
      <c r="R18" s="81">
        <f>IF(Q18&lt;0,Q18,0)</f>
        <v>0</v>
      </c>
      <c r="S18" s="152">
        <f>IF(Q18&gt;0,Q18,0)</f>
        <v>2.8153428571308287E-2</v>
      </c>
      <c r="T18" s="33">
        <f>IF(EXACT(D18,UPPER(D18)),1,0.01)/V18</f>
        <v>1</v>
      </c>
      <c r="U18" s="43">
        <v>0</v>
      </c>
      <c r="V18" s="43">
        <v>1</v>
      </c>
      <c r="W18" s="143">
        <f>IF(AND(Q18&lt;0,O18&gt;0),O18,0)</f>
        <v>0</v>
      </c>
      <c r="X18" s="143">
        <f>IF(AND(Q18&gt;0,O18&gt;0),O18,0)</f>
        <v>0</v>
      </c>
      <c r="Y18" s="194"/>
      <c r="Z18" s="176">
        <f>_xll.BDH(C18,$Z$7,$D$1,$D$1)</f>
        <v>0.2</v>
      </c>
      <c r="AA18" s="174">
        <f>IF(OR(F18="#N/A N/A",Z18="#N/A N/A"),0,  F18 - Z18)</f>
        <v>0</v>
      </c>
      <c r="AB18" s="162">
        <f>IF(OR(Z18=0,Z18="#N/A N/A"),0,AA18 / Z18*100)</f>
        <v>0</v>
      </c>
      <c r="AC18" s="161">
        <v>383311</v>
      </c>
      <c r="AD18" s="163">
        <f>IF(D18 = C330,1,_xll.BDP(K18,$AD$7)*L18)</f>
        <v>1.59016</v>
      </c>
      <c r="AE18" s="186">
        <f>AA18*AC18*T18/AD18 / AF330</f>
        <v>0</v>
      </c>
      <c r="AF18" s="197"/>
      <c r="AG18" s="188"/>
      <c r="AH18" s="170"/>
    </row>
    <row r="19" spans="1:34" s="43" customFormat="1" x14ac:dyDescent="0.2">
      <c r="B19" s="48">
        <v>20633</v>
      </c>
      <c r="C19" s="140" t="s">
        <v>237</v>
      </c>
      <c r="D19" s="43" t="str">
        <f>_xll.BDP(C19,$D$7)</f>
        <v>AUD</v>
      </c>
      <c r="E19" s="43" t="s">
        <v>482</v>
      </c>
      <c r="F19" s="66">
        <f>_xll.BDP(C19,$F$7)</f>
        <v>26.91</v>
      </c>
      <c r="G19" s="66">
        <f>_xll.BDP(C19,$G$7)</f>
        <v>27.09</v>
      </c>
      <c r="H19" s="67">
        <f>IF(OR(G19="#N/A N/A",F19="#N/A N/A"),0,  G19 - F19)</f>
        <v>0.17999999999999972</v>
      </c>
      <c r="I19" s="75">
        <f>IF(OR(F19=0,F19="#N/A N/A"),0,H19 / F19*100)</f>
        <v>0.66889632107023311</v>
      </c>
      <c r="J19" s="25">
        <v>-61600</v>
      </c>
      <c r="K19" s="48" t="str">
        <f>CONCATENATE(C330,D19, " Curncy")</f>
        <v>EURAUD Curncy</v>
      </c>
      <c r="L19" s="48">
        <f>IF(D19 = C330,1,_xll.BDP(K19,$L$7))</f>
        <v>1</v>
      </c>
      <c r="M19" s="68">
        <f>IF(D19 = C330,1,_xll.BDP(K19,$M$7)*L19)</f>
        <v>1.5883700000000001</v>
      </c>
      <c r="N19" s="69">
        <f>H19*J19*T19/M19</f>
        <v>-6980.7412630558256</v>
      </c>
      <c r="O19" s="78">
        <f>N19 / Y330</f>
        <v>-4.0719574444597963E-5</v>
      </c>
      <c r="P19" s="69">
        <f>G19*J19*T19/M19</f>
        <v>-1050601.5600899034</v>
      </c>
      <c r="Q19" s="10">
        <f>P19 / Y330*100</f>
        <v>-0.6128295953912003</v>
      </c>
      <c r="R19" s="81">
        <f>IF(Q19&lt;0,Q19,0)</f>
        <v>-0.6128295953912003</v>
      </c>
      <c r="S19" s="152">
        <f>IF(Q19&gt;0,Q19,0)</f>
        <v>0</v>
      </c>
      <c r="T19" s="33">
        <f>IF(EXACT(D19,UPPER(D19)),1,0.01)/V19</f>
        <v>1</v>
      </c>
      <c r="U19" s="43">
        <v>0</v>
      </c>
      <c r="V19" s="43">
        <v>1</v>
      </c>
      <c r="W19" s="143">
        <f>IF(AND(Q19&lt;0,O19&gt;0),O19,0)</f>
        <v>0</v>
      </c>
      <c r="X19" s="143">
        <f>IF(AND(Q19&gt;0,O19&gt;0),O19,0)</f>
        <v>0</v>
      </c>
      <c r="Y19" s="194"/>
      <c r="Z19" s="176">
        <f>_xll.BDH(C19,$Z$7,$D$1,$D$1)</f>
        <v>26.92</v>
      </c>
      <c r="AA19" s="174">
        <f>IF(OR(F19="#N/A N/A",Z19="#N/A N/A"),0,  F19 - Z19)</f>
        <v>-1.0000000000001563E-2</v>
      </c>
      <c r="AB19" s="162">
        <f>IF(OR(Z19=0,Z19="#N/A N/A"),0,AA19 / Z19*100)</f>
        <v>-3.7147102526008773E-2</v>
      </c>
      <c r="AC19" s="161">
        <v>-61600</v>
      </c>
      <c r="AD19" s="163">
        <f>IF(D19 = C330,1,_xll.BDP(K19,$AD$7)*L19)</f>
        <v>1.59016</v>
      </c>
      <c r="AE19" s="186">
        <f>AA19*AC19*T19/AD19 / AF330</f>
        <v>2.2705453888141088E-6</v>
      </c>
      <c r="AF19" s="197"/>
      <c r="AG19" s="188"/>
      <c r="AH19" s="170"/>
    </row>
    <row r="20" spans="1:34" s="43" customFormat="1" x14ac:dyDescent="0.2">
      <c r="A20" s="45" t="s">
        <v>300</v>
      </c>
      <c r="B20" s="61"/>
      <c r="C20" s="220"/>
      <c r="D20" s="45"/>
      <c r="E20" s="47" t="s">
        <v>236</v>
      </c>
      <c r="F20" s="70"/>
      <c r="G20" s="70"/>
      <c r="H20" s="71"/>
      <c r="I20" s="76"/>
      <c r="J20" s="40"/>
      <c r="K20" s="49"/>
      <c r="L20" s="49"/>
      <c r="M20" s="72"/>
      <c r="N20" s="73">
        <f xml:space="preserve"> SUM(N10:N19)</f>
        <v>-80886.695165483819</v>
      </c>
      <c r="O20" s="79">
        <f xml:space="preserve"> SUM(O10:O19)</f>
        <v>-4.7182264479554898E-4</v>
      </c>
      <c r="P20" s="73">
        <f xml:space="preserve"> SUM(P10:P19)</f>
        <v>-4306150.3302127346</v>
      </c>
      <c r="Q20" s="41">
        <f xml:space="preserve"> SUM(Q10:Q19)</f>
        <v>-2.511833662546751</v>
      </c>
      <c r="R20" s="82">
        <f xml:space="preserve"> SUM(R10:R19)</f>
        <v>-5.5498657320617975</v>
      </c>
      <c r="S20" s="153">
        <f xml:space="preserve"> SUM(S10:S19)</f>
        <v>3.038032069515046</v>
      </c>
      <c r="T20" s="38"/>
      <c r="U20" s="45"/>
      <c r="V20" s="70"/>
      <c r="W20" s="82">
        <f xml:space="preserve"> SUM(W10:W19)</f>
        <v>0</v>
      </c>
      <c r="X20" s="82">
        <f xml:space="preserve"> SUM(X10:X19)</f>
        <v>1.2339264983211493E-4</v>
      </c>
      <c r="Y20" s="207"/>
      <c r="Z20" s="165"/>
      <c r="AA20" s="175"/>
      <c r="AB20" s="164"/>
      <c r="AC20" s="165"/>
      <c r="AD20" s="171"/>
      <c r="AE20" s="187">
        <f xml:space="preserve"> SUM(AE10:AE19)</f>
        <v>6.6306560063913544E-4</v>
      </c>
      <c r="AF20" s="208"/>
      <c r="AG20" s="188"/>
      <c r="AH20" s="170"/>
    </row>
    <row r="21" spans="1:34" s="43" customFormat="1" x14ac:dyDescent="0.2">
      <c r="B21" s="48"/>
      <c r="C21" s="140"/>
      <c r="F21" s="66"/>
      <c r="G21" s="66"/>
      <c r="H21" s="67"/>
      <c r="I21" s="75"/>
      <c r="J21" s="25"/>
      <c r="K21" s="48"/>
      <c r="L21" s="48"/>
      <c r="M21" s="68"/>
      <c r="N21" s="69"/>
      <c r="O21" s="78"/>
      <c r="P21" s="69"/>
      <c r="Q21" s="10"/>
      <c r="R21" s="81"/>
      <c r="S21" s="152"/>
      <c r="T21" s="33"/>
      <c r="W21" s="143"/>
      <c r="X21" s="143"/>
      <c r="Y21" s="194"/>
      <c r="Z21" s="176"/>
      <c r="AA21" s="174"/>
      <c r="AB21" s="162"/>
      <c r="AC21" s="161"/>
      <c r="AD21" s="163"/>
      <c r="AE21" s="186"/>
      <c r="AF21" s="197"/>
      <c r="AG21" s="188"/>
      <c r="AH21" s="170"/>
    </row>
    <row r="22" spans="1:34" s="43" customFormat="1" x14ac:dyDescent="0.2">
      <c r="B22" s="48">
        <v>2096</v>
      </c>
      <c r="C22" s="140" t="s">
        <v>235</v>
      </c>
      <c r="D22" s="43" t="str">
        <f>_xll.BDP(C22,$D$7)</f>
        <v>EUR</v>
      </c>
      <c r="E22" s="43" t="s">
        <v>370</v>
      </c>
      <c r="F22" s="66">
        <f>_xll.BDP(C22,$F$7)</f>
        <v>90.17</v>
      </c>
      <c r="G22" s="66">
        <f>_xll.BDP(C22,$G$7)</f>
        <v>90.48</v>
      </c>
      <c r="H22" s="67">
        <f>IF(OR(G22="#N/A N/A",F22="#N/A N/A"),0,  G22 - F22)</f>
        <v>0.31000000000000227</v>
      </c>
      <c r="I22" s="75">
        <f>IF(OR(F22=0,F22="#N/A N/A"),0,H22 / F22*100)</f>
        <v>0.34379505378729319</v>
      </c>
      <c r="J22" s="25">
        <v>-17500</v>
      </c>
      <c r="K22" s="48" t="str">
        <f>CONCATENATE(C330,D22, " Curncy")</f>
        <v>EUREUR Curncy</v>
      </c>
      <c r="L22" s="48">
        <f>IF(D22 = C330,1,_xll.BDP(K22,$L$7))</f>
        <v>1</v>
      </c>
      <c r="M22" s="68">
        <f>IF(D22 = C330,1,_xll.BDP(K22,$M$7)*L22)</f>
        <v>1</v>
      </c>
      <c r="N22" s="69">
        <f>H22*J22*T22/M22</f>
        <v>-5425.00000000004</v>
      </c>
      <c r="O22" s="78">
        <f>N22 / Y330</f>
        <v>-3.1644732706400981E-5</v>
      </c>
      <c r="P22" s="69">
        <f>G22*J22*T22/M22</f>
        <v>-1583400</v>
      </c>
      <c r="Q22" s="10">
        <f>P22 / Y330*100</f>
        <v>-0.92361787589520616</v>
      </c>
      <c r="R22" s="81">
        <f>IF(Q22&lt;0,Q22,0)</f>
        <v>-0.92361787589520616</v>
      </c>
      <c r="S22" s="152">
        <f>IF(Q22&gt;0,Q22,0)</f>
        <v>0</v>
      </c>
      <c r="T22" s="33">
        <f>IF(EXACT(D22,UPPER(D22)),1,0.01)/V22</f>
        <v>1</v>
      </c>
      <c r="U22" s="43">
        <v>0</v>
      </c>
      <c r="V22" s="43">
        <v>1</v>
      </c>
      <c r="W22" s="143">
        <f>IF(AND(Q22&lt;0,O22&gt;0),O22,0)</f>
        <v>0</v>
      </c>
      <c r="X22" s="143">
        <f>IF(AND(Q22&gt;0,O22&gt;0),O22,0)</f>
        <v>0</v>
      </c>
      <c r="Y22" s="194"/>
      <c r="Z22" s="176">
        <f>_xll.BDH(C22,$Z$7,$D$1,$D$1)</f>
        <v>88.76</v>
      </c>
      <c r="AA22" s="174">
        <f>IF(OR(F22="#N/A N/A",Z22="#N/A N/A"),0,  F22 - Z22)</f>
        <v>1.4099999999999966</v>
      </c>
      <c r="AB22" s="162">
        <f>IF(OR(Z22=0,Z22="#N/A N/A"),0,AA22 / Z22*100)</f>
        <v>1.5885534024335246</v>
      </c>
      <c r="AC22" s="161">
        <v>-17500</v>
      </c>
      <c r="AD22" s="163">
        <f>IF(D22 = C330,1,_xll.BDP(K22,$AD$7)*L22)</f>
        <v>1</v>
      </c>
      <c r="AE22" s="186">
        <f>AA22*AC22*T22/AD22 / AF330</f>
        <v>-1.4462636199492215E-4</v>
      </c>
      <c r="AF22" s="197"/>
      <c r="AG22" s="188"/>
      <c r="AH22" s="170"/>
    </row>
    <row r="23" spans="1:34" s="43" customFormat="1" x14ac:dyDescent="0.2">
      <c r="B23" s="48">
        <v>23509</v>
      </c>
      <c r="C23" s="140" t="s">
        <v>460</v>
      </c>
      <c r="D23" s="43" t="str">
        <f>_xll.BDP(C23,$D$7)</f>
        <v>EUR</v>
      </c>
      <c r="E23" s="43" t="s">
        <v>461</v>
      </c>
      <c r="F23" s="66">
        <f>_xll.BDP(C23,$F$7)</f>
        <v>23.5</v>
      </c>
      <c r="G23" s="66">
        <f>_xll.BDP(C23,$G$7)</f>
        <v>22.02</v>
      </c>
      <c r="H23" s="67">
        <f>IF(OR(G23="#N/A N/A",F23="#N/A N/A"),0,  G23 - F23)</f>
        <v>-1.4800000000000004</v>
      </c>
      <c r="I23" s="75">
        <f>IF(OR(F23=0,F23="#N/A N/A"),0,H23 / F23*100)</f>
        <v>-6.2978723404255339</v>
      </c>
      <c r="J23" s="25">
        <v>-71600</v>
      </c>
      <c r="K23" s="48" t="str">
        <f>CONCATENATE(C330,D23, " Curncy")</f>
        <v>EUREUR Curncy</v>
      </c>
      <c r="L23" s="48">
        <f>IF(D23 = C330,1,_xll.BDP(K23,$L$7))</f>
        <v>1</v>
      </c>
      <c r="M23" s="68">
        <f>IF(D23 = C330,1,_xll.BDP(K23,$M$7)*L23)</f>
        <v>1</v>
      </c>
      <c r="N23" s="69">
        <f>H23*J23*T23/M23</f>
        <v>105968.00000000003</v>
      </c>
      <c r="O23" s="78">
        <f>N23 / Y330</f>
        <v>6.1812516782154385E-4</v>
      </c>
      <c r="P23" s="69">
        <f>G23*J23*T23/M23</f>
        <v>-1576632</v>
      </c>
      <c r="Q23" s="10">
        <f>P23 / Y330*100</f>
        <v>-0.91967001320475605</v>
      </c>
      <c r="R23" s="81">
        <f>IF(Q23&lt;0,Q23,0)</f>
        <v>-0.91967001320475605</v>
      </c>
      <c r="S23" s="152">
        <f>IF(Q23&gt;0,Q23,0)</f>
        <v>0</v>
      </c>
      <c r="T23" s="33">
        <f>IF(EXACT(D23,UPPER(D23)),1,0.01)/V23</f>
        <v>1</v>
      </c>
      <c r="U23" s="43">
        <v>0</v>
      </c>
      <c r="V23" s="43">
        <v>1</v>
      </c>
      <c r="W23" s="143">
        <f>IF(AND(Q23&lt;0,O23&gt;0),O23,0)</f>
        <v>6.1812516782154385E-4</v>
      </c>
      <c r="X23" s="143">
        <f>IF(AND(Q23&gt;0,O23&gt;0),O23,0)</f>
        <v>0</v>
      </c>
      <c r="Y23" s="194"/>
      <c r="Z23" s="176">
        <f>_xll.BDH(C23,$Z$7,$D$1,$D$1)</f>
        <v>22.66</v>
      </c>
      <c r="AA23" s="174">
        <f>IF(OR(F23="#N/A N/A",Z23="#N/A N/A"),0,  F23 - Z23)</f>
        <v>0.83999999999999986</v>
      </c>
      <c r="AB23" s="162">
        <f>IF(OR(Z23=0,Z23="#N/A N/A"),0,AA23 / Z23*100)</f>
        <v>3.7069726390114734</v>
      </c>
      <c r="AC23" s="161">
        <v>-71600</v>
      </c>
      <c r="AD23" s="163">
        <f>IF(D23 = C330,1,_xll.BDP(K23,$AD$7)*L23)</f>
        <v>1</v>
      </c>
      <c r="AE23" s="186">
        <f>AA23*AC23*T23/AD23 / AF330</f>
        <v>-3.5251906447102805E-4</v>
      </c>
      <c r="AF23" s="197"/>
      <c r="AG23" s="188"/>
      <c r="AH23" s="170"/>
    </row>
    <row r="24" spans="1:34" s="43" customFormat="1" x14ac:dyDescent="0.2">
      <c r="A24" s="45" t="s">
        <v>301</v>
      </c>
      <c r="B24" s="61"/>
      <c r="C24" s="220"/>
      <c r="D24" s="45"/>
      <c r="E24" s="47" t="s">
        <v>234</v>
      </c>
      <c r="F24" s="70"/>
      <c r="G24" s="70"/>
      <c r="H24" s="71"/>
      <c r="I24" s="76"/>
      <c r="J24" s="40"/>
      <c r="K24" s="49"/>
      <c r="L24" s="49"/>
      <c r="M24" s="72"/>
      <c r="N24" s="73">
        <f xml:space="preserve"> SUM(N21:N23)</f>
        <v>100542.99999999999</v>
      </c>
      <c r="O24" s="79">
        <f xml:space="preserve"> SUM(O21:O23)</f>
        <v>5.8648043511514282E-4</v>
      </c>
      <c r="P24" s="73">
        <f xml:space="preserve"> SUM(P21:P23)</f>
        <v>-3160032</v>
      </c>
      <c r="Q24" s="41">
        <f xml:space="preserve"> SUM(Q21:Q23)</f>
        <v>-1.8432878890999622</v>
      </c>
      <c r="R24" s="82">
        <f xml:space="preserve"> SUM(R21:R23)</f>
        <v>-1.8432878890999622</v>
      </c>
      <c r="S24" s="153">
        <f xml:space="preserve"> SUM(S21:S23)</f>
        <v>0</v>
      </c>
      <c r="T24" s="38"/>
      <c r="U24" s="45"/>
      <c r="V24" s="45"/>
      <c r="W24" s="82">
        <f xml:space="preserve"> SUM(W21:W23)</f>
        <v>6.1812516782154385E-4</v>
      </c>
      <c r="X24" s="144">
        <f xml:space="preserve"> SUM(X21:X23)</f>
        <v>0</v>
      </c>
      <c r="Y24" s="207"/>
      <c r="Z24" s="165"/>
      <c r="AA24" s="175"/>
      <c r="AB24" s="164"/>
      <c r="AC24" s="165"/>
      <c r="AD24" s="171"/>
      <c r="AE24" s="187">
        <f xml:space="preserve"> SUM(AE21:AE23)</f>
        <v>-4.9714542646595017E-4</v>
      </c>
      <c r="AF24" s="208"/>
      <c r="AG24" s="188"/>
      <c r="AH24" s="170"/>
    </row>
    <row r="25" spans="1:34" s="43" customFormat="1" x14ac:dyDescent="0.2">
      <c r="B25" s="48"/>
      <c r="C25" s="140"/>
      <c r="F25" s="66"/>
      <c r="G25" s="66"/>
      <c r="H25" s="67"/>
      <c r="I25" s="75"/>
      <c r="J25" s="25"/>
      <c r="K25" s="48"/>
      <c r="L25" s="48"/>
      <c r="M25" s="68"/>
      <c r="N25" s="69"/>
      <c r="O25" s="78"/>
      <c r="P25" s="69"/>
      <c r="Q25" s="10"/>
      <c r="R25" s="81"/>
      <c r="S25" s="152"/>
      <c r="T25" s="33"/>
      <c r="W25" s="143"/>
      <c r="X25" s="143"/>
      <c r="Y25" s="194"/>
      <c r="Z25" s="176"/>
      <c r="AA25" s="174"/>
      <c r="AB25" s="162"/>
      <c r="AC25" s="161"/>
      <c r="AD25" s="163"/>
      <c r="AE25" s="186"/>
      <c r="AF25" s="197"/>
      <c r="AG25" s="188"/>
      <c r="AH25" s="170"/>
    </row>
    <row r="26" spans="1:34" s="43" customFormat="1" x14ac:dyDescent="0.2">
      <c r="B26" s="48">
        <v>1895</v>
      </c>
      <c r="C26" s="140" t="s">
        <v>233</v>
      </c>
      <c r="D26" s="43" t="str">
        <f>_xll.BDP(C26,$D$7)</f>
        <v>BRL</v>
      </c>
      <c r="E26" s="43" t="s">
        <v>483</v>
      </c>
      <c r="F26" s="66">
        <f>_xll.BDP(C26,$F$7)</f>
        <v>35.5</v>
      </c>
      <c r="G26" s="66">
        <f>_xll.BDP(C26,$G$7)</f>
        <v>35.74</v>
      </c>
      <c r="H26" s="67">
        <f>IF(OR(G26="#N/A N/A",F26="#N/A N/A"),0,  G26 - F26)</f>
        <v>0.24000000000000199</v>
      </c>
      <c r="I26" s="75">
        <f>IF(OR(F26=0,F26="#N/A N/A"),0,H26 / F26*100)</f>
        <v>0.67605633802817455</v>
      </c>
      <c r="J26" s="25">
        <v>1205000</v>
      </c>
      <c r="K26" s="48" t="str">
        <f>CONCATENATE(C330,D26, " Curncy")</f>
        <v>EURBRL Curncy</v>
      </c>
      <c r="L26" s="48">
        <f>IF(D26 = C330,1,_xll.BDP(K26,$L$7))</f>
        <v>1</v>
      </c>
      <c r="M26" s="68">
        <f>IF(D26 = C330,1,_xll.BDP(K26,$M$7)*L26)</f>
        <v>4.0008999999999997</v>
      </c>
      <c r="N26" s="69">
        <f>H26*J26*T26/M26</f>
        <v>72283.736159364751</v>
      </c>
      <c r="O26" s="78">
        <f>N26 / Y330</f>
        <v>4.2164046263282802E-4</v>
      </c>
      <c r="P26" s="69">
        <f>G26*J26*T26/M26</f>
        <v>10764253.043065311</v>
      </c>
      <c r="Q26" s="10">
        <f>P26 / Y330*100</f>
        <v>6.2789292227071458</v>
      </c>
      <c r="R26" s="81">
        <f>IF(Q26&lt;0,Q26,0)</f>
        <v>0</v>
      </c>
      <c r="S26" s="152">
        <f>IF(Q26&gt;0,Q26,0)</f>
        <v>6.2789292227071458</v>
      </c>
      <c r="T26" s="33">
        <f>IF(EXACT(D26,UPPER(D26)),1,0.01)/V26</f>
        <v>1</v>
      </c>
      <c r="U26" s="43">
        <v>0</v>
      </c>
      <c r="V26" s="43">
        <v>1</v>
      </c>
      <c r="W26" s="143">
        <f>IF(AND(Q26&lt;0,O26&gt;0),O26,0)</f>
        <v>0</v>
      </c>
      <c r="X26" s="143">
        <f>IF(AND(Q26&gt;0,O26&gt;0),O26,0)</f>
        <v>4.2164046263282802E-4</v>
      </c>
      <c r="Y26" s="194"/>
      <c r="Z26" s="176">
        <f>_xll.BDH(C26,$Z$7,$D$1,$D$1)</f>
        <v>34.630000000000003</v>
      </c>
      <c r="AA26" s="174">
        <f>IF(OR(F26="#N/A N/A",Z26="#N/A N/A"),0,  F26 - Z26)</f>
        <v>0.86999999999999744</v>
      </c>
      <c r="AB26" s="162">
        <f>IF(OR(Z26=0,Z26="#N/A N/A"),0,AA26 / Z26*100)</f>
        <v>2.5122725960150083</v>
      </c>
      <c r="AC26" s="161">
        <v>1205000</v>
      </c>
      <c r="AD26" s="163">
        <f>IF(D26 = C330,1,_xll.BDP(K26,$AD$7)*L26)</f>
        <v>4.0015999999999998</v>
      </c>
      <c r="AE26" s="186">
        <f>AA26*AC26*T26/AD26 / AF330</f>
        <v>1.5355463346310571E-3</v>
      </c>
      <c r="AF26" s="197"/>
      <c r="AG26" s="188"/>
      <c r="AH26" s="170"/>
    </row>
    <row r="27" spans="1:34" s="43" customFormat="1" x14ac:dyDescent="0.2">
      <c r="A27" s="45" t="s">
        <v>302</v>
      </c>
      <c r="B27" s="61"/>
      <c r="C27" s="220"/>
      <c r="D27" s="45"/>
      <c r="E27" s="47" t="s">
        <v>232</v>
      </c>
      <c r="F27" s="70"/>
      <c r="G27" s="70"/>
      <c r="H27" s="71"/>
      <c r="I27" s="76"/>
      <c r="J27" s="40"/>
      <c r="K27" s="49"/>
      <c r="L27" s="49"/>
      <c r="M27" s="72"/>
      <c r="N27" s="73">
        <f xml:space="preserve"> SUM(N25:N26)</f>
        <v>72283.736159364751</v>
      </c>
      <c r="O27" s="79">
        <f xml:space="preserve"> SUM(O25:O26)</f>
        <v>4.2164046263282802E-4</v>
      </c>
      <c r="P27" s="73">
        <f xml:space="preserve"> SUM(P25:P26)</f>
        <v>10764253.043065311</v>
      </c>
      <c r="Q27" s="41">
        <f xml:space="preserve"> SUM(Q25:Q26)</f>
        <v>6.2789292227071458</v>
      </c>
      <c r="R27" s="82">
        <f xml:space="preserve"> SUM(R25:R26)</f>
        <v>0</v>
      </c>
      <c r="S27" s="153">
        <f xml:space="preserve"> SUM(S25:S26)</f>
        <v>6.2789292227071458</v>
      </c>
      <c r="T27" s="38"/>
      <c r="U27" s="45"/>
      <c r="V27" s="45"/>
      <c r="W27" s="144">
        <f xml:space="preserve"> SUM(W25:W26)</f>
        <v>0</v>
      </c>
      <c r="X27" s="144">
        <f xml:space="preserve"> SUM(X25:X26)</f>
        <v>4.2164046263282802E-4</v>
      </c>
      <c r="Y27" s="207"/>
      <c r="Z27" s="165"/>
      <c r="AA27" s="175"/>
      <c r="AB27" s="164"/>
      <c r="AC27" s="165"/>
      <c r="AD27" s="171"/>
      <c r="AE27" s="187">
        <f xml:space="preserve"> SUM(AE25:AE26)</f>
        <v>1.5355463346310571E-3</v>
      </c>
      <c r="AF27" s="208"/>
      <c r="AG27" s="188"/>
      <c r="AH27" s="170"/>
    </row>
    <row r="28" spans="1:34" s="43" customFormat="1" x14ac:dyDescent="0.2">
      <c r="B28" s="48"/>
      <c r="C28" s="140"/>
      <c r="F28" s="66"/>
      <c r="G28" s="66"/>
      <c r="H28" s="67"/>
      <c r="I28" s="75"/>
      <c r="J28" s="25"/>
      <c r="K28" s="48"/>
      <c r="L28" s="48"/>
      <c r="M28" s="68"/>
      <c r="N28" s="69"/>
      <c r="O28" s="78"/>
      <c r="P28" s="69"/>
      <c r="Q28" s="10"/>
      <c r="R28" s="81"/>
      <c r="S28" s="152"/>
      <c r="T28" s="33"/>
      <c r="W28" s="143"/>
      <c r="X28" s="143"/>
      <c r="Y28" s="194"/>
      <c r="Z28" s="176"/>
      <c r="AA28" s="174"/>
      <c r="AB28" s="162"/>
      <c r="AC28" s="161"/>
      <c r="AD28" s="163"/>
      <c r="AE28" s="186"/>
      <c r="AF28" s="197"/>
      <c r="AG28" s="188"/>
      <c r="AH28" s="170"/>
    </row>
    <row r="29" spans="1:34" s="43" customFormat="1" x14ac:dyDescent="0.2">
      <c r="B29" s="48">
        <v>20613</v>
      </c>
      <c r="C29" s="140" t="s">
        <v>231</v>
      </c>
      <c r="D29" s="43" t="str">
        <f>_xll.BDP(C29,$D$7)</f>
        <v>CAD</v>
      </c>
      <c r="E29" s="43" t="s">
        <v>459</v>
      </c>
      <c r="F29" s="66">
        <f>_xll.BDP(C29,$F$7)</f>
        <v>0.14000000000000001</v>
      </c>
      <c r="G29" s="66">
        <f>_xll.BDP(C29,$G$7)</f>
        <v>0.16</v>
      </c>
      <c r="H29" s="67">
        <f>IF(OR(G29="#N/A N/A",F29="#N/A N/A"),0,  G29 - F29)</f>
        <v>1.999999999999999E-2</v>
      </c>
      <c r="I29" s="75">
        <f>IF(OR(F29=0,F29="#N/A N/A"),0,H29 / F29*100)</f>
        <v>14.285714285714276</v>
      </c>
      <c r="J29" s="25">
        <v>263347</v>
      </c>
      <c r="K29" s="48" t="str">
        <f>CONCATENATE(C330,D29, " Curncy")</f>
        <v>EURCAD Curncy</v>
      </c>
      <c r="L29" s="48">
        <f>IF(D29 = C330,1,_xll.BDP(K29,$L$7))</f>
        <v>1</v>
      </c>
      <c r="M29" s="68">
        <f>IF(D29 = C330,1,_xll.BDP(K29,$M$7)*L29)</f>
        <v>1.6016699999999999</v>
      </c>
      <c r="N29" s="69">
        <f>H29*J29*T29/M29</f>
        <v>3288.4052270442712</v>
      </c>
      <c r="O29" s="78">
        <f>N29 / Y330</f>
        <v>1.9181696670994844E-5</v>
      </c>
      <c r="P29" s="69">
        <f>G29*J29*T29/M29</f>
        <v>26307.241816354184</v>
      </c>
      <c r="Q29" s="10">
        <f>P29 / Y330*100</f>
        <v>1.5345357336795883E-2</v>
      </c>
      <c r="R29" s="81">
        <f>IF(Q29&lt;0,Q29,0)</f>
        <v>0</v>
      </c>
      <c r="S29" s="152">
        <f>IF(Q29&gt;0,Q29,0)</f>
        <v>1.5345357336795883E-2</v>
      </c>
      <c r="T29" s="33">
        <f>IF(EXACT(D29,UPPER(D29)),1,0.01)/V29</f>
        <v>1</v>
      </c>
      <c r="U29" s="43">
        <v>0</v>
      </c>
      <c r="V29" s="43">
        <v>1</v>
      </c>
      <c r="W29" s="143">
        <f>IF(AND(Q29&lt;0,O29&gt;0),O29,0)</f>
        <v>0</v>
      </c>
      <c r="X29" s="143">
        <f>IF(AND(Q29&gt;0,O29&gt;0),O29,0)</f>
        <v>1.9181696670994844E-5</v>
      </c>
      <c r="Y29" s="194"/>
      <c r="Z29" s="176">
        <f>_xll.BDH(C29,$Z$7,$D$1,$D$1)</f>
        <v>0.16</v>
      </c>
      <c r="AA29" s="174">
        <f>IF(OR(F29="#N/A N/A",Z29="#N/A N/A"),0,  F29 - Z29)</f>
        <v>-1.999999999999999E-2</v>
      </c>
      <c r="AB29" s="162">
        <f>IF(OR(Z29=0,Z29="#N/A N/A"),0,AA29 / Z29*100)</f>
        <v>-12.499999999999993</v>
      </c>
      <c r="AC29" s="161">
        <v>263347</v>
      </c>
      <c r="AD29" s="163">
        <f>IF(D29 = C330,1,_xll.BDP(K29,$AD$7)*L29)</f>
        <v>1.6007100000000001</v>
      </c>
      <c r="AE29" s="186">
        <f>AA29*AC29*T29/AD29 / AF330</f>
        <v>-1.9285726939560558E-5</v>
      </c>
      <c r="AF29" s="197"/>
      <c r="AG29" s="188"/>
      <c r="AH29" s="170"/>
    </row>
    <row r="30" spans="1:34" s="43" customFormat="1" x14ac:dyDescent="0.2">
      <c r="B30" s="48">
        <v>23263</v>
      </c>
      <c r="C30" s="140" t="s">
        <v>230</v>
      </c>
      <c r="D30" s="43" t="str">
        <f>_xll.BDP(C30,$D$7)</f>
        <v>CAD</v>
      </c>
      <c r="E30" s="43" t="s">
        <v>458</v>
      </c>
      <c r="F30" s="66">
        <f>_xll.BDP(C30,$F$7)</f>
        <v>4.0999999999999996</v>
      </c>
      <c r="G30" s="66">
        <f>_xll.BDP(C30,$G$7)</f>
        <v>4.1900000000000004</v>
      </c>
      <c r="H30" s="67">
        <f>IF(OR(G30="#N/A N/A",F30="#N/A N/A"),0,  G30 - F30)</f>
        <v>9.0000000000000746E-2</v>
      </c>
      <c r="I30" s="75">
        <f>IF(OR(F30=0,F30="#N/A N/A"),0,H30 / F30*100)</f>
        <v>2.1951219512195306</v>
      </c>
      <c r="J30" s="25">
        <v>-751000</v>
      </c>
      <c r="K30" s="48" t="str">
        <f>CONCATENATE(C330,D30, " Curncy")</f>
        <v>EURCAD Curncy</v>
      </c>
      <c r="L30" s="48">
        <f>IF(D30 = C330,1,_xll.BDP(K30,$L$7))</f>
        <v>1</v>
      </c>
      <c r="M30" s="68">
        <f>IF(D30 = C330,1,_xll.BDP(K30,$M$7)*L30)</f>
        <v>1.6016699999999999</v>
      </c>
      <c r="N30" s="69">
        <f>H30*J30*T30/M30</f>
        <v>-42199.704058888892</v>
      </c>
      <c r="O30" s="78">
        <f>N30 / Y330</f>
        <v>-2.4615637884474722E-4</v>
      </c>
      <c r="P30" s="69">
        <f>G30*J30*T30/M30</f>
        <v>-1964630.6667415889</v>
      </c>
      <c r="Q30" s="10">
        <f>P30 / Y330*100</f>
        <v>-1.1459946970660915</v>
      </c>
      <c r="R30" s="81">
        <f>IF(Q30&lt;0,Q30,0)</f>
        <v>-1.1459946970660915</v>
      </c>
      <c r="S30" s="152">
        <f>IF(Q30&gt;0,Q30,0)</f>
        <v>0</v>
      </c>
      <c r="T30" s="33">
        <f>IF(EXACT(D30,UPPER(D30)),1,0.01)/V30</f>
        <v>1</v>
      </c>
      <c r="U30" s="43">
        <v>0</v>
      </c>
      <c r="V30" s="43">
        <v>1</v>
      </c>
      <c r="W30" s="143">
        <f>IF(AND(Q30&lt;0,O30&gt;0),O30,0)</f>
        <v>0</v>
      </c>
      <c r="X30" s="143">
        <f>IF(AND(Q30&gt;0,O30&gt;0),O30,0)</f>
        <v>0</v>
      </c>
      <c r="Y30" s="194"/>
      <c r="Z30" s="176">
        <f>_xll.BDH(C30,$Z$7,$D$1,$D$1)</f>
        <v>4.08</v>
      </c>
      <c r="AA30" s="174">
        <f>IF(OR(F30="#N/A N/A",Z30="#N/A N/A"),0,  F30 - Z30)</f>
        <v>1.9999999999999574E-2</v>
      </c>
      <c r="AB30" s="162">
        <f>IF(OR(Z30=0,Z30="#N/A N/A"),0,AA30 / Z30*100)</f>
        <v>0.49019607843136215</v>
      </c>
      <c r="AC30" s="161">
        <v>-751000</v>
      </c>
      <c r="AD30" s="163">
        <f>IF(D30 = C330,1,_xll.BDP(K30,$AD$7)*L30)</f>
        <v>1.6007100000000001</v>
      </c>
      <c r="AE30" s="186">
        <f>AA30*AC30*T30/AD30 / AF330</f>
        <v>-5.4998085915577832E-5</v>
      </c>
      <c r="AF30" s="197"/>
      <c r="AG30" s="188"/>
      <c r="AH30" s="170"/>
    </row>
    <row r="31" spans="1:34" s="43" customFormat="1" x14ac:dyDescent="0.2">
      <c r="A31" s="45" t="s">
        <v>303</v>
      </c>
      <c r="B31" s="61"/>
      <c r="C31" s="220"/>
      <c r="D31" s="45"/>
      <c r="E31" s="47" t="s">
        <v>229</v>
      </c>
      <c r="F31" s="70"/>
      <c r="G31" s="70"/>
      <c r="H31" s="71"/>
      <c r="I31" s="76"/>
      <c r="J31" s="40"/>
      <c r="K31" s="49"/>
      <c r="L31" s="49"/>
      <c r="M31" s="72"/>
      <c r="N31" s="73">
        <f xml:space="preserve"> SUM(N28:N30)</f>
        <v>-38911.298831844622</v>
      </c>
      <c r="O31" s="79">
        <f xml:space="preserve"> SUM(O28:O30)</f>
        <v>-2.2697468217375237E-4</v>
      </c>
      <c r="P31" s="73">
        <f xml:space="preserve"> SUM(P28:P30)</f>
        <v>-1938323.4249252346</v>
      </c>
      <c r="Q31" s="41">
        <f xml:space="preserve"> SUM(Q28:Q30)</f>
        <v>-1.1306493397292956</v>
      </c>
      <c r="R31" s="82">
        <f xml:space="preserve"> SUM(R28:R30)</f>
        <v>-1.1459946970660915</v>
      </c>
      <c r="S31" s="153">
        <f xml:space="preserve"> SUM(S28:S30)</f>
        <v>1.5345357336795883E-2</v>
      </c>
      <c r="T31" s="38"/>
      <c r="U31" s="45"/>
      <c r="V31" s="45"/>
      <c r="W31" s="82">
        <f xml:space="preserve"> SUM(W28:W30)</f>
        <v>0</v>
      </c>
      <c r="X31" s="82">
        <f xml:space="preserve"> SUM(X28:X30)</f>
        <v>1.9181696670994844E-5</v>
      </c>
      <c r="Y31" s="207"/>
      <c r="Z31" s="165"/>
      <c r="AA31" s="175"/>
      <c r="AB31" s="164"/>
      <c r="AC31" s="165"/>
      <c r="AD31" s="171"/>
      <c r="AE31" s="187">
        <f xml:space="preserve"> SUM(AE28:AE30)</f>
        <v>-7.428381285513839E-5</v>
      </c>
      <c r="AF31" s="208"/>
      <c r="AG31" s="188"/>
      <c r="AH31" s="170"/>
    </row>
    <row r="32" spans="1:34" s="43" customFormat="1" x14ac:dyDescent="0.2">
      <c r="B32" s="48"/>
      <c r="C32" s="140"/>
      <c r="F32" s="66"/>
      <c r="G32" s="66"/>
      <c r="H32" s="67"/>
      <c r="I32" s="75"/>
      <c r="J32" s="25"/>
      <c r="K32" s="48"/>
      <c r="L32" s="48"/>
      <c r="M32" s="68"/>
      <c r="N32" s="69"/>
      <c r="O32" s="78"/>
      <c r="P32" s="69"/>
      <c r="Q32" s="10"/>
      <c r="R32" s="81"/>
      <c r="S32" s="152"/>
      <c r="T32" s="33"/>
      <c r="W32" s="143"/>
      <c r="X32" s="143"/>
      <c r="Y32" s="194"/>
      <c r="Z32" s="176"/>
      <c r="AA32" s="174"/>
      <c r="AB32" s="162"/>
      <c r="AC32" s="161"/>
      <c r="AD32" s="163"/>
      <c r="AE32" s="186"/>
      <c r="AF32" s="197"/>
      <c r="AG32" s="188"/>
      <c r="AH32" s="170"/>
    </row>
    <row r="33" spans="1:34" s="43" customFormat="1" x14ac:dyDescent="0.2">
      <c r="B33" s="48">
        <v>1802</v>
      </c>
      <c r="D33" s="43" t="s">
        <v>87</v>
      </c>
      <c r="E33" s="43" t="s">
        <v>228</v>
      </c>
      <c r="F33" s="66">
        <v>9.9999999999999995E-7</v>
      </c>
      <c r="G33" s="66">
        <v>9.9999999999999995E-7</v>
      </c>
      <c r="H33" s="67">
        <f>IF(OR(G33="#N/A N/A",F33="#N/A N/A"),0,  G33 - F33)</f>
        <v>0</v>
      </c>
      <c r="I33" s="75">
        <f>IF(OR(F33=0,F33="#N/A N/A"),0,H33 / F33*100)</f>
        <v>0</v>
      </c>
      <c r="J33" s="25">
        <v>366200</v>
      </c>
      <c r="K33" s="48" t="str">
        <f>CONCATENATE(C330,D33, " Curncy")</f>
        <v>EURGBP Curncy</v>
      </c>
      <c r="L33" s="48">
        <f>IF(D33 = C330,1,_xll.BDP(K33,$L$7))</f>
        <v>1</v>
      </c>
      <c r="M33" s="68">
        <f>IF(D33 = C330,1,_xll.BDP(K33,$M$7)*L33)</f>
        <v>0.89412000000000003</v>
      </c>
      <c r="N33" s="69">
        <f>H33*J33*T33/M33</f>
        <v>0</v>
      </c>
      <c r="O33" s="78">
        <f>N33 / Y330</f>
        <v>0</v>
      </c>
      <c r="P33" s="69">
        <f>G33*J33*T33/M33</f>
        <v>0.40956471167181135</v>
      </c>
      <c r="Q33" s="10">
        <f>P33 / Y330*100</f>
        <v>2.3890443920421309E-7</v>
      </c>
      <c r="R33" s="81">
        <f>IF(Q33&lt;0,Q33,0)</f>
        <v>0</v>
      </c>
      <c r="S33" s="152">
        <f>IF(Q33&gt;0,Q33,0)</f>
        <v>2.3890443920421309E-7</v>
      </c>
      <c r="T33" s="33">
        <f>IF(EXACT(D33,UPPER(D33)),1,0.01)/V33</f>
        <v>1</v>
      </c>
      <c r="U33" s="43">
        <v>1</v>
      </c>
      <c r="V33" s="43">
        <v>1</v>
      </c>
      <c r="W33" s="143">
        <f>IF(AND(Q33&lt;0,O33&gt;0),O33,0)</f>
        <v>0</v>
      </c>
      <c r="X33" s="143">
        <f>IF(AND(Q33&gt;0,O33&gt;0),O33,0)</f>
        <v>0</v>
      </c>
      <c r="Y33" s="194"/>
      <c r="Z33" s="176">
        <v>9.9999999999999995E-7</v>
      </c>
      <c r="AA33" s="174">
        <f>IF(OR(F33="#N/A N/A",Z33="#N/A N/A"),0,  F33 - Z33)</f>
        <v>0</v>
      </c>
      <c r="AB33" s="162">
        <f>IF(OR(Z33=0,Z33="#N/A N/A"),0,AA33 / Z33*100)</f>
        <v>0</v>
      </c>
      <c r="AC33" s="161">
        <v>366200</v>
      </c>
      <c r="AD33" s="163">
        <f>IF(D33 = C330,1,_xll.BDP(K33,$AD$7)*L33)</f>
        <v>0.89080999999999999</v>
      </c>
      <c r="AE33" s="186">
        <f>AA33*AC33*T33/AD33 / AF330</f>
        <v>0</v>
      </c>
      <c r="AF33" s="197"/>
      <c r="AG33" s="188"/>
      <c r="AH33" s="170"/>
    </row>
    <row r="34" spans="1:34" s="43" customFormat="1" x14ac:dyDescent="0.2">
      <c r="A34" s="45" t="s">
        <v>304</v>
      </c>
      <c r="B34" s="61"/>
      <c r="C34" s="220"/>
      <c r="D34" s="45"/>
      <c r="E34" s="47" t="s">
        <v>227</v>
      </c>
      <c r="F34" s="70"/>
      <c r="G34" s="70"/>
      <c r="H34" s="71"/>
      <c r="I34" s="76"/>
      <c r="J34" s="40"/>
      <c r="K34" s="49"/>
      <c r="L34" s="49"/>
      <c r="M34" s="72"/>
      <c r="N34" s="73">
        <f xml:space="preserve"> SUM(N32:N33)</f>
        <v>0</v>
      </c>
      <c r="O34" s="79">
        <f xml:space="preserve"> SUM(O32:O33)</f>
        <v>0</v>
      </c>
      <c r="P34" s="73">
        <f xml:space="preserve"> SUM(P32:P33)</f>
        <v>0.40956471167181135</v>
      </c>
      <c r="Q34" s="41">
        <f xml:space="preserve"> SUM(Q32:Q33)</f>
        <v>2.3890443920421309E-7</v>
      </c>
      <c r="R34" s="82">
        <f xml:space="preserve"> SUM(R32:R33)</f>
        <v>0</v>
      </c>
      <c r="S34" s="153">
        <f xml:space="preserve"> SUM(S32:S33)</f>
        <v>2.3890443920421309E-7</v>
      </c>
      <c r="T34" s="38"/>
      <c r="U34" s="45"/>
      <c r="V34" s="45"/>
      <c r="W34" s="144">
        <f xml:space="preserve"> SUM(W32:W33)</f>
        <v>0</v>
      </c>
      <c r="X34" s="144">
        <f xml:space="preserve"> SUM(X32:X33)</f>
        <v>0</v>
      </c>
      <c r="Y34" s="207"/>
      <c r="Z34" s="165"/>
      <c r="AA34" s="175"/>
      <c r="AB34" s="164"/>
      <c r="AC34" s="165"/>
      <c r="AD34" s="171"/>
      <c r="AE34" s="187">
        <f xml:space="preserve"> SUM(AE32:AE33)</f>
        <v>0</v>
      </c>
      <c r="AF34" s="208"/>
      <c r="AG34" s="188"/>
      <c r="AH34" s="170"/>
    </row>
    <row r="35" spans="1:34" s="43" customFormat="1" x14ac:dyDescent="0.2">
      <c r="B35" s="48"/>
      <c r="C35" s="140"/>
      <c r="F35" s="66"/>
      <c r="G35" s="66"/>
      <c r="H35" s="67"/>
      <c r="I35" s="75"/>
      <c r="J35" s="25"/>
      <c r="K35" s="48"/>
      <c r="L35" s="48"/>
      <c r="M35" s="68"/>
      <c r="N35" s="69"/>
      <c r="O35" s="78"/>
      <c r="P35" s="69"/>
      <c r="Q35" s="10"/>
      <c r="R35" s="81"/>
      <c r="S35" s="152"/>
      <c r="T35" s="33"/>
      <c r="W35" s="143"/>
      <c r="X35" s="143"/>
      <c r="Y35" s="194"/>
      <c r="Z35" s="176"/>
      <c r="AA35" s="174"/>
      <c r="AB35" s="162"/>
      <c r="AC35" s="161"/>
      <c r="AD35" s="163"/>
      <c r="AE35" s="186"/>
      <c r="AF35" s="197"/>
      <c r="AG35" s="188"/>
      <c r="AH35" s="170"/>
    </row>
    <row r="36" spans="1:34" s="43" customFormat="1" x14ac:dyDescent="0.2">
      <c r="B36" s="48">
        <v>27226</v>
      </c>
      <c r="C36" s="140" t="s">
        <v>226</v>
      </c>
      <c r="D36" s="43" t="str">
        <f>_xll.BDP(C36,$D$7)</f>
        <v>DKK</v>
      </c>
      <c r="E36" s="43" t="s">
        <v>371</v>
      </c>
      <c r="F36" s="66">
        <f>_xll.BDP(C36,$F$7)</f>
        <v>114.5</v>
      </c>
      <c r="G36" s="66">
        <f>_xll.BDP(C36,$G$7)</f>
        <v>115</v>
      </c>
      <c r="H36" s="67">
        <f>IF(OR(G36="#N/A N/A",F36="#N/A N/A"),0,  G36 - F36)</f>
        <v>0.5</v>
      </c>
      <c r="I36" s="75">
        <f>IF(OR(F36=0,F36="#N/A N/A"),0,H36 / F36*100)</f>
        <v>0.43668122270742354</v>
      </c>
      <c r="J36" s="25">
        <v>-26782</v>
      </c>
      <c r="K36" s="48" t="str">
        <f>CONCATENATE(C330,D36, " Curncy")</f>
        <v>EURDKK Curncy</v>
      </c>
      <c r="L36" s="48">
        <f>IF(D36 = C330,1,_xll.BDP(K36,$L$7))</f>
        <v>1</v>
      </c>
      <c r="M36" s="68">
        <f>IF(D36 = C330,1,_xll.BDP(K36,$M$7)*L36)</f>
        <v>7.4499000000000004</v>
      </c>
      <c r="N36" s="69">
        <f>H36*J36*T36/M36</f>
        <v>-1797.4737915945179</v>
      </c>
      <c r="O36" s="78">
        <f>N36 / Y330</f>
        <v>-1.0484899111846858E-5</v>
      </c>
      <c r="P36" s="69">
        <f>G36*J36*T36/M36</f>
        <v>-413418.97206673911</v>
      </c>
      <c r="Q36" s="10">
        <f>P36 / Y330*100</f>
        <v>-0.24115267957247771</v>
      </c>
      <c r="R36" s="81">
        <f>IF(Q36&lt;0,Q36,0)</f>
        <v>-0.24115267957247771</v>
      </c>
      <c r="S36" s="152">
        <f>IF(Q36&gt;0,Q36,0)</f>
        <v>0</v>
      </c>
      <c r="T36" s="33">
        <f>IF(EXACT(D36,UPPER(D36)),1,0.01)/V36</f>
        <v>1</v>
      </c>
      <c r="U36" s="43">
        <v>0</v>
      </c>
      <c r="V36" s="43">
        <v>1</v>
      </c>
      <c r="W36" s="143">
        <f>IF(AND(Q36&lt;0,O36&gt;0),O36,0)</f>
        <v>0</v>
      </c>
      <c r="X36" s="143">
        <f>IF(AND(Q36&gt;0,O36&gt;0),O36,0)</f>
        <v>0</v>
      </c>
      <c r="Y36" s="194"/>
      <c r="Z36" s="176">
        <f>_xll.BDH(C36,$Z$7,$D$1,$D$1)</f>
        <v>113.5</v>
      </c>
      <c r="AA36" s="174">
        <f>IF(OR(F36="#N/A N/A",Z36="#N/A N/A"),0,  F36 - Z36)</f>
        <v>1</v>
      </c>
      <c r="AB36" s="162">
        <f>IF(OR(Z36=0,Z36="#N/A N/A"),0,AA36 / Z36*100)</f>
        <v>0.88105726872246704</v>
      </c>
      <c r="AC36" s="161">
        <v>-26782</v>
      </c>
      <c r="AD36" s="163">
        <f>IF(D36 = C330,1,_xll.BDP(K36,$AD$7)*L36)</f>
        <v>7.4490999999999996</v>
      </c>
      <c r="AE36" s="186">
        <f>AA36*AC36*T36/AD36 / AF330</f>
        <v>-2.107315209929491E-5</v>
      </c>
      <c r="AF36" s="197"/>
      <c r="AG36" s="188"/>
      <c r="AH36" s="170"/>
    </row>
    <row r="37" spans="1:34" s="43" customFormat="1" x14ac:dyDescent="0.2">
      <c r="B37" s="48"/>
      <c r="C37" s="140" t="s">
        <v>225</v>
      </c>
      <c r="D37" s="43" t="str">
        <f>_xll.BDP(C37,$D$7)</f>
        <v>DKK</v>
      </c>
      <c r="E37" s="43" t="s">
        <v>457</v>
      </c>
      <c r="F37" s="66">
        <f>_xll.BDP(C37,$F$7)</f>
        <v>219.6</v>
      </c>
      <c r="G37" s="66">
        <f>_xll.BDP(C37,$G$7)</f>
        <v>222.2</v>
      </c>
      <c r="H37" s="67">
        <f>IF(OR(G37="#N/A N/A",F37="#N/A N/A"),0,  G37 - F37)</f>
        <v>2.5999999999999943</v>
      </c>
      <c r="I37" s="75">
        <f>IF(OR(F37=0,F37="#N/A N/A"),0,H37 / F37*100)</f>
        <v>1.183970856102001</v>
      </c>
      <c r="J37" s="25">
        <v>0</v>
      </c>
      <c r="K37" s="48" t="str">
        <f>CONCATENATE(C330,D37, " Curncy")</f>
        <v>EURDKK Curncy</v>
      </c>
      <c r="L37" s="48">
        <f>IF(D37 = C330,1,_xll.BDP(K37,$L$7))</f>
        <v>1</v>
      </c>
      <c r="M37" s="68">
        <f>IF(D37 = C330,1,_xll.BDP(K37,$M$7)*L37)</f>
        <v>7.4499000000000004</v>
      </c>
      <c r="N37" s="69">
        <f>H37*J37*T37/M37</f>
        <v>0</v>
      </c>
      <c r="O37" s="78">
        <f>N37 / Y330</f>
        <v>0</v>
      </c>
      <c r="P37" s="69">
        <f>G37*J37*T37/M37</f>
        <v>0</v>
      </c>
      <c r="Q37" s="10">
        <f>P37 / Y330*100</f>
        <v>0</v>
      </c>
      <c r="R37" s="81">
        <f>IF(Q37&lt;0,Q37,0)</f>
        <v>0</v>
      </c>
      <c r="S37" s="152">
        <f>IF(Q37&gt;0,Q37,0)</f>
        <v>0</v>
      </c>
      <c r="T37" s="33">
        <f>IF(EXACT(D37,UPPER(D37)),1,0.01)/V37</f>
        <v>1</v>
      </c>
      <c r="U37" s="43">
        <v>0</v>
      </c>
      <c r="V37" s="43">
        <v>1</v>
      </c>
      <c r="W37" s="143">
        <f>IF(AND(Q37&lt;0,O37&gt;0),O37,0)</f>
        <v>0</v>
      </c>
      <c r="X37" s="143">
        <f>IF(AND(Q37&gt;0,O37&gt;0),O37,0)</f>
        <v>0</v>
      </c>
      <c r="Y37" s="194"/>
      <c r="Z37" s="176">
        <f>_xll.BDH(C37,$Z$7,$D$1,$D$1)</f>
        <v>217.8</v>
      </c>
      <c r="AA37" s="174">
        <f>IF(OR(F37="#N/A N/A",Z37="#N/A N/A"),0,  F37 - Z37)</f>
        <v>1.7999999999999829</v>
      </c>
      <c r="AB37" s="162">
        <f>IF(OR(Z37=0,Z37="#N/A N/A"),0,AA37 / Z37*100)</f>
        <v>0.82644628099172757</v>
      </c>
      <c r="AC37" s="161">
        <v>0</v>
      </c>
      <c r="AD37" s="163">
        <f>IF(D37 = C330,1,_xll.BDP(K37,$AD$7)*L37)</f>
        <v>7.4490999999999996</v>
      </c>
      <c r="AE37" s="186">
        <f>AA37*AC37*T37/AD37 / AF330</f>
        <v>0</v>
      </c>
      <c r="AF37" s="197"/>
      <c r="AG37" s="188"/>
      <c r="AH37" s="170"/>
    </row>
    <row r="38" spans="1:34" s="43" customFormat="1" x14ac:dyDescent="0.2">
      <c r="A38" s="45" t="s">
        <v>305</v>
      </c>
      <c r="B38" s="61"/>
      <c r="C38" s="220"/>
      <c r="D38" s="45"/>
      <c r="E38" s="47" t="s">
        <v>224</v>
      </c>
      <c r="F38" s="70"/>
      <c r="G38" s="70"/>
      <c r="H38" s="71"/>
      <c r="I38" s="76"/>
      <c r="J38" s="40"/>
      <c r="K38" s="49"/>
      <c r="L38" s="49"/>
      <c r="M38" s="72"/>
      <c r="N38" s="73">
        <f xml:space="preserve"> SUM(N35:N37)</f>
        <v>-1797.4737915945179</v>
      </c>
      <c r="O38" s="79">
        <f xml:space="preserve"> SUM(O35:O37)</f>
        <v>-1.0484899111846858E-5</v>
      </c>
      <c r="P38" s="73">
        <f xml:space="preserve"> SUM(P35:P37)</f>
        <v>-413418.97206673911</v>
      </c>
      <c r="Q38" s="41">
        <f xml:space="preserve"> SUM(Q35:Q37)</f>
        <v>-0.24115267957247771</v>
      </c>
      <c r="R38" s="82">
        <f xml:space="preserve"> SUM(R35:R37)</f>
        <v>-0.24115267957247771</v>
      </c>
      <c r="S38" s="153">
        <f xml:space="preserve"> SUM(S35:S37)</f>
        <v>0</v>
      </c>
      <c r="T38" s="38"/>
      <c r="U38" s="45"/>
      <c r="V38" s="45"/>
      <c r="W38" s="144">
        <f xml:space="preserve"> SUM(W35:W37)</f>
        <v>0</v>
      </c>
      <c r="X38" s="144">
        <f xml:space="preserve"> SUM(X35:X37)</f>
        <v>0</v>
      </c>
      <c r="Y38" s="207"/>
      <c r="Z38" s="165"/>
      <c r="AA38" s="175"/>
      <c r="AB38" s="164"/>
      <c r="AC38" s="165"/>
      <c r="AD38" s="171"/>
      <c r="AE38" s="187">
        <f xml:space="preserve"> SUM(AE35:AE37)</f>
        <v>-2.107315209929491E-5</v>
      </c>
      <c r="AF38" s="208"/>
      <c r="AG38" s="188"/>
      <c r="AH38" s="170"/>
    </row>
    <row r="39" spans="1:34" s="43" customFormat="1" x14ac:dyDescent="0.2">
      <c r="B39" s="48"/>
      <c r="C39" s="140"/>
      <c r="F39" s="66"/>
      <c r="G39" s="66"/>
      <c r="H39" s="67"/>
      <c r="I39" s="75"/>
      <c r="J39" s="25"/>
      <c r="K39" s="48"/>
      <c r="L39" s="48"/>
      <c r="M39" s="68"/>
      <c r="N39" s="69"/>
      <c r="O39" s="78"/>
      <c r="P39" s="69"/>
      <c r="Q39" s="10"/>
      <c r="R39" s="81"/>
      <c r="S39" s="152"/>
      <c r="T39" s="33"/>
      <c r="W39" s="143"/>
      <c r="X39" s="143"/>
      <c r="Y39" s="194"/>
      <c r="Z39" s="176"/>
      <c r="AA39" s="174"/>
      <c r="AB39" s="162"/>
      <c r="AC39" s="161"/>
      <c r="AD39" s="163"/>
      <c r="AE39" s="186"/>
      <c r="AF39" s="197"/>
      <c r="AG39" s="188"/>
      <c r="AH39" s="170"/>
    </row>
    <row r="40" spans="1:34" s="43" customFormat="1" x14ac:dyDescent="0.2">
      <c r="B40" s="48">
        <v>3050</v>
      </c>
      <c r="C40" s="140" t="s">
        <v>223</v>
      </c>
      <c r="D40" s="43" t="str">
        <f>_xll.BDP(C40,$D$7)</f>
        <v>EUR</v>
      </c>
      <c r="E40" s="43" t="s">
        <v>456</v>
      </c>
      <c r="F40" s="66">
        <f>_xll.BDP(C40,$F$7)</f>
        <v>25.38</v>
      </c>
      <c r="G40" s="66">
        <f>_xll.BDP(C40,$G$7)</f>
        <v>25.52</v>
      </c>
      <c r="H40" s="67">
        <f>IF(OR(G40="#N/A N/A",F40="#N/A N/A"),0,  G40 - F40)</f>
        <v>0.14000000000000057</v>
      </c>
      <c r="I40" s="75">
        <f>IF(OR(F40=0,F40="#N/A N/A"),0,H40 / F40*100)</f>
        <v>0.55161544523246875</v>
      </c>
      <c r="J40" s="25">
        <v>-79500</v>
      </c>
      <c r="K40" s="48" t="str">
        <f>CONCATENATE(C330,D40, " Curncy")</f>
        <v>EUREUR Curncy</v>
      </c>
      <c r="L40" s="48">
        <f>IF(D40 = C330,1,_xll.BDP(K40,$L$7))</f>
        <v>1</v>
      </c>
      <c r="M40" s="68">
        <f>IF(D40 = C330,1,_xll.BDP(K40,$M$7)*L40)</f>
        <v>1</v>
      </c>
      <c r="N40" s="69">
        <f>H40*J40*T40/M40</f>
        <v>-11130.000000000045</v>
      </c>
      <c r="O40" s="78">
        <f>N40 / Y330</f>
        <v>-6.4922741939583731E-5</v>
      </c>
      <c r="P40" s="69">
        <f>G40*J40*T40/M40</f>
        <v>-2028840</v>
      </c>
      <c r="Q40" s="10">
        <f>P40 / Y330*100</f>
        <v>-1.1834488387844071</v>
      </c>
      <c r="R40" s="81">
        <f>IF(Q40&lt;0,Q40,0)</f>
        <v>-1.1834488387844071</v>
      </c>
      <c r="S40" s="152">
        <f>IF(Q40&gt;0,Q40,0)</f>
        <v>0</v>
      </c>
      <c r="T40" s="33">
        <f>IF(EXACT(D40,UPPER(D40)),1,0.01)/V40</f>
        <v>1</v>
      </c>
      <c r="U40" s="43">
        <v>0</v>
      </c>
      <c r="V40" s="43">
        <v>1</v>
      </c>
      <c r="W40" s="143">
        <f>IF(AND(Q40&lt;0,O40&gt;0),O40,0)</f>
        <v>0</v>
      </c>
      <c r="X40" s="143">
        <f>IF(AND(Q40&gt;0,O40&gt;0),O40,0)</f>
        <v>0</v>
      </c>
      <c r="Y40" s="194"/>
      <c r="Z40" s="176">
        <f>_xll.BDH(C40,$Z$7,$D$1,$D$1)</f>
        <v>25.35</v>
      </c>
      <c r="AA40" s="174">
        <f>IF(OR(F40="#N/A N/A",Z40="#N/A N/A"),0,  F40 - Z40)</f>
        <v>2.9999999999997584E-2</v>
      </c>
      <c r="AB40" s="162">
        <f>IF(OR(Z40=0,Z40="#N/A N/A"),0,AA40 / Z40*100)</f>
        <v>0.11834319526626265</v>
      </c>
      <c r="AC40" s="161">
        <v>-79500</v>
      </c>
      <c r="AD40" s="163">
        <f>IF(D40 = C330,1,_xll.BDP(K40,$AD$7)*L40)</f>
        <v>1</v>
      </c>
      <c r="AE40" s="186">
        <f>AA40*AC40*T40/AD40 / AF330</f>
        <v>-1.3979083013489864E-5</v>
      </c>
      <c r="AF40" s="197"/>
      <c r="AG40" s="188"/>
      <c r="AH40" s="170"/>
    </row>
    <row r="41" spans="1:34" s="43" customFormat="1" x14ac:dyDescent="0.2">
      <c r="B41" s="48">
        <v>6510</v>
      </c>
      <c r="C41" s="140" t="s">
        <v>222</v>
      </c>
      <c r="D41" s="43" t="str">
        <f>_xll.BDP(C41,$D$7)</f>
        <v>EUR</v>
      </c>
      <c r="E41" s="43" t="s">
        <v>455</v>
      </c>
      <c r="F41" s="66">
        <f>_xll.BDP(C41,$F$7)</f>
        <v>36.44</v>
      </c>
      <c r="G41" s="66">
        <f>_xll.BDP(C41,$G$7)</f>
        <v>36.86</v>
      </c>
      <c r="H41" s="67">
        <f>IF(OR(G41="#N/A N/A",F41="#N/A N/A"),0,  G41 - F41)</f>
        <v>0.42000000000000171</v>
      </c>
      <c r="I41" s="75">
        <f>IF(OR(F41=0,F41="#N/A N/A"),0,H41 / F41*100)</f>
        <v>1.1525795828759653</v>
      </c>
      <c r="J41" s="25">
        <v>-39000</v>
      </c>
      <c r="K41" s="48" t="str">
        <f>CONCATENATE(C330,D41, " Curncy")</f>
        <v>EUREUR Curncy</v>
      </c>
      <c r="L41" s="48">
        <f>IF(D41 = C330,1,_xll.BDP(K41,$L$7))</f>
        <v>1</v>
      </c>
      <c r="M41" s="68">
        <f>IF(D41 = C330,1,_xll.BDP(K41,$M$7)*L41)</f>
        <v>1</v>
      </c>
      <c r="N41" s="69">
        <f>H41*J41*T41/M41</f>
        <v>-16380.000000000067</v>
      </c>
      <c r="O41" s="78">
        <f>N41 / Y330</f>
        <v>-9.5546676816745874E-5</v>
      </c>
      <c r="P41" s="69">
        <f>G41*J41*T41/M41</f>
        <v>-1437540</v>
      </c>
      <c r="Q41" s="10">
        <f>P41 / Y330*100</f>
        <v>-0.83853583511077101</v>
      </c>
      <c r="R41" s="81">
        <f>IF(Q41&lt;0,Q41,0)</f>
        <v>-0.83853583511077101</v>
      </c>
      <c r="S41" s="152">
        <f>IF(Q41&gt;0,Q41,0)</f>
        <v>0</v>
      </c>
      <c r="T41" s="33">
        <f>IF(EXACT(D41,UPPER(D41)),1,0.01)/V41</f>
        <v>1</v>
      </c>
      <c r="U41" s="43">
        <v>0</v>
      </c>
      <c r="V41" s="43">
        <v>1</v>
      </c>
      <c r="W41" s="143">
        <f>IF(AND(Q41&lt;0,O41&gt;0),O41,0)</f>
        <v>0</v>
      </c>
      <c r="X41" s="143">
        <f>IF(AND(Q41&gt;0,O41&gt;0),O41,0)</f>
        <v>0</v>
      </c>
      <c r="Y41" s="194"/>
      <c r="Z41" s="176">
        <f>_xll.BDH(C41,$Z$7,$D$1,$D$1)</f>
        <v>36.47</v>
      </c>
      <c r="AA41" s="174">
        <f>IF(OR(F41="#N/A N/A",Z41="#N/A N/A"),0,  F41 - Z41)</f>
        <v>-3.0000000000001137E-2</v>
      </c>
      <c r="AB41" s="162">
        <f>IF(OR(Z41=0,Z41="#N/A N/A"),0,AA41 / Z41*100)</f>
        <v>-8.2259391280507646E-2</v>
      </c>
      <c r="AC41" s="161">
        <v>-39000</v>
      </c>
      <c r="AD41" s="163">
        <f>IF(D41 = C330,1,_xll.BDP(K41,$AD$7)*L41)</f>
        <v>1</v>
      </c>
      <c r="AE41" s="186">
        <f>AA41*AC41*T41/AD41 / AF330</f>
        <v>6.8576633651090466E-6</v>
      </c>
      <c r="AF41" s="197"/>
      <c r="AG41" s="188"/>
      <c r="AH41" s="170"/>
    </row>
    <row r="42" spans="1:34" s="43" customFormat="1" x14ac:dyDescent="0.2">
      <c r="A42" s="45" t="s">
        <v>306</v>
      </c>
      <c r="B42" s="61"/>
      <c r="C42" s="220"/>
      <c r="D42" s="45"/>
      <c r="E42" s="47" t="s">
        <v>221</v>
      </c>
      <c r="F42" s="70"/>
      <c r="G42" s="70"/>
      <c r="H42" s="71"/>
      <c r="I42" s="76"/>
      <c r="J42" s="40"/>
      <c r="K42" s="49"/>
      <c r="L42" s="49"/>
      <c r="M42" s="72"/>
      <c r="N42" s="73">
        <f xml:space="preserve"> SUM(N39:N41)</f>
        <v>-27510.000000000113</v>
      </c>
      <c r="O42" s="79">
        <f xml:space="preserve"> SUM(O39:O41)</f>
        <v>-1.604694187563296E-4</v>
      </c>
      <c r="P42" s="73">
        <f xml:space="preserve"> SUM(P39:P41)</f>
        <v>-3466380</v>
      </c>
      <c r="Q42" s="41">
        <f xml:space="preserve"> SUM(Q39:Q41)</f>
        <v>-2.0219846738951781</v>
      </c>
      <c r="R42" s="82">
        <f xml:space="preserve"> SUM(R39:R41)</f>
        <v>-2.0219846738951781</v>
      </c>
      <c r="S42" s="153">
        <f xml:space="preserve"> SUM(S39:S41)</f>
        <v>0</v>
      </c>
      <c r="T42" s="38"/>
      <c r="U42" s="45"/>
      <c r="V42" s="45"/>
      <c r="W42" s="144">
        <f xml:space="preserve"> SUM(W39:W41)</f>
        <v>0</v>
      </c>
      <c r="X42" s="144">
        <f xml:space="preserve"> SUM(X39:X41)</f>
        <v>0</v>
      </c>
      <c r="Y42" s="207"/>
      <c r="Z42" s="165"/>
      <c r="AA42" s="175"/>
      <c r="AB42" s="164"/>
      <c r="AC42" s="165"/>
      <c r="AD42" s="171"/>
      <c r="AE42" s="187">
        <f xml:space="preserve"> SUM(AE39:AE41)</f>
        <v>-7.1214196483808169E-6</v>
      </c>
      <c r="AF42" s="208"/>
      <c r="AG42" s="188"/>
      <c r="AH42" s="170"/>
    </row>
    <row r="43" spans="1:34" s="43" customFormat="1" x14ac:dyDescent="0.2">
      <c r="B43" s="48"/>
      <c r="C43" s="140"/>
      <c r="F43" s="66"/>
      <c r="G43" s="66"/>
      <c r="H43" s="67"/>
      <c r="I43" s="75"/>
      <c r="J43" s="25"/>
      <c r="K43" s="48"/>
      <c r="L43" s="48"/>
      <c r="M43" s="68"/>
      <c r="N43" s="69"/>
      <c r="O43" s="78"/>
      <c r="P43" s="69"/>
      <c r="Q43" s="10"/>
      <c r="R43" s="81"/>
      <c r="S43" s="152"/>
      <c r="T43" s="33"/>
      <c r="W43" s="143"/>
      <c r="X43" s="143"/>
      <c r="Y43" s="194"/>
      <c r="Z43" s="176"/>
      <c r="AA43" s="174"/>
      <c r="AB43" s="162"/>
      <c r="AC43" s="161"/>
      <c r="AD43" s="163"/>
      <c r="AE43" s="186"/>
      <c r="AF43" s="197"/>
      <c r="AG43" s="188"/>
      <c r="AH43" s="170"/>
    </row>
    <row r="44" spans="1:34" s="43" customFormat="1" x14ac:dyDescent="0.2">
      <c r="B44" s="48">
        <v>1494</v>
      </c>
      <c r="C44" s="140" t="s">
        <v>220</v>
      </c>
      <c r="D44" s="43" t="str">
        <f>_xll.BDP(C44,$D$7)</f>
        <v>EUR</v>
      </c>
      <c r="E44" s="43" t="s">
        <v>454</v>
      </c>
      <c r="F44" s="66">
        <f>_xll.BDP(C44,$F$7)</f>
        <v>62.06</v>
      </c>
      <c r="G44" s="66">
        <f>_xll.BDP(C44,$G$7)</f>
        <v>62.54</v>
      </c>
      <c r="H44" s="67">
        <f>IF(OR(G44="#N/A N/A",F44="#N/A N/A"),0,  G44 - F44)</f>
        <v>0.47999999999999687</v>
      </c>
      <c r="I44" s="75">
        <f>IF(OR(F44=0,F44="#N/A N/A"),0,H44 / F44*100)</f>
        <v>0.77344505317434231</v>
      </c>
      <c r="J44" s="25">
        <v>-24000</v>
      </c>
      <c r="K44" s="48" t="str">
        <f>CONCATENATE(C330,D44, " Curncy")</f>
        <v>EUREUR Curncy</v>
      </c>
      <c r="L44" s="48">
        <f>IF(D44 = C330,1,_xll.BDP(K44,$L$7))</f>
        <v>1</v>
      </c>
      <c r="M44" s="68">
        <f>IF(D44 = C330,1,_xll.BDP(K44,$M$7)*L44)</f>
        <v>1</v>
      </c>
      <c r="N44" s="69">
        <f>H44*J44*T44/M44</f>
        <v>-11519.999999999925</v>
      </c>
      <c r="O44" s="78">
        <f>N44 / Y330</f>
        <v>-6.7197662816172215E-5</v>
      </c>
      <c r="P44" s="69">
        <f>G44*J44*T44/M44</f>
        <v>-1500960</v>
      </c>
      <c r="Q44" s="10">
        <f>P44 / Y330*100</f>
        <v>-0.87552954844238273</v>
      </c>
      <c r="R44" s="81">
        <f>IF(Q44&lt;0,Q44,0)</f>
        <v>-0.87552954844238273</v>
      </c>
      <c r="S44" s="152">
        <f>IF(Q44&gt;0,Q44,0)</f>
        <v>0</v>
      </c>
      <c r="T44" s="33">
        <f>IF(EXACT(D44,UPPER(D44)),1,0.01)/V44</f>
        <v>1</v>
      </c>
      <c r="U44" s="43">
        <v>0</v>
      </c>
      <c r="V44" s="43">
        <v>1</v>
      </c>
      <c r="W44" s="143">
        <f>IF(AND(Q44&lt;0,O44&gt;0),O44,0)</f>
        <v>0</v>
      </c>
      <c r="X44" s="143">
        <f>IF(AND(Q44&gt;0,O44&gt;0),O44,0)</f>
        <v>0</v>
      </c>
      <c r="Y44" s="194"/>
      <c r="Z44" s="176">
        <f>_xll.BDH(C44,$Z$7,$D$1,$D$1)</f>
        <v>62.88</v>
      </c>
      <c r="AA44" s="174">
        <f>IF(OR(F44="#N/A N/A",Z44="#N/A N/A"),0,  F44 - Z44)</f>
        <v>-0.82000000000000028</v>
      </c>
      <c r="AB44" s="162">
        <f>IF(OR(Z44=0,Z44="#N/A N/A"),0,AA44 / Z44*100)</f>
        <v>-1.3040712468193387</v>
      </c>
      <c r="AC44" s="161">
        <v>-24000</v>
      </c>
      <c r="AD44" s="163">
        <f>IF(D44 = C330,1,_xll.BDP(K44,$AD$7)*L44)</f>
        <v>1</v>
      </c>
      <c r="AE44" s="186">
        <f>AA44*AC44*T44/AD44 / AF330</f>
        <v>1.1534941455157348E-4</v>
      </c>
      <c r="AF44" s="197"/>
      <c r="AG44" s="188"/>
      <c r="AH44" s="170"/>
    </row>
    <row r="45" spans="1:34" s="43" customFormat="1" x14ac:dyDescent="0.2">
      <c r="B45" s="48">
        <v>4275</v>
      </c>
      <c r="C45" s="140" t="s">
        <v>219</v>
      </c>
      <c r="D45" s="43" t="str">
        <f>_xll.BDP(C45,$D$7)</f>
        <v>EUR</v>
      </c>
      <c r="E45" s="43" t="s">
        <v>453</v>
      </c>
      <c r="F45" s="66">
        <f>_xll.BDP(C45,$F$7)</f>
        <v>27.72</v>
      </c>
      <c r="G45" s="66">
        <f>_xll.BDP(C45,$G$7)</f>
        <v>28.26</v>
      </c>
      <c r="H45" s="67">
        <f>IF(OR(G45="#N/A N/A",F45="#N/A N/A"),0,  G45 - F45)</f>
        <v>0.5400000000000027</v>
      </c>
      <c r="I45" s="75">
        <f>IF(OR(F45=0,F45="#N/A N/A"),0,H45 / F45*100)</f>
        <v>1.9480519480519578</v>
      </c>
      <c r="J45" s="25">
        <v>-67200</v>
      </c>
      <c r="K45" s="48" t="str">
        <f>CONCATENATE(C330,D45, " Curncy")</f>
        <v>EUREUR Curncy</v>
      </c>
      <c r="L45" s="48">
        <f>IF(D45 = C330,1,_xll.BDP(K45,$L$7))</f>
        <v>1</v>
      </c>
      <c r="M45" s="68">
        <f>IF(D45 = C330,1,_xll.BDP(K45,$M$7)*L45)</f>
        <v>1</v>
      </c>
      <c r="N45" s="69">
        <f>H45*J45*T45/M45</f>
        <v>-36288.000000000182</v>
      </c>
      <c r="O45" s="78">
        <f>N45 / Y330</f>
        <v>-2.1167263787094488E-4</v>
      </c>
      <c r="P45" s="69">
        <f>G45*J45*T45/M45</f>
        <v>-1899072</v>
      </c>
      <c r="Q45" s="10">
        <f>P45 / Y330*100</f>
        <v>-1.107753471524606</v>
      </c>
      <c r="R45" s="81">
        <f>IF(Q45&lt;0,Q45,0)</f>
        <v>-1.107753471524606</v>
      </c>
      <c r="S45" s="152">
        <f>IF(Q45&gt;0,Q45,0)</f>
        <v>0</v>
      </c>
      <c r="T45" s="33">
        <f>IF(EXACT(D45,UPPER(D45)),1,0.01)/V45</f>
        <v>1</v>
      </c>
      <c r="U45" s="43">
        <v>0</v>
      </c>
      <c r="V45" s="43">
        <v>1</v>
      </c>
      <c r="W45" s="143">
        <f>IF(AND(Q45&lt;0,O45&gt;0),O45,0)</f>
        <v>0</v>
      </c>
      <c r="X45" s="143">
        <f>IF(AND(Q45&gt;0,O45&gt;0),O45,0)</f>
        <v>0</v>
      </c>
      <c r="Y45" s="194"/>
      <c r="Z45" s="176">
        <f>_xll.BDH(C45,$Z$7,$D$1,$D$1)</f>
        <v>27.61</v>
      </c>
      <c r="AA45" s="174">
        <f>IF(OR(F45="#N/A N/A",Z45="#N/A N/A"),0,  F45 - Z45)</f>
        <v>0.10999999999999943</v>
      </c>
      <c r="AB45" s="162">
        <f>IF(OR(Z45=0,Z45="#N/A N/A"),0,AA45 / Z45*100)</f>
        <v>0.39840637450198996</v>
      </c>
      <c r="AC45" s="161">
        <v>-67200</v>
      </c>
      <c r="AD45" s="163">
        <f>IF(D45 = C330,1,_xll.BDP(K45,$AD$7)*L45)</f>
        <v>1</v>
      </c>
      <c r="AE45" s="186">
        <f>AA45*AC45*T45/AD45 / AF330</f>
        <v>-4.3326365465712731E-5</v>
      </c>
      <c r="AF45" s="197"/>
      <c r="AG45" s="188"/>
      <c r="AH45" s="170"/>
    </row>
    <row r="46" spans="1:34" s="43" customFormat="1" x14ac:dyDescent="0.2">
      <c r="B46" s="48">
        <v>3987</v>
      </c>
      <c r="C46" s="140" t="s">
        <v>217</v>
      </c>
      <c r="D46" s="43" t="str">
        <f>_xll.BDP(C46,$D$7)</f>
        <v>EUR</v>
      </c>
      <c r="E46" s="43" t="s">
        <v>452</v>
      </c>
      <c r="F46" s="66">
        <f>_xll.BDP(C46,$F$7)</f>
        <v>113.15</v>
      </c>
      <c r="G46" s="66">
        <f>_xll.BDP(C46,$G$7)</f>
        <v>111.25</v>
      </c>
      <c r="H46" s="67">
        <f>IF(OR(G46="#N/A N/A",F46="#N/A N/A"),0,  G46 - F46)</f>
        <v>-1.9000000000000057</v>
      </c>
      <c r="I46" s="75">
        <f>IF(OR(F46=0,F46="#N/A N/A"),0,H46 / F46*100)</f>
        <v>-1.6791869200176808</v>
      </c>
      <c r="J46" s="25">
        <v>-3300</v>
      </c>
      <c r="K46" s="48" t="str">
        <f>CONCATENATE(C330,D46, " Curncy")</f>
        <v>EUREUR Curncy</v>
      </c>
      <c r="L46" s="48">
        <f>IF(D46 = C330,1,_xll.BDP(K46,$L$7))</f>
        <v>1</v>
      </c>
      <c r="M46" s="68">
        <f>IF(D46 = C330,1,_xll.BDP(K46,$M$7)*L46)</f>
        <v>1</v>
      </c>
      <c r="N46" s="69">
        <f>H46*J46*T46/M46</f>
        <v>6270.0000000000191</v>
      </c>
      <c r="O46" s="78">
        <f>N46 / Y330</f>
        <v>3.6573727939010743E-5</v>
      </c>
      <c r="P46" s="69">
        <f>G46*J46*T46/M46</f>
        <v>-367125</v>
      </c>
      <c r="Q46" s="10">
        <f>P46 / Y330*100</f>
        <v>-0.21414880174815434</v>
      </c>
      <c r="R46" s="81">
        <f>IF(Q46&lt;0,Q46,0)</f>
        <v>-0.21414880174815434</v>
      </c>
      <c r="S46" s="152">
        <f>IF(Q46&gt;0,Q46,0)</f>
        <v>0</v>
      </c>
      <c r="T46" s="33">
        <f>IF(EXACT(D46,UPPER(D46)),1,0.01)/V46</f>
        <v>1</v>
      </c>
      <c r="U46" s="43">
        <v>0</v>
      </c>
      <c r="V46" s="43">
        <v>1</v>
      </c>
      <c r="W46" s="143">
        <f>IF(AND(Q46&lt;0,O46&gt;0),O46,0)</f>
        <v>3.6573727939010743E-5</v>
      </c>
      <c r="X46" s="143">
        <f>IF(AND(Q46&gt;0,O46&gt;0),O46,0)</f>
        <v>0</v>
      </c>
      <c r="Y46" s="194"/>
      <c r="Z46" s="176">
        <f>_xll.BDH(C46,$Z$7,$D$1,$D$1)</f>
        <v>112.5</v>
      </c>
      <c r="AA46" s="174">
        <f>IF(OR(F46="#N/A N/A",Z46="#N/A N/A"),0,  F46 - Z46)</f>
        <v>0.65000000000000568</v>
      </c>
      <c r="AB46" s="162">
        <f>IF(OR(Z46=0,Z46="#N/A N/A"),0,AA46 / Z46*100)</f>
        <v>0.57777777777778283</v>
      </c>
      <c r="AC46" s="161">
        <v>-3300</v>
      </c>
      <c r="AD46" s="163">
        <f>IF(D46 = C330,1,_xll.BDP(K46,$AD$7)*L46)</f>
        <v>1</v>
      </c>
      <c r="AE46" s="186">
        <f>AA46*AC46*T46/AD46 / AF330</f>
        <v>-1.2572382836032885E-5</v>
      </c>
      <c r="AF46" s="197"/>
      <c r="AG46" s="188"/>
      <c r="AH46" s="170"/>
    </row>
    <row r="47" spans="1:34" s="43" customFormat="1" x14ac:dyDescent="0.2">
      <c r="B47" s="48">
        <v>23543</v>
      </c>
      <c r="C47" s="140" t="s">
        <v>216</v>
      </c>
      <c r="D47" s="43" t="str">
        <f>_xll.BDP(C47,$D$7)</f>
        <v>EUR</v>
      </c>
      <c r="E47" s="43" t="s">
        <v>451</v>
      </c>
      <c r="F47" s="66">
        <f>_xll.BDP(C47,$F$7)</f>
        <v>461.8</v>
      </c>
      <c r="G47" s="66">
        <f>_xll.BDP(C47,$G$7)</f>
        <v>494.4</v>
      </c>
      <c r="H47" s="67">
        <f>IF(OR(G47="#N/A N/A",F47="#N/A N/A"),0,  G47 - F47)</f>
        <v>32.599999999999966</v>
      </c>
      <c r="I47" s="75">
        <f>IF(OR(F47=0,F47="#N/A N/A"),0,H47 / F47*100)</f>
        <v>7.0593330446080476</v>
      </c>
      <c r="J47" s="25">
        <v>-1133</v>
      </c>
      <c r="K47" s="48" t="str">
        <f>CONCATENATE(C330,D47, " Curncy")</f>
        <v>EUREUR Curncy</v>
      </c>
      <c r="L47" s="48">
        <f>IF(D47 = C330,1,_xll.BDP(K47,$L$7))</f>
        <v>1</v>
      </c>
      <c r="M47" s="68">
        <f>IF(D47 = C330,1,_xll.BDP(K47,$M$7)*L47)</f>
        <v>1</v>
      </c>
      <c r="N47" s="69">
        <f>H47*J47*T47/M47</f>
        <v>-36935.799999999959</v>
      </c>
      <c r="O47" s="78">
        <f>N47 / Y330</f>
        <v>-2.1545133977826273E-4</v>
      </c>
      <c r="P47" s="69">
        <f>G47*J47*T47/M47</f>
        <v>-560155.19999999995</v>
      </c>
      <c r="Q47" s="10">
        <f>P47 / Y330*100</f>
        <v>-0.3267458355410221</v>
      </c>
      <c r="R47" s="81">
        <f>IF(Q47&lt;0,Q47,0)</f>
        <v>-0.3267458355410221</v>
      </c>
      <c r="S47" s="152">
        <f>IF(Q47&gt;0,Q47,0)</f>
        <v>0</v>
      </c>
      <c r="T47" s="33">
        <f>IF(EXACT(D47,UPPER(D47)),1,0.01)/V47</f>
        <v>1</v>
      </c>
      <c r="U47" s="43">
        <v>0</v>
      </c>
      <c r="V47" s="43">
        <v>1</v>
      </c>
      <c r="W47" s="143">
        <f>IF(AND(Q47&lt;0,O47&gt;0),O47,0)</f>
        <v>0</v>
      </c>
      <c r="X47" s="143">
        <f>IF(AND(Q47&gt;0,O47&gt;0),O47,0)</f>
        <v>0</v>
      </c>
      <c r="Y47" s="194"/>
      <c r="Z47" s="176">
        <f>_xll.BDH(C47,$Z$7,$D$1,$D$1)</f>
        <v>453.8</v>
      </c>
      <c r="AA47" s="174">
        <f>IF(OR(F47="#N/A N/A",Z47="#N/A N/A"),0,  F47 - Z47)</f>
        <v>8</v>
      </c>
      <c r="AB47" s="162">
        <f>IF(OR(Z47=0,Z47="#N/A N/A"),0,AA47 / Z47*100)</f>
        <v>1.7628911414720141</v>
      </c>
      <c r="AC47" s="161">
        <v>-1133</v>
      </c>
      <c r="AD47" s="163">
        <f>IF(D47 = C330,1,_xll.BDP(K47,$AD$7)*L47)</f>
        <v>1</v>
      </c>
      <c r="AE47" s="186">
        <f>AA47*AC47*T47/AD47 / AF330</f>
        <v>-5.3126376702005167E-5</v>
      </c>
      <c r="AF47" s="197"/>
      <c r="AG47" s="188"/>
      <c r="AH47" s="170"/>
    </row>
    <row r="48" spans="1:34" s="43" customFormat="1" x14ac:dyDescent="0.2">
      <c r="B48" s="48">
        <v>21079</v>
      </c>
      <c r="C48" s="140" t="s">
        <v>215</v>
      </c>
      <c r="D48" s="43" t="str">
        <f>_xll.BDP(C48,$D$7)</f>
        <v>EUR</v>
      </c>
      <c r="E48" s="43" t="s">
        <v>450</v>
      </c>
      <c r="F48" s="66">
        <f>_xll.BDP(C48,$F$7)</f>
        <v>440</v>
      </c>
      <c r="G48" s="66">
        <f>_xll.BDP(C48,$G$7)</f>
        <v>443.7</v>
      </c>
      <c r="H48" s="67">
        <f>IF(OR(G48="#N/A N/A",F48="#N/A N/A"),0,  G48 - F48)</f>
        <v>3.6999999999999886</v>
      </c>
      <c r="I48" s="75">
        <f>IF(OR(F48=0,F48="#N/A N/A"),0,H48 / F48*100)</f>
        <v>0.84090909090908839</v>
      </c>
      <c r="J48" s="25">
        <v>-1850</v>
      </c>
      <c r="K48" s="48" t="str">
        <f>CONCATENATE(C330,D48, " Curncy")</f>
        <v>EUREUR Curncy</v>
      </c>
      <c r="L48" s="48">
        <f>IF(D48 = C330,1,_xll.BDP(K48,$L$7))</f>
        <v>1</v>
      </c>
      <c r="M48" s="68">
        <f>IF(D48 = C330,1,_xll.BDP(K48,$M$7)*L48)</f>
        <v>1</v>
      </c>
      <c r="N48" s="69">
        <f>H48*J48*T48/M48</f>
        <v>-6844.9999999999791</v>
      </c>
      <c r="O48" s="78">
        <f>N48 / Y330</f>
        <v>-3.992777794936635E-5</v>
      </c>
      <c r="P48" s="69">
        <f>G48*J48*T48/M48</f>
        <v>-820845</v>
      </c>
      <c r="Q48" s="10">
        <f>P48 / Y330*100</f>
        <v>-0.47880959665226763</v>
      </c>
      <c r="R48" s="81">
        <f>IF(Q48&lt;0,Q48,0)</f>
        <v>-0.47880959665226763</v>
      </c>
      <c r="S48" s="152">
        <f>IF(Q48&gt;0,Q48,0)</f>
        <v>0</v>
      </c>
      <c r="T48" s="33">
        <f>IF(EXACT(D48,UPPER(D48)),1,0.01)/V48</f>
        <v>1</v>
      </c>
      <c r="U48" s="43">
        <v>0</v>
      </c>
      <c r="V48" s="43">
        <v>1</v>
      </c>
      <c r="W48" s="143">
        <f>IF(AND(Q48&lt;0,O48&gt;0),O48,0)</f>
        <v>0</v>
      </c>
      <c r="X48" s="143">
        <f>IF(AND(Q48&gt;0,O48&gt;0),O48,0)</f>
        <v>0</v>
      </c>
      <c r="Y48" s="194"/>
      <c r="Z48" s="176">
        <f>_xll.BDH(C48,$Z$7,$D$1,$D$1)</f>
        <v>440.8</v>
      </c>
      <c r="AA48" s="174">
        <f>IF(OR(F48="#N/A N/A",Z48="#N/A N/A"),0,  F48 - Z48)</f>
        <v>-0.80000000000001137</v>
      </c>
      <c r="AB48" s="162">
        <f>IF(OR(Z48=0,Z48="#N/A N/A"),0,AA48 / Z48*100)</f>
        <v>-0.18148820326679024</v>
      </c>
      <c r="AC48" s="161">
        <v>-1850</v>
      </c>
      <c r="AD48" s="163">
        <f>IF(D48 = C330,1,_xll.BDP(K48,$AD$7)*L48)</f>
        <v>1</v>
      </c>
      <c r="AE48" s="186">
        <f>AA48*AC48*T48/AD48 / AF330</f>
        <v>8.674651094325768E-6</v>
      </c>
      <c r="AF48" s="197"/>
      <c r="AG48" s="188"/>
      <c r="AH48" s="170"/>
    </row>
    <row r="49" spans="1:34" s="43" customFormat="1" x14ac:dyDescent="0.2">
      <c r="B49" s="48">
        <v>4317</v>
      </c>
      <c r="C49" s="140" t="s">
        <v>214</v>
      </c>
      <c r="D49" s="43" t="str">
        <f>_xll.BDP(C49,$D$7)</f>
        <v>EUR</v>
      </c>
      <c r="E49" s="43" t="s">
        <v>449</v>
      </c>
      <c r="F49" s="66">
        <f>_xll.BDP(C49,$F$7)</f>
        <v>30.68</v>
      </c>
      <c r="G49" s="66">
        <f>_xll.BDP(C49,$G$7)</f>
        <v>30.72</v>
      </c>
      <c r="H49" s="67">
        <f>IF(OR(G49="#N/A N/A",F49="#N/A N/A"),0,  G49 - F49)</f>
        <v>3.9999999999999147E-2</v>
      </c>
      <c r="I49" s="75">
        <f>IF(OR(F49=0,F49="#N/A N/A"),0,H49 / F49*100)</f>
        <v>0.13037809647978862</v>
      </c>
      <c r="J49" s="25">
        <v>-43000</v>
      </c>
      <c r="K49" s="48" t="str">
        <f>CONCATENATE(C330,D49, " Curncy")</f>
        <v>EUREUR Curncy</v>
      </c>
      <c r="L49" s="48">
        <f>IF(D49 = C330,1,_xll.BDP(K49,$L$7))</f>
        <v>1</v>
      </c>
      <c r="M49" s="68">
        <f>IF(D49 = C330,1,_xll.BDP(K49,$M$7)*L49)</f>
        <v>1</v>
      </c>
      <c r="N49" s="69">
        <f>H49*J49*T49/M49</f>
        <v>-1719.9999999999634</v>
      </c>
      <c r="O49" s="78">
        <f>N49 / Y330</f>
        <v>-1.0032984378803341E-5</v>
      </c>
      <c r="P49" s="69">
        <f>G49*J49*T49/M49</f>
        <v>-1320960</v>
      </c>
      <c r="Q49" s="10">
        <f>P49 / Y330*100</f>
        <v>-0.77053320029211303</v>
      </c>
      <c r="R49" s="81">
        <f>IF(Q49&lt;0,Q49,0)</f>
        <v>-0.77053320029211303</v>
      </c>
      <c r="S49" s="152">
        <f>IF(Q49&gt;0,Q49,0)</f>
        <v>0</v>
      </c>
      <c r="T49" s="33">
        <f>IF(EXACT(D49,UPPER(D49)),1,0.01)/V49</f>
        <v>1</v>
      </c>
      <c r="U49" s="43">
        <v>0</v>
      </c>
      <c r="V49" s="43">
        <v>1</v>
      </c>
      <c r="W49" s="143">
        <f>IF(AND(Q49&lt;0,O49&gt;0),O49,0)</f>
        <v>0</v>
      </c>
      <c r="X49" s="143">
        <f>IF(AND(Q49&gt;0,O49&gt;0),O49,0)</f>
        <v>0</v>
      </c>
      <c r="Y49" s="194"/>
      <c r="Z49" s="176">
        <f>_xll.BDH(C49,$Z$7,$D$1,$D$1)</f>
        <v>30.58</v>
      </c>
      <c r="AA49" s="174">
        <f>IF(OR(F49="#N/A N/A",Z49="#N/A N/A"),0,  F49 - Z49)</f>
        <v>0.10000000000000142</v>
      </c>
      <c r="AB49" s="162">
        <f>IF(OR(Z49=0,Z49="#N/A N/A"),0,AA49 / Z49*100)</f>
        <v>0.32701111837802954</v>
      </c>
      <c r="AC49" s="161">
        <v>-43000</v>
      </c>
      <c r="AD49" s="163">
        <f>IF(D49 = C330,1,_xll.BDP(K49,$AD$7)*L49)</f>
        <v>1</v>
      </c>
      <c r="AE49" s="186">
        <f>AA49*AC49*T49/AD49 / AF330</f>
        <v>-2.5203378179460003E-5</v>
      </c>
      <c r="AF49" s="197"/>
      <c r="AG49" s="188"/>
      <c r="AH49" s="170"/>
    </row>
    <row r="50" spans="1:34" s="43" customFormat="1" x14ac:dyDescent="0.2">
      <c r="B50" s="48">
        <v>719</v>
      </c>
      <c r="C50" s="140" t="s">
        <v>213</v>
      </c>
      <c r="D50" s="43" t="str">
        <f>_xll.BDP(C50,$D$7)</f>
        <v>EUR</v>
      </c>
      <c r="E50" s="43" t="s">
        <v>448</v>
      </c>
      <c r="F50" s="66">
        <f>_xll.BDP(C50,$F$7)</f>
        <v>13.885</v>
      </c>
      <c r="G50" s="66">
        <f>_xll.BDP(C50,$G$7)</f>
        <v>13.925000000000001</v>
      </c>
      <c r="H50" s="67">
        <f>IF(OR(G50="#N/A N/A",F50="#N/A N/A"),0,  G50 - F50)</f>
        <v>4.0000000000000924E-2</v>
      </c>
      <c r="I50" s="75">
        <f>IF(OR(F50=0,F50="#N/A N/A"),0,H50 / F50*100)</f>
        <v>0.28808066258553061</v>
      </c>
      <c r="J50" s="25">
        <v>87000</v>
      </c>
      <c r="K50" s="48" t="str">
        <f>CONCATENATE(C330,D50, " Curncy")</f>
        <v>EUREUR Curncy</v>
      </c>
      <c r="L50" s="48">
        <f>IF(D50 = C330,1,_xll.BDP(K50,$L$7))</f>
        <v>1</v>
      </c>
      <c r="M50" s="68">
        <f>IF(D50 = C330,1,_xll.BDP(K50,$M$7)*L50)</f>
        <v>1</v>
      </c>
      <c r="N50" s="69">
        <f>H50*J50*T50/M50</f>
        <v>3480.0000000000805</v>
      </c>
      <c r="O50" s="78">
        <f>N50 / Y330</f>
        <v>2.029929397571929E-5</v>
      </c>
      <c r="P50" s="69">
        <f>G50*J50*T50/M50</f>
        <v>1211475</v>
      </c>
      <c r="Q50" s="10">
        <f>P50 / Y330*100</f>
        <v>0.70666917152971143</v>
      </c>
      <c r="R50" s="81">
        <f>IF(Q50&lt;0,Q50,0)</f>
        <v>0</v>
      </c>
      <c r="S50" s="152">
        <f>IF(Q50&gt;0,Q50,0)</f>
        <v>0.70666917152971143</v>
      </c>
      <c r="T50" s="33">
        <f>IF(EXACT(D50,UPPER(D50)),1,0.01)/V50</f>
        <v>1</v>
      </c>
      <c r="U50" s="43">
        <v>0</v>
      </c>
      <c r="V50" s="43">
        <v>1</v>
      </c>
      <c r="W50" s="143">
        <f>IF(AND(Q50&lt;0,O50&gt;0),O50,0)</f>
        <v>0</v>
      </c>
      <c r="X50" s="143">
        <f>IF(AND(Q50&gt;0,O50&gt;0),O50,0)</f>
        <v>2.029929397571929E-5</v>
      </c>
      <c r="Y50" s="194"/>
      <c r="Z50" s="176">
        <f>_xll.BDH(C50,$Z$7,$D$1,$D$1)</f>
        <v>13.74</v>
      </c>
      <c r="AA50" s="174">
        <f>IF(OR(F50="#N/A N/A",Z50="#N/A N/A"),0,  F50 - Z50)</f>
        <v>0.14499999999999957</v>
      </c>
      <c r="AB50" s="162">
        <f>IF(OR(Z50=0,Z50="#N/A N/A"),0,AA50 / Z50*100)</f>
        <v>1.0553129548762705</v>
      </c>
      <c r="AC50" s="161">
        <v>87000</v>
      </c>
      <c r="AD50" s="163">
        <f>IF(D50 = C330,1,_xll.BDP(K50,$AD$7)*L50)</f>
        <v>1</v>
      </c>
      <c r="AE50" s="186">
        <f>AA50*AC50*T50/AD50 / AF330</f>
        <v>7.3939678077647089E-5</v>
      </c>
      <c r="AF50" s="197"/>
      <c r="AG50" s="188"/>
      <c r="AH50" s="170"/>
    </row>
    <row r="51" spans="1:34" s="43" customFormat="1" x14ac:dyDescent="0.2">
      <c r="B51" s="48">
        <v>7168</v>
      </c>
      <c r="C51" s="140" t="s">
        <v>212</v>
      </c>
      <c r="D51" s="43" t="str">
        <f>_xll.BDP(C51,$D$7)</f>
        <v>EUR</v>
      </c>
      <c r="E51" s="43" t="s">
        <v>447</v>
      </c>
      <c r="F51" s="66">
        <f>_xll.BDP(C51,$F$7)</f>
        <v>109.7</v>
      </c>
      <c r="G51" s="66">
        <f>_xll.BDP(C51,$G$7)</f>
        <v>110</v>
      </c>
      <c r="H51" s="67">
        <f>IF(OR(G51="#N/A N/A",F51="#N/A N/A"),0,  G51 - F51)</f>
        <v>0.29999999999999716</v>
      </c>
      <c r="I51" s="75">
        <f>IF(OR(F51=0,F51="#N/A N/A"),0,H51 / F51*100)</f>
        <v>0.27347310847766376</v>
      </c>
      <c r="J51" s="25">
        <v>-1950</v>
      </c>
      <c r="K51" s="48" t="str">
        <f>CONCATENATE(C330,D51, " Curncy")</f>
        <v>EUREUR Curncy</v>
      </c>
      <c r="L51" s="48">
        <f>IF(D51 = C330,1,_xll.BDP(K51,$L$7))</f>
        <v>1</v>
      </c>
      <c r="M51" s="68">
        <f>IF(D51 = C330,1,_xll.BDP(K51,$M$7)*L51)</f>
        <v>1</v>
      </c>
      <c r="N51" s="69">
        <f>H51*J51*T51/M51</f>
        <v>-584.99999999999443</v>
      </c>
      <c r="O51" s="78">
        <f>N51 / Y330</f>
        <v>-3.4123813148837348E-6</v>
      </c>
      <c r="P51" s="69">
        <f>G51*J51*T51/M51</f>
        <v>-214500</v>
      </c>
      <c r="Q51" s="10">
        <f>P51 / Y330*100</f>
        <v>-0.12512064821240479</v>
      </c>
      <c r="R51" s="81">
        <f>IF(Q51&lt;0,Q51,0)</f>
        <v>-0.12512064821240479</v>
      </c>
      <c r="S51" s="152">
        <f>IF(Q51&gt;0,Q51,0)</f>
        <v>0</v>
      </c>
      <c r="T51" s="33">
        <f>IF(EXACT(D51,UPPER(D51)),1,0.01)/V51</f>
        <v>1</v>
      </c>
      <c r="U51" s="43">
        <v>0</v>
      </c>
      <c r="V51" s="43">
        <v>1</v>
      </c>
      <c r="W51" s="143">
        <f>IF(AND(Q51&lt;0,O51&gt;0),O51,0)</f>
        <v>0</v>
      </c>
      <c r="X51" s="143">
        <f>IF(AND(Q51&gt;0,O51&gt;0),O51,0)</f>
        <v>0</v>
      </c>
      <c r="Y51" s="194"/>
      <c r="Z51" s="176">
        <f>_xll.BDH(C51,$Z$7,$D$1,$D$1)</f>
        <v>108.1</v>
      </c>
      <c r="AA51" s="174">
        <f>IF(OR(F51="#N/A N/A",Z51="#N/A N/A"),0,  F51 - Z51)</f>
        <v>1.6000000000000085</v>
      </c>
      <c r="AB51" s="162">
        <f>IF(OR(Z51=0,Z51="#N/A N/A"),0,AA51 / Z51*100)</f>
        <v>1.4801110083256326</v>
      </c>
      <c r="AC51" s="161">
        <v>-1950</v>
      </c>
      <c r="AD51" s="163">
        <f>IF(D51 = C330,1,_xll.BDP(K51,$AD$7)*L51)</f>
        <v>1</v>
      </c>
      <c r="AE51" s="186">
        <f>AA51*AC51*T51/AD51 / AF330</f>
        <v>-1.8287102306956865E-5</v>
      </c>
      <c r="AF51" s="197"/>
      <c r="AG51" s="188"/>
      <c r="AH51" s="170"/>
    </row>
    <row r="52" spans="1:34" s="43" customFormat="1" x14ac:dyDescent="0.2">
      <c r="B52" s="48">
        <v>1575</v>
      </c>
      <c r="C52" s="140" t="s">
        <v>211</v>
      </c>
      <c r="D52" s="43" t="str">
        <f>_xll.BDP(C52,$D$7)</f>
        <v>EUR</v>
      </c>
      <c r="E52" s="43" t="s">
        <v>446</v>
      </c>
      <c r="F52" s="66">
        <f>_xll.BDP(C52,$F$7)</f>
        <v>82</v>
      </c>
      <c r="G52" s="66">
        <f>_xll.BDP(C52,$G$7)</f>
        <v>81.8</v>
      </c>
      <c r="H52" s="67">
        <f>IF(OR(G52="#N/A N/A",F52="#N/A N/A"),0,  G52 - F52)</f>
        <v>-0.20000000000000284</v>
      </c>
      <c r="I52" s="75">
        <f>IF(OR(F52=0,F52="#N/A N/A"),0,H52 / F52*100)</f>
        <v>-0.24390243902439371</v>
      </c>
      <c r="J52" s="25">
        <v>22191</v>
      </c>
      <c r="K52" s="48" t="str">
        <f>CONCATENATE(C330,D52, " Curncy")</f>
        <v>EUREUR Curncy</v>
      </c>
      <c r="L52" s="48">
        <f>IF(D52 = C330,1,_xll.BDP(K52,$L$7))</f>
        <v>1</v>
      </c>
      <c r="M52" s="68">
        <f>IF(D52 = C330,1,_xll.BDP(K52,$M$7)*L52)</f>
        <v>1</v>
      </c>
      <c r="N52" s="69">
        <f>H52*J52*T52/M52</f>
        <v>-4438.2000000000635</v>
      </c>
      <c r="O52" s="78">
        <f>N52 / Y330</f>
        <v>-2.5888599575585216E-5</v>
      </c>
      <c r="P52" s="69">
        <f>G52*J52*T52/M52</f>
        <v>1815223.8</v>
      </c>
      <c r="Q52" s="10">
        <f>P52 / Y330*100</f>
        <v>1.0588437226414202</v>
      </c>
      <c r="R52" s="81">
        <f>IF(Q52&lt;0,Q52,0)</f>
        <v>0</v>
      </c>
      <c r="S52" s="152">
        <f>IF(Q52&gt;0,Q52,0)</f>
        <v>1.0588437226414202</v>
      </c>
      <c r="T52" s="33">
        <f>IF(EXACT(D52,UPPER(D52)),1,0.01)/V52</f>
        <v>1</v>
      </c>
      <c r="U52" s="43">
        <v>0</v>
      </c>
      <c r="V52" s="43">
        <v>1</v>
      </c>
      <c r="W52" s="143">
        <f>IF(AND(Q52&lt;0,O52&gt;0),O52,0)</f>
        <v>0</v>
      </c>
      <c r="X52" s="143">
        <f>IF(AND(Q52&gt;0,O52&gt;0),O52,0)</f>
        <v>0</v>
      </c>
      <c r="Y52" s="194"/>
      <c r="Z52" s="176">
        <f>_xll.BDH(C52,$Z$7,$D$1,$D$1)</f>
        <v>83.4</v>
      </c>
      <c r="AA52" s="174">
        <f>IF(OR(F52="#N/A N/A",Z52="#N/A N/A"),0,  F52 - Z52)</f>
        <v>-1.4000000000000057</v>
      </c>
      <c r="AB52" s="162">
        <f>IF(OR(Z52=0,Z52="#N/A N/A"),0,AA52 / Z52*100)</f>
        <v>-1.6786570743405342</v>
      </c>
      <c r="AC52" s="161">
        <v>22191</v>
      </c>
      <c r="AD52" s="163">
        <f>IF(D52 = C330,1,_xll.BDP(K52,$AD$7)*L52)</f>
        <v>1</v>
      </c>
      <c r="AE52" s="186">
        <f>AA52*AC52*T52/AD52 / AF330</f>
        <v>-1.8209382122152273E-4</v>
      </c>
      <c r="AF52" s="197"/>
      <c r="AG52" s="188"/>
      <c r="AH52" s="170"/>
    </row>
    <row r="53" spans="1:34" s="43" customFormat="1" x14ac:dyDescent="0.2">
      <c r="B53" s="48">
        <v>7003</v>
      </c>
      <c r="C53" s="140" t="s">
        <v>210</v>
      </c>
      <c r="D53" s="43" t="str">
        <f>_xll.BDP(C53,$D$7)</f>
        <v>EUR</v>
      </c>
      <c r="E53" s="43" t="s">
        <v>342</v>
      </c>
      <c r="F53" s="66">
        <f>_xll.BDP(C53,$F$7)</f>
        <v>12.895</v>
      </c>
      <c r="G53" s="66">
        <f>_xll.BDP(C53,$G$7)</f>
        <v>12.865</v>
      </c>
      <c r="H53" s="67">
        <f>IF(OR(G53="#N/A N/A",F53="#N/A N/A"),0,  G53 - F53)</f>
        <v>-2.9999999999999361E-2</v>
      </c>
      <c r="I53" s="75">
        <f>IF(OR(F53=0,F53="#N/A N/A"),0,H53 / F53*100)</f>
        <v>-0.23264831329972363</v>
      </c>
      <c r="J53" s="25">
        <v>-210000</v>
      </c>
      <c r="K53" s="48" t="str">
        <f>CONCATENATE(C330,D53, " Curncy")</f>
        <v>EUREUR Curncy</v>
      </c>
      <c r="L53" s="48">
        <f>IF(D53 = C330,1,_xll.BDP(K53,$L$7))</f>
        <v>1</v>
      </c>
      <c r="M53" s="68">
        <f>IF(D53 = C330,1,_xll.BDP(K53,$M$7)*L53)</f>
        <v>1</v>
      </c>
      <c r="N53" s="69">
        <f>H53*J53*T53/M53</f>
        <v>6299.9999999998654</v>
      </c>
      <c r="O53" s="78">
        <f>N53 / Y330</f>
        <v>3.6748721852593631E-5</v>
      </c>
      <c r="P53" s="69">
        <f>G53*J53*T53/M53</f>
        <v>-2701650</v>
      </c>
      <c r="Q53" s="10">
        <f>P53 / Y330*100</f>
        <v>-1.5759076887787573</v>
      </c>
      <c r="R53" s="81">
        <f>IF(Q53&lt;0,Q53,0)</f>
        <v>-1.5759076887787573</v>
      </c>
      <c r="S53" s="152">
        <f>IF(Q53&gt;0,Q53,0)</f>
        <v>0</v>
      </c>
      <c r="T53" s="33">
        <f>IF(EXACT(D53,UPPER(D53)),1,0.01)/V53</f>
        <v>1</v>
      </c>
      <c r="U53" s="43">
        <v>0</v>
      </c>
      <c r="V53" s="43">
        <v>1</v>
      </c>
      <c r="W53" s="143">
        <f>IF(AND(Q53&lt;0,O53&gt;0),O53,0)</f>
        <v>3.6748721852593631E-5</v>
      </c>
      <c r="X53" s="143">
        <f>IF(AND(Q53&gt;0,O53&gt;0),O53,0)</f>
        <v>0</v>
      </c>
      <c r="Y53" s="194"/>
      <c r="Z53" s="176">
        <f>_xll.BDH(C53,$Z$7,$D$1,$D$1)</f>
        <v>13.025</v>
      </c>
      <c r="AA53" s="174">
        <f>IF(OR(F53="#N/A N/A",Z53="#N/A N/A"),0,  F53 - Z53)</f>
        <v>-0.13000000000000078</v>
      </c>
      <c r="AB53" s="162">
        <f>IF(OR(Z53=0,Z53="#N/A N/A"),0,AA53 / Z53*100)</f>
        <v>-0.99808061420346084</v>
      </c>
      <c r="AC53" s="161">
        <v>-210000</v>
      </c>
      <c r="AD53" s="163">
        <f>IF(D53 = C330,1,_xll.BDP(K53,$AD$7)*L53)</f>
        <v>1</v>
      </c>
      <c r="AE53" s="186">
        <f>AA53*AC53*T53/AD53 / AF330</f>
        <v>1.6001214518587267E-4</v>
      </c>
      <c r="AF53" s="197"/>
      <c r="AG53" s="188"/>
      <c r="AH53" s="170"/>
    </row>
    <row r="54" spans="1:34" s="43" customFormat="1" x14ac:dyDescent="0.2">
      <c r="B54" s="48">
        <v>25712</v>
      </c>
      <c r="C54" s="140" t="s">
        <v>209</v>
      </c>
      <c r="D54" s="43" t="str">
        <f>_xll.BDP(C54,$D$7)</f>
        <v>EUR</v>
      </c>
      <c r="E54" s="43" t="s">
        <v>445</v>
      </c>
      <c r="F54" s="66">
        <f>_xll.BDP(C54,$F$7)</f>
        <v>84.6</v>
      </c>
      <c r="G54" s="66">
        <f>_xll.BDP(C54,$G$7)</f>
        <v>84.75</v>
      </c>
      <c r="H54" s="67">
        <f>IF(OR(G54="#N/A N/A",F54="#N/A N/A"),0,  G54 - F54)</f>
        <v>0.15000000000000568</v>
      </c>
      <c r="I54" s="75">
        <f>IF(OR(F54=0,F54="#N/A N/A"),0,H54 / F54*100)</f>
        <v>0.17730496453901384</v>
      </c>
      <c r="J54" s="25">
        <v>-2080</v>
      </c>
      <c r="K54" s="48" t="str">
        <f>CONCATENATE(C330,D54, " Curncy")</f>
        <v>EUREUR Curncy</v>
      </c>
      <c r="L54" s="48">
        <f>IF(D54 = C330,1,_xll.BDP(K54,$L$7))</f>
        <v>1</v>
      </c>
      <c r="M54" s="68">
        <f>IF(D54 = C330,1,_xll.BDP(K54,$M$7)*L54)</f>
        <v>1</v>
      </c>
      <c r="N54" s="69">
        <f>H54*J54*T54/M54</f>
        <v>-312.00000000001182</v>
      </c>
      <c r="O54" s="78">
        <f>N54 / Y330</f>
        <v>-1.8199367012714114E-6</v>
      </c>
      <c r="P54" s="69">
        <f>G54*J54*T54/M54</f>
        <v>-176280</v>
      </c>
      <c r="Q54" s="10">
        <f>P54 / Y330*100</f>
        <v>-0.10282642362183085</v>
      </c>
      <c r="R54" s="81">
        <f>IF(Q54&lt;0,Q54,0)</f>
        <v>-0.10282642362183085</v>
      </c>
      <c r="S54" s="152">
        <f>IF(Q54&gt;0,Q54,0)</f>
        <v>0</v>
      </c>
      <c r="T54" s="33">
        <f>IF(EXACT(D54,UPPER(D54)),1,0.01)/V54</f>
        <v>1</v>
      </c>
      <c r="U54" s="43">
        <v>0</v>
      </c>
      <c r="V54" s="43">
        <v>1</v>
      </c>
      <c r="W54" s="143">
        <f>IF(AND(Q54&lt;0,O54&gt;0),O54,0)</f>
        <v>0</v>
      </c>
      <c r="X54" s="143">
        <f>IF(AND(Q54&gt;0,O54&gt;0),O54,0)</f>
        <v>0</v>
      </c>
      <c r="Y54" s="194"/>
      <c r="Z54" s="176">
        <f>_xll.BDH(C54,$Z$7,$D$1,$D$1)</f>
        <v>84.75</v>
      </c>
      <c r="AA54" s="174">
        <f>IF(OR(F54="#N/A N/A",Z54="#N/A N/A"),0,  F54 - Z54)</f>
        <v>-0.15000000000000568</v>
      </c>
      <c r="AB54" s="162">
        <f>IF(OR(Z54=0,Z54="#N/A N/A"),0,AA54 / Z54*100)</f>
        <v>-0.17699115044248456</v>
      </c>
      <c r="AC54" s="161">
        <v>-2080</v>
      </c>
      <c r="AD54" s="163">
        <f>IF(D54 = C330,1,_xll.BDP(K54,$AD$7)*L54)</f>
        <v>1</v>
      </c>
      <c r="AE54" s="186">
        <f>AA54*AC54*T54/AD54 / AF330</f>
        <v>1.8287102306957459E-6</v>
      </c>
      <c r="AF54" s="197"/>
      <c r="AG54" s="188"/>
      <c r="AH54" s="170"/>
    </row>
    <row r="55" spans="1:34" s="43" customFormat="1" x14ac:dyDescent="0.2">
      <c r="B55" s="48">
        <v>299</v>
      </c>
      <c r="C55" s="140" t="s">
        <v>207</v>
      </c>
      <c r="D55" s="43" t="str">
        <f>_xll.BDP(C55,$D$7)</f>
        <v>EUR</v>
      </c>
      <c r="E55" s="43" t="s">
        <v>444</v>
      </c>
      <c r="F55" s="66">
        <f>_xll.BDP(C55,$F$7)</f>
        <v>53.18</v>
      </c>
      <c r="G55" s="66">
        <f>_xll.BDP(C55,$G$7)</f>
        <v>54.78</v>
      </c>
      <c r="H55" s="67">
        <f>IF(OR(G55="#N/A N/A",F55="#N/A N/A"),0,  G55 - F55)</f>
        <v>1.6000000000000014</v>
      </c>
      <c r="I55" s="75">
        <f>IF(OR(F55=0,F55="#N/A N/A"),0,H55 / F55*100)</f>
        <v>3.0086498683715708</v>
      </c>
      <c r="J55" s="25">
        <v>-92000</v>
      </c>
      <c r="K55" s="48" t="str">
        <f>CONCATENATE(C330,D55, " Curncy")</f>
        <v>EUREUR Curncy</v>
      </c>
      <c r="L55" s="48">
        <f>IF(D55 = C330,1,_xll.BDP(K55,$L$7))</f>
        <v>1</v>
      </c>
      <c r="M55" s="68">
        <f>IF(D55 = C330,1,_xll.BDP(K55,$M$7)*L55)</f>
        <v>1</v>
      </c>
      <c r="N55" s="69">
        <f>H55*J55*T55/M55</f>
        <v>-147200.00000000012</v>
      </c>
      <c r="O55" s="78">
        <f>N55 / Y330</f>
        <v>-8.5863680265109562E-4</v>
      </c>
      <c r="P55" s="69">
        <f>G55*J55*T55/M55</f>
        <v>-5039760</v>
      </c>
      <c r="Q55" s="10">
        <f>P55 / Y330*100</f>
        <v>-2.9397577530766861</v>
      </c>
      <c r="R55" s="81">
        <f>IF(Q55&lt;0,Q55,0)</f>
        <v>-2.9397577530766861</v>
      </c>
      <c r="S55" s="152">
        <f>IF(Q55&gt;0,Q55,0)</f>
        <v>0</v>
      </c>
      <c r="T55" s="33">
        <f>IF(EXACT(D55,UPPER(D55)),1,0.01)/V55</f>
        <v>1</v>
      </c>
      <c r="U55" s="43">
        <v>0</v>
      </c>
      <c r="V55" s="43">
        <v>1</v>
      </c>
      <c r="W55" s="143">
        <f>IF(AND(Q55&lt;0,O55&gt;0),O55,0)</f>
        <v>0</v>
      </c>
      <c r="X55" s="143">
        <f>IF(AND(Q55&gt;0,O55&gt;0),O55,0)</f>
        <v>0</v>
      </c>
      <c r="Y55" s="194"/>
      <c r="Z55" s="176">
        <f>_xll.BDH(C55,$Z$7,$D$1,$D$1)</f>
        <v>52.68</v>
      </c>
      <c r="AA55" s="174">
        <f>IF(OR(F55="#N/A N/A",Z55="#N/A N/A"),0,  F55 - Z55)</f>
        <v>0.5</v>
      </c>
      <c r="AB55" s="162">
        <f>IF(OR(Z55=0,Z55="#N/A N/A"),0,AA55 / Z55*100)</f>
        <v>0.94912680334092636</v>
      </c>
      <c r="AC55" s="161">
        <v>-92000</v>
      </c>
      <c r="AD55" s="163">
        <f>IF(D55 = C330,1,_xll.BDP(K55,$AD$7)*L55)</f>
        <v>1</v>
      </c>
      <c r="AE55" s="186">
        <f>AA55*AC55*T55/AD55 / AF330</f>
        <v>-2.6961753401282413E-4</v>
      </c>
      <c r="AF55" s="197"/>
      <c r="AG55" s="188"/>
      <c r="AH55" s="170"/>
    </row>
    <row r="56" spans="1:34" s="43" customFormat="1" x14ac:dyDescent="0.2">
      <c r="B56" s="48">
        <v>3999</v>
      </c>
      <c r="C56" s="140" t="s">
        <v>206</v>
      </c>
      <c r="D56" s="43" t="str">
        <f>_xll.BDP(C56,$D$7)</f>
        <v>EUR</v>
      </c>
      <c r="E56" s="43" t="s">
        <v>443</v>
      </c>
      <c r="F56" s="66">
        <f>_xll.BDP(C56,$F$7)</f>
        <v>4.46</v>
      </c>
      <c r="G56" s="66">
        <f>_xll.BDP(C56,$G$7)</f>
        <v>4.5339999999999998</v>
      </c>
      <c r="H56" s="67">
        <f>IF(OR(G56="#N/A N/A",F56="#N/A N/A"),0,  G56 - F56)</f>
        <v>7.3999999999999844E-2</v>
      </c>
      <c r="I56" s="75">
        <f>IF(OR(F56=0,F56="#N/A N/A"),0,H56 / F56*100)</f>
        <v>1.6591928251121042</v>
      </c>
      <c r="J56" s="25">
        <v>-140000</v>
      </c>
      <c r="K56" s="48" t="str">
        <f>CONCATENATE(C330,D56, " Curncy")</f>
        <v>EUREUR Curncy</v>
      </c>
      <c r="L56" s="48">
        <f>IF(D56 = C330,1,_xll.BDP(K56,$L$7))</f>
        <v>1</v>
      </c>
      <c r="M56" s="68">
        <f>IF(D56 = C330,1,_xll.BDP(K56,$M$7)*L56)</f>
        <v>1</v>
      </c>
      <c r="N56" s="69">
        <f>H56*J56*T56/M56</f>
        <v>-10359.999999999978</v>
      </c>
      <c r="O56" s="78">
        <f>N56 / Y330</f>
        <v>-6.0431231490932913E-5</v>
      </c>
      <c r="P56" s="69">
        <f>G56*J56*T56/M56</f>
        <v>-634760</v>
      </c>
      <c r="Q56" s="10">
        <f>P56 / Y330*100</f>
        <v>-0.37026378862147352</v>
      </c>
      <c r="R56" s="81">
        <f>IF(Q56&lt;0,Q56,0)</f>
        <v>-0.37026378862147352</v>
      </c>
      <c r="S56" s="152">
        <f>IF(Q56&gt;0,Q56,0)</f>
        <v>0</v>
      </c>
      <c r="T56" s="33">
        <f>IF(EXACT(D56,UPPER(D56)),1,0.01)/V56</f>
        <v>1</v>
      </c>
      <c r="U56" s="43">
        <v>0</v>
      </c>
      <c r="V56" s="43">
        <v>1</v>
      </c>
      <c r="W56" s="143">
        <f>IF(AND(Q56&lt;0,O56&gt;0),O56,0)</f>
        <v>0</v>
      </c>
      <c r="X56" s="143">
        <f>IF(AND(Q56&gt;0,O56&gt;0),O56,0)</f>
        <v>0</v>
      </c>
      <c r="Y56" s="194"/>
      <c r="Z56" s="176">
        <f>_xll.BDH(C56,$Z$7,$D$1,$D$1)</f>
        <v>4.6349999999999998</v>
      </c>
      <c r="AA56" s="174">
        <f>IF(OR(F56="#N/A N/A",Z56="#N/A N/A"),0,  F56 - Z56)</f>
        <v>-0.17499999999999982</v>
      </c>
      <c r="AB56" s="162">
        <f>IF(OR(Z56=0,Z56="#N/A N/A"),0,AA56 / Z56*100)</f>
        <v>-3.7756202804746462</v>
      </c>
      <c r="AC56" s="161">
        <v>-140000</v>
      </c>
      <c r="AD56" s="163">
        <f>IF(D56 = C330,1,_xll.BDP(K56,$AD$7)*L56)</f>
        <v>1</v>
      </c>
      <c r="AE56" s="186">
        <f>AA56*AC56*T56/AD56 / AF330</f>
        <v>1.4360064311552573E-4</v>
      </c>
      <c r="AF56" s="197"/>
      <c r="AG56" s="188"/>
      <c r="AH56" s="170"/>
    </row>
    <row r="57" spans="1:34" s="43" customFormat="1" x14ac:dyDescent="0.2">
      <c r="B57" s="48">
        <v>2055</v>
      </c>
      <c r="C57" s="140" t="s">
        <v>205</v>
      </c>
      <c r="D57" s="43" t="str">
        <f>_xll.BDP(C57,$D$7)</f>
        <v>EUR</v>
      </c>
      <c r="E57" s="43" t="s">
        <v>442</v>
      </c>
      <c r="F57" s="66">
        <f>_xll.BDP(C57,$F$7)</f>
        <v>80</v>
      </c>
      <c r="G57" s="66">
        <f>_xll.BDP(C57,$G$7)</f>
        <v>79.62</v>
      </c>
      <c r="H57" s="67">
        <f>IF(OR(G57="#N/A N/A",F57="#N/A N/A"),0,  G57 - F57)</f>
        <v>-0.37999999999999545</v>
      </c>
      <c r="I57" s="75">
        <f>IF(OR(F57=0,F57="#N/A N/A"),0,H57 / F57*100)</f>
        <v>-0.47499999999999437</v>
      </c>
      <c r="J57" s="25">
        <v>-9000</v>
      </c>
      <c r="K57" s="48" t="str">
        <f>CONCATENATE(C330,D57, " Curncy")</f>
        <v>EUREUR Curncy</v>
      </c>
      <c r="L57" s="48">
        <f>IF(D57 = C330,1,_xll.BDP(K57,$L$7))</f>
        <v>1</v>
      </c>
      <c r="M57" s="68">
        <f>IF(D57 = C330,1,_xll.BDP(K57,$M$7)*L57)</f>
        <v>1</v>
      </c>
      <c r="N57" s="69">
        <f>H57*J57*T57/M57</f>
        <v>3419.9999999999591</v>
      </c>
      <c r="O57" s="78">
        <f>N57 / Y330</f>
        <v>1.9949306148551014E-5</v>
      </c>
      <c r="P57" s="69">
        <f>G57*J57*T57/M57</f>
        <v>-716580</v>
      </c>
      <c r="Q57" s="10">
        <f>P57 / Y330*100</f>
        <v>-0.41799046198622386</v>
      </c>
      <c r="R57" s="81">
        <f>IF(Q57&lt;0,Q57,0)</f>
        <v>-0.41799046198622386</v>
      </c>
      <c r="S57" s="152">
        <f>IF(Q57&gt;0,Q57,0)</f>
        <v>0</v>
      </c>
      <c r="T57" s="33">
        <f>IF(EXACT(D57,UPPER(D57)),1,0.01)/V57</f>
        <v>1</v>
      </c>
      <c r="U57" s="43">
        <v>0</v>
      </c>
      <c r="V57" s="43">
        <v>1</v>
      </c>
      <c r="W57" s="143">
        <f>IF(AND(Q57&lt;0,O57&gt;0),O57,0)</f>
        <v>1.9949306148551014E-5</v>
      </c>
      <c r="X57" s="143">
        <f>IF(AND(Q57&gt;0,O57&gt;0),O57,0)</f>
        <v>0</v>
      </c>
      <c r="Y57" s="194"/>
      <c r="Z57" s="176">
        <f>_xll.BDH(C57,$Z$7,$D$1,$D$1)</f>
        <v>78.86</v>
      </c>
      <c r="AA57" s="174">
        <f>IF(OR(F57="#N/A N/A",Z57="#N/A N/A"),0,  F57 - Z57)</f>
        <v>1.1400000000000006</v>
      </c>
      <c r="AB57" s="162">
        <f>IF(OR(Z57=0,Z57="#N/A N/A"),0,AA57 / Z57*100)</f>
        <v>1.4455997971088013</v>
      </c>
      <c r="AC57" s="161">
        <v>-9000</v>
      </c>
      <c r="AD57" s="163">
        <f>IF(D57 = C330,1,_xll.BDP(K57,$AD$7)*L57)</f>
        <v>1</v>
      </c>
      <c r="AE57" s="186">
        <f>AA57*AC57*T57/AD57 / AF330</f>
        <v>-6.0136432586338625E-5</v>
      </c>
      <c r="AF57" s="197"/>
      <c r="AG57" s="188"/>
      <c r="AH57" s="170"/>
    </row>
    <row r="58" spans="1:34" s="43" customFormat="1" x14ac:dyDescent="0.2">
      <c r="B58" s="48">
        <v>3988</v>
      </c>
      <c r="C58" s="140" t="s">
        <v>204</v>
      </c>
      <c r="D58" s="43" t="str">
        <f>_xll.BDP(C58,$D$7)</f>
        <v>EUR</v>
      </c>
      <c r="E58" s="43" t="s">
        <v>441</v>
      </c>
      <c r="F58" s="66">
        <f>_xll.BDP(C58,$F$7)</f>
        <v>20.53</v>
      </c>
      <c r="G58" s="66">
        <f>_xll.BDP(C58,$G$7)</f>
        <v>20.64</v>
      </c>
      <c r="H58" s="67">
        <f>IF(OR(G58="#N/A N/A",F58="#N/A N/A"),0,  G58 - F58)</f>
        <v>0.10999999999999943</v>
      </c>
      <c r="I58" s="75">
        <f>IF(OR(F58=0,F58="#N/A N/A"),0,H58 / F58*100)</f>
        <v>0.53580126643935422</v>
      </c>
      <c r="J58" s="25">
        <v>112000</v>
      </c>
      <c r="K58" s="48" t="str">
        <f>CONCATENATE(C330,D58, " Curncy")</f>
        <v>EUREUR Curncy</v>
      </c>
      <c r="L58" s="48">
        <f>IF(D58 = C330,1,_xll.BDP(K58,$L$7))</f>
        <v>1</v>
      </c>
      <c r="M58" s="68">
        <f>IF(D58 = C330,1,_xll.BDP(K58,$M$7)*L58)</f>
        <v>1</v>
      </c>
      <c r="N58" s="69">
        <f>H58*J58*T58/M58</f>
        <v>12319.999999999936</v>
      </c>
      <c r="O58" s="78">
        <f>N58 / Y330</f>
        <v>7.1864167178406482E-5</v>
      </c>
      <c r="P58" s="69">
        <f>G58*J58*T58/M58</f>
        <v>2311680</v>
      </c>
      <c r="Q58" s="10">
        <f>P58 / Y330*100</f>
        <v>1.3484331005111978</v>
      </c>
      <c r="R58" s="81">
        <f>IF(Q58&lt;0,Q58,0)</f>
        <v>0</v>
      </c>
      <c r="S58" s="152">
        <f>IF(Q58&gt;0,Q58,0)</f>
        <v>1.3484331005111978</v>
      </c>
      <c r="T58" s="33">
        <f>IF(EXACT(D58,UPPER(D58)),1,0.01)/V58</f>
        <v>1</v>
      </c>
      <c r="U58" s="43">
        <v>0</v>
      </c>
      <c r="V58" s="43">
        <v>1</v>
      </c>
      <c r="W58" s="143">
        <f>IF(AND(Q58&lt;0,O58&gt;0),O58,0)</f>
        <v>0</v>
      </c>
      <c r="X58" s="143">
        <f>IF(AND(Q58&gt;0,O58&gt;0),O58,0)</f>
        <v>7.1864167178406482E-5</v>
      </c>
      <c r="Y58" s="194"/>
      <c r="Z58" s="176">
        <f>_xll.BDH(C58,$Z$7,$D$1,$D$1)</f>
        <v>20.350000000000001</v>
      </c>
      <c r="AA58" s="174">
        <f>IF(OR(F58="#N/A N/A",Z58="#N/A N/A"),0,  F58 - Z58)</f>
        <v>0.17999999999999972</v>
      </c>
      <c r="AB58" s="162">
        <f>IF(OR(Z58=0,Z58="#N/A N/A"),0,AA58 / Z58*100)</f>
        <v>0.88452088452088307</v>
      </c>
      <c r="AC58" s="161">
        <v>112000</v>
      </c>
      <c r="AD58" s="163">
        <f>IF(D58 = C330,1,_xll.BDP(K58,$AD$7)*L58)</f>
        <v>1</v>
      </c>
      <c r="AE58" s="186">
        <f>AA58*AC58*T58/AD58 / AF330</f>
        <v>1.1816281490648968E-4</v>
      </c>
      <c r="AF58" s="197"/>
      <c r="AG58" s="188"/>
      <c r="AH58" s="170"/>
    </row>
    <row r="59" spans="1:34" s="43" customFormat="1" x14ac:dyDescent="0.2">
      <c r="A59" s="45" t="s">
        <v>307</v>
      </c>
      <c r="B59" s="61"/>
      <c r="C59" s="220"/>
      <c r="D59" s="45"/>
      <c r="E59" s="47" t="s">
        <v>203</v>
      </c>
      <c r="F59" s="70"/>
      <c r="G59" s="70"/>
      <c r="H59" s="71"/>
      <c r="I59" s="76"/>
      <c r="J59" s="40"/>
      <c r="K59" s="49"/>
      <c r="L59" s="49"/>
      <c r="M59" s="72"/>
      <c r="N59" s="73">
        <f xml:space="preserve"> SUM(N43:N58)</f>
        <v>-224414.00000000029</v>
      </c>
      <c r="O59" s="79">
        <f xml:space="preserve"> SUM(O43:O58)</f>
        <v>-1.3090361374330371E-3</v>
      </c>
      <c r="P59" s="73">
        <f xml:space="preserve"> SUM(P43:P58)</f>
        <v>-10614268.4</v>
      </c>
      <c r="Q59" s="41">
        <f xml:space="preserve"> SUM(Q43:Q58)</f>
        <v>-6.1914412238155929</v>
      </c>
      <c r="R59" s="82">
        <f xml:space="preserve"> SUM(R43:R58)</f>
        <v>-9.3053872184979216</v>
      </c>
      <c r="S59" s="153">
        <f xml:space="preserve"> SUM(S43:S58)</f>
        <v>3.1139459946823296</v>
      </c>
      <c r="T59" s="38"/>
      <c r="U59" s="45"/>
      <c r="V59" s="45"/>
      <c r="W59" s="144">
        <f xml:space="preserve"> SUM(W43:W58)</f>
        <v>9.3271755940155384E-5</v>
      </c>
      <c r="X59" s="144">
        <f xml:space="preserve"> SUM(X43:X58)</f>
        <v>9.2163461154125769E-5</v>
      </c>
      <c r="Y59" s="207"/>
      <c r="Z59" s="165"/>
      <c r="AA59" s="175"/>
      <c r="AB59" s="164"/>
      <c r="AC59" s="165"/>
      <c r="AD59" s="171"/>
      <c r="AE59" s="187">
        <f xml:space="preserve"> SUM(AE43:AE58)</f>
        <v>-4.2795336148722951E-5</v>
      </c>
      <c r="AF59" s="208"/>
      <c r="AG59" s="188"/>
      <c r="AH59" s="170"/>
    </row>
    <row r="60" spans="1:34" s="43" customFormat="1" x14ac:dyDescent="0.2">
      <c r="B60" s="48"/>
      <c r="C60" s="140"/>
      <c r="F60" s="66"/>
      <c r="G60" s="66"/>
      <c r="H60" s="67"/>
      <c r="I60" s="75"/>
      <c r="J60" s="25"/>
      <c r="K60" s="48"/>
      <c r="L60" s="48"/>
      <c r="M60" s="68"/>
      <c r="N60" s="69"/>
      <c r="O60" s="78"/>
      <c r="P60" s="69"/>
      <c r="Q60" s="10"/>
      <c r="R60" s="81"/>
      <c r="S60" s="152"/>
      <c r="T60" s="33"/>
      <c r="W60" s="143"/>
      <c r="X60" s="143"/>
      <c r="Y60" s="194"/>
      <c r="Z60" s="176"/>
      <c r="AA60" s="174"/>
      <c r="AB60" s="162"/>
      <c r="AC60" s="161"/>
      <c r="AD60" s="163"/>
      <c r="AE60" s="186"/>
      <c r="AF60" s="197"/>
      <c r="AG60" s="188"/>
      <c r="AH60" s="170"/>
    </row>
    <row r="61" spans="1:34" s="43" customFormat="1" x14ac:dyDescent="0.2">
      <c r="B61" s="48">
        <v>13</v>
      </c>
      <c r="C61" s="140" t="s">
        <v>202</v>
      </c>
      <c r="D61" s="43" t="str">
        <f>_xll.BDP(C61,$D$7)</f>
        <v>EUR</v>
      </c>
      <c r="E61" s="43" t="s">
        <v>484</v>
      </c>
      <c r="F61" s="66">
        <f>_xll.BDP(C61,$F$7)</f>
        <v>3.58</v>
      </c>
      <c r="G61" s="66">
        <f>_xll.BDP(C61,$G$7)</f>
        <v>3.7</v>
      </c>
      <c r="H61" s="67">
        <f>IF(OR(G61="#N/A N/A",F61="#N/A N/A"),0,  G61 - F61)</f>
        <v>0.12000000000000011</v>
      </c>
      <c r="I61" s="75">
        <f>IF(OR(F61=0,F61="#N/A N/A"),0,H61 / F61*100)</f>
        <v>3.3519553072625725</v>
      </c>
      <c r="J61" s="25">
        <v>39365</v>
      </c>
      <c r="K61" s="48" t="str">
        <f>CONCATENATE(C330,D61, " Curncy")</f>
        <v>EUREUR Curncy</v>
      </c>
      <c r="L61" s="48">
        <f>IF(D61 = C330,1,_xll.BDP(K61,$L$7))</f>
        <v>1</v>
      </c>
      <c r="M61" s="68">
        <f>IF(D61 = C330,1,_xll.BDP(K61,$M$7)*L61)</f>
        <v>1</v>
      </c>
      <c r="N61" s="69">
        <f>H61*J61*T61/M61</f>
        <v>4723.8000000000038</v>
      </c>
      <c r="O61" s="78">
        <f>N61 / Y330</f>
        <v>2.7554541632902484E-5</v>
      </c>
      <c r="P61" s="69">
        <f>G61*J61*T61/M61</f>
        <v>145650.5</v>
      </c>
      <c r="Q61" s="10">
        <f>P61 / Y330*100</f>
        <v>8.4959836701449243E-2</v>
      </c>
      <c r="R61" s="81">
        <f>IF(Q61&lt;0,Q61,0)</f>
        <v>0</v>
      </c>
      <c r="S61" s="152">
        <f>IF(Q61&gt;0,Q61,0)</f>
        <v>8.4959836701449243E-2</v>
      </c>
      <c r="T61" s="33">
        <f>IF(EXACT(D61,UPPER(D61)),1,0.01)/V61</f>
        <v>1</v>
      </c>
      <c r="U61" s="43">
        <v>0</v>
      </c>
      <c r="V61" s="43">
        <v>1</v>
      </c>
      <c r="W61" s="143">
        <f>IF(AND(Q61&lt;0,O61&gt;0),O61,0)</f>
        <v>0</v>
      </c>
      <c r="X61" s="143">
        <f>IF(AND(Q61&gt;0,O61&gt;0),O61,0)</f>
        <v>2.7554541632902484E-5</v>
      </c>
      <c r="Y61" s="194"/>
      <c r="Z61" s="176">
        <f>_xll.BDH(C61,$Z$7,$D$1,$D$1)</f>
        <v>3.6</v>
      </c>
      <c r="AA61" s="174">
        <f>IF(OR(F61="#N/A N/A",Z61="#N/A N/A"),0,  F61 - Z61)</f>
        <v>-2.0000000000000018E-2</v>
      </c>
      <c r="AB61" s="162">
        <f>IF(OR(Z61=0,Z61="#N/A N/A"),0,AA61 / Z61*100)</f>
        <v>-0.55555555555555602</v>
      </c>
      <c r="AC61" s="161">
        <v>39365</v>
      </c>
      <c r="AD61" s="163">
        <f>IF(D61 = C330,1,_xll.BDP(K61,$AD$7)*L61)</f>
        <v>1</v>
      </c>
      <c r="AE61" s="186">
        <f>AA61*AC61*T61/AD61 / AF330</f>
        <v>-4.6145627071368832E-6</v>
      </c>
      <c r="AF61" s="197"/>
      <c r="AG61" s="188"/>
      <c r="AH61" s="170"/>
    </row>
    <row r="62" spans="1:34" s="43" customFormat="1" x14ac:dyDescent="0.2">
      <c r="B62" s="48">
        <v>23985</v>
      </c>
      <c r="C62" s="140" t="s">
        <v>201</v>
      </c>
      <c r="D62" s="43" t="str">
        <f>_xll.BDP(C62,$D$7)</f>
        <v>EUR</v>
      </c>
      <c r="E62" s="43" t="s">
        <v>363</v>
      </c>
      <c r="F62" s="66">
        <f>_xll.BDP(C62,$F$7)</f>
        <v>15.2</v>
      </c>
      <c r="G62" s="66">
        <f>_xll.BDP(C62,$G$7)</f>
        <v>15.28</v>
      </c>
      <c r="H62" s="67">
        <f>IF(OR(G62="#N/A N/A",F62="#N/A N/A"),0,  G62 - F62)</f>
        <v>8.0000000000000071E-2</v>
      </c>
      <c r="I62" s="75">
        <f>IF(OR(F62=0,F62="#N/A N/A"),0,H62 / F62*100)</f>
        <v>0.52631578947368474</v>
      </c>
      <c r="J62" s="25">
        <v>-343000</v>
      </c>
      <c r="K62" s="48" t="str">
        <f>CONCATENATE(C330,D62, " Curncy")</f>
        <v>EUREUR Curncy</v>
      </c>
      <c r="L62" s="48">
        <f>IF(D62 = C330,1,_xll.BDP(K62,$L$7))</f>
        <v>1</v>
      </c>
      <c r="M62" s="68">
        <f>IF(D62 = C330,1,_xll.BDP(K62,$M$7)*L62)</f>
        <v>1</v>
      </c>
      <c r="N62" s="69">
        <f>H62*J62*T62/M62</f>
        <v>-27440.000000000025</v>
      </c>
      <c r="O62" s="78">
        <f>N62 / Y330</f>
        <v>-1.600610996246336E-4</v>
      </c>
      <c r="P62" s="69">
        <f>G62*J62*T62/M62</f>
        <v>-5241040</v>
      </c>
      <c r="Q62" s="10">
        <f>P62 / Y330*100</f>
        <v>-3.0571670028304987</v>
      </c>
      <c r="R62" s="81">
        <f>IF(Q62&lt;0,Q62,0)</f>
        <v>-3.0571670028304987</v>
      </c>
      <c r="S62" s="152">
        <f>IF(Q62&gt;0,Q62,0)</f>
        <v>0</v>
      </c>
      <c r="T62" s="33">
        <f>IF(EXACT(D62,UPPER(D62)),1,0.01)/V62</f>
        <v>1</v>
      </c>
      <c r="U62" s="43">
        <v>0</v>
      </c>
      <c r="V62" s="43">
        <v>1</v>
      </c>
      <c r="W62" s="143">
        <f>IF(AND(Q62&lt;0,O62&gt;0),O62,0)</f>
        <v>0</v>
      </c>
      <c r="X62" s="143">
        <f>IF(AND(Q62&gt;0,O62&gt;0),O62,0)</f>
        <v>0</v>
      </c>
      <c r="Y62" s="194"/>
      <c r="Z62" s="176">
        <f>_xll.BDH(C62,$Z$7,$D$1,$D$1)</f>
        <v>15.06</v>
      </c>
      <c r="AA62" s="174">
        <f>IF(OR(F62="#N/A N/A",Z62="#N/A N/A"),0,  F62 - Z62)</f>
        <v>0.13999999999999879</v>
      </c>
      <c r="AB62" s="162">
        <f>IF(OR(Z62=0,Z62="#N/A N/A"),0,AA62 / Z62*100)</f>
        <v>0.92961487383797325</v>
      </c>
      <c r="AC62" s="161">
        <v>-343000</v>
      </c>
      <c r="AD62" s="163">
        <f>IF(D62 = C330,1,_xll.BDP(K62,$AD$7)*L62)</f>
        <v>1</v>
      </c>
      <c r="AE62" s="186">
        <f>AA62*AC62*T62/AD62 / AF330</f>
        <v>-2.8145726050642832E-4</v>
      </c>
      <c r="AF62" s="197"/>
      <c r="AG62" s="188"/>
      <c r="AH62" s="170"/>
    </row>
    <row r="63" spans="1:34" s="43" customFormat="1" x14ac:dyDescent="0.2">
      <c r="B63" s="48">
        <v>1980</v>
      </c>
      <c r="C63" s="140" t="s">
        <v>200</v>
      </c>
      <c r="D63" s="43" t="str">
        <f>_xll.BDP(C63,$D$7)</f>
        <v>EUR</v>
      </c>
      <c r="E63" s="43" t="s">
        <v>440</v>
      </c>
      <c r="F63" s="66">
        <f>_xll.BDP(C63,$F$7)</f>
        <v>21.98</v>
      </c>
      <c r="G63" s="66">
        <f>_xll.BDP(C63,$G$7)</f>
        <v>22.46</v>
      </c>
      <c r="H63" s="67">
        <f>IF(OR(G63="#N/A N/A",F63="#N/A N/A"),0,  G63 - F63)</f>
        <v>0.48000000000000043</v>
      </c>
      <c r="I63" s="75">
        <f>IF(OR(F63=0,F63="#N/A N/A"),0,H63 / F63*100)</f>
        <v>2.1838034576888097</v>
      </c>
      <c r="J63" s="25">
        <v>-97000</v>
      </c>
      <c r="K63" s="48" t="str">
        <f>CONCATENATE(C330,D63, " Curncy")</f>
        <v>EUREUR Curncy</v>
      </c>
      <c r="L63" s="48">
        <f>IF(D63 = C330,1,_xll.BDP(K63,$L$7))</f>
        <v>1</v>
      </c>
      <c r="M63" s="68">
        <f>IF(D63 = C330,1,_xll.BDP(K63,$M$7)*L63)</f>
        <v>1</v>
      </c>
      <c r="N63" s="69">
        <f>H63*J63*T63/M63</f>
        <v>-46560.000000000044</v>
      </c>
      <c r="O63" s="78">
        <f>N63 / Y330</f>
        <v>-2.7159055388203138E-4</v>
      </c>
      <c r="P63" s="69">
        <f>G63*J63*T63/M63</f>
        <v>-2178620</v>
      </c>
      <c r="Q63" s="10">
        <f>P63 / Y330*100</f>
        <v>-1.2708174667063372</v>
      </c>
      <c r="R63" s="81">
        <f>IF(Q63&lt;0,Q63,0)</f>
        <v>-1.2708174667063372</v>
      </c>
      <c r="S63" s="152">
        <f>IF(Q63&gt;0,Q63,0)</f>
        <v>0</v>
      </c>
      <c r="T63" s="33">
        <f>IF(EXACT(D63,UPPER(D63)),1,0.01)/V63</f>
        <v>1</v>
      </c>
      <c r="U63" s="43">
        <v>0</v>
      </c>
      <c r="V63" s="43">
        <v>1</v>
      </c>
      <c r="W63" s="143">
        <f>IF(AND(Q63&lt;0,O63&gt;0),O63,0)</f>
        <v>0</v>
      </c>
      <c r="X63" s="143">
        <f>IF(AND(Q63&gt;0,O63&gt;0),O63,0)</f>
        <v>0</v>
      </c>
      <c r="Y63" s="194"/>
      <c r="Z63" s="176">
        <f>_xll.BDH(C63,$Z$7,$D$1,$D$1)</f>
        <v>21.37</v>
      </c>
      <c r="AA63" s="174">
        <f>IF(OR(F63="#N/A N/A",Z63="#N/A N/A"),0,  F63 - Z63)</f>
        <v>0.60999999999999943</v>
      </c>
      <c r="AB63" s="162">
        <f>IF(OR(Z63=0,Z63="#N/A N/A"),0,AA63 / Z63*100)</f>
        <v>2.8544688816097308</v>
      </c>
      <c r="AC63" s="161">
        <v>-97000</v>
      </c>
      <c r="AD63" s="163">
        <f>IF(D63 = C330,1,_xll.BDP(K63,$AD$7)*L63)</f>
        <v>1</v>
      </c>
      <c r="AE63" s="186">
        <f>AA63*AC63*T63/AD63 / AF330</f>
        <v>-3.4681020625084319E-4</v>
      </c>
      <c r="AF63" s="197"/>
      <c r="AG63" s="188"/>
      <c r="AH63" s="170"/>
    </row>
    <row r="64" spans="1:34" s="43" customFormat="1" x14ac:dyDescent="0.2">
      <c r="B64" s="48">
        <v>1933</v>
      </c>
      <c r="C64" s="140" t="s">
        <v>199</v>
      </c>
      <c r="D64" s="43" t="str">
        <f>_xll.BDP(C64,$D$7)</f>
        <v>EUR</v>
      </c>
      <c r="E64" s="43" t="s">
        <v>356</v>
      </c>
      <c r="F64" s="66">
        <f>_xll.BDP(C64,$F$7)</f>
        <v>22.83</v>
      </c>
      <c r="G64" s="66">
        <f>_xll.BDP(C64,$G$7)</f>
        <v>23.23</v>
      </c>
      <c r="H64" s="67">
        <f>IF(OR(G64="#N/A N/A",F64="#N/A N/A"),0,  G64 - F64)</f>
        <v>0.40000000000000213</v>
      </c>
      <c r="I64" s="75">
        <f>IF(OR(F64=0,F64="#N/A N/A"),0,H64 / F64*100)</f>
        <v>1.7520805957074121</v>
      </c>
      <c r="J64" s="25">
        <v>-43000</v>
      </c>
      <c r="K64" s="48" t="str">
        <f>CONCATENATE(C330,D64, " Curncy")</f>
        <v>EUREUR Curncy</v>
      </c>
      <c r="L64" s="48">
        <f>IF(D64 = C330,1,_xll.BDP(K64,$L$7))</f>
        <v>1</v>
      </c>
      <c r="M64" s="68">
        <f>IF(D64 = C330,1,_xll.BDP(K64,$M$7)*L64)</f>
        <v>1</v>
      </c>
      <c r="N64" s="69">
        <f>H64*J64*T64/M64</f>
        <v>-17200.000000000091</v>
      </c>
      <c r="O64" s="78">
        <f>N64 / Y330</f>
        <v>-1.0032984378803607E-4</v>
      </c>
      <c r="P64" s="69">
        <f>G64*J64*T64/M64</f>
        <v>-998890</v>
      </c>
      <c r="Q64" s="10">
        <f>P64 / Y330*100</f>
        <v>-0.58266556779901646</v>
      </c>
      <c r="R64" s="81">
        <f>IF(Q64&lt;0,Q64,0)</f>
        <v>-0.58266556779901646</v>
      </c>
      <c r="S64" s="152">
        <f>IF(Q64&gt;0,Q64,0)</f>
        <v>0</v>
      </c>
      <c r="T64" s="33">
        <f>IF(EXACT(D64,UPPER(D64)),1,0.01)/V64</f>
        <v>1</v>
      </c>
      <c r="U64" s="43">
        <v>0</v>
      </c>
      <c r="V64" s="43">
        <v>1</v>
      </c>
      <c r="W64" s="143">
        <f>IF(AND(Q64&lt;0,O64&gt;0),O64,0)</f>
        <v>0</v>
      </c>
      <c r="X64" s="143">
        <f>IF(AND(Q64&gt;0,O64&gt;0),O64,0)</f>
        <v>0</v>
      </c>
      <c r="Y64" s="194"/>
      <c r="Z64" s="176">
        <f>_xll.BDH(C64,$Z$7,$D$1,$D$1)</f>
        <v>21.9</v>
      </c>
      <c r="AA64" s="174">
        <f>IF(OR(F64="#N/A N/A",Z64="#N/A N/A"),0,  F64 - Z64)</f>
        <v>0.92999999999999972</v>
      </c>
      <c r="AB64" s="162">
        <f>IF(OR(Z64=0,Z64="#N/A N/A"),0,AA64 / Z64*100)</f>
        <v>4.2465753424657526</v>
      </c>
      <c r="AC64" s="161">
        <v>-43000</v>
      </c>
      <c r="AD64" s="163">
        <f>IF(D64 = C330,1,_xll.BDP(K64,$AD$7)*L64)</f>
        <v>1</v>
      </c>
      <c r="AE64" s="186">
        <f>AA64*AC64*T64/AD64 / AF330</f>
        <v>-2.3439141706897462E-4</v>
      </c>
      <c r="AF64" s="197"/>
      <c r="AG64" s="188"/>
      <c r="AH64" s="170"/>
    </row>
    <row r="65" spans="1:34" s="43" customFormat="1" x14ac:dyDescent="0.2">
      <c r="B65" s="48">
        <v>2760</v>
      </c>
      <c r="D65" s="43" t="s">
        <v>7</v>
      </c>
      <c r="E65" s="43" t="s">
        <v>198</v>
      </c>
      <c r="F65" s="66">
        <v>0</v>
      </c>
      <c r="G65" s="66">
        <v>0</v>
      </c>
      <c r="H65" s="67">
        <f>IF(OR(G65="#N/A N/A",F65="#N/A N/A"),0,  G65 - F65)</f>
        <v>0</v>
      </c>
      <c r="I65" s="75">
        <f>IF(OR(F65=0,F65="#N/A N/A"),0,H65 / F65*100)</f>
        <v>0</v>
      </c>
      <c r="J65" s="25">
        <v>3500000</v>
      </c>
      <c r="K65" s="48" t="str">
        <f>CONCATENATE(C330,D65, " Curncy")</f>
        <v>EUREUR Curncy</v>
      </c>
      <c r="L65" s="48">
        <f>IF(D65 = C330,1,_xll.BDP(K65,$L$7))</f>
        <v>1</v>
      </c>
      <c r="M65" s="68">
        <f>IF(D65 = C330,1,_xll.BDP(K65,$M$7)*L65)</f>
        <v>1</v>
      </c>
      <c r="N65" s="69">
        <f>H65*J65*T65/M65</f>
        <v>0</v>
      </c>
      <c r="O65" s="78">
        <f>N65 / Y330</f>
        <v>0</v>
      </c>
      <c r="P65" s="69">
        <f>G65*J65*T65/M65</f>
        <v>0</v>
      </c>
      <c r="Q65" s="10">
        <f>P65 / Y330*100</f>
        <v>0</v>
      </c>
      <c r="R65" s="81">
        <f>IF(Q65&lt;0,Q65,0)</f>
        <v>0</v>
      </c>
      <c r="S65" s="152">
        <f>IF(Q65&gt;0,Q65,0)</f>
        <v>0</v>
      </c>
      <c r="T65" s="33">
        <f>IF(EXACT(D65,UPPER(D65)),1,0.01)/V65</f>
        <v>1</v>
      </c>
      <c r="U65" s="43">
        <v>1</v>
      </c>
      <c r="V65" s="43">
        <v>1</v>
      </c>
      <c r="W65" s="143">
        <f>IF(AND(Q65&lt;0,O65&gt;0),O65,0)</f>
        <v>0</v>
      </c>
      <c r="X65" s="143">
        <f>IF(AND(Q65&gt;0,O65&gt;0),O65,0)</f>
        <v>0</v>
      </c>
      <c r="Y65" s="194"/>
      <c r="Z65" s="176">
        <v>0</v>
      </c>
      <c r="AA65" s="174">
        <f>IF(OR(F65="#N/A N/A",Z65="#N/A N/A"),0,  F65 - Z65)</f>
        <v>0</v>
      </c>
      <c r="AB65" s="162">
        <f>IF(OR(Z65=0,Z65="#N/A N/A"),0,AA65 / Z65*100)</f>
        <v>0</v>
      </c>
      <c r="AC65" s="161">
        <v>3500000</v>
      </c>
      <c r="AD65" s="163">
        <f>IF(D65 = C330,1,_xll.BDP(K65,$AD$7)*L65)</f>
        <v>1</v>
      </c>
      <c r="AE65" s="186">
        <f>AA65*AC65*T65/AD65 / AF330</f>
        <v>0</v>
      </c>
      <c r="AF65" s="197"/>
      <c r="AG65" s="188"/>
      <c r="AH65" s="170"/>
    </row>
    <row r="66" spans="1:34" s="43" customFormat="1" x14ac:dyDescent="0.2">
      <c r="B66" s="48">
        <v>27088</v>
      </c>
      <c r="C66" s="43" t="s">
        <v>485</v>
      </c>
      <c r="D66" s="43" t="str">
        <f>_xll.BDP(C66,$D$7)</f>
        <v>EUR</v>
      </c>
      <c r="E66" s="43" t="s">
        <v>486</v>
      </c>
      <c r="F66" s="66">
        <f>_xll.BDP(C66,$F$7)</f>
        <v>120.7</v>
      </c>
      <c r="G66" s="66">
        <f>_xll.BDP(C66,$G$7)</f>
        <v>126.55</v>
      </c>
      <c r="H66" s="67">
        <f>IF(OR(G66="#N/A N/A",F66="#N/A N/A"),0,  G66 - F66)</f>
        <v>5.8499999999999943</v>
      </c>
      <c r="I66" s="75">
        <f>IF(OR(F66=0,F66="#N/A N/A"),0,H66 / F66*100)</f>
        <v>4.8467274233637063</v>
      </c>
      <c r="J66" s="25">
        <v>-15989</v>
      </c>
      <c r="K66" s="48" t="str">
        <f>CONCATENATE(C330,D66, " Curncy")</f>
        <v>EUREUR Curncy</v>
      </c>
      <c r="L66" s="48">
        <f>IF(D66 = C330,1,_xll.BDP(K66,$L$7))</f>
        <v>1</v>
      </c>
      <c r="M66" s="68">
        <f>IF(D66 = C330,1,_xll.BDP(K66,$M$7)*L66)</f>
        <v>1</v>
      </c>
      <c r="N66" s="69">
        <f>H66*J66*T66/M66</f>
        <v>-93535.649999999907</v>
      </c>
      <c r="O66" s="78">
        <f>N66 / Y330</f>
        <v>-5.4560564843676501E-4</v>
      </c>
      <c r="P66" s="69">
        <f>G66*J66*T66/M66</f>
        <v>-2023407.95</v>
      </c>
      <c r="Q66" s="10">
        <f>P66 / Y330*100</f>
        <v>-1.1802802531567977</v>
      </c>
      <c r="R66" s="81">
        <f>IF(Q66&lt;0,Q66,0)</f>
        <v>-1.1802802531567977</v>
      </c>
      <c r="S66" s="152">
        <f>IF(Q66&gt;0,Q66,0)</f>
        <v>0</v>
      </c>
      <c r="T66" s="33">
        <f>IF(EXACT(D66,UPPER(D66)),1,0.01)/V66</f>
        <v>1</v>
      </c>
      <c r="U66" s="43">
        <v>0</v>
      </c>
      <c r="V66" s="43">
        <v>1</v>
      </c>
      <c r="W66" s="143">
        <f>IF(AND(Q66&lt;0,O66&gt;0),O66,0)</f>
        <v>0</v>
      </c>
      <c r="X66" s="143">
        <f>IF(AND(Q66&gt;0,O66&gt;0),O66,0)</f>
        <v>0</v>
      </c>
      <c r="Y66" s="194"/>
      <c r="Z66" s="176">
        <f>_xll.BDH(C66,$Z$7,$D$1,$D$1)</f>
        <v>112.15</v>
      </c>
      <c r="AA66" s="174">
        <f>IF(OR(F66="#N/A N/A",Z66="#N/A N/A"),0,  F66 - Z66)</f>
        <v>8.5499999999999972</v>
      </c>
      <c r="AB66" s="162">
        <f>IF(OR(Z66=0,Z66="#N/A N/A"),0,AA66 / Z66*100)</f>
        <v>7.6237182345073542</v>
      </c>
      <c r="AC66" s="161">
        <v>-15911</v>
      </c>
      <c r="AD66" s="163">
        <f>IF(D66 = C330,1,_xll.BDP(K66,$AD$7)*L66)</f>
        <v>1</v>
      </c>
      <c r="AE66" s="186">
        <f>AA66*AC66*T66/AD66 / AF330</f>
        <v>-7.9735898240102757E-4</v>
      </c>
      <c r="AF66" s="197"/>
      <c r="AG66" s="188"/>
      <c r="AH66" s="170"/>
    </row>
    <row r="67" spans="1:34" s="43" customFormat="1" x14ac:dyDescent="0.2">
      <c r="B67" s="48">
        <v>2450</v>
      </c>
      <c r="C67" s="140" t="s">
        <v>197</v>
      </c>
      <c r="D67" s="43" t="str">
        <f>_xll.BDP(C67,$D$7)</f>
        <v>EUR</v>
      </c>
      <c r="E67" s="43" t="s">
        <v>439</v>
      </c>
      <c r="F67" s="66">
        <f>_xll.BDP(C67,$F$7)</f>
        <v>84.23</v>
      </c>
      <c r="G67" s="66">
        <f>_xll.BDP(C67,$G$7)</f>
        <v>84.54</v>
      </c>
      <c r="H67" s="67">
        <f>IF(OR(G67="#N/A N/A",F67="#N/A N/A"),0,  G67 - F67)</f>
        <v>0.31000000000000227</v>
      </c>
      <c r="I67" s="75">
        <f>IF(OR(F67=0,F67="#N/A N/A"),0,H67 / F67*100)</f>
        <v>0.36803989077526089</v>
      </c>
      <c r="J67" s="25">
        <v>6438</v>
      </c>
      <c r="K67" s="48" t="str">
        <f>CONCATENATE(C330,D67, " Curncy")</f>
        <v>EUREUR Curncy</v>
      </c>
      <c r="L67" s="48">
        <f>IF(D67 = C330,1,_xll.BDP(K67,$L$7))</f>
        <v>1</v>
      </c>
      <c r="M67" s="68">
        <f>IF(D67 = C330,1,_xll.BDP(K67,$M$7)*L67)</f>
        <v>1</v>
      </c>
      <c r="N67" s="69">
        <f>H67*J67*T67/M67</f>
        <v>1995.7800000000148</v>
      </c>
      <c r="O67" s="78">
        <f>N67 / Y330</f>
        <v>1.1641645095074829E-5</v>
      </c>
      <c r="P67" s="69">
        <f>G67*J67*T67/M67</f>
        <v>544268.52</v>
      </c>
      <c r="Q67" s="10">
        <f>P67 / Y330*100</f>
        <v>0.31747892785084475</v>
      </c>
      <c r="R67" s="81">
        <f>IF(Q67&lt;0,Q67,0)</f>
        <v>0</v>
      </c>
      <c r="S67" s="152">
        <f>IF(Q67&gt;0,Q67,0)</f>
        <v>0.31747892785084475</v>
      </c>
      <c r="T67" s="33">
        <f>IF(EXACT(D67,UPPER(D67)),1,0.01)/V67</f>
        <v>1</v>
      </c>
      <c r="U67" s="43">
        <v>0</v>
      </c>
      <c r="V67" s="43">
        <v>1</v>
      </c>
      <c r="W67" s="143">
        <f>IF(AND(Q67&lt;0,O67&gt;0),O67,0)</f>
        <v>0</v>
      </c>
      <c r="X67" s="143">
        <f>IF(AND(Q67&gt;0,O67&gt;0),O67,0)</f>
        <v>1.1641645095074829E-5</v>
      </c>
      <c r="Y67" s="194"/>
      <c r="Z67" s="176">
        <f>_xll.BDH(C67,$Z$7,$D$1,$D$1)</f>
        <v>82.47</v>
      </c>
      <c r="AA67" s="174">
        <f>IF(OR(F67="#N/A N/A",Z67="#N/A N/A"),0,  F67 - Z67)</f>
        <v>1.7600000000000051</v>
      </c>
      <c r="AB67" s="162">
        <f>IF(OR(Z67=0,Z67="#N/A N/A"),0,AA67 / Z67*100)</f>
        <v>2.1341093731053777</v>
      </c>
      <c r="AC67" s="161">
        <v>6438</v>
      </c>
      <c r="AD67" s="163">
        <f>IF(D67 = C330,1,_xll.BDP(K67,$AD$7)*L67)</f>
        <v>1</v>
      </c>
      <c r="AE67" s="186">
        <f>AA67*AC67*T67/AD67 / AF330</f>
        <v>6.6413128778157343E-5</v>
      </c>
      <c r="AF67" s="197"/>
      <c r="AG67" s="188"/>
      <c r="AH67" s="170"/>
    </row>
    <row r="68" spans="1:34" s="43" customFormat="1" x14ac:dyDescent="0.2">
      <c r="B68" s="48">
        <v>3209</v>
      </c>
      <c r="C68" s="140" t="s">
        <v>196</v>
      </c>
      <c r="D68" s="43" t="str">
        <f>_xll.BDP(C68,$D$7)</f>
        <v>EUR</v>
      </c>
      <c r="E68" s="43" t="s">
        <v>438</v>
      </c>
      <c r="F68" s="66">
        <f>_xll.BDP(C68,$F$7)</f>
        <v>14.795</v>
      </c>
      <c r="G68" s="66">
        <f>_xll.BDP(C68,$G$7)</f>
        <v>15.135</v>
      </c>
      <c r="H68" s="67">
        <f>IF(OR(G68="#N/A N/A",F68="#N/A N/A"),0,  G68 - F68)</f>
        <v>0.33999999999999986</v>
      </c>
      <c r="I68" s="75">
        <f>IF(OR(F68=0,F68="#N/A N/A"),0,H68 / F68*100)</f>
        <v>2.2980736735383567</v>
      </c>
      <c r="J68" s="25">
        <v>-114000</v>
      </c>
      <c r="K68" s="48" t="str">
        <f>CONCATENATE(C330,D68, " Curncy")</f>
        <v>EUREUR Curncy</v>
      </c>
      <c r="L68" s="48">
        <f>IF(D68 = C330,1,_xll.BDP(K68,$L$7))</f>
        <v>1</v>
      </c>
      <c r="M68" s="68">
        <f>IF(D68 = C330,1,_xll.BDP(K68,$M$7)*L68)</f>
        <v>1</v>
      </c>
      <c r="N68" s="69">
        <f>H68*J68*T68/M68</f>
        <v>-38759.999999999985</v>
      </c>
      <c r="O68" s="78">
        <f>N68 / Y330</f>
        <v>-2.2609213635024745E-4</v>
      </c>
      <c r="P68" s="69">
        <f>G68*J68*T68/M68</f>
        <v>-1725390</v>
      </c>
      <c r="Q68" s="10">
        <f>P68 / Y330*100</f>
        <v>-1.0064424951944106</v>
      </c>
      <c r="R68" s="81">
        <f>IF(Q68&lt;0,Q68,0)</f>
        <v>-1.0064424951944106</v>
      </c>
      <c r="S68" s="152">
        <f>IF(Q68&gt;0,Q68,0)</f>
        <v>0</v>
      </c>
      <c r="T68" s="33">
        <f>IF(EXACT(D68,UPPER(D68)),1,0.01)/V68</f>
        <v>1</v>
      </c>
      <c r="U68" s="43">
        <v>0</v>
      </c>
      <c r="V68" s="43">
        <v>1</v>
      </c>
      <c r="W68" s="143">
        <f>IF(AND(Q68&lt;0,O68&gt;0),O68,0)</f>
        <v>0</v>
      </c>
      <c r="X68" s="143">
        <f>IF(AND(Q68&gt;0,O68&gt;0),O68,0)</f>
        <v>0</v>
      </c>
      <c r="Y68" s="194"/>
      <c r="Z68" s="176">
        <f>_xll.BDH(C68,$Z$7,$D$1,$D$1)</f>
        <v>14.85</v>
      </c>
      <c r="AA68" s="174">
        <f>IF(OR(F68="#N/A N/A",Z68="#N/A N/A"),0,  F68 - Z68)</f>
        <v>-5.4999999999999716E-2</v>
      </c>
      <c r="AB68" s="162">
        <f>IF(OR(Z68=0,Z68="#N/A N/A"),0,AA68 / Z68*100)</f>
        <v>-0.37037037037036846</v>
      </c>
      <c r="AC68" s="161">
        <v>-114000</v>
      </c>
      <c r="AD68" s="163">
        <f>IF(D68 = C330,1,_xll.BDP(K68,$AD$7)*L68)</f>
        <v>1</v>
      </c>
      <c r="AE68" s="186">
        <f>AA68*AC68*T68/AD68 / AF330</f>
        <v>3.6750042136095617E-5</v>
      </c>
      <c r="AF68" s="197"/>
      <c r="AG68" s="188"/>
      <c r="AH68" s="170"/>
    </row>
    <row r="69" spans="1:34" s="43" customFormat="1" x14ac:dyDescent="0.2">
      <c r="B69" s="48">
        <v>829</v>
      </c>
      <c r="C69" s="140" t="s">
        <v>195</v>
      </c>
      <c r="D69" s="43" t="str">
        <f>_xll.BDP(C69,$D$7)</f>
        <v>EUR</v>
      </c>
      <c r="E69" s="43" t="s">
        <v>437</v>
      </c>
      <c r="F69" s="66">
        <f>_xll.BDP(C69,$F$7)</f>
        <v>21.05</v>
      </c>
      <c r="G69" s="66">
        <f>_xll.BDP(C69,$G$7)</f>
        <v>21.38</v>
      </c>
      <c r="H69" s="67">
        <f>IF(OR(G69="#N/A N/A",F69="#N/A N/A"),0,  G69 - F69)</f>
        <v>0.32999999999999829</v>
      </c>
      <c r="I69" s="75">
        <f>IF(OR(F69=0,F69="#N/A N/A"),0,H69 / F69*100)</f>
        <v>1.5676959619952413</v>
      </c>
      <c r="J69" s="25">
        <v>-16000</v>
      </c>
      <c r="K69" s="48" t="str">
        <f>CONCATENATE(C330,D69, " Curncy")</f>
        <v>EUREUR Curncy</v>
      </c>
      <c r="L69" s="48">
        <f>IF(D69 = C330,1,_xll.BDP(K69,$L$7))</f>
        <v>1</v>
      </c>
      <c r="M69" s="68">
        <f>IF(D69 = C330,1,_xll.BDP(K69,$M$7)*L69)</f>
        <v>1</v>
      </c>
      <c r="N69" s="69">
        <f>H69*J69*T69/M69</f>
        <v>-5279.9999999999727</v>
      </c>
      <c r="O69" s="78">
        <f>N69 / Y330</f>
        <v>-3.0798928790745633E-5</v>
      </c>
      <c r="P69" s="69">
        <f>G69*J69*T69/M69</f>
        <v>-342080</v>
      </c>
      <c r="Q69" s="10">
        <f>P69 / Y330*100</f>
        <v>-0.19953972652913488</v>
      </c>
      <c r="R69" s="81">
        <f>IF(Q69&lt;0,Q69,0)</f>
        <v>-0.19953972652913488</v>
      </c>
      <c r="S69" s="152">
        <f>IF(Q69&gt;0,Q69,0)</f>
        <v>0</v>
      </c>
      <c r="T69" s="33">
        <f>IF(EXACT(D69,UPPER(D69)),1,0.01)/V69</f>
        <v>1</v>
      </c>
      <c r="U69" s="43">
        <v>0</v>
      </c>
      <c r="V69" s="43">
        <v>1</v>
      </c>
      <c r="W69" s="143">
        <f>IF(AND(Q69&lt;0,O69&gt;0),O69,0)</f>
        <v>0</v>
      </c>
      <c r="X69" s="143">
        <f>IF(AND(Q69&gt;0,O69&gt;0),O69,0)</f>
        <v>0</v>
      </c>
      <c r="Y69" s="194"/>
      <c r="Z69" s="176">
        <f>_xll.BDH(C69,$Z$7,$D$1,$D$1)</f>
        <v>20.93</v>
      </c>
      <c r="AA69" s="174">
        <f>IF(OR(F69="#N/A N/A",Z69="#N/A N/A"),0,  F69 - Z69)</f>
        <v>0.12000000000000099</v>
      </c>
      <c r="AB69" s="162">
        <f>IF(OR(Z69=0,Z69="#N/A N/A"),0,AA69 / Z69*100)</f>
        <v>0.57333970377449117</v>
      </c>
      <c r="AC69" s="161">
        <v>-16000</v>
      </c>
      <c r="AD69" s="163">
        <f>IF(D69 = C330,1,_xll.BDP(K69,$AD$7)*L69)</f>
        <v>1</v>
      </c>
      <c r="AE69" s="186">
        <f>AA69*AC69*T69/AD69 / AF330</f>
        <v>-1.1253601419665795E-5</v>
      </c>
      <c r="AF69" s="197"/>
      <c r="AG69" s="188"/>
      <c r="AH69" s="170"/>
    </row>
    <row r="70" spans="1:34" s="43" customFormat="1" x14ac:dyDescent="0.2">
      <c r="B70" s="48">
        <v>24720</v>
      </c>
      <c r="C70" s="140" t="s">
        <v>194</v>
      </c>
      <c r="D70" s="43" t="str">
        <f>_xll.BDP(C70,$D$7)</f>
        <v>EUR</v>
      </c>
      <c r="E70" s="43" t="s">
        <v>436</v>
      </c>
      <c r="F70" s="66">
        <f>_xll.BDP(C70,$F$7)</f>
        <v>24.62</v>
      </c>
      <c r="G70" s="66">
        <f>_xll.BDP(C70,$G$7)</f>
        <v>25.25</v>
      </c>
      <c r="H70" s="67">
        <f>IF(OR(G70="#N/A N/A",F70="#N/A N/A"),0,  G70 - F70)</f>
        <v>0.62999999999999901</v>
      </c>
      <c r="I70" s="75">
        <f>IF(OR(F70=0,F70="#N/A N/A"),0,H70 / F70*100)</f>
        <v>2.5588952071486553</v>
      </c>
      <c r="J70" s="25">
        <v>148000</v>
      </c>
      <c r="K70" s="48" t="str">
        <f>CONCATENATE(C330,D70, " Curncy")</f>
        <v>EUREUR Curncy</v>
      </c>
      <c r="L70" s="48">
        <f>IF(D70 = C330,1,_xll.BDP(K70,$L$7))</f>
        <v>1</v>
      </c>
      <c r="M70" s="68">
        <f>IF(D70 = C330,1,_xll.BDP(K70,$M$7)*L70)</f>
        <v>1</v>
      </c>
      <c r="N70" s="69">
        <f>H70*J70*T70/M70</f>
        <v>93239.999999999854</v>
      </c>
      <c r="O70" s="78">
        <f>N70 / Y330</f>
        <v>5.438810834183965E-4</v>
      </c>
      <c r="P70" s="69">
        <f>G70*J70*T70/M70</f>
        <v>3737000</v>
      </c>
      <c r="Q70" s="10">
        <f>P70 / Y330*100</f>
        <v>2.1798408502086564</v>
      </c>
      <c r="R70" s="81">
        <f>IF(Q70&lt;0,Q70,0)</f>
        <v>0</v>
      </c>
      <c r="S70" s="152">
        <f>IF(Q70&gt;0,Q70,0)</f>
        <v>2.1798408502086564</v>
      </c>
      <c r="T70" s="33">
        <f>IF(EXACT(D70,UPPER(D70)),1,0.01)/V70</f>
        <v>1</v>
      </c>
      <c r="U70" s="43">
        <v>0</v>
      </c>
      <c r="V70" s="43">
        <v>1</v>
      </c>
      <c r="W70" s="143">
        <f>IF(AND(Q70&lt;0,O70&gt;0),O70,0)</f>
        <v>0</v>
      </c>
      <c r="X70" s="143">
        <f>IF(AND(Q70&gt;0,O70&gt;0),O70,0)</f>
        <v>5.438810834183965E-4</v>
      </c>
      <c r="Y70" s="194"/>
      <c r="Z70" s="176">
        <f>_xll.BDH(C70,$Z$7,$D$1,$D$1)</f>
        <v>24.16</v>
      </c>
      <c r="AA70" s="174">
        <f>IF(OR(F70="#N/A N/A",Z70="#N/A N/A"),0,  F70 - Z70)</f>
        <v>0.46000000000000085</v>
      </c>
      <c r="AB70" s="162">
        <f>IF(OR(Z70=0,Z70="#N/A N/A"),0,AA70 / Z70*100)</f>
        <v>1.9039735099337782</v>
      </c>
      <c r="AC70" s="161">
        <v>148000</v>
      </c>
      <c r="AD70" s="163">
        <f>IF(D70 = C330,1,_xll.BDP(K70,$AD$7)*L70)</f>
        <v>1</v>
      </c>
      <c r="AE70" s="186">
        <f>AA70*AC70*T70/AD70 / AF330</f>
        <v>3.9903395033898044E-4</v>
      </c>
      <c r="AF70" s="197"/>
      <c r="AG70" s="188"/>
      <c r="AH70" s="170"/>
    </row>
    <row r="71" spans="1:34" s="43" customFormat="1" x14ac:dyDescent="0.2">
      <c r="B71" s="48">
        <v>10361</v>
      </c>
      <c r="C71" s="140" t="s">
        <v>193</v>
      </c>
      <c r="D71" s="43" t="str">
        <f>_xll.BDP(C71,$D$7)</f>
        <v>EUR</v>
      </c>
      <c r="E71" s="43" t="s">
        <v>435</v>
      </c>
      <c r="F71" s="66">
        <f>_xll.BDP(C71,$F$7)</f>
        <v>133.35</v>
      </c>
      <c r="G71" s="66">
        <f>_xll.BDP(C71,$G$7)</f>
        <v>134.19999999999999</v>
      </c>
      <c r="H71" s="67">
        <f>IF(OR(G71="#N/A N/A",F71="#N/A N/A"),0,  G71 - F71)</f>
        <v>0.84999999999999432</v>
      </c>
      <c r="I71" s="75">
        <f>IF(OR(F71=0,F71="#N/A N/A"),0,H71 / F71*100)</f>
        <v>0.63742032245968827</v>
      </c>
      <c r="J71" s="25">
        <v>-2800</v>
      </c>
      <c r="K71" s="48" t="str">
        <f>CONCATENATE(C330,D71, " Curncy")</f>
        <v>EUREUR Curncy</v>
      </c>
      <c r="L71" s="48">
        <f>IF(D71 = C330,1,_xll.BDP(K71,$L$7))</f>
        <v>1</v>
      </c>
      <c r="M71" s="68">
        <f>IF(D71 = C330,1,_xll.BDP(K71,$M$7)*L71)</f>
        <v>1</v>
      </c>
      <c r="N71" s="69">
        <f>H71*J71*T71/M71</f>
        <v>-2379.9999999999841</v>
      </c>
      <c r="O71" s="78">
        <f>N71 / Y330</f>
        <v>-1.3882850477646685E-5</v>
      </c>
      <c r="P71" s="69">
        <f>G71*J71*T71/M71</f>
        <v>-375759.99999999994</v>
      </c>
      <c r="Q71" s="10">
        <f>P71 / Y330*100</f>
        <v>-0.21918570989414085</v>
      </c>
      <c r="R71" s="81">
        <f>IF(Q71&lt;0,Q71,0)</f>
        <v>-0.21918570989414085</v>
      </c>
      <c r="S71" s="152">
        <f>IF(Q71&gt;0,Q71,0)</f>
        <v>0</v>
      </c>
      <c r="T71" s="33">
        <f>IF(EXACT(D71,UPPER(D71)),1,0.01)/V71</f>
        <v>1</v>
      </c>
      <c r="U71" s="43">
        <v>0</v>
      </c>
      <c r="V71" s="43">
        <v>1</v>
      </c>
      <c r="W71" s="143">
        <f>IF(AND(Q71&lt;0,O71&gt;0),O71,0)</f>
        <v>0</v>
      </c>
      <c r="X71" s="143">
        <f>IF(AND(Q71&gt;0,O71&gt;0),O71,0)</f>
        <v>0</v>
      </c>
      <c r="Y71" s="194"/>
      <c r="Z71" s="176">
        <f>_xll.BDH(C71,$Z$7,$D$1,$D$1)</f>
        <v>130.25</v>
      </c>
      <c r="AA71" s="174">
        <f>IF(OR(F71="#N/A N/A",Z71="#N/A N/A"),0,  F71 - Z71)</f>
        <v>3.0999999999999943</v>
      </c>
      <c r="AB71" s="162">
        <f>IF(OR(Z71=0,Z71="#N/A N/A"),0,AA71 / Z71*100)</f>
        <v>2.3800383877159268</v>
      </c>
      <c r="AC71" s="161">
        <v>-2800</v>
      </c>
      <c r="AD71" s="163">
        <f>IF(D71 = C330,1,_xll.BDP(K71,$AD$7)*L71)</f>
        <v>1</v>
      </c>
      <c r="AE71" s="186">
        <f>AA71*AC71*T71/AD71 / AF330</f>
        <v>-5.0875656418071933E-5</v>
      </c>
      <c r="AF71" s="197"/>
      <c r="AG71" s="188"/>
      <c r="AH71" s="170"/>
    </row>
    <row r="72" spans="1:34" s="43" customFormat="1" x14ac:dyDescent="0.2">
      <c r="B72" s="48">
        <v>19393</v>
      </c>
      <c r="C72" s="140" t="s">
        <v>192</v>
      </c>
      <c r="D72" s="43" t="str">
        <f>_xll.BDP(C72,$D$7)</f>
        <v>EUR</v>
      </c>
      <c r="E72" s="43" t="s">
        <v>434</v>
      </c>
      <c r="F72" s="66">
        <f>_xll.BDP(C72,$F$7)</f>
        <v>93.46</v>
      </c>
      <c r="G72" s="66">
        <f>_xll.BDP(C72,$G$7)</f>
        <v>94.48</v>
      </c>
      <c r="H72" s="67">
        <f>IF(OR(G72="#N/A N/A",F72="#N/A N/A"),0,  G72 - F72)</f>
        <v>1.0200000000000102</v>
      </c>
      <c r="I72" s="75">
        <f>IF(OR(F72=0,F72="#N/A N/A"),0,H72 / F72*100)</f>
        <v>1.0913759897282371</v>
      </c>
      <c r="J72" s="25">
        <v>0</v>
      </c>
      <c r="K72" s="48" t="str">
        <f>CONCATENATE(C330,D72, " Curncy")</f>
        <v>EUREUR Curncy</v>
      </c>
      <c r="L72" s="48">
        <f>IF(D72 = C330,1,_xll.BDP(K72,$L$7))</f>
        <v>1</v>
      </c>
      <c r="M72" s="68">
        <f>IF(D72 = C330,1,_xll.BDP(K72,$M$7)*L72)</f>
        <v>1</v>
      </c>
      <c r="N72" s="69">
        <f>H72*J72*T72/M72</f>
        <v>0</v>
      </c>
      <c r="O72" s="78">
        <f>N72 / Y330</f>
        <v>0</v>
      </c>
      <c r="P72" s="69">
        <f>G72*J72*T72/M72</f>
        <v>0</v>
      </c>
      <c r="Q72" s="10">
        <f>P72 / Y330*100</f>
        <v>0</v>
      </c>
      <c r="R72" s="81">
        <f>IF(Q72&lt;0,Q72,0)</f>
        <v>0</v>
      </c>
      <c r="S72" s="152">
        <f>IF(Q72&gt;0,Q72,0)</f>
        <v>0</v>
      </c>
      <c r="T72" s="33">
        <f>IF(EXACT(D72,UPPER(D72)),1,0.01)/V72</f>
        <v>1</v>
      </c>
      <c r="U72" s="43">
        <v>0</v>
      </c>
      <c r="V72" s="43">
        <v>1</v>
      </c>
      <c r="W72" s="143">
        <f>IF(AND(Q72&lt;0,O72&gt;0),O72,0)</f>
        <v>0</v>
      </c>
      <c r="X72" s="143">
        <f>IF(AND(Q72&gt;0,O72&gt;0),O72,0)</f>
        <v>0</v>
      </c>
      <c r="Y72" s="194"/>
      <c r="Z72" s="176">
        <f>_xll.BDH(C72,$Z$7,$D$1,$D$1)</f>
        <v>91.46</v>
      </c>
      <c r="AA72" s="174">
        <f>IF(OR(F72="#N/A N/A",Z72="#N/A N/A"),0,  F72 - Z72)</f>
        <v>2</v>
      </c>
      <c r="AB72" s="162">
        <f>IF(OR(Z72=0,Z72="#N/A N/A"),0,AA72 / Z72*100)</f>
        <v>2.1867483052700636</v>
      </c>
      <c r="AC72" s="161">
        <v>0</v>
      </c>
      <c r="AD72" s="163">
        <f>IF(D72 = C330,1,_xll.BDP(K72,$AD$7)*L72)</f>
        <v>1</v>
      </c>
      <c r="AE72" s="186">
        <f>AA72*AC72*T72/AD72 / AF330</f>
        <v>0</v>
      </c>
      <c r="AF72" s="197"/>
      <c r="AG72" s="188"/>
      <c r="AH72" s="170"/>
    </row>
    <row r="73" spans="1:34" s="43" customFormat="1" x14ac:dyDescent="0.2">
      <c r="A73" s="45" t="s">
        <v>318</v>
      </c>
      <c r="B73" s="61"/>
      <c r="C73" s="220"/>
      <c r="D73" s="45"/>
      <c r="E73" s="47" t="s">
        <v>191</v>
      </c>
      <c r="F73" s="70"/>
      <c r="G73" s="70"/>
      <c r="H73" s="71"/>
      <c r="I73" s="76"/>
      <c r="J73" s="40"/>
      <c r="K73" s="49"/>
      <c r="L73" s="49"/>
      <c r="M73" s="72"/>
      <c r="N73" s="73">
        <f xml:space="preserve"> SUM(N60:N72)</f>
        <v>-131196.07000000009</v>
      </c>
      <c r="O73" s="79">
        <f xml:space="preserve"> SUM(O60:O72)</f>
        <v>-7.6528379120373194E-4</v>
      </c>
      <c r="P73" s="73">
        <f xml:space="preserve"> SUM(P60:P72)</f>
        <v>-8458268.9299999997</v>
      </c>
      <c r="Q73" s="41">
        <f xml:space="preserve"> SUM(Q60:Q72)</f>
        <v>-4.9338186073493855</v>
      </c>
      <c r="R73" s="82">
        <f xml:space="preserve"> SUM(R60:R72)</f>
        <v>-7.5160982221103367</v>
      </c>
      <c r="S73" s="153">
        <f xml:space="preserve"> SUM(S60:S72)</f>
        <v>2.5822796147609504</v>
      </c>
      <c r="T73" s="38"/>
      <c r="U73" s="45"/>
      <c r="V73" s="45"/>
      <c r="W73" s="144">
        <f xml:space="preserve"> SUM(W60:W72)</f>
        <v>0</v>
      </c>
      <c r="X73" s="144">
        <f xml:space="preserve"> SUM(X60:X72)</f>
        <v>5.8307727014637379E-4</v>
      </c>
      <c r="Y73" s="207"/>
      <c r="Z73" s="165"/>
      <c r="AA73" s="175"/>
      <c r="AB73" s="164"/>
      <c r="AC73" s="165"/>
      <c r="AD73" s="171"/>
      <c r="AE73" s="187">
        <f xml:space="preserve"> SUM(AE60:AE72)</f>
        <v>-1.2245645655189147E-3</v>
      </c>
      <c r="AF73" s="208"/>
      <c r="AG73" s="188"/>
      <c r="AH73" s="170"/>
    </row>
    <row r="74" spans="1:34" s="43" customFormat="1" x14ac:dyDescent="0.2">
      <c r="A74" s="19"/>
      <c r="B74" s="51"/>
      <c r="C74" s="223"/>
      <c r="D74" s="19"/>
      <c r="E74" s="235"/>
      <c r="F74" s="236"/>
      <c r="G74" s="236"/>
      <c r="H74" s="237"/>
      <c r="I74" s="238"/>
      <c r="J74" s="28"/>
      <c r="K74" s="51"/>
      <c r="L74" s="51"/>
      <c r="M74" s="239"/>
      <c r="N74" s="240"/>
      <c r="O74" s="158"/>
      <c r="P74" s="240"/>
      <c r="Q74" s="212"/>
      <c r="R74" s="241"/>
      <c r="S74" s="151"/>
      <c r="T74" s="36"/>
      <c r="U74" s="19"/>
      <c r="V74" s="19"/>
      <c r="W74" s="242"/>
      <c r="X74" s="242"/>
      <c r="Y74" s="243"/>
      <c r="Z74" s="244"/>
      <c r="AA74" s="244"/>
      <c r="AB74" s="245"/>
      <c r="AC74" s="244"/>
      <c r="AD74" s="246"/>
      <c r="AE74" s="247"/>
      <c r="AF74" s="197"/>
      <c r="AG74" s="188"/>
      <c r="AH74" s="170"/>
    </row>
    <row r="75" spans="1:34" s="43" customFormat="1" x14ac:dyDescent="0.2">
      <c r="A75" s="19"/>
      <c r="B75" s="51">
        <v>6948</v>
      </c>
      <c r="C75" s="223" t="s">
        <v>489</v>
      </c>
      <c r="D75" s="19" t="str">
        <f>_xll.BDP(C75,$D$7)</f>
        <v>EUR</v>
      </c>
      <c r="E75" s="19" t="s">
        <v>490</v>
      </c>
      <c r="F75" s="236">
        <f>_xll.BDP(C75,$F$7)</f>
        <v>1.85</v>
      </c>
      <c r="G75" s="236">
        <f>_xll.BDP(C75,$G$7)</f>
        <v>1.8939999999999999</v>
      </c>
      <c r="H75" s="237">
        <f>IF(OR(G75="#N/A N/A",F75="#N/A N/A"),0,  G75 - F75)</f>
        <v>4.3999999999999817E-2</v>
      </c>
      <c r="I75" s="238">
        <f>IF(OR(F75=0,F75="#N/A N/A"),0,H75 / F75*100)</f>
        <v>2.3783783783783683</v>
      </c>
      <c r="J75" s="28">
        <v>120000</v>
      </c>
      <c r="K75" s="51" t="str">
        <f>CONCATENATE(C330,D75, " Curncy")</f>
        <v>EUREUR Curncy</v>
      </c>
      <c r="L75" s="51">
        <f>IF(D75 = C330,1,_xll.BDP(K75,$L$7))</f>
        <v>1</v>
      </c>
      <c r="M75" s="239">
        <f>IF(D75 = C330,1,_xll.BDP(K75,$M$7)*L75)</f>
        <v>1</v>
      </c>
      <c r="N75" s="248">
        <f>H75*J75*T75/M75</f>
        <v>5279.9999999999782</v>
      </c>
      <c r="O75" s="158">
        <f>N75 / Y330</f>
        <v>3.0798928790745667E-5</v>
      </c>
      <c r="P75" s="248">
        <f>G75*J75*T75/M75</f>
        <v>227280</v>
      </c>
      <c r="Q75" s="54">
        <f>P75 / Y330*100</f>
        <v>0.13257538893107396</v>
      </c>
      <c r="R75" s="249">
        <f>IF(Q75&lt;0,Q75,0)</f>
        <v>0</v>
      </c>
      <c r="S75" s="152">
        <f>IF(Q75&gt;0,Q75,0)</f>
        <v>0.13257538893107396</v>
      </c>
      <c r="T75" s="36">
        <f>IF(EXACT(D75,UPPER(D75)),1,0.01)/V75</f>
        <v>1</v>
      </c>
      <c r="U75" s="19">
        <v>0</v>
      </c>
      <c r="V75" s="19">
        <v>1</v>
      </c>
      <c r="W75" s="250">
        <f>IF(AND(Q75&lt;0,O75&gt;0),O75,0)</f>
        <v>0</v>
      </c>
      <c r="X75" s="250">
        <f>IF(AND(Q75&gt;0,O75&gt;0),O75,0)</f>
        <v>3.0798928790745667E-5</v>
      </c>
      <c r="Y75" s="243"/>
      <c r="Z75" s="244">
        <f>_xll.BDH(C75,$Z$7,$D$1,$D$1)</f>
        <v>1.9</v>
      </c>
      <c r="AA75" s="244">
        <f>IF(OR(F75="#N/A N/A",Z75="#N/A N/A"),0,  F75 - Z75)</f>
        <v>-4.9999999999999822E-2</v>
      </c>
      <c r="AB75" s="245">
        <f>IF(OR(Z75=0,Z75="#N/A N/A"),0,AA75 / Z75*100)</f>
        <v>-2.6315789473684119</v>
      </c>
      <c r="AC75" s="244">
        <v>120000</v>
      </c>
      <c r="AD75" s="246">
        <f>IF(D75 = C330,1,_xll.BDP(K75,$AD$7)*L75)</f>
        <v>1</v>
      </c>
      <c r="AE75" s="186">
        <f>AA75*AC75*T75/AD75 / AF330</f>
        <v>-3.5167504436455196E-5</v>
      </c>
      <c r="AF75" s="197"/>
      <c r="AG75" s="188"/>
      <c r="AH75" s="170"/>
    </row>
    <row r="76" spans="1:34" s="43" customFormat="1" x14ac:dyDescent="0.2">
      <c r="A76" s="55" t="s">
        <v>487</v>
      </c>
      <c r="B76" s="61"/>
      <c r="C76" s="224"/>
      <c r="D76" s="55"/>
      <c r="E76" s="56" t="s">
        <v>488</v>
      </c>
      <c r="F76" s="251"/>
      <c r="G76" s="251"/>
      <c r="H76" s="252"/>
      <c r="I76" s="253"/>
      <c r="J76" s="60"/>
      <c r="K76" s="61"/>
      <c r="L76" s="61"/>
      <c r="M76" s="254"/>
      <c r="N76" s="258">
        <f xml:space="preserve"> SUM(N74:N75)</f>
        <v>5279.9999999999782</v>
      </c>
      <c r="O76" s="255">
        <f xml:space="preserve"> SUM(O74:O75)</f>
        <v>3.0798928790745667E-5</v>
      </c>
      <c r="P76" s="258">
        <f xml:space="preserve"> SUM(P74:P75)</f>
        <v>227280</v>
      </c>
      <c r="Q76" s="65">
        <f xml:space="preserve"> SUM(Q74:Q75)</f>
        <v>0.13257538893107396</v>
      </c>
      <c r="R76" s="259">
        <f xml:space="preserve"> SUM(R74:R75)</f>
        <v>0</v>
      </c>
      <c r="S76" s="153">
        <f xml:space="preserve"> SUM(S74:S75)</f>
        <v>0.13257538893107396</v>
      </c>
      <c r="T76" s="58"/>
      <c r="U76" s="55"/>
      <c r="V76" s="55"/>
      <c r="W76" s="260">
        <f xml:space="preserve"> SUM(W74:W75)</f>
        <v>0</v>
      </c>
      <c r="X76" s="260">
        <f xml:space="preserve"> SUM(X74:X75)</f>
        <v>3.0798928790745667E-5</v>
      </c>
      <c r="Y76" s="207"/>
      <c r="Z76" s="175"/>
      <c r="AA76" s="175"/>
      <c r="AB76" s="256"/>
      <c r="AC76" s="175"/>
      <c r="AD76" s="257"/>
      <c r="AE76" s="187">
        <f xml:space="preserve"> SUM(AE74:AE75)</f>
        <v>-3.5167504436455196E-5</v>
      </c>
      <c r="AF76" s="208"/>
      <c r="AG76" s="188"/>
      <c r="AH76" s="170"/>
    </row>
    <row r="77" spans="1:34" s="43" customFormat="1" x14ac:dyDescent="0.2">
      <c r="B77" s="48"/>
      <c r="C77" s="140"/>
      <c r="F77" s="66"/>
      <c r="G77" s="66"/>
      <c r="H77" s="67"/>
      <c r="I77" s="75"/>
      <c r="J77" s="25"/>
      <c r="K77" s="48"/>
      <c r="L77" s="48"/>
      <c r="M77" s="68"/>
      <c r="N77" s="69"/>
      <c r="O77" s="78"/>
      <c r="P77" s="69"/>
      <c r="Q77" s="10"/>
      <c r="R77" s="81"/>
      <c r="S77" s="152"/>
      <c r="T77" s="33"/>
      <c r="W77" s="143"/>
      <c r="X77" s="143"/>
      <c r="Y77" s="194"/>
      <c r="Z77" s="176"/>
      <c r="AA77" s="174"/>
      <c r="AB77" s="162"/>
      <c r="AC77" s="161"/>
      <c r="AD77" s="163"/>
      <c r="AE77" s="186"/>
      <c r="AF77" s="197"/>
      <c r="AG77" s="188"/>
      <c r="AH77" s="170"/>
    </row>
    <row r="78" spans="1:34" s="43" customFormat="1" x14ac:dyDescent="0.2">
      <c r="B78" s="48">
        <v>23726</v>
      </c>
      <c r="C78" s="140" t="s">
        <v>190</v>
      </c>
      <c r="D78" s="43" t="str">
        <f>_xll.BDP(C78,$D$7)</f>
        <v>USD</v>
      </c>
      <c r="E78" s="43" t="s">
        <v>433</v>
      </c>
      <c r="F78" s="66">
        <f>_xll.BDP(C78,$F$7)</f>
        <v>61.49</v>
      </c>
      <c r="G78" s="66">
        <f>_xll.BDP(C78,$G$7)</f>
        <v>61.49</v>
      </c>
      <c r="H78" s="67">
        <f>IF(OR(G78="#N/A N/A",F78="#N/A N/A"),0,  G78 - F78)</f>
        <v>0</v>
      </c>
      <c r="I78" s="75">
        <f>IF(OR(F78=0,F78="#N/A N/A"),0,H78 / F78*100)</f>
        <v>0</v>
      </c>
      <c r="J78" s="25">
        <v>53988.737800000003</v>
      </c>
      <c r="K78" s="48" t="str">
        <f>CONCATENATE(C330,D78, " Curncy")</f>
        <v>EURUSD Curncy</v>
      </c>
      <c r="L78" s="48">
        <f>IF(D78 = C330,1,_xll.BDP(K78,$L$7))</f>
        <v>1</v>
      </c>
      <c r="M78" s="68">
        <f>IF(D78 = C330,1,_xll.BDP(K78,$M$7)*L78)</f>
        <v>1.2407999999999999</v>
      </c>
      <c r="N78" s="69">
        <f>H78*J78*T78/M78</f>
        <v>0</v>
      </c>
      <c r="O78" s="78">
        <f>N78 / Y330</f>
        <v>0</v>
      </c>
      <c r="P78" s="69">
        <f>G78*J78*T78/M78</f>
        <v>2675505.7118971637</v>
      </c>
      <c r="Q78" s="10">
        <f>P78 / Y330*100</f>
        <v>1.560657384468833</v>
      </c>
      <c r="R78" s="81">
        <f>IF(Q78&lt;0,Q78,0)</f>
        <v>0</v>
      </c>
      <c r="S78" s="152">
        <f>IF(Q78&gt;0,Q78,0)</f>
        <v>1.560657384468833</v>
      </c>
      <c r="T78" s="33">
        <f>IF(EXACT(D78,UPPER(D78)),1,0.01)/V78</f>
        <v>1</v>
      </c>
      <c r="U78" s="43">
        <v>0</v>
      </c>
      <c r="V78" s="43">
        <v>1</v>
      </c>
      <c r="W78" s="143">
        <f>IF(AND(Q78&lt;0,O78&gt;0),O78,0)</f>
        <v>0</v>
      </c>
      <c r="X78" s="143">
        <f>IF(AND(Q78&gt;0,O78&gt;0),O78,0)</f>
        <v>0</v>
      </c>
      <c r="Y78" s="194"/>
      <c r="Z78" s="176" t="str">
        <f>_xll.BDH(C78,$Z$7,$D$1,$D$1)</f>
        <v>#N/A N/A</v>
      </c>
      <c r="AA78" s="174">
        <f>IF(OR(F78="#N/A N/A",Z78="#N/A N/A"),0,  F78 - Z78)</f>
        <v>0</v>
      </c>
      <c r="AB78" s="162">
        <f>IF(OR(Z78=0,Z78="#N/A N/A"),0,AA78 / Z78*100)</f>
        <v>0</v>
      </c>
      <c r="AC78" s="161">
        <v>53988.737800000003</v>
      </c>
      <c r="AD78" s="163">
        <f>IF(D78 = C330,1,_xll.BDP(K78,$AD$7)*L78)</f>
        <v>1.2334000000000001</v>
      </c>
      <c r="AE78" s="186">
        <f>AA78*AC78*T78/AD78 / AF330</f>
        <v>0</v>
      </c>
      <c r="AF78" s="197"/>
      <c r="AG78" s="188"/>
      <c r="AH78" s="170"/>
    </row>
    <row r="79" spans="1:34" s="43" customFormat="1" x14ac:dyDescent="0.2">
      <c r="A79" s="45" t="s">
        <v>308</v>
      </c>
      <c r="B79" s="61"/>
      <c r="C79" s="220"/>
      <c r="D79" s="45"/>
      <c r="E79" s="47" t="s">
        <v>189</v>
      </c>
      <c r="F79" s="70"/>
      <c r="G79" s="70"/>
      <c r="H79" s="71"/>
      <c r="I79" s="76"/>
      <c r="J79" s="40"/>
      <c r="K79" s="49"/>
      <c r="L79" s="49"/>
      <c r="M79" s="72"/>
      <c r="N79" s="73">
        <f xml:space="preserve"> SUM(N77:N78)</f>
        <v>0</v>
      </c>
      <c r="O79" s="79">
        <f xml:space="preserve"> SUM(O77:O78)</f>
        <v>0</v>
      </c>
      <c r="P79" s="73">
        <f xml:space="preserve"> SUM(P77:P78)</f>
        <v>2675505.7118971637</v>
      </c>
      <c r="Q79" s="41">
        <f xml:space="preserve"> SUM(Q77:Q78)</f>
        <v>1.560657384468833</v>
      </c>
      <c r="R79" s="82">
        <f xml:space="preserve"> SUM(R77:R78)</f>
        <v>0</v>
      </c>
      <c r="S79" s="153">
        <f xml:space="preserve"> SUM(S77:S78)</f>
        <v>1.560657384468833</v>
      </c>
      <c r="T79" s="38"/>
      <c r="U79" s="45"/>
      <c r="V79" s="45"/>
      <c r="W79" s="144">
        <f xml:space="preserve"> SUM(W77:W78)</f>
        <v>0</v>
      </c>
      <c r="X79" s="144">
        <f xml:space="preserve"> SUM(X77:X78)</f>
        <v>0</v>
      </c>
      <c r="Y79" s="207"/>
      <c r="Z79" s="165"/>
      <c r="AA79" s="175"/>
      <c r="AB79" s="164"/>
      <c r="AC79" s="165"/>
      <c r="AD79" s="171"/>
      <c r="AE79" s="187">
        <f xml:space="preserve"> SUM(AE77:AE78)</f>
        <v>0</v>
      </c>
      <c r="AF79" s="208"/>
      <c r="AG79" s="188"/>
      <c r="AH79" s="170"/>
    </row>
    <row r="80" spans="1:34" s="43" customFormat="1" x14ac:dyDescent="0.2">
      <c r="B80" s="48"/>
      <c r="C80" s="140"/>
      <c r="F80" s="66"/>
      <c r="G80" s="66"/>
      <c r="H80" s="67"/>
      <c r="I80" s="75"/>
      <c r="J80" s="25"/>
      <c r="K80" s="48"/>
      <c r="L80" s="48"/>
      <c r="M80" s="68"/>
      <c r="N80" s="69"/>
      <c r="O80" s="78"/>
      <c r="P80" s="69"/>
      <c r="Q80" s="10"/>
      <c r="R80" s="81"/>
      <c r="S80" s="152"/>
      <c r="T80" s="33"/>
      <c r="W80" s="143"/>
      <c r="X80" s="143"/>
      <c r="Y80" s="194"/>
      <c r="Z80" s="176"/>
      <c r="AA80" s="174"/>
      <c r="AB80" s="162"/>
      <c r="AC80" s="161"/>
      <c r="AD80" s="163"/>
      <c r="AE80" s="186"/>
      <c r="AF80" s="197"/>
      <c r="AG80" s="188"/>
      <c r="AH80" s="170"/>
    </row>
    <row r="81" spans="1:34" s="43" customFormat="1" x14ac:dyDescent="0.2">
      <c r="B81" s="48">
        <v>26486</v>
      </c>
      <c r="C81" s="140" t="s">
        <v>188</v>
      </c>
      <c r="D81" s="43" t="str">
        <f>_xll.BDP(C81,$D$7)</f>
        <v>HKD</v>
      </c>
      <c r="E81" s="43" t="s">
        <v>432</v>
      </c>
      <c r="F81" s="66">
        <f>_xll.BDP(C81,$F$7)</f>
        <v>16.100000000000001</v>
      </c>
      <c r="G81" s="66">
        <f>_xll.BDP(C81,$G$7)</f>
        <v>16.48</v>
      </c>
      <c r="H81" s="67">
        <f>IF(OR(G81="#N/A N/A",F81="#N/A N/A"),0,  G81 - F81)</f>
        <v>0.37999999999999901</v>
      </c>
      <c r="I81" s="75">
        <f>IF(OR(F81=0,F81="#N/A N/A"),0,H81 / F81*100)</f>
        <v>2.3602484472049623</v>
      </c>
      <c r="J81" s="25">
        <v>-1602100</v>
      </c>
      <c r="K81" s="48" t="str">
        <f>CONCATENATE(C330,D81, " Curncy")</f>
        <v>EURHKD Curncy</v>
      </c>
      <c r="L81" s="48">
        <f>IF(D81 = C330,1,_xll.BDP(K81,$L$7))</f>
        <v>1</v>
      </c>
      <c r="M81" s="68">
        <f>IF(D81 = C330,1,_xll.BDP(K81,$M$7)*L81)</f>
        <v>9.7192000000000007</v>
      </c>
      <c r="N81" s="69">
        <f>H81*J81*T81/M81</f>
        <v>-62638.694542760546</v>
      </c>
      <c r="O81" s="78">
        <f>N81 / Y330</f>
        <v>-3.6537967666056047E-4</v>
      </c>
      <c r="P81" s="69">
        <f>G81*J81*T81/M81</f>
        <v>-2716541.2791176229</v>
      </c>
      <c r="Q81" s="10">
        <f>P81 / Y330*100</f>
        <v>-1.5845939661489612</v>
      </c>
      <c r="R81" s="81">
        <f>IF(Q81&lt;0,Q81,0)</f>
        <v>-1.5845939661489612</v>
      </c>
      <c r="S81" s="152">
        <f>IF(Q81&gt;0,Q81,0)</f>
        <v>0</v>
      </c>
      <c r="T81" s="33">
        <f>IF(EXACT(D81,UPPER(D81)),1,0.01)/V81</f>
        <v>1</v>
      </c>
      <c r="U81" s="43">
        <v>0</v>
      </c>
      <c r="V81" s="43">
        <v>1</v>
      </c>
      <c r="W81" s="143">
        <f>IF(AND(Q81&lt;0,O81&gt;0),O81,0)</f>
        <v>0</v>
      </c>
      <c r="X81" s="143">
        <f>IF(AND(Q81&gt;0,O81&gt;0),O81,0)</f>
        <v>0</v>
      </c>
      <c r="Y81" s="194"/>
      <c r="Z81" s="176">
        <f>_xll.BDH(C81,$Z$7,$D$1,$D$1)</f>
        <v>16.48</v>
      </c>
      <c r="AA81" s="174">
        <f>IF(OR(F81="#N/A N/A",Z81="#N/A N/A"),0,  F81 - Z81)</f>
        <v>-0.37999999999999901</v>
      </c>
      <c r="AB81" s="162">
        <f>IF(OR(Z81=0,Z81="#N/A N/A"),0,AA81 / Z81*100)</f>
        <v>-2.3058252427184405</v>
      </c>
      <c r="AC81" s="161">
        <v>-1602100</v>
      </c>
      <c r="AD81" s="163">
        <f>IF(D81 = C330,1,_xll.BDP(K81,$AD$7)*L81)</f>
        <v>9.6613000000000007</v>
      </c>
      <c r="AE81" s="186">
        <f>AA81*AC81*T81/AD81 / AF330</f>
        <v>3.6934136479054003E-4</v>
      </c>
      <c r="AF81" s="197"/>
      <c r="AG81" s="188"/>
      <c r="AH81" s="170"/>
    </row>
    <row r="82" spans="1:34" s="43" customFormat="1" x14ac:dyDescent="0.2">
      <c r="B82" s="48">
        <v>21026</v>
      </c>
      <c r="C82" s="140" t="s">
        <v>187</v>
      </c>
      <c r="D82" s="43" t="str">
        <f>_xll.BDP(C82,$D$7)</f>
        <v>HKD</v>
      </c>
      <c r="E82" s="43" t="s">
        <v>431</v>
      </c>
      <c r="F82" s="66">
        <f>_xll.BDP(C82,$F$7)</f>
        <v>41.9</v>
      </c>
      <c r="G82" s="66">
        <f>_xll.BDP(C82,$G$7)</f>
        <v>43.05</v>
      </c>
      <c r="H82" s="67">
        <f>IF(OR(G82="#N/A N/A",F82="#N/A N/A"),0,  G82 - F82)</f>
        <v>1.1499999999999986</v>
      </c>
      <c r="I82" s="75">
        <f>IF(OR(F82=0,F82="#N/A N/A"),0,H82 / F82*100)</f>
        <v>2.7446300715990422</v>
      </c>
      <c r="J82" s="25">
        <v>-832000</v>
      </c>
      <c r="K82" s="48" t="str">
        <f>CONCATENATE(C330,D82, " Curncy")</f>
        <v>EURHKD Curncy</v>
      </c>
      <c r="L82" s="48">
        <f>IF(D82 = C330,1,_xll.BDP(K82,$L$7))</f>
        <v>1</v>
      </c>
      <c r="M82" s="68">
        <f>IF(D82 = C330,1,_xll.BDP(K82,$M$7)*L82)</f>
        <v>9.7192000000000007</v>
      </c>
      <c r="N82" s="69">
        <f>H82*J82*T82/M82</f>
        <v>-98444.316404642232</v>
      </c>
      <c r="O82" s="78">
        <f>N82 / Y330</f>
        <v>-5.7423853992428489E-4</v>
      </c>
      <c r="P82" s="69">
        <f>G82*J82*T82/M82</f>
        <v>-3685241.5836694376</v>
      </c>
      <c r="Q82" s="10">
        <f>P82 / Y330*100</f>
        <v>-2.149649490760043</v>
      </c>
      <c r="R82" s="81">
        <f>IF(Q82&lt;0,Q82,0)</f>
        <v>-2.149649490760043</v>
      </c>
      <c r="S82" s="152">
        <f>IF(Q82&gt;0,Q82,0)</f>
        <v>0</v>
      </c>
      <c r="T82" s="33">
        <f>IF(EXACT(D82,UPPER(D82)),1,0.01)/V82</f>
        <v>1</v>
      </c>
      <c r="U82" s="43">
        <v>0</v>
      </c>
      <c r="V82" s="43">
        <v>1</v>
      </c>
      <c r="W82" s="143">
        <f>IF(AND(Q82&lt;0,O82&gt;0),O82,0)</f>
        <v>0</v>
      </c>
      <c r="X82" s="143">
        <f>IF(AND(Q82&gt;0,O82&gt;0),O82,0)</f>
        <v>0</v>
      </c>
      <c r="Y82" s="194"/>
      <c r="Z82" s="176">
        <f>_xll.BDH(C82,$Z$7,$D$1,$D$1)</f>
        <v>43</v>
      </c>
      <c r="AA82" s="174">
        <f>IF(OR(F82="#N/A N/A",Z82="#N/A N/A"),0,  F82 - Z82)</f>
        <v>-1.1000000000000014</v>
      </c>
      <c r="AB82" s="162">
        <f>IF(OR(Z82=0,Z82="#N/A N/A"),0,AA82 / Z82*100)</f>
        <v>-2.5581395348837246</v>
      </c>
      <c r="AC82" s="161">
        <v>-832000</v>
      </c>
      <c r="AD82" s="163">
        <f>IF(D82 = C330,1,_xll.BDP(K82,$AD$7)*L82)</f>
        <v>9.6613000000000007</v>
      </c>
      <c r="AE82" s="186">
        <f>AA82*AC82*T82/AD82 / AF330</f>
        <v>5.5522721338819041E-4</v>
      </c>
      <c r="AF82" s="197"/>
      <c r="AG82" s="188"/>
      <c r="AH82" s="170"/>
    </row>
    <row r="83" spans="1:34" s="43" customFormat="1" x14ac:dyDescent="0.2">
      <c r="B83" s="48">
        <v>24515</v>
      </c>
      <c r="C83" s="140" t="s">
        <v>186</v>
      </c>
      <c r="D83" s="43" t="str">
        <f>_xll.BDP(C83,$D$7)</f>
        <v>HKD</v>
      </c>
      <c r="E83" s="43" t="s">
        <v>430</v>
      </c>
      <c r="F83" s="66">
        <f>_xll.BDP(C83,$F$7)</f>
        <v>26.05</v>
      </c>
      <c r="G83" s="66">
        <f>_xll.BDP(C83,$G$7)</f>
        <v>26.95</v>
      </c>
      <c r="H83" s="67">
        <f>IF(OR(G83="#N/A N/A",F83="#N/A N/A"),0,  G83 - F83)</f>
        <v>0.89999999999999858</v>
      </c>
      <c r="I83" s="75">
        <f>IF(OR(F83=0,F83="#N/A N/A"),0,H83 / F83*100)</f>
        <v>3.4548944337811847</v>
      </c>
      <c r="J83" s="25">
        <v>-780000</v>
      </c>
      <c r="K83" s="48" t="str">
        <f>CONCATENATE(C330,D83, " Curncy")</f>
        <v>EURHKD Curncy</v>
      </c>
      <c r="L83" s="48">
        <f>IF(D83 = C330,1,_xll.BDP(K83,$L$7))</f>
        <v>1</v>
      </c>
      <c r="M83" s="68">
        <f>IF(D83 = C330,1,_xll.BDP(K83,$M$7)*L83)</f>
        <v>9.7192000000000007</v>
      </c>
      <c r="N83" s="69">
        <f>H83*J83*T83/M83</f>
        <v>-72228.166927318991</v>
      </c>
      <c r="O83" s="78">
        <f>N83 / Y330</f>
        <v>-4.2131632005314358E-4</v>
      </c>
      <c r="P83" s="69">
        <f>G83*J83*T83/M83</f>
        <v>-2162832.3318791669</v>
      </c>
      <c r="Q83" s="10">
        <f>P83 / Y330*100</f>
        <v>-1.2616083139369154</v>
      </c>
      <c r="R83" s="81">
        <f>IF(Q83&lt;0,Q83,0)</f>
        <v>-1.2616083139369154</v>
      </c>
      <c r="S83" s="152">
        <f>IF(Q83&gt;0,Q83,0)</f>
        <v>0</v>
      </c>
      <c r="T83" s="33">
        <f>IF(EXACT(D83,UPPER(D83)),1,0.01)/V83</f>
        <v>1</v>
      </c>
      <c r="U83" s="43">
        <v>0</v>
      </c>
      <c r="V83" s="43">
        <v>1</v>
      </c>
      <c r="W83" s="143">
        <f>IF(AND(Q83&lt;0,O83&gt;0),O83,0)</f>
        <v>0</v>
      </c>
      <c r="X83" s="143">
        <f>IF(AND(Q83&gt;0,O83&gt;0),O83,0)</f>
        <v>0</v>
      </c>
      <c r="Y83" s="194"/>
      <c r="Z83" s="176">
        <f>_xll.BDH(C83,$Z$7,$D$1,$D$1)</f>
        <v>26.85</v>
      </c>
      <c r="AA83" s="174">
        <f>IF(OR(F83="#N/A N/A",Z83="#N/A N/A"),0,  F83 - Z83)</f>
        <v>-0.80000000000000071</v>
      </c>
      <c r="AB83" s="162">
        <f>IF(OR(Z83=0,Z83="#N/A N/A"),0,AA83 / Z83*100)</f>
        <v>-2.979515828677842</v>
      </c>
      <c r="AC83" s="161">
        <v>-780000</v>
      </c>
      <c r="AD83" s="163">
        <f>IF(D83 = C330,1,_xll.BDP(K83,$AD$7)*L83)</f>
        <v>9.6613000000000007</v>
      </c>
      <c r="AE83" s="186">
        <f>AA83*AC83*T83/AD83 / AF330</f>
        <v>3.7856400912831151E-4</v>
      </c>
      <c r="AF83" s="197"/>
      <c r="AG83" s="188"/>
      <c r="AH83" s="170"/>
    </row>
    <row r="84" spans="1:34" s="43" customFormat="1" x14ac:dyDescent="0.2">
      <c r="A84" s="45" t="s">
        <v>309</v>
      </c>
      <c r="B84" s="61"/>
      <c r="C84" s="220"/>
      <c r="D84" s="45"/>
      <c r="E84" s="47" t="s">
        <v>185</v>
      </c>
      <c r="F84" s="70"/>
      <c r="G84" s="70"/>
      <c r="H84" s="71"/>
      <c r="I84" s="76"/>
      <c r="J84" s="40"/>
      <c r="K84" s="49"/>
      <c r="L84" s="49"/>
      <c r="M84" s="72"/>
      <c r="N84" s="73">
        <f xml:space="preserve"> SUM(N80:N83)</f>
        <v>-233311.17787472176</v>
      </c>
      <c r="O84" s="79">
        <f xml:space="preserve"> SUM(O80:O83)</f>
        <v>-1.3609345366379889E-3</v>
      </c>
      <c r="P84" s="73">
        <f xml:space="preserve"> SUM(P80:P83)</f>
        <v>-8564615.1946662273</v>
      </c>
      <c r="Q84" s="149">
        <f xml:space="preserve"> SUM(Q80:Q83)</f>
        <v>-4.9958517708459196</v>
      </c>
      <c r="R84" s="82">
        <f xml:space="preserve"> SUM(R80:R83)</f>
        <v>-4.9958517708459196</v>
      </c>
      <c r="S84" s="153">
        <f xml:space="preserve"> SUM(S80:S83)</f>
        <v>0</v>
      </c>
      <c r="T84" s="38"/>
      <c r="U84" s="45"/>
      <c r="V84" s="45"/>
      <c r="W84" s="144">
        <f xml:space="preserve"> SUM(W80:W83)</f>
        <v>0</v>
      </c>
      <c r="X84" s="144">
        <f xml:space="preserve"> SUM(X80:X83)</f>
        <v>0</v>
      </c>
      <c r="Y84" s="207"/>
      <c r="Z84" s="165"/>
      <c r="AA84" s="175"/>
      <c r="AB84" s="164"/>
      <c r="AC84" s="165"/>
      <c r="AD84" s="171"/>
      <c r="AE84" s="187">
        <f xml:space="preserve"> SUM(AE80:AE83)</f>
        <v>1.303132587307042E-3</v>
      </c>
      <c r="AF84" s="208"/>
      <c r="AG84" s="188"/>
      <c r="AH84" s="170"/>
    </row>
    <row r="85" spans="1:34" s="43" customFormat="1" x14ac:dyDescent="0.2">
      <c r="B85" s="48"/>
      <c r="C85" s="140"/>
      <c r="F85" s="66"/>
      <c r="G85" s="66"/>
      <c r="H85" s="67"/>
      <c r="I85" s="75"/>
      <c r="J85" s="25"/>
      <c r="K85" s="48"/>
      <c r="L85" s="48"/>
      <c r="M85" s="68"/>
      <c r="N85" s="69"/>
      <c r="O85" s="78"/>
      <c r="P85" s="69"/>
      <c r="Q85" s="10"/>
      <c r="R85" s="81"/>
      <c r="S85" s="152"/>
      <c r="T85" s="33"/>
      <c r="W85" s="143"/>
      <c r="X85" s="143"/>
      <c r="Y85" s="194"/>
      <c r="Z85" s="176"/>
      <c r="AA85" s="174"/>
      <c r="AB85" s="162"/>
      <c r="AC85" s="161"/>
      <c r="AD85" s="163"/>
      <c r="AE85" s="186"/>
      <c r="AF85" s="197"/>
      <c r="AG85" s="188"/>
      <c r="AH85" s="170"/>
    </row>
    <row r="86" spans="1:34" s="43" customFormat="1" x14ac:dyDescent="0.2">
      <c r="B86" s="48">
        <v>399</v>
      </c>
      <c r="E86" s="43" t="s">
        <v>184</v>
      </c>
      <c r="F86" s="66"/>
      <c r="G86" s="66"/>
      <c r="H86" s="67">
        <f>IF(OR(G86="#N/A N/A",F86="#N/A N/A"),0,  G86 - F86)</f>
        <v>0</v>
      </c>
      <c r="I86" s="75">
        <f>IF(OR(F86=0,F86="#N/A N/A"),0,H86 / F86*100)</f>
        <v>0</v>
      </c>
      <c r="J86" s="25">
        <v>0</v>
      </c>
      <c r="K86" s="48" t="str">
        <f>CONCATENATE(C330,D86, " Curncy")</f>
        <v>EUR Curncy</v>
      </c>
      <c r="L86" s="48">
        <f>IF(D86 = C330,1,_xll.BDP(K86,$L$7))</f>
        <v>1</v>
      </c>
      <c r="M86" s="68">
        <f>IF(D86 = C330,1,_xll.BDP(K86,$M$7)*L86)</f>
        <v>1.2407999999999999</v>
      </c>
      <c r="N86" s="69">
        <f>H86*J86*T86/M86</f>
        <v>0</v>
      </c>
      <c r="O86" s="78">
        <f>N86 / Y330</f>
        <v>0</v>
      </c>
      <c r="P86" s="69">
        <f>G86*J86*T86/M86</f>
        <v>0</v>
      </c>
      <c r="Q86" s="10">
        <f>P86 / Y330*100</f>
        <v>0</v>
      </c>
      <c r="R86" s="81">
        <f>IF(Q86&lt;0,Q86,0)</f>
        <v>0</v>
      </c>
      <c r="S86" s="152">
        <f>IF(Q86&gt;0,Q86,0)</f>
        <v>0</v>
      </c>
      <c r="T86" s="33">
        <f>IF(EXACT(D86,UPPER(D86)),1,0.01)/V86</f>
        <v>1</v>
      </c>
      <c r="U86" s="43">
        <v>1</v>
      </c>
      <c r="V86" s="43">
        <v>1</v>
      </c>
      <c r="W86" s="143">
        <f>IF(AND(Q86&lt;0,O86&gt;0),O86,0)</f>
        <v>0</v>
      </c>
      <c r="X86" s="143">
        <f>IF(AND(Q86&gt;0,O86&gt;0),O86,0)</f>
        <v>0</v>
      </c>
      <c r="Y86" s="194"/>
      <c r="Z86" s="176"/>
      <c r="AA86" s="174">
        <f>IF(OR(F86="#N/A N/A",Z86="#N/A N/A"),0,  F86 - Z86)</f>
        <v>0</v>
      </c>
      <c r="AB86" s="162">
        <f>IF(OR(Z86=0,Z86="#N/A N/A"),0,AA86 / Z86*100)</f>
        <v>0</v>
      </c>
      <c r="AC86" s="161">
        <v>0</v>
      </c>
      <c r="AD86" s="163">
        <f>IF(D86 = C330,1,_xll.BDP(K86,$AD$7)*L86)</f>
        <v>1.2334000000000001</v>
      </c>
      <c r="AE86" s="186">
        <f>AA86*AC86*T86/AD86 / AF330</f>
        <v>0</v>
      </c>
      <c r="AF86" s="197"/>
      <c r="AG86" s="188"/>
      <c r="AH86" s="170"/>
    </row>
    <row r="87" spans="1:34" s="43" customFormat="1" x14ac:dyDescent="0.2">
      <c r="B87" s="48">
        <v>6428</v>
      </c>
      <c r="C87" s="140" t="s">
        <v>183</v>
      </c>
      <c r="D87" s="43" t="str">
        <f>_xll.BDP(C87,$D$7)</f>
        <v>EUR</v>
      </c>
      <c r="E87" s="43" t="s">
        <v>492</v>
      </c>
      <c r="F87" s="66">
        <f>_xll.BDP(C87,$F$7)</f>
        <v>34</v>
      </c>
      <c r="G87" s="66">
        <f>_xll.BDP(C87,$G$7)</f>
        <v>34.32</v>
      </c>
      <c r="H87" s="67">
        <f>IF(OR(G87="#N/A N/A",F87="#N/A N/A"),0,  G87 - F87)</f>
        <v>0.32000000000000028</v>
      </c>
      <c r="I87" s="75">
        <f>IF(OR(F87=0,F87="#N/A N/A"),0,H87 / F87*100)</f>
        <v>0.94117647058823606</v>
      </c>
      <c r="J87" s="25">
        <v>24000</v>
      </c>
      <c r="K87" s="48" t="str">
        <f>CONCATENATE(C330,D87, " Curncy")</f>
        <v>EUREUR Curncy</v>
      </c>
      <c r="L87" s="48">
        <f>IF(D87 = C330,1,_xll.BDP(K87,$L$7))</f>
        <v>1</v>
      </c>
      <c r="M87" s="68">
        <f>IF(D87 = C330,1,_xll.BDP(K87,$M$7)*L87)</f>
        <v>1</v>
      </c>
      <c r="N87" s="69">
        <f>H87*J87*T87/M87</f>
        <v>7680.0000000000073</v>
      </c>
      <c r="O87" s="78">
        <f>N87 / Y330</f>
        <v>4.4798441877448471E-5</v>
      </c>
      <c r="P87" s="69">
        <f>G87*J87*T87/M87</f>
        <v>823680</v>
      </c>
      <c r="Q87" s="10">
        <f>P87 / Y330*100</f>
        <v>0.48046328913563441</v>
      </c>
      <c r="R87" s="81">
        <f>IF(Q87&lt;0,Q87,0)</f>
        <v>0</v>
      </c>
      <c r="S87" s="152">
        <f>IF(Q87&gt;0,Q87,0)</f>
        <v>0.48046328913563441</v>
      </c>
      <c r="T87" s="33">
        <f>IF(EXACT(D87,UPPER(D87)),1,0.01)/V87</f>
        <v>1</v>
      </c>
      <c r="U87" s="43">
        <v>0</v>
      </c>
      <c r="V87" s="43">
        <v>1</v>
      </c>
      <c r="W87" s="143">
        <f>IF(AND(Q87&lt;0,O87&gt;0),O87,0)</f>
        <v>0</v>
      </c>
      <c r="X87" s="143">
        <f>IF(AND(Q87&gt;0,O87&gt;0),O87,0)</f>
        <v>4.4798441877448471E-5</v>
      </c>
      <c r="Y87" s="194"/>
      <c r="Z87" s="176">
        <f>_xll.BDH(C87,$Z$7,$D$1,$D$1)</f>
        <v>34.700000000000003</v>
      </c>
      <c r="AA87" s="174">
        <f>IF(OR(F87="#N/A N/A",Z87="#N/A N/A"),0,  F87 - Z87)</f>
        <v>-0.70000000000000284</v>
      </c>
      <c r="AB87" s="162">
        <f>IF(OR(Z87=0,Z87="#N/A N/A"),0,AA87 / Z87*100)</f>
        <v>-2.0172910662824286</v>
      </c>
      <c r="AC87" s="161">
        <v>24000</v>
      </c>
      <c r="AD87" s="163">
        <f>IF(D87 = C330,1,_xll.BDP(K87,$AD$7)*L87)</f>
        <v>1</v>
      </c>
      <c r="AE87" s="186">
        <f>AA87*AC87*T87/AD87 / AF330</f>
        <v>-9.8469012422075299E-5</v>
      </c>
      <c r="AF87" s="197"/>
      <c r="AG87" s="188"/>
      <c r="AH87" s="170"/>
    </row>
    <row r="88" spans="1:34" s="43" customFormat="1" x14ac:dyDescent="0.2">
      <c r="B88" s="48">
        <v>26275</v>
      </c>
      <c r="D88" s="43" t="s">
        <v>36</v>
      </c>
      <c r="E88" s="43" t="s">
        <v>182</v>
      </c>
      <c r="F88" s="66">
        <v>102.21</v>
      </c>
      <c r="G88" s="66">
        <v>102.21</v>
      </c>
      <c r="H88" s="67">
        <f>IF(OR(G88="#N/A N/A",F88="#N/A N/A"),0,  G88 - F88)</f>
        <v>0</v>
      </c>
      <c r="I88" s="75">
        <f>IF(OR(F88=0,F88="#N/A N/A"),0,H88 / F88*100)</f>
        <v>0</v>
      </c>
      <c r="J88" s="25">
        <v>16257.200500000001</v>
      </c>
      <c r="K88" s="48" t="str">
        <f>CONCATENATE(C330,D88, " Curncy")</f>
        <v>EURUSD Curncy</v>
      </c>
      <c r="L88" s="48">
        <f>IF(D88 = C330,1,_xll.BDP(K88,$L$7))</f>
        <v>1</v>
      </c>
      <c r="M88" s="68">
        <f>IF(D88 = C330,1,_xll.BDP(K88,$M$7)*L88)</f>
        <v>1.2407999999999999</v>
      </c>
      <c r="N88" s="69">
        <f>H88*J88*T88/M88</f>
        <v>0</v>
      </c>
      <c r="O88" s="78">
        <f>N88 / Y330</f>
        <v>0</v>
      </c>
      <c r="P88" s="69">
        <f>G88*J88*T88/M88</f>
        <v>1339175.0992142169</v>
      </c>
      <c r="Q88" s="10">
        <f>P88 / Y330*100</f>
        <v>0.781158305284822</v>
      </c>
      <c r="R88" s="81">
        <f>IF(Q88&lt;0,Q88,0)</f>
        <v>0</v>
      </c>
      <c r="S88" s="152">
        <f>IF(Q88&gt;0,Q88,0)</f>
        <v>0.781158305284822</v>
      </c>
      <c r="T88" s="33">
        <f>IF(EXACT(D88,UPPER(D88)),1,0.01)/V88</f>
        <v>1</v>
      </c>
      <c r="U88" s="43">
        <v>1</v>
      </c>
      <c r="V88" s="43">
        <v>1</v>
      </c>
      <c r="W88" s="143">
        <f>IF(AND(Q88&lt;0,O88&gt;0),O88,0)</f>
        <v>0</v>
      </c>
      <c r="X88" s="143">
        <f>IF(AND(Q88&gt;0,O88&gt;0),O88,0)</f>
        <v>0</v>
      </c>
      <c r="Y88" s="194"/>
      <c r="Z88" s="176">
        <v>102.28</v>
      </c>
      <c r="AA88" s="174">
        <f>IF(OR(F88="#N/A N/A",Z88="#N/A N/A"),0,  F88 - Z88)</f>
        <v>-7.000000000000739E-2</v>
      </c>
      <c r="AB88" s="162">
        <f>IF(OR(Z88=0,Z88="#N/A N/A"),0,AA88 / Z88*100)</f>
        <v>-6.8439577630042422E-2</v>
      </c>
      <c r="AC88" s="161">
        <v>16257.200500000001</v>
      </c>
      <c r="AD88" s="163">
        <f>IF(D88 = C330,1,_xll.BDP(K88,$AD$7)*L88)</f>
        <v>1.2334000000000001</v>
      </c>
      <c r="AE88" s="186">
        <f>AA88*AC88*T88/AD88 / AF330</f>
        <v>-5.4079187543336552E-6</v>
      </c>
      <c r="AF88" s="197"/>
      <c r="AG88" s="188"/>
      <c r="AH88" s="170"/>
    </row>
    <row r="89" spans="1:34" s="43" customFormat="1" x14ac:dyDescent="0.2">
      <c r="B89" s="48">
        <v>10369</v>
      </c>
      <c r="D89" s="43" t="s">
        <v>7</v>
      </c>
      <c r="E89" s="43" t="s">
        <v>491</v>
      </c>
      <c r="F89" s="66">
        <v>0.20749999999999999</v>
      </c>
      <c r="G89" s="66">
        <v>0.20749999999999999</v>
      </c>
      <c r="H89" s="67">
        <f>IF(OR(G89="#N/A N/A",F89="#N/A N/A"),0,  G89 - F89)</f>
        <v>0</v>
      </c>
      <c r="I89" s="75">
        <f>IF(OR(F89=0,F89="#N/A N/A"),0,H89 / F89*100)</f>
        <v>0</v>
      </c>
      <c r="J89" s="25">
        <v>-50000</v>
      </c>
      <c r="K89" s="48" t="str">
        <f>CONCATENATE(C330,D89, " Curncy")</f>
        <v>EUREUR Curncy</v>
      </c>
      <c r="L89" s="48">
        <f>IF(D89 = C330,1,_xll.BDP(K89,$L$7))</f>
        <v>1</v>
      </c>
      <c r="M89" s="68">
        <f>IF(D89 = C330,1,_xll.BDP(K89,$M$7)*L89)</f>
        <v>1</v>
      </c>
      <c r="N89" s="69">
        <f>H89*J89*T89/M89</f>
        <v>0</v>
      </c>
      <c r="O89" s="78">
        <f>N89 / Y330</f>
        <v>0</v>
      </c>
      <c r="P89" s="69">
        <f>G89*J89*T89/M89</f>
        <v>-10375</v>
      </c>
      <c r="Q89" s="10">
        <f>P89 / Y330*100</f>
        <v>-6.0518728447724931E-3</v>
      </c>
      <c r="R89" s="81">
        <f>IF(Q89&lt;0,Q89,0)</f>
        <v>-6.0518728447724931E-3</v>
      </c>
      <c r="S89" s="152">
        <f>IF(Q89&gt;0,Q89,0)</f>
        <v>0</v>
      </c>
      <c r="T89" s="33">
        <f>IF(EXACT(D89,UPPER(D89)),1,0.01)/V89</f>
        <v>1</v>
      </c>
      <c r="U89" s="43">
        <v>1</v>
      </c>
      <c r="V89" s="43">
        <v>1</v>
      </c>
      <c r="W89" s="143">
        <f>IF(AND(Q89&lt;0,O89&gt;0),O89,0)</f>
        <v>0</v>
      </c>
      <c r="X89" s="143">
        <f>IF(AND(Q89&gt;0,O89&gt;0),O89,0)</f>
        <v>0</v>
      </c>
      <c r="Y89" s="194"/>
      <c r="Z89" s="176">
        <v>0.20749999999999999</v>
      </c>
      <c r="AA89" s="174">
        <f>IF(OR(F89="#N/A N/A",Z89="#N/A N/A"),0,  F89 - Z89)</f>
        <v>0</v>
      </c>
      <c r="AB89" s="162">
        <f>IF(OR(Z89=0,Z89="#N/A N/A"),0,AA89 / Z89*100)</f>
        <v>0</v>
      </c>
      <c r="AC89" s="161">
        <v>-50000</v>
      </c>
      <c r="AD89" s="163">
        <f>IF(D89 = C330,1,_xll.BDP(K89,$AD$7)*L89)</f>
        <v>1</v>
      </c>
      <c r="AE89" s="186">
        <f>AA89*AC89*T89/AD89 / AF330</f>
        <v>0</v>
      </c>
      <c r="AF89" s="197"/>
      <c r="AG89" s="188"/>
      <c r="AH89" s="170"/>
    </row>
    <row r="90" spans="1:34" s="43" customFormat="1" x14ac:dyDescent="0.2">
      <c r="A90" s="45" t="s">
        <v>310</v>
      </c>
      <c r="B90" s="61"/>
      <c r="C90" s="220"/>
      <c r="D90" s="45"/>
      <c r="E90" s="47" t="s">
        <v>181</v>
      </c>
      <c r="F90" s="70"/>
      <c r="G90" s="70"/>
      <c r="H90" s="71"/>
      <c r="I90" s="76"/>
      <c r="J90" s="40"/>
      <c r="K90" s="49"/>
      <c r="L90" s="49"/>
      <c r="M90" s="72"/>
      <c r="N90" s="73">
        <f xml:space="preserve"> SUM(N85:N89)</f>
        <v>7680.0000000000073</v>
      </c>
      <c r="O90" s="79">
        <f xml:space="preserve"> SUM(O85:O89)</f>
        <v>4.4798441877448471E-5</v>
      </c>
      <c r="P90" s="73">
        <f xml:space="preserve"> SUM(P85:P89)</f>
        <v>2152480.0992142167</v>
      </c>
      <c r="Q90" s="41">
        <f xml:space="preserve"> SUM(Q85:Q89)</f>
        <v>1.2555697215756838</v>
      </c>
      <c r="R90" s="82">
        <f xml:space="preserve"> SUM(R85:R89)</f>
        <v>-6.0518728447724931E-3</v>
      </c>
      <c r="S90" s="153">
        <f xml:space="preserve"> SUM(S85:S89)</f>
        <v>1.2616215944204563</v>
      </c>
      <c r="T90" s="38"/>
      <c r="U90" s="45"/>
      <c r="V90" s="45"/>
      <c r="W90" s="144">
        <f xml:space="preserve"> SUM(W85:W89)</f>
        <v>0</v>
      </c>
      <c r="X90" s="144">
        <f xml:space="preserve"> SUM(X85:X89)</f>
        <v>4.4798441877448471E-5</v>
      </c>
      <c r="Y90" s="207"/>
      <c r="Z90" s="165"/>
      <c r="AA90" s="175"/>
      <c r="AB90" s="164"/>
      <c r="AC90" s="165"/>
      <c r="AD90" s="171"/>
      <c r="AE90" s="187">
        <f xml:space="preserve"> SUM(AE85:AE89)</f>
        <v>-1.0387693117640895E-4</v>
      </c>
      <c r="AF90" s="208"/>
      <c r="AG90" s="188"/>
      <c r="AH90" s="170"/>
    </row>
    <row r="91" spans="1:34" s="43" customFormat="1" x14ac:dyDescent="0.2">
      <c r="B91" s="48"/>
      <c r="C91" s="140"/>
      <c r="F91" s="66"/>
      <c r="G91" s="66"/>
      <c r="H91" s="67"/>
      <c r="I91" s="75"/>
      <c r="J91" s="25"/>
      <c r="K91" s="48"/>
      <c r="L91" s="48"/>
      <c r="M91" s="68"/>
      <c r="N91" s="69"/>
      <c r="O91" s="78"/>
      <c r="P91" s="69"/>
      <c r="Q91" s="10"/>
      <c r="R91" s="81"/>
      <c r="S91" s="152"/>
      <c r="T91" s="33"/>
      <c r="W91" s="143"/>
      <c r="X91" s="143"/>
      <c r="Y91" s="194"/>
      <c r="Z91" s="176"/>
      <c r="AA91" s="174"/>
      <c r="AB91" s="162"/>
      <c r="AC91" s="161"/>
      <c r="AD91" s="163"/>
      <c r="AE91" s="186"/>
      <c r="AF91" s="197"/>
      <c r="AG91" s="188"/>
      <c r="AH91" s="170"/>
    </row>
    <row r="92" spans="1:34" s="43" customFormat="1" x14ac:dyDescent="0.2">
      <c r="B92" s="48">
        <v>25371</v>
      </c>
      <c r="C92" s="140" t="s">
        <v>180</v>
      </c>
      <c r="D92" s="43" t="str">
        <f>_xll.BDP(C92,$D$7)</f>
        <v>EUR</v>
      </c>
      <c r="E92" s="43" t="s">
        <v>429</v>
      </c>
      <c r="F92" s="66">
        <f>_xll.BDP(C92,$F$7)</f>
        <v>32.42</v>
      </c>
      <c r="G92" s="66">
        <f>_xll.BDP(C92,$G$7)</f>
        <v>33</v>
      </c>
      <c r="H92" s="67">
        <f>IF(OR(G92="#N/A N/A",F92="#N/A N/A"),0,  G92 - F92)</f>
        <v>0.57999999999999829</v>
      </c>
      <c r="I92" s="75">
        <f>IF(OR(F92=0,F92="#N/A N/A"),0,H92 / F92*100)</f>
        <v>1.7890191239975273</v>
      </c>
      <c r="J92" s="25">
        <v>45719</v>
      </c>
      <c r="K92" s="48" t="str">
        <f>CONCATENATE(C330,D92, " Curncy")</f>
        <v>EUREUR Curncy</v>
      </c>
      <c r="L92" s="48">
        <f>IF(D92 = C330,1,_xll.BDP(K92,$L$7))</f>
        <v>1</v>
      </c>
      <c r="M92" s="68">
        <f>IF(D92 = C330,1,_xll.BDP(K92,$M$7)*L92)</f>
        <v>1</v>
      </c>
      <c r="N92" s="69">
        <f>H92*J92*T92/M92</f>
        <v>26517.01999999992</v>
      </c>
      <c r="O92" s="78">
        <f>N92 / Y330</f>
        <v>1.5467723687931432E-4</v>
      </c>
      <c r="P92" s="69">
        <f>G92*J92*T92/M92</f>
        <v>1508727</v>
      </c>
      <c r="Q92" s="10">
        <f>P92 / Y330*100</f>
        <v>0.8800601408650669</v>
      </c>
      <c r="R92" s="81">
        <f>IF(Q92&lt;0,Q92,0)</f>
        <v>0</v>
      </c>
      <c r="S92" s="152">
        <f>IF(Q92&gt;0,Q92,0)</f>
        <v>0.8800601408650669</v>
      </c>
      <c r="T92" s="33">
        <f>IF(EXACT(D92,UPPER(D92)),1,0.01)/V92</f>
        <v>1</v>
      </c>
      <c r="U92" s="43">
        <v>0</v>
      </c>
      <c r="V92" s="43">
        <v>1</v>
      </c>
      <c r="W92" s="143">
        <f>IF(AND(Q92&lt;0,O92&gt;0),O92,0)</f>
        <v>0</v>
      </c>
      <c r="X92" s="143">
        <f>IF(AND(Q92&gt;0,O92&gt;0),O92,0)</f>
        <v>1.5467723687931432E-4</v>
      </c>
      <c r="Y92" s="194"/>
      <c r="Z92" s="176">
        <f>_xll.BDH(C92,$Z$7,$D$1,$D$1)</f>
        <v>32.96</v>
      </c>
      <c r="AA92" s="174">
        <f>IF(OR(F92="#N/A N/A",Z92="#N/A N/A"),0,  F92 - Z92)</f>
        <v>-0.53999999999999915</v>
      </c>
      <c r="AB92" s="162">
        <f>IF(OR(Z92=0,Z92="#N/A N/A"),0,AA92 / Z92*100)</f>
        <v>-1.6383495145631044</v>
      </c>
      <c r="AC92" s="161">
        <v>45719</v>
      </c>
      <c r="AD92" s="163">
        <f>IF(D92 = C330,1,_xll.BDP(K92,$AD$7)*L92)</f>
        <v>1</v>
      </c>
      <c r="AE92" s="186">
        <f>AA92*AC92*T92/AD92 / AF330</f>
        <v>-1.4470408217972684E-4</v>
      </c>
      <c r="AF92" s="197"/>
      <c r="AG92" s="188"/>
      <c r="AH92" s="170"/>
    </row>
    <row r="93" spans="1:34" s="43" customFormat="1" x14ac:dyDescent="0.2">
      <c r="B93" s="48">
        <v>20770</v>
      </c>
      <c r="C93" s="140" t="s">
        <v>179</v>
      </c>
      <c r="D93" s="43" t="str">
        <f>_xll.BDP(C93,$D$7)</f>
        <v>EUR</v>
      </c>
      <c r="E93" s="43" t="s">
        <v>428</v>
      </c>
      <c r="F93" s="66">
        <f>_xll.BDP(C93,$F$7)</f>
        <v>16.16</v>
      </c>
      <c r="G93" s="66">
        <f>_xll.BDP(C93,$G$7)</f>
        <v>17.036000000000001</v>
      </c>
      <c r="H93" s="67">
        <f>IF(OR(G93="#N/A N/A",F93="#N/A N/A"),0,  G93 - F93)</f>
        <v>0.87600000000000122</v>
      </c>
      <c r="I93" s="75">
        <f>IF(OR(F93=0,F93="#N/A N/A"),0,H93 / F93*100)</f>
        <v>5.4207920792079287</v>
      </c>
      <c r="J93" s="25">
        <v>-131000</v>
      </c>
      <c r="K93" s="48" t="str">
        <f>CONCATENATE(C330,D93, " Curncy")</f>
        <v>EUREUR Curncy</v>
      </c>
      <c r="L93" s="48">
        <f>IF(D93 = C330,1,_xll.BDP(K93,$L$7))</f>
        <v>1</v>
      </c>
      <c r="M93" s="68">
        <f>IF(D93 = C330,1,_xll.BDP(K93,$M$7)*L93)</f>
        <v>1</v>
      </c>
      <c r="N93" s="69">
        <f>H93*J93*T93/M93</f>
        <v>-114756.00000000016</v>
      </c>
      <c r="O93" s="78">
        <f>N93 / Y330</f>
        <v>-6.6938671824068742E-4</v>
      </c>
      <c r="P93" s="69">
        <f>G93*J93*T93/M93</f>
        <v>-2231716</v>
      </c>
      <c r="Q93" s="10">
        <f>P93 / Y330*100</f>
        <v>-1.3017890561584857</v>
      </c>
      <c r="R93" s="81">
        <f>IF(Q93&lt;0,Q93,0)</f>
        <v>-1.3017890561584857</v>
      </c>
      <c r="S93" s="152">
        <f>IF(Q93&gt;0,Q93,0)</f>
        <v>0</v>
      </c>
      <c r="T93" s="33">
        <f>IF(EXACT(D93,UPPER(D93)),1,0.01)/V93</f>
        <v>1</v>
      </c>
      <c r="U93" s="43">
        <v>0</v>
      </c>
      <c r="V93" s="43">
        <v>1</v>
      </c>
      <c r="W93" s="143">
        <f>IF(AND(Q93&lt;0,O93&gt;0),O93,0)</f>
        <v>0</v>
      </c>
      <c r="X93" s="143">
        <f>IF(AND(Q93&gt;0,O93&gt;0),O93,0)</f>
        <v>0</v>
      </c>
      <c r="Y93" s="194"/>
      <c r="Z93" s="176">
        <f>_xll.BDH(C93,$Z$7,$D$1,$D$1)</f>
        <v>16.11</v>
      </c>
      <c r="AA93" s="174">
        <f>IF(OR(F93="#N/A N/A",Z93="#N/A N/A"),0,  F93 - Z93)</f>
        <v>5.0000000000000711E-2</v>
      </c>
      <c r="AB93" s="162">
        <f>IF(OR(Z93=0,Z93="#N/A N/A"),0,AA93 / Z93*100)</f>
        <v>0.3103662321539461</v>
      </c>
      <c r="AC93" s="161">
        <v>-131000</v>
      </c>
      <c r="AD93" s="163">
        <f>IF(D93 = C330,1,_xll.BDP(K93,$AD$7)*L93)</f>
        <v>1</v>
      </c>
      <c r="AE93" s="186">
        <f>AA93*AC93*T93/AD93 / AF330</f>
        <v>-3.839119234313093E-5</v>
      </c>
      <c r="AF93" s="197"/>
      <c r="AG93" s="188"/>
      <c r="AH93" s="170"/>
    </row>
    <row r="94" spans="1:34" s="43" customFormat="1" x14ac:dyDescent="0.2">
      <c r="B94" s="48">
        <v>26543</v>
      </c>
      <c r="C94" s="140" t="s">
        <v>178</v>
      </c>
      <c r="D94" s="43" t="str">
        <f>_xll.BDP(C94,$D$7)</f>
        <v>EUR</v>
      </c>
      <c r="E94" s="43" t="s">
        <v>427</v>
      </c>
      <c r="F94" s="66">
        <f>_xll.BDP(C94,$F$7)</f>
        <v>0.55000000000000004</v>
      </c>
      <c r="G94" s="66">
        <f>_xll.BDP(C94,$G$7)</f>
        <v>0.55000000000000004</v>
      </c>
      <c r="H94" s="67">
        <f>IF(OR(G94="#N/A N/A",F94="#N/A N/A"),0,  G94 - F94)</f>
        <v>0</v>
      </c>
      <c r="I94" s="75">
        <f>IF(OR(F94=0,F94="#N/A N/A"),0,H94 / F94*100)</f>
        <v>0</v>
      </c>
      <c r="J94" s="25">
        <v>-23198</v>
      </c>
      <c r="K94" s="48" t="str">
        <f>CONCATENATE(C330,D94, " Curncy")</f>
        <v>EUREUR Curncy</v>
      </c>
      <c r="L94" s="48">
        <f>IF(D94 = C330,1,_xll.BDP(K94,$L$7))</f>
        <v>1</v>
      </c>
      <c r="M94" s="68">
        <f>IF(D94 = C330,1,_xll.BDP(K94,$M$7)*L94)</f>
        <v>1</v>
      </c>
      <c r="N94" s="69">
        <f>H94*J94*T94/M94</f>
        <v>0</v>
      </c>
      <c r="O94" s="78">
        <f>N94 / Y330</f>
        <v>0</v>
      </c>
      <c r="P94" s="69">
        <f>G94*J94*T94/M94</f>
        <v>-12758.900000000001</v>
      </c>
      <c r="Q94" s="10">
        <f>P94 / Y330*100</f>
        <v>-7.4424328134137605E-3</v>
      </c>
      <c r="R94" s="81">
        <f>IF(Q94&lt;0,Q94,0)</f>
        <v>-7.4424328134137605E-3</v>
      </c>
      <c r="S94" s="152">
        <f>IF(Q94&gt;0,Q94,0)</f>
        <v>0</v>
      </c>
      <c r="T94" s="33">
        <f>IF(EXACT(D94,UPPER(D94)),1,0.01)/V94</f>
        <v>1</v>
      </c>
      <c r="U94" s="43">
        <v>0</v>
      </c>
      <c r="V94" s="43">
        <v>1</v>
      </c>
      <c r="W94" s="143">
        <f>IF(AND(Q94&lt;0,O94&gt;0),O94,0)</f>
        <v>0</v>
      </c>
      <c r="X94" s="143">
        <f>IF(AND(Q94&gt;0,O94&gt;0),O94,0)</f>
        <v>0</v>
      </c>
      <c r="Y94" s="194"/>
      <c r="Z94" s="176">
        <f>_xll.BDH(C94,$Z$7,$D$1,$D$1)</f>
        <v>0.56999999999999995</v>
      </c>
      <c r="AA94" s="174">
        <f>IF(OR(F94="#N/A N/A",Z94="#N/A N/A"),0,  F94 - Z94)</f>
        <v>-1.9999999999999907E-2</v>
      </c>
      <c r="AB94" s="162">
        <f>IF(OR(Z94=0,Z94="#N/A N/A"),0,AA94 / Z94*100)</f>
        <v>-3.5087719298245452</v>
      </c>
      <c r="AC94" s="161">
        <v>-23198</v>
      </c>
      <c r="AD94" s="163">
        <f>IF(D94 = C330,1,_xll.BDP(K94,$AD$7)*L94)</f>
        <v>1</v>
      </c>
      <c r="AE94" s="186">
        <f>AA94*AC94*T94/AD94 / AF330</f>
        <v>2.7193858930562889E-6</v>
      </c>
      <c r="AF94" s="197"/>
      <c r="AG94" s="188"/>
      <c r="AH94" s="170"/>
    </row>
    <row r="95" spans="1:34" s="43" customFormat="1" x14ac:dyDescent="0.2">
      <c r="A95" s="45" t="s">
        <v>311</v>
      </c>
      <c r="B95" s="61"/>
      <c r="C95" s="220"/>
      <c r="D95" s="45"/>
      <c r="E95" s="47" t="s">
        <v>177</v>
      </c>
      <c r="F95" s="70"/>
      <c r="G95" s="70"/>
      <c r="H95" s="71"/>
      <c r="I95" s="76"/>
      <c r="J95" s="40"/>
      <c r="K95" s="49"/>
      <c r="L95" s="49"/>
      <c r="M95" s="72"/>
      <c r="N95" s="73">
        <f xml:space="preserve"> SUM(N91:N94)</f>
        <v>-88238.980000000243</v>
      </c>
      <c r="O95" s="79">
        <f xml:space="preserve"> SUM(O91:O94)</f>
        <v>-5.1470948136137309E-4</v>
      </c>
      <c r="P95" s="73">
        <f xml:space="preserve"> SUM(P91:P94)</f>
        <v>-735747.9</v>
      </c>
      <c r="Q95" s="41">
        <f xml:space="preserve"> SUM(Q91:Q94)</f>
        <v>-0.42917134810683261</v>
      </c>
      <c r="R95" s="82">
        <f xml:space="preserve"> SUM(R91:R94)</f>
        <v>-1.3092314889718994</v>
      </c>
      <c r="S95" s="153">
        <f xml:space="preserve"> SUM(S91:S94)</f>
        <v>0.8800601408650669</v>
      </c>
      <c r="T95" s="38"/>
      <c r="U95" s="45"/>
      <c r="V95" s="45"/>
      <c r="W95" s="144">
        <f xml:space="preserve"> SUM(W91:W94)</f>
        <v>0</v>
      </c>
      <c r="X95" s="144">
        <f xml:space="preserve"> SUM(X91:X94)</f>
        <v>1.5467723687931432E-4</v>
      </c>
      <c r="Y95" s="207"/>
      <c r="Z95" s="165"/>
      <c r="AA95" s="175"/>
      <c r="AB95" s="164"/>
      <c r="AC95" s="165"/>
      <c r="AD95" s="171"/>
      <c r="AE95" s="187">
        <f xml:space="preserve"> SUM(AE91:AE94)</f>
        <v>-1.8037588862980148E-4</v>
      </c>
      <c r="AF95" s="208"/>
      <c r="AG95" s="188"/>
      <c r="AH95" s="170"/>
    </row>
    <row r="96" spans="1:34" s="43" customFormat="1" x14ac:dyDescent="0.2">
      <c r="B96" s="48"/>
      <c r="C96" s="140"/>
      <c r="F96" s="66"/>
      <c r="G96" s="66"/>
      <c r="H96" s="67"/>
      <c r="I96" s="75"/>
      <c r="J96" s="25"/>
      <c r="K96" s="48"/>
      <c r="L96" s="48"/>
      <c r="M96" s="68"/>
      <c r="N96" s="69"/>
      <c r="O96" s="78"/>
      <c r="P96" s="69"/>
      <c r="Q96" s="10"/>
      <c r="R96" s="81"/>
      <c r="S96" s="152"/>
      <c r="T96" s="33"/>
      <c r="W96" s="143"/>
      <c r="X96" s="143"/>
      <c r="Y96" s="194"/>
      <c r="Z96" s="176"/>
      <c r="AA96" s="174"/>
      <c r="AB96" s="162"/>
      <c r="AC96" s="161"/>
      <c r="AD96" s="163"/>
      <c r="AE96" s="186"/>
      <c r="AF96" s="197"/>
      <c r="AG96" s="188"/>
      <c r="AH96" s="170"/>
    </row>
    <row r="97" spans="1:34" s="43" customFormat="1" x14ac:dyDescent="0.2">
      <c r="B97" s="48">
        <v>1595</v>
      </c>
      <c r="C97" s="140" t="s">
        <v>176</v>
      </c>
      <c r="D97" s="43" t="str">
        <f>_xll.BDP(C97,$D$7)</f>
        <v>JPY</v>
      </c>
      <c r="E97" s="43" t="s">
        <v>426</v>
      </c>
      <c r="F97" s="66">
        <f>_xll.BDP(C97,$F$7)</f>
        <v>1677</v>
      </c>
      <c r="G97" s="66">
        <f>_xll.BDP(C97,$G$7)</f>
        <v>1721</v>
      </c>
      <c r="H97" s="67">
        <f>IF(OR(G97="#N/A N/A",F97="#N/A N/A"),0,  G97 - F97)</f>
        <v>44</v>
      </c>
      <c r="I97" s="75">
        <f>IF(OR(F97=0,F97="#N/A N/A"),0,H97 / F97*100)</f>
        <v>2.6237328562909958</v>
      </c>
      <c r="J97" s="25">
        <v>29600</v>
      </c>
      <c r="K97" s="48" t="str">
        <f>CONCATENATE(C330,D97, " Curncy")</f>
        <v>EURJPY Curncy</v>
      </c>
      <c r="L97" s="48">
        <f>IF(D97 = C330,1,_xll.BDP(K97,$L$7))</f>
        <v>1</v>
      </c>
      <c r="M97" s="68">
        <f>IF(D97 = C330,1,_xll.BDP(K97,$M$7)*L97)</f>
        <v>131.5</v>
      </c>
      <c r="N97" s="69">
        <f>H97*J97*T97/M97</f>
        <v>9904.1825095057029</v>
      </c>
      <c r="O97" s="78">
        <f>N97 / Y330</f>
        <v>5.7772388606215175E-5</v>
      </c>
      <c r="P97" s="69">
        <f>G97*J97*T97/M97</f>
        <v>387388.59315589356</v>
      </c>
      <c r="Q97" s="10">
        <f>P97 / Y330*100</f>
        <v>0.22596881998021892</v>
      </c>
      <c r="R97" s="81">
        <f>IF(Q97&lt;0,Q97,0)</f>
        <v>0</v>
      </c>
      <c r="S97" s="152">
        <f>IF(Q97&gt;0,Q97,0)</f>
        <v>0.22596881998021892</v>
      </c>
      <c r="T97" s="33">
        <f>IF(EXACT(D97,UPPER(D97)),1,0.01)/V97</f>
        <v>1</v>
      </c>
      <c r="U97" s="43">
        <v>0</v>
      </c>
      <c r="V97" s="43">
        <v>1</v>
      </c>
      <c r="W97" s="143">
        <f>IF(AND(Q97&lt;0,O97&gt;0),O97,0)</f>
        <v>0</v>
      </c>
      <c r="X97" s="143">
        <f>IF(AND(Q97&gt;0,O97&gt;0),O97,0)</f>
        <v>5.7772388606215175E-5</v>
      </c>
      <c r="Y97" s="194"/>
      <c r="Z97" s="176">
        <f>_xll.BDH(C97,$Z$7,$D$1,$D$1)</f>
        <v>1719</v>
      </c>
      <c r="AA97" s="174">
        <f>IF(OR(F97="#N/A N/A",Z97="#N/A N/A"),0,  F97 - Z97)</f>
        <v>-42</v>
      </c>
      <c r="AB97" s="162">
        <f>IF(OR(Z97=0,Z97="#N/A N/A"),0,AA97 / Z97*100)</f>
        <v>-2.4432809773123907</v>
      </c>
      <c r="AC97" s="161">
        <v>29600</v>
      </c>
      <c r="AD97" s="163">
        <f>IF(D97 = C330,1,_xll.BDP(K97,$AD$7)*L97)</f>
        <v>130.94999999999999</v>
      </c>
      <c r="AE97" s="186">
        <f>AA97*AC97*T97/AD97 / AF330</f>
        <v>-5.5644955473337471E-5</v>
      </c>
      <c r="AF97" s="197"/>
      <c r="AG97" s="188"/>
      <c r="AH97" s="170"/>
    </row>
    <row r="98" spans="1:34" s="43" customFormat="1" x14ac:dyDescent="0.2">
      <c r="B98" s="48">
        <v>24106</v>
      </c>
      <c r="D98" s="43" t="s">
        <v>36</v>
      </c>
      <c r="E98" s="43" t="s">
        <v>289</v>
      </c>
      <c r="F98" s="66">
        <v>99.283757100000003</v>
      </c>
      <c r="G98" s="66">
        <v>99.283757100000003</v>
      </c>
      <c r="H98" s="67">
        <f>IF(OR(G98="#N/A N/A",F98="#N/A N/A"),0,  G98 - F98)</f>
        <v>0</v>
      </c>
      <c r="I98" s="75">
        <f>IF(OR(F98=0,F98="#N/A N/A"),0,H98 / F98*100)</f>
        <v>0</v>
      </c>
      <c r="J98" s="25">
        <v>105000</v>
      </c>
      <c r="K98" s="48" t="str">
        <f>CONCATENATE(C330,D98, " Curncy")</f>
        <v>EURUSD Curncy</v>
      </c>
      <c r="L98" s="48">
        <f>IF(D98 = C330,1,_xll.BDP(K98,$L$7))</f>
        <v>1</v>
      </c>
      <c r="M98" s="68">
        <f>IF(D98 = C330,1,_xll.BDP(K98,$M$7)*L98)</f>
        <v>1.2407999999999999</v>
      </c>
      <c r="N98" s="69">
        <f>H98*J98*T98/M98</f>
        <v>0</v>
      </c>
      <c r="O98" s="78">
        <f>N98 / Y330</f>
        <v>0</v>
      </c>
      <c r="P98" s="69">
        <f>G98*J98*T98/M98</f>
        <v>84016.719015957453</v>
      </c>
      <c r="Q98" s="10">
        <f>P98 / Y330*100</f>
        <v>4.9008048223571431E-2</v>
      </c>
      <c r="R98" s="81">
        <f>IF(Q98&lt;0,Q98,0)</f>
        <v>0</v>
      </c>
      <c r="S98" s="152">
        <f>IF(Q98&gt;0,Q98,0)</f>
        <v>4.9008048223571431E-2</v>
      </c>
      <c r="T98" s="33">
        <f>IF(EXACT(D98,UPPER(D98)),1,0.01)/V98</f>
        <v>0.01</v>
      </c>
      <c r="U98" s="43">
        <v>1</v>
      </c>
      <c r="V98" s="43">
        <v>100</v>
      </c>
      <c r="W98" s="143">
        <f>IF(AND(Q98&lt;0,O98&gt;0),O98,0)</f>
        <v>0</v>
      </c>
      <c r="X98" s="143">
        <f>IF(AND(Q98&gt;0,O98&gt;0),O98,0)</f>
        <v>0</v>
      </c>
      <c r="Y98" s="194"/>
      <c r="Z98" s="176">
        <v>99.283757100000003</v>
      </c>
      <c r="AA98" s="174">
        <f>IF(OR(F98="#N/A N/A",Z98="#N/A N/A"),0,  F98 - Z98)</f>
        <v>0</v>
      </c>
      <c r="AB98" s="162">
        <f>IF(OR(Z98=0,Z98="#N/A N/A"),0,AA98 / Z98*100)</f>
        <v>0</v>
      </c>
      <c r="AC98" s="161">
        <v>105000</v>
      </c>
      <c r="AD98" s="163">
        <f>IF(D98 = C330,1,_xll.BDP(K98,$AD$7)*L98)</f>
        <v>1.2334000000000001</v>
      </c>
      <c r="AE98" s="186">
        <f>AA98*AC98*T98/AD98 / AF330</f>
        <v>0</v>
      </c>
      <c r="AF98" s="197"/>
      <c r="AG98" s="188"/>
      <c r="AH98" s="170"/>
    </row>
    <row r="99" spans="1:34" s="43" customFormat="1" x14ac:dyDescent="0.2">
      <c r="B99" s="48">
        <v>26542</v>
      </c>
      <c r="C99" s="140" t="s">
        <v>175</v>
      </c>
      <c r="D99" s="43" t="str">
        <f>_xll.BDP(C99,$D$7)</f>
        <v>USD</v>
      </c>
      <c r="E99" s="43" t="s">
        <v>425</v>
      </c>
      <c r="F99" s="66">
        <f>_xll.BDP(C99,$F$7)</f>
        <v>110.858</v>
      </c>
      <c r="G99" s="66">
        <f>_xll.BDP(C99,$G$7)</f>
        <v>114.417</v>
      </c>
      <c r="H99" s="67">
        <f>IF(OR(G99="#N/A N/A",F99="#N/A N/A"),0,  G99 - F99)</f>
        <v>3.5589999999999975</v>
      </c>
      <c r="I99" s="75">
        <f>IF(OR(F99=0,F99="#N/A N/A"),0,H99 / F99*100)</f>
        <v>3.2104133215464805</v>
      </c>
      <c r="J99" s="25">
        <v>260000</v>
      </c>
      <c r="K99" s="48" t="str">
        <f>CONCATENATE(C330,D99, " Curncy")</f>
        <v>EURUSD Curncy</v>
      </c>
      <c r="L99" s="48">
        <f>IF(D99 = C330,1,_xll.BDP(K99,$L$7))</f>
        <v>1</v>
      </c>
      <c r="M99" s="68">
        <f>IF(D99 = C330,1,_xll.BDP(K99,$M$7)*L99)</f>
        <v>1.2407999999999999</v>
      </c>
      <c r="N99" s="69">
        <f>H99*J99*T99/M99</f>
        <v>7457.607994842032</v>
      </c>
      <c r="O99" s="78">
        <f>N99 / Y330</f>
        <v>4.3501200299703841E-5</v>
      </c>
      <c r="P99" s="69">
        <f>G99*J99*T99/M99</f>
        <v>239751.93423597681</v>
      </c>
      <c r="Q99" s="10">
        <f>P99 / Y330*100</f>
        <v>0.13985043087078444</v>
      </c>
      <c r="R99" s="81">
        <f>IF(Q99&lt;0,Q99,0)</f>
        <v>0</v>
      </c>
      <c r="S99" s="152">
        <f>IF(Q99&gt;0,Q99,0)</f>
        <v>0.13985043087078444</v>
      </c>
      <c r="T99" s="33">
        <f>IF(EXACT(D99,UPPER(D99)),1,0.01)/V99</f>
        <v>0.01</v>
      </c>
      <c r="U99" s="43">
        <v>0</v>
      </c>
      <c r="V99" s="43">
        <v>100</v>
      </c>
      <c r="W99" s="143">
        <f>IF(AND(Q99&lt;0,O99&gt;0),O99,0)</f>
        <v>0</v>
      </c>
      <c r="X99" s="143">
        <f>IF(AND(Q99&gt;0,O99&gt;0),O99,0)</f>
        <v>4.3501200299703841E-5</v>
      </c>
      <c r="Y99" s="194"/>
      <c r="Z99" s="176" t="str">
        <f>_xll.BDH(C99,$Z$7,$D$1,$D$1)</f>
        <v>#N/A N/A</v>
      </c>
      <c r="AA99" s="174">
        <f>IF(OR(F99="#N/A N/A",Z99="#N/A N/A"),0,  F99 - Z99)</f>
        <v>0</v>
      </c>
      <c r="AB99" s="162">
        <f>IF(OR(Z99=0,Z99="#N/A N/A"),0,AA99 / Z99*100)</f>
        <v>0</v>
      </c>
      <c r="AC99" s="161">
        <v>260000</v>
      </c>
      <c r="AD99" s="163">
        <f>IF(D99 = C330,1,_xll.BDP(K99,$AD$7)*L99)</f>
        <v>1.2334000000000001</v>
      </c>
      <c r="AE99" s="186">
        <f>AA99*AC99*T99/AD99 / AF330</f>
        <v>0</v>
      </c>
      <c r="AF99" s="197"/>
      <c r="AG99" s="188"/>
      <c r="AH99" s="170"/>
    </row>
    <row r="100" spans="1:34" s="43" customFormat="1" x14ac:dyDescent="0.2">
      <c r="B100" s="48">
        <v>26549</v>
      </c>
      <c r="C100" s="140" t="s">
        <v>174</v>
      </c>
      <c r="D100" s="43" t="str">
        <f>_xll.BDP(C100,$D$7)</f>
        <v>JPY</v>
      </c>
      <c r="E100" s="43" t="s">
        <v>493</v>
      </c>
      <c r="F100" s="66">
        <f>_xll.BDP(C100,$F$7)</f>
        <v>218</v>
      </c>
      <c r="G100" s="66">
        <f>_xll.BDP(C100,$G$7)</f>
        <v>219</v>
      </c>
      <c r="H100" s="67">
        <f>IF(OR(G100="#N/A N/A",F100="#N/A N/A"),0,  G100 - F100)</f>
        <v>1</v>
      </c>
      <c r="I100" s="75">
        <f>IF(OR(F100=0,F100="#N/A N/A"),0,H100 / F100*100)</f>
        <v>0.45871559633027525</v>
      </c>
      <c r="J100" s="25">
        <v>-900000</v>
      </c>
      <c r="K100" s="48" t="str">
        <f>CONCATENATE(C330,D100, " Curncy")</f>
        <v>EURJPY Curncy</v>
      </c>
      <c r="L100" s="48">
        <f>IF(D100 = C330,1,_xll.BDP(K100,$L$7))</f>
        <v>1</v>
      </c>
      <c r="M100" s="68">
        <f>IF(D100 = C330,1,_xll.BDP(K100,$M$7)*L100)</f>
        <v>131.5</v>
      </c>
      <c r="N100" s="69">
        <f>H100*J100*T100/M100</f>
        <v>-6844.1064638783273</v>
      </c>
      <c r="O100" s="78">
        <f>N100 / Y330</f>
        <v>-3.9922565836604475E-5</v>
      </c>
      <c r="P100" s="69">
        <f>G100*J100*T100/M100</f>
        <v>-1498859.3155893537</v>
      </c>
      <c r="Q100" s="10">
        <f>P100 / Y330*100</f>
        <v>-0.87430419182163799</v>
      </c>
      <c r="R100" s="81">
        <f>IF(Q100&lt;0,Q100,0)</f>
        <v>-0.87430419182163799</v>
      </c>
      <c r="S100" s="152">
        <f>IF(Q100&gt;0,Q100,0)</f>
        <v>0</v>
      </c>
      <c r="T100" s="33">
        <f>IF(EXACT(D100,UPPER(D100)),1,0.01)/V100</f>
        <v>1</v>
      </c>
      <c r="U100" s="43">
        <v>0</v>
      </c>
      <c r="V100" s="43">
        <v>1</v>
      </c>
      <c r="W100" s="143">
        <f>IF(AND(Q100&lt;0,O100&gt;0),O100,0)</f>
        <v>0</v>
      </c>
      <c r="X100" s="143">
        <f>IF(AND(Q100&gt;0,O100&gt;0),O100,0)</f>
        <v>0</v>
      </c>
      <c r="Y100" s="194"/>
      <c r="Z100" s="176">
        <f>_xll.BDH(C100,$Z$7,$D$1,$D$1)</f>
        <v>224</v>
      </c>
      <c r="AA100" s="174">
        <f>IF(OR(F100="#N/A N/A",Z100="#N/A N/A"),0,  F100 - Z100)</f>
        <v>-6</v>
      </c>
      <c r="AB100" s="162">
        <f>IF(OR(Z100=0,Z100="#N/A N/A"),0,AA100 / Z100*100)</f>
        <v>-2.6785714285714284</v>
      </c>
      <c r="AC100" s="161">
        <v>-900000</v>
      </c>
      <c r="AD100" s="163">
        <f>IF(D100 = C330,1,_xll.BDP(K100,$AD$7)*L100)</f>
        <v>130.94999999999999</v>
      </c>
      <c r="AE100" s="186">
        <f>AA100*AC100*T100/AD100 / AF330</f>
        <v>2.4170106141893695E-4</v>
      </c>
      <c r="AF100" s="197"/>
      <c r="AG100" s="188"/>
      <c r="AH100" s="170"/>
    </row>
    <row r="101" spans="1:34" s="43" customFormat="1" x14ac:dyDescent="0.2">
      <c r="B101" s="48">
        <v>25511</v>
      </c>
      <c r="C101" s="140" t="s">
        <v>494</v>
      </c>
      <c r="D101" s="43" t="str">
        <f>_xll.BDP(C101,$D$7)</f>
        <v>JPY</v>
      </c>
      <c r="E101" s="43" t="s">
        <v>495</v>
      </c>
      <c r="F101" s="66">
        <f>_xll.BDP(C101,$F$7)</f>
        <v>634.5</v>
      </c>
      <c r="G101" s="66">
        <f>_xll.BDP(C101,$G$7)</f>
        <v>659.1</v>
      </c>
      <c r="H101" s="67">
        <f>IF(OR(G101="#N/A N/A",F101="#N/A N/A"),0,  G101 - F101)</f>
        <v>24.600000000000023</v>
      </c>
      <c r="I101" s="75">
        <f>IF(OR(F101=0,F101="#N/A N/A"),0,H101 / F101*100)</f>
        <v>3.8770685579196251</v>
      </c>
      <c r="J101" s="25">
        <v>513000</v>
      </c>
      <c r="K101" s="48" t="str">
        <f>CONCATENATE(C330,D101, " Curncy")</f>
        <v>EURJPY Curncy</v>
      </c>
      <c r="L101" s="48">
        <f>IF(D101 = C330,1,_xll.BDP(K101,$L$7))</f>
        <v>1</v>
      </c>
      <c r="M101" s="68">
        <f>IF(D101 = C330,1,_xll.BDP(K101,$M$7)*L101)</f>
        <v>131.5</v>
      </c>
      <c r="N101" s="69">
        <f>H101*J101*T101/M101</f>
        <v>95968.060836501987</v>
      </c>
      <c r="O101" s="78">
        <f>N101 / Y330</f>
        <v>5.5979421816086835E-4</v>
      </c>
      <c r="P101" s="69">
        <f>G101*J101*T101/M101</f>
        <v>2571241.825095057</v>
      </c>
      <c r="Q101" s="10">
        <f>P101 / Y330*100</f>
        <v>1.4998388991456424</v>
      </c>
      <c r="R101" s="81">
        <f>IF(Q101&lt;0,Q101,0)</f>
        <v>0</v>
      </c>
      <c r="S101" s="152">
        <f>IF(Q101&gt;0,Q101,0)</f>
        <v>1.4998388991456424</v>
      </c>
      <c r="T101" s="33">
        <f>IF(EXACT(D101,UPPER(D101)),1,0.01)/V101</f>
        <v>1</v>
      </c>
      <c r="U101" s="43">
        <v>0</v>
      </c>
      <c r="V101" s="43">
        <v>1</v>
      </c>
      <c r="W101" s="143">
        <f>IF(AND(Q101&lt;0,O101&gt;0),O101,0)</f>
        <v>0</v>
      </c>
      <c r="X101" s="143">
        <f>IF(AND(Q101&gt;0,O101&gt;0),O101,0)</f>
        <v>5.5979421816086835E-4</v>
      </c>
      <c r="Y101" s="194"/>
      <c r="Z101" s="176">
        <f>_xll.BDH(C101,$Z$7,$D$1,$D$1)</f>
        <v>645</v>
      </c>
      <c r="AA101" s="174">
        <f>IF(OR(F101="#N/A N/A",Z101="#N/A N/A"),0,  F101 - Z101)</f>
        <v>-10.5</v>
      </c>
      <c r="AB101" s="162">
        <f>IF(OR(Z101=0,Z101="#N/A N/A"),0,AA101 / Z101*100)</f>
        <v>-1.6279069767441861</v>
      </c>
      <c r="AC101" s="161">
        <v>513000</v>
      </c>
      <c r="AD101" s="163">
        <f>IF(D101 = C330,1,_xll.BDP(K101,$AD$7)*L101)</f>
        <v>130.94999999999999</v>
      </c>
      <c r="AE101" s="186">
        <f>AA101*AC101*T101/AD101 / AF330</f>
        <v>-2.4109680876538959E-4</v>
      </c>
      <c r="AF101" s="197"/>
      <c r="AG101" s="188"/>
      <c r="AH101" s="170"/>
    </row>
    <row r="102" spans="1:34" s="43" customFormat="1" x14ac:dyDescent="0.2">
      <c r="B102" s="48">
        <v>122</v>
      </c>
      <c r="C102" s="140" t="s">
        <v>172</v>
      </c>
      <c r="D102" s="43" t="str">
        <f>_xll.BDP(C102,$D$7)</f>
        <v>JPY</v>
      </c>
      <c r="E102" s="43" t="s">
        <v>424</v>
      </c>
      <c r="F102" s="66">
        <f>_xll.BDP(C102,$F$7)</f>
        <v>726.5</v>
      </c>
      <c r="G102" s="66">
        <f>_xll.BDP(C102,$G$7)</f>
        <v>730.2</v>
      </c>
      <c r="H102" s="67">
        <f>IF(OR(G102="#N/A N/A",F102="#N/A N/A"),0,  G102 - F102)</f>
        <v>3.7000000000000455</v>
      </c>
      <c r="I102" s="75">
        <f>IF(OR(F102=0,F102="#N/A N/A"),0,H102 / F102*100)</f>
        <v>0.5092911218169367</v>
      </c>
      <c r="J102" s="25">
        <v>120040</v>
      </c>
      <c r="K102" s="48" t="str">
        <f>CONCATENATE(C330,D102, " Curncy")</f>
        <v>EURJPY Curncy</v>
      </c>
      <c r="L102" s="48">
        <f>IF(D102 = C330,1,_xll.BDP(K102,$L$7))</f>
        <v>1</v>
      </c>
      <c r="M102" s="68">
        <f>IF(D102 = C330,1,_xll.BDP(K102,$M$7)*L102)</f>
        <v>131.5</v>
      </c>
      <c r="N102" s="69">
        <f>H102*J102*T102/M102</f>
        <v>3377.5513307985207</v>
      </c>
      <c r="O102" s="78">
        <f>N102 / Y330</f>
        <v>1.970169752355158E-5</v>
      </c>
      <c r="P102" s="69">
        <f>G102*J102*T102/M102</f>
        <v>666564.31939163501</v>
      </c>
      <c r="Q102" s="10">
        <f>P102 / Y330*100</f>
        <v>0.38881566301884285</v>
      </c>
      <c r="R102" s="81">
        <f>IF(Q102&lt;0,Q102,0)</f>
        <v>0</v>
      </c>
      <c r="S102" s="152">
        <f>IF(Q102&gt;0,Q102,0)</f>
        <v>0.38881566301884285</v>
      </c>
      <c r="T102" s="33">
        <f>IF(EXACT(D102,UPPER(D102)),1,0.01)/V102</f>
        <v>1</v>
      </c>
      <c r="U102" s="43">
        <v>0</v>
      </c>
      <c r="V102" s="43">
        <v>1</v>
      </c>
      <c r="W102" s="143">
        <f>IF(AND(Q102&lt;0,O102&gt;0),O102,0)</f>
        <v>0</v>
      </c>
      <c r="X102" s="143">
        <f>IF(AND(Q102&gt;0,O102&gt;0),O102,0)</f>
        <v>1.970169752355158E-5</v>
      </c>
      <c r="Y102" s="194"/>
      <c r="Z102" s="176">
        <f>_xll.BDH(C102,$Z$7,$D$1,$D$1)</f>
        <v>736.3</v>
      </c>
      <c r="AA102" s="174">
        <f>IF(OR(F102="#N/A N/A",Z102="#N/A N/A"),0,  F102 - Z102)</f>
        <v>-9.7999999999999545</v>
      </c>
      <c r="AB102" s="162">
        <f>IF(OR(Z102=0,Z102="#N/A N/A"),0,AA102 / Z102*100)</f>
        <v>-1.3309792204264506</v>
      </c>
      <c r="AC102" s="161">
        <v>120040</v>
      </c>
      <c r="AD102" s="163">
        <f>IF(D102 = C330,1,_xll.BDP(K102,$AD$7)*L102)</f>
        <v>130.94999999999999</v>
      </c>
      <c r="AE102" s="186">
        <f>AA102*AC102*T102/AD102 / AF330</f>
        <v>-5.2654665749026804E-5</v>
      </c>
      <c r="AF102" s="197"/>
      <c r="AG102" s="188"/>
      <c r="AH102" s="170"/>
    </row>
    <row r="103" spans="1:34" s="43" customFormat="1" x14ac:dyDescent="0.2">
      <c r="B103" s="48">
        <v>27649</v>
      </c>
      <c r="C103" s="140" t="s">
        <v>496</v>
      </c>
      <c r="D103" s="43" t="str">
        <f>_xll.BDP(C103,$D$7)</f>
        <v>JPY</v>
      </c>
      <c r="E103" s="43" t="s">
        <v>497</v>
      </c>
      <c r="F103" s="66">
        <f>_xll.BDP(C103,$F$7)</f>
        <v>2555</v>
      </c>
      <c r="G103" s="66">
        <f>_xll.BDP(C103,$G$7)</f>
        <v>2591</v>
      </c>
      <c r="H103" s="67">
        <f>IF(OR(G103="#N/A N/A",F103="#N/A N/A"),0,  G103 - F103)</f>
        <v>36</v>
      </c>
      <c r="I103" s="75">
        <f>IF(OR(F103=0,F103="#N/A N/A"),0,H103 / F103*100)</f>
        <v>1.4090019569471626</v>
      </c>
      <c r="J103" s="25">
        <v>49400</v>
      </c>
      <c r="K103" s="48" t="str">
        <f>CONCATENATE(C330,D103, " Curncy")</f>
        <v>EURJPY Curncy</v>
      </c>
      <c r="L103" s="48">
        <f>IF(D103 = C330,1,_xll.BDP(K103,$L$7))</f>
        <v>1</v>
      </c>
      <c r="M103" s="68">
        <f>IF(D103 = C330,1,_xll.BDP(K103,$M$7)*L103)</f>
        <v>131.5</v>
      </c>
      <c r="N103" s="69">
        <f>H103*J103*T103/M103</f>
        <v>13523.954372623573</v>
      </c>
      <c r="O103" s="78">
        <f>N103 / Y330</f>
        <v>7.8886990093130424E-5</v>
      </c>
      <c r="P103" s="69">
        <f>G103*J103*T103/M103</f>
        <v>973349.04942965775</v>
      </c>
      <c r="Q103" s="10">
        <f>P103 / Y330*100</f>
        <v>0.56776719814250254</v>
      </c>
      <c r="R103" s="81">
        <f>IF(Q103&lt;0,Q103,0)</f>
        <v>0</v>
      </c>
      <c r="S103" s="152">
        <f>IF(Q103&gt;0,Q103,0)</f>
        <v>0.56776719814250254</v>
      </c>
      <c r="T103" s="33">
        <f>IF(EXACT(D103,UPPER(D103)),1,0.01)/V103</f>
        <v>1</v>
      </c>
      <c r="U103" s="43">
        <v>0</v>
      </c>
      <c r="V103" s="43">
        <v>1</v>
      </c>
      <c r="W103" s="143">
        <f>IF(AND(Q103&lt;0,O103&gt;0),O103,0)</f>
        <v>0</v>
      </c>
      <c r="X103" s="143">
        <f>IF(AND(Q103&gt;0,O103&gt;0),O103,0)</f>
        <v>7.8886990093130424E-5</v>
      </c>
      <c r="Y103" s="194"/>
      <c r="Z103" s="176">
        <f>_xll.BDH(C103,$Z$7,$D$1,$D$1)</f>
        <v>2654</v>
      </c>
      <c r="AA103" s="174">
        <f>IF(OR(F103="#N/A N/A",Z103="#N/A N/A"),0,  F103 - Z103)</f>
        <v>-99</v>
      </c>
      <c r="AB103" s="162">
        <f>IF(OR(Z103=0,Z103="#N/A N/A"),0,AA103 / Z103*100)</f>
        <v>-3.7302185380557651</v>
      </c>
      <c r="AC103" s="161">
        <v>49400</v>
      </c>
      <c r="AD103" s="163">
        <f>IF(D103 = C330,1,_xll.BDP(K103,$AD$7)*L103)</f>
        <v>130.94999999999999</v>
      </c>
      <c r="AE103" s="186">
        <f>AA103*AC103*T103/AD103 / AF330</f>
        <v>-2.1890059462508388E-4</v>
      </c>
      <c r="AF103" s="197"/>
      <c r="AG103" s="188"/>
      <c r="AH103" s="170"/>
    </row>
    <row r="104" spans="1:34" x14ac:dyDescent="0.2">
      <c r="B104" s="48">
        <v>18458</v>
      </c>
      <c r="C104" s="221" t="s">
        <v>23</v>
      </c>
      <c r="D104" s="1" t="str">
        <f>_xll.BDP(C104,$D$7)</f>
        <v>JPY</v>
      </c>
      <c r="E104" s="1" t="s">
        <v>345</v>
      </c>
      <c r="F104" s="2">
        <f>_xll.BDP(C104,$F$7)</f>
        <v>1834</v>
      </c>
      <c r="G104" s="2">
        <f>_xll.BDP(C104,$G$7)</f>
        <v>1846</v>
      </c>
      <c r="H104" s="33">
        <f>IF(OR(G104="#N/A N/A",F104="#N/A N/A"),0,  G104 - F104)</f>
        <v>12</v>
      </c>
      <c r="I104" s="22">
        <f>IF(OR(F104=0,F104="#N/A N/A"),0,H104 / F104*100)</f>
        <v>0.65430752453653218</v>
      </c>
      <c r="J104" s="25">
        <v>90000</v>
      </c>
      <c r="K104" s="48" t="str">
        <f>CONCATENATE(C330,D104, " Curncy")</f>
        <v>EURJPY Curncy</v>
      </c>
      <c r="L104" s="1">
        <f>IF(D104 = C330,1,_xll.BDP(K104,$L$7))</f>
        <v>1</v>
      </c>
      <c r="M104" s="4">
        <f>IF(D104 = C330,1,_xll.BDP(K104,$M$7)*L104)</f>
        <v>131.5</v>
      </c>
      <c r="N104" s="7">
        <f>H104*J104*T104/M104</f>
        <v>8212.9277566539931</v>
      </c>
      <c r="O104" s="8">
        <f>N104 / Y330</f>
        <v>4.7907079003925371E-5</v>
      </c>
      <c r="P104" s="7">
        <f>G104*J104*T104/M104</f>
        <v>1263422.0532319392</v>
      </c>
      <c r="Q104" s="10">
        <f>P104 / Y330*100</f>
        <v>0.73697056534371852</v>
      </c>
      <c r="R104" s="10">
        <f>IF(Q104&lt;0,Q104,0)</f>
        <v>0</v>
      </c>
      <c r="S104" s="150">
        <f>IF(Q104&gt;0,Q104,0)</f>
        <v>0.73697056534371852</v>
      </c>
      <c r="T104" s="33">
        <f>IF(EXACT(D104,UPPER(D104)),1,0.01)/V104</f>
        <v>1</v>
      </c>
      <c r="U104" s="43">
        <v>0</v>
      </c>
      <c r="V104" s="43">
        <v>1</v>
      </c>
      <c r="W104" s="143">
        <f>IF(AND(Q104&lt;0,O104&gt;0),O104,0)</f>
        <v>0</v>
      </c>
      <c r="X104" s="143">
        <f>IF(AND(Q104&gt;0,O104&gt;0),O104,0)</f>
        <v>4.7907079003925371E-5</v>
      </c>
      <c r="Y104" s="194"/>
      <c r="Z104" s="177">
        <f>_xll.BDH(C104,$Z$7,$D$1,$D$1)</f>
        <v>1854.5</v>
      </c>
      <c r="AA104" s="174">
        <f>IF(OR(F104="#N/A N/A",Z104="#N/A N/A"),0,  F104 - Z104)</f>
        <v>-20.5</v>
      </c>
      <c r="AB104" s="166">
        <f>IF(OR(Z104=0,Z104="#N/A N/A"),0,AA104 / Z104*100)</f>
        <v>-1.1054192504718252</v>
      </c>
      <c r="AC104" s="161">
        <v>90000</v>
      </c>
      <c r="AD104" s="163">
        <f>IF(D104 = C330,1,_xll.BDP(K104,$AD$7)*L104)</f>
        <v>130.94999999999999</v>
      </c>
      <c r="AE104" s="186">
        <f>AA104*AC104*T104/AD104 / AF330</f>
        <v>-8.2581195984803447E-5</v>
      </c>
      <c r="AF104" s="197"/>
      <c r="AH104" s="170"/>
    </row>
    <row r="105" spans="1:34" s="43" customFormat="1" x14ac:dyDescent="0.2">
      <c r="B105" s="48">
        <v>25547</v>
      </c>
      <c r="C105" s="221" t="s">
        <v>171</v>
      </c>
      <c r="D105" s="43" t="str">
        <f>_xll.BDP(C105,$D$7)</f>
        <v>JPY</v>
      </c>
      <c r="E105" s="43" t="s">
        <v>498</v>
      </c>
      <c r="F105" s="2">
        <f>_xll.BDP(C105,$F$7)</f>
        <v>3580</v>
      </c>
      <c r="G105" s="2">
        <f>_xll.BDP(C105,$G$7)</f>
        <v>3525</v>
      </c>
      <c r="H105" s="33">
        <f>IF(OR(G105="#N/A N/A",F105="#N/A N/A"),0,  G105 - F105)</f>
        <v>-55</v>
      </c>
      <c r="I105" s="22">
        <f>IF(OR(F105=0,F105="#N/A N/A"),0,H105 / F105*100)</f>
        <v>-1.5363128491620111</v>
      </c>
      <c r="J105" s="25">
        <v>-61170</v>
      </c>
      <c r="K105" s="48" t="str">
        <f>CONCATENATE(C330,D105, " Curncy")</f>
        <v>EURJPY Curncy</v>
      </c>
      <c r="L105" s="43">
        <f>IF(D105 = C330,1,_xll.BDP(K105,$L$7))</f>
        <v>1</v>
      </c>
      <c r="M105" s="4">
        <f>IF(D105 = C330,1,_xll.BDP(K105,$M$7)*L105)</f>
        <v>131.5</v>
      </c>
      <c r="N105" s="7">
        <f>H105*J105*T105/M105</f>
        <v>25584.410646387834</v>
      </c>
      <c r="O105" s="8">
        <f>N105 / Y330</f>
        <v>1.4923720485820029E-4</v>
      </c>
      <c r="P105" s="7">
        <f>G105*J105*T105/M105</f>
        <v>-1639728.1368821294</v>
      </c>
      <c r="Q105" s="10">
        <f>P105 / Y330*100</f>
        <v>-0.95647481295482906</v>
      </c>
      <c r="R105" s="10">
        <f>IF(Q105&lt;0,Q105,0)</f>
        <v>-0.95647481295482906</v>
      </c>
      <c r="S105" s="150">
        <f>IF(Q105&gt;0,Q105,0)</f>
        <v>0</v>
      </c>
      <c r="T105" s="33">
        <f>IF(EXACT(D105,UPPER(D105)),1,0.01)/V105</f>
        <v>1</v>
      </c>
      <c r="U105" s="43">
        <v>0</v>
      </c>
      <c r="V105" s="43">
        <v>1</v>
      </c>
      <c r="W105" s="143">
        <f>IF(AND(Q105&lt;0,O105&gt;0),O105,0)</f>
        <v>1.4923720485820029E-4</v>
      </c>
      <c r="X105" s="143">
        <f>IF(AND(Q105&gt;0,O105&gt;0),O105,0)</f>
        <v>0</v>
      </c>
      <c r="Y105" s="194"/>
      <c r="Z105" s="177">
        <f>_xll.BDH(C105,$Z$7,$D$1,$D$1)</f>
        <v>3545</v>
      </c>
      <c r="AA105" s="174">
        <f>IF(OR(F105="#N/A N/A",Z105="#N/A N/A"),0,  F105 - Z105)</f>
        <v>35</v>
      </c>
      <c r="AB105" s="166">
        <f>IF(OR(Z105=0,Z105="#N/A N/A"),0,AA105 / Z105*100)</f>
        <v>0.98730606488011285</v>
      </c>
      <c r="AC105" s="161">
        <v>-61170</v>
      </c>
      <c r="AD105" s="163">
        <f>IF(D105 = C330,1,_xll.BDP(K105,$AD$7)*L105)</f>
        <v>130.94999999999999</v>
      </c>
      <c r="AE105" s="186">
        <f>AA105*AC105*T105/AD105 / AF330</f>
        <v>-9.5827756934235739E-5</v>
      </c>
      <c r="AF105" s="197"/>
      <c r="AG105" s="188"/>
      <c r="AH105" s="170"/>
    </row>
    <row r="106" spans="1:34" s="43" customFormat="1" x14ac:dyDescent="0.2">
      <c r="B106" s="48">
        <v>24443</v>
      </c>
      <c r="C106" s="221" t="s">
        <v>170</v>
      </c>
      <c r="D106" s="43" t="str">
        <f>_xll.BDP(C106,$D$7)</f>
        <v>JPY</v>
      </c>
      <c r="E106" s="43" t="s">
        <v>423</v>
      </c>
      <c r="F106" s="2">
        <f>_xll.BDP(C106,$F$7)</f>
        <v>898</v>
      </c>
      <c r="G106" s="2">
        <f>_xll.BDP(C106,$G$7)</f>
        <v>922</v>
      </c>
      <c r="H106" s="33">
        <f>IF(OR(G106="#N/A N/A",F106="#N/A N/A"),0,  G106 - F106)</f>
        <v>24</v>
      </c>
      <c r="I106" s="22">
        <f>IF(OR(F106=0,F106="#N/A N/A"),0,H106 / F106*100)</f>
        <v>2.6726057906458798</v>
      </c>
      <c r="J106" s="25">
        <v>144000</v>
      </c>
      <c r="K106" s="48" t="str">
        <f>CONCATENATE(C330,D106, " Curncy")</f>
        <v>EURJPY Curncy</v>
      </c>
      <c r="L106" s="43">
        <f>IF(D106 = C330,1,_xll.BDP(K106,$L$7))</f>
        <v>1</v>
      </c>
      <c r="M106" s="4">
        <f>IF(D106 = C330,1,_xll.BDP(K106,$M$7)*L106)</f>
        <v>131.5</v>
      </c>
      <c r="N106" s="7">
        <f>H106*J106*T106/M106</f>
        <v>26281.368821292777</v>
      </c>
      <c r="O106" s="8">
        <f>N106 / Y330</f>
        <v>1.5330265281256119E-4</v>
      </c>
      <c r="P106" s="7">
        <f>G106*J106*T106/M106</f>
        <v>1009642.5855513308</v>
      </c>
      <c r="Q106" s="10">
        <f>P106 / Y330*100</f>
        <v>0.58893769122158912</v>
      </c>
      <c r="R106" s="10">
        <f>IF(Q106&lt;0,Q106,0)</f>
        <v>0</v>
      </c>
      <c r="S106" s="150">
        <f>IF(Q106&gt;0,Q106,0)</f>
        <v>0.58893769122158912</v>
      </c>
      <c r="T106" s="33">
        <f>IF(EXACT(D106,UPPER(D106)),1,0.01)/V106</f>
        <v>1</v>
      </c>
      <c r="U106" s="43">
        <v>0</v>
      </c>
      <c r="V106" s="43">
        <v>1</v>
      </c>
      <c r="W106" s="143">
        <f>IF(AND(Q106&lt;0,O106&gt;0),O106,0)</f>
        <v>0</v>
      </c>
      <c r="X106" s="143">
        <f>IF(AND(Q106&gt;0,O106&gt;0),O106,0)</f>
        <v>1.5330265281256119E-4</v>
      </c>
      <c r="Y106" s="194"/>
      <c r="Z106" s="177">
        <f>_xll.BDH(C106,$Z$7,$D$1,$D$1)</f>
        <v>900</v>
      </c>
      <c r="AA106" s="174">
        <f>IF(OR(F106="#N/A N/A",Z106="#N/A N/A"),0,  F106 - Z106)</f>
        <v>-2</v>
      </c>
      <c r="AB106" s="166">
        <f>IF(OR(Z106=0,Z106="#N/A N/A"),0,AA106 / Z106*100)</f>
        <v>-0.22222222222222221</v>
      </c>
      <c r="AC106" s="161">
        <v>144000</v>
      </c>
      <c r="AD106" s="163">
        <f>IF(D106 = C330,1,_xll.BDP(K106,$AD$7)*L106)</f>
        <v>130.94999999999999</v>
      </c>
      <c r="AE106" s="186">
        <f>AA106*AC106*T106/AD106 / AF330</f>
        <v>-1.2890723275676637E-5</v>
      </c>
      <c r="AF106" s="197"/>
      <c r="AG106" s="188"/>
      <c r="AH106" s="170"/>
    </row>
    <row r="107" spans="1:34" s="43" customFormat="1" x14ac:dyDescent="0.2">
      <c r="B107" s="48">
        <v>22749</v>
      </c>
      <c r="C107" s="221" t="s">
        <v>169</v>
      </c>
      <c r="D107" s="43" t="str">
        <f>_xll.BDP(C107,$D$7)</f>
        <v>JPY</v>
      </c>
      <c r="E107" s="43" t="s">
        <v>422</v>
      </c>
      <c r="F107" s="2">
        <f>_xll.BDP(C107,$F$7)</f>
        <v>6197</v>
      </c>
      <c r="G107" s="2">
        <f>_xll.BDP(C107,$G$7)</f>
        <v>6591</v>
      </c>
      <c r="H107" s="33">
        <f>IF(OR(G107="#N/A N/A",F107="#N/A N/A"),0,  G107 - F107)</f>
        <v>394</v>
      </c>
      <c r="I107" s="22">
        <f>IF(OR(F107=0,F107="#N/A N/A"),0,H107 / F107*100)</f>
        <v>6.3579151202194613</v>
      </c>
      <c r="J107" s="25">
        <v>191000</v>
      </c>
      <c r="K107" s="48" t="str">
        <f>CONCATENATE(C330,D107, " Curncy")</f>
        <v>EURJPY Curncy</v>
      </c>
      <c r="L107" s="43">
        <f>IF(D107 = C330,1,_xll.BDP(K107,$L$7))</f>
        <v>1</v>
      </c>
      <c r="M107" s="4">
        <f>IF(D107 = C330,1,_xll.BDP(K107,$M$7)*L107)</f>
        <v>131.5</v>
      </c>
      <c r="N107" s="7">
        <f>H107*J107*T107/M107</f>
        <v>572273.76425855514</v>
      </c>
      <c r="O107" s="8">
        <f>N107 / Y330</f>
        <v>3.3381475216309252E-3</v>
      </c>
      <c r="P107" s="7">
        <f>G107*J107*T107/M107</f>
        <v>9573239.5437262356</v>
      </c>
      <c r="Q107" s="10">
        <f>P107 / Y330*100</f>
        <v>5.5841955114389412</v>
      </c>
      <c r="R107" s="10">
        <f>IF(Q107&lt;0,Q107,0)</f>
        <v>0</v>
      </c>
      <c r="S107" s="150">
        <f>IF(Q107&gt;0,Q107,0)</f>
        <v>5.5841955114389412</v>
      </c>
      <c r="T107" s="33">
        <f>IF(EXACT(D107,UPPER(D107)),1,0.01)/V107</f>
        <v>1</v>
      </c>
      <c r="U107" s="43">
        <v>0</v>
      </c>
      <c r="V107" s="43">
        <v>1</v>
      </c>
      <c r="W107" s="143">
        <f>IF(AND(Q107&lt;0,O107&gt;0),O107,0)</f>
        <v>0</v>
      </c>
      <c r="X107" s="143">
        <f>IF(AND(Q107&gt;0,O107&gt;0),O107,0)</f>
        <v>3.3381475216309252E-3</v>
      </c>
      <c r="Y107" s="194"/>
      <c r="Z107" s="177">
        <f>_xll.BDH(C107,$Z$7,$D$1,$D$1)</f>
        <v>6326</v>
      </c>
      <c r="AA107" s="174">
        <f>IF(OR(F107="#N/A N/A",Z107="#N/A N/A"),0,  F107 - Z107)</f>
        <v>-129</v>
      </c>
      <c r="AB107" s="166">
        <f>IF(OR(Z107=0,Z107="#N/A N/A"),0,AA107 / Z107*100)</f>
        <v>-2.0392032880177045</v>
      </c>
      <c r="AC107" s="161">
        <v>191000</v>
      </c>
      <c r="AD107" s="163">
        <f>IF(D107 = C330,1,_xll.BDP(K107,$AD$7)*L107)</f>
        <v>130.94999999999999</v>
      </c>
      <c r="AE107" s="186">
        <f>AA107*AC107*T107/AD107 / AF330</f>
        <v>-1.1028282319076271E-3</v>
      </c>
      <c r="AF107" s="197"/>
      <c r="AG107" s="188"/>
      <c r="AH107" s="170"/>
    </row>
    <row r="108" spans="1:34" s="43" customFormat="1" x14ac:dyDescent="0.2">
      <c r="B108" s="48">
        <v>23220</v>
      </c>
      <c r="C108" s="221" t="s">
        <v>167</v>
      </c>
      <c r="D108" s="43" t="str">
        <f>_xll.BDP(C108,$D$7)</f>
        <v>JPY</v>
      </c>
      <c r="E108" s="43" t="s">
        <v>339</v>
      </c>
      <c r="F108" s="2">
        <f>_xll.BDP(C108,$F$7)</f>
        <v>4470</v>
      </c>
      <c r="G108" s="2">
        <f>_xll.BDP(C108,$G$7)</f>
        <v>4585</v>
      </c>
      <c r="H108" s="33">
        <f>IF(OR(G108="#N/A N/A",F108="#N/A N/A"),0,  G108 - F108)</f>
        <v>115</v>
      </c>
      <c r="I108" s="22">
        <f>IF(OR(F108=0,F108="#N/A N/A"),0,H108 / F108*100)</f>
        <v>2.5727069351230423</v>
      </c>
      <c r="J108" s="25">
        <v>84400</v>
      </c>
      <c r="K108" s="48" t="str">
        <f>CONCATENATE(C330,D108, " Curncy")</f>
        <v>EURJPY Curncy</v>
      </c>
      <c r="L108" s="43">
        <f>IF(D108 = C330,1,_xll.BDP(K108,$L$7))</f>
        <v>1</v>
      </c>
      <c r="M108" s="4">
        <f>IF(D108 = C330,1,_xll.BDP(K108,$M$7)*L108)</f>
        <v>131.5</v>
      </c>
      <c r="N108" s="7">
        <f>H108*J108*T108/M108</f>
        <v>73809.885931558936</v>
      </c>
      <c r="O108" s="8">
        <f>N108 / Y330</f>
        <v>4.3054269334453664E-4</v>
      </c>
      <c r="P108" s="7">
        <f>G108*J108*T108/M108</f>
        <v>2942768.0608365019</v>
      </c>
      <c r="Q108" s="10">
        <f>P108 / Y330*100</f>
        <v>1.7165549991171309</v>
      </c>
      <c r="R108" s="10">
        <f>IF(Q108&lt;0,Q108,0)</f>
        <v>0</v>
      </c>
      <c r="S108" s="150">
        <f>IF(Q108&gt;0,Q108,0)</f>
        <v>1.7165549991171309</v>
      </c>
      <c r="T108" s="33">
        <f>IF(EXACT(D108,UPPER(D108)),1,0.01)/V108</f>
        <v>1</v>
      </c>
      <c r="U108" s="43">
        <v>0</v>
      </c>
      <c r="V108" s="43">
        <v>1</v>
      </c>
      <c r="W108" s="143">
        <f>IF(AND(Q108&lt;0,O108&gt;0),O108,0)</f>
        <v>0</v>
      </c>
      <c r="X108" s="143">
        <f>IF(AND(Q108&gt;0,O108&gt;0),O108,0)</f>
        <v>4.3054269334453664E-4</v>
      </c>
      <c r="Y108" s="194"/>
      <c r="Z108" s="177">
        <f>_xll.BDH(C108,$Z$7,$D$1,$D$1)</f>
        <v>4535</v>
      </c>
      <c r="AA108" s="174">
        <f>IF(OR(F108="#N/A N/A",Z108="#N/A N/A"),0,  F108 - Z108)</f>
        <v>-65</v>
      </c>
      <c r="AB108" s="166">
        <f>IF(OR(Z108=0,Z108="#N/A N/A"),0,AA108 / Z108*100)</f>
        <v>-1.4332965821389196</v>
      </c>
      <c r="AC108" s="161">
        <v>84400</v>
      </c>
      <c r="AD108" s="163">
        <f>IF(D108 = C330,1,_xll.BDP(K108,$AD$7)*L108)</f>
        <v>130.94999999999999</v>
      </c>
      <c r="AE108" s="186">
        <f>AA108*AC108*T108/AD108 / AF330</f>
        <v>-2.455503746193126E-4</v>
      </c>
      <c r="AF108" s="197"/>
      <c r="AG108" s="188"/>
      <c r="AH108" s="170"/>
    </row>
    <row r="109" spans="1:34" s="43" customFormat="1" x14ac:dyDescent="0.2">
      <c r="B109" s="48">
        <v>773</v>
      </c>
      <c r="C109" s="221" t="s">
        <v>166</v>
      </c>
      <c r="D109" s="43" t="str">
        <f>_xll.BDP(C109,$D$7)</f>
        <v>JPY</v>
      </c>
      <c r="E109" s="43" t="s">
        <v>421</v>
      </c>
      <c r="F109" s="2">
        <f>_xll.BDP(C109,$F$7)</f>
        <v>4547</v>
      </c>
      <c r="G109" s="2">
        <f>_xll.BDP(C109,$G$7)</f>
        <v>4562</v>
      </c>
      <c r="H109" s="33">
        <f>IF(OR(G109="#N/A N/A",F109="#N/A N/A"),0,  G109 - F109)</f>
        <v>15</v>
      </c>
      <c r="I109" s="22">
        <f>IF(OR(F109=0,F109="#N/A N/A"),0,H109 / F109*100)</f>
        <v>0.32988783813503408</v>
      </c>
      <c r="J109" s="25">
        <v>18520</v>
      </c>
      <c r="K109" s="48" t="str">
        <f>CONCATENATE(C330,D109, " Curncy")</f>
        <v>EURJPY Curncy</v>
      </c>
      <c r="L109" s="43">
        <f>IF(D109 = C330,1,_xll.BDP(K109,$L$7))</f>
        <v>1</v>
      </c>
      <c r="M109" s="4">
        <f>IF(D109 = C330,1,_xll.BDP(K109,$M$7)*L109)</f>
        <v>131.5</v>
      </c>
      <c r="N109" s="7">
        <f>H109*J109*T109/M109</f>
        <v>2112.5475285171101</v>
      </c>
      <c r="O109" s="8">
        <f>N109 / Y330</f>
        <v>1.2322765321565246E-5</v>
      </c>
      <c r="P109" s="7">
        <f>G109*J109*T109/M109</f>
        <v>642496.12167300377</v>
      </c>
      <c r="Q109" s="10">
        <f>P109 / Y330*100</f>
        <v>0.37477636931320435</v>
      </c>
      <c r="R109" s="10">
        <f>IF(Q109&lt;0,Q109,0)</f>
        <v>0</v>
      </c>
      <c r="S109" s="150">
        <f>IF(Q109&gt;0,Q109,0)</f>
        <v>0.37477636931320435</v>
      </c>
      <c r="T109" s="33">
        <f>IF(EXACT(D109,UPPER(D109)),1,0.01)/V109</f>
        <v>1</v>
      </c>
      <c r="U109" s="43">
        <v>0</v>
      </c>
      <c r="V109" s="43">
        <v>1</v>
      </c>
      <c r="W109" s="143">
        <f>IF(AND(Q109&lt;0,O109&gt;0),O109,0)</f>
        <v>0</v>
      </c>
      <c r="X109" s="143">
        <f>IF(AND(Q109&gt;0,O109&gt;0),O109,0)</f>
        <v>1.2322765321565246E-5</v>
      </c>
      <c r="Y109" s="194"/>
      <c r="Z109" s="177">
        <f>_xll.BDH(C109,$Z$7,$D$1,$D$1)</f>
        <v>4586</v>
      </c>
      <c r="AA109" s="174">
        <f>IF(OR(F109="#N/A N/A",Z109="#N/A N/A"),0,  F109 - Z109)</f>
        <v>-39</v>
      </c>
      <c r="AB109" s="166">
        <f>IF(OR(Z109=0,Z109="#N/A N/A"),0,AA109 / Z109*100)</f>
        <v>-0.85041430440471</v>
      </c>
      <c r="AC109" s="161">
        <v>18520</v>
      </c>
      <c r="AD109" s="163">
        <f>IF(D109 = C330,1,_xll.BDP(K109,$AD$7)*L109)</f>
        <v>130.94999999999999</v>
      </c>
      <c r="AE109" s="186">
        <f>AA109*AC109*T109/AD109 / AF330</f>
        <v>-3.2328859748457363E-5</v>
      </c>
      <c r="AF109" s="197"/>
      <c r="AG109" s="188"/>
      <c r="AH109" s="170"/>
    </row>
    <row r="110" spans="1:34" s="43" customFormat="1" x14ac:dyDescent="0.2">
      <c r="B110" s="48">
        <v>27664</v>
      </c>
      <c r="C110" s="221" t="s">
        <v>499</v>
      </c>
      <c r="D110" s="43" t="str">
        <f>_xll.BDP(C110,$D$7)</f>
        <v>JPY</v>
      </c>
      <c r="E110" s="43" t="s">
        <v>500</v>
      </c>
      <c r="F110" s="2">
        <f>_xll.BDP(C110,$F$7)</f>
        <v>1376</v>
      </c>
      <c r="G110" s="2">
        <f>_xll.BDP(C110,$G$7)</f>
        <v>1396</v>
      </c>
      <c r="H110" s="33">
        <f>IF(OR(G110="#N/A N/A",F110="#N/A N/A"),0,  G110 - F110)</f>
        <v>20</v>
      </c>
      <c r="I110" s="22">
        <f>IF(OR(F110=0,F110="#N/A N/A"),0,H110 / F110*100)</f>
        <v>1.4534883720930232</v>
      </c>
      <c r="J110" s="25">
        <v>51900</v>
      </c>
      <c r="K110" s="48" t="str">
        <f>CONCATENATE(C330,D110, " Curncy")</f>
        <v>EURJPY Curncy</v>
      </c>
      <c r="L110" s="43">
        <f>IF(D110 = C330,1,_xll.BDP(K110,$L$7))</f>
        <v>1</v>
      </c>
      <c r="M110" s="4">
        <f>IF(D110 = C330,1,_xll.BDP(K110,$M$7)*L110)</f>
        <v>131.5</v>
      </c>
      <c r="N110" s="7">
        <f>H110*J110*T110/M110</f>
        <v>7893.5361216730034</v>
      </c>
      <c r="O110" s="8">
        <f>N110 / Y330</f>
        <v>4.6044025931550488E-5</v>
      </c>
      <c r="P110" s="7">
        <f>G110*J110*T110/M110</f>
        <v>550968.82129277568</v>
      </c>
      <c r="Q110" s="10">
        <f>P110 / Y330*100</f>
        <v>0.3213873010022224</v>
      </c>
      <c r="R110" s="10">
        <f>IF(Q110&lt;0,Q110,0)</f>
        <v>0</v>
      </c>
      <c r="S110" s="150">
        <f>IF(Q110&gt;0,Q110,0)</f>
        <v>0.3213873010022224</v>
      </c>
      <c r="T110" s="33">
        <f>IF(EXACT(D110,UPPER(D110)),1,0.01)/V110</f>
        <v>1</v>
      </c>
      <c r="U110" s="43">
        <v>0</v>
      </c>
      <c r="V110" s="43">
        <v>1</v>
      </c>
      <c r="W110" s="143">
        <f>IF(AND(Q110&lt;0,O110&gt;0),O110,0)</f>
        <v>0</v>
      </c>
      <c r="X110" s="143">
        <f>IF(AND(Q110&gt;0,O110&gt;0),O110,0)</f>
        <v>4.6044025931550488E-5</v>
      </c>
      <c r="Y110" s="194"/>
      <c r="Z110" s="177">
        <f>_xll.BDH(C110,$Z$7,$D$1,$D$1)</f>
        <v>1402</v>
      </c>
      <c r="AA110" s="174">
        <f>IF(OR(F110="#N/A N/A",Z110="#N/A N/A"),0,  F110 - Z110)</f>
        <v>-26</v>
      </c>
      <c r="AB110" s="166">
        <f>IF(OR(Z110=0,Z110="#N/A N/A"),0,AA110 / Z110*100)</f>
        <v>-1.8544935805991443</v>
      </c>
      <c r="AC110" s="161">
        <v>51900</v>
      </c>
      <c r="AD110" s="163">
        <f>IF(D110 = C330,1,_xll.BDP(K110,$AD$7)*L110)</f>
        <v>130.94999999999999</v>
      </c>
      <c r="AE110" s="186">
        <f>AA110*AC110*T110/AD110 / AF330</f>
        <v>-6.0398409681243242E-5</v>
      </c>
      <c r="AF110" s="197"/>
      <c r="AG110" s="188"/>
      <c r="AH110" s="170"/>
    </row>
    <row r="111" spans="1:34" x14ac:dyDescent="0.2">
      <c r="A111" s="55" t="s">
        <v>312</v>
      </c>
      <c r="B111" s="61"/>
      <c r="C111" s="220"/>
      <c r="D111" s="14"/>
      <c r="E111" s="47" t="s">
        <v>24</v>
      </c>
      <c r="F111" s="15"/>
      <c r="G111" s="15"/>
      <c r="H111" s="38"/>
      <c r="I111" s="39"/>
      <c r="J111" s="40"/>
      <c r="K111" s="49"/>
      <c r="L111" s="14"/>
      <c r="M111" s="16"/>
      <c r="N111" s="32">
        <f xml:space="preserve"> SUM(N96:N110)</f>
        <v>839555.69164503214</v>
      </c>
      <c r="O111" s="17">
        <f xml:space="preserve"> SUM(O96:O110)</f>
        <v>4.8972378717501291E-3</v>
      </c>
      <c r="P111" s="32">
        <f xml:space="preserve"> SUM(P96:P110)</f>
        <v>17766262.174164481</v>
      </c>
      <c r="Q111" s="41">
        <f xml:space="preserve"> SUM(Q96:Q110)</f>
        <v>10.363292492041902</v>
      </c>
      <c r="R111" s="41">
        <f xml:space="preserve"> SUM(R96:R110)</f>
        <v>-1.8307790047764669</v>
      </c>
      <c r="S111" s="154">
        <f xml:space="preserve"> SUM(S96:S110)</f>
        <v>12.194071496818369</v>
      </c>
      <c r="T111" s="38"/>
      <c r="U111" s="45"/>
      <c r="V111" s="45"/>
      <c r="W111" s="144">
        <f xml:space="preserve"> SUM(W96:W110)</f>
        <v>1.4923720485820029E-4</v>
      </c>
      <c r="X111" s="144">
        <f xml:space="preserve"> SUM(X96:X110)</f>
        <v>4.7879232327285338E-3</v>
      </c>
      <c r="Y111" s="207"/>
      <c r="Z111" s="165"/>
      <c r="AA111" s="175"/>
      <c r="AB111" s="164"/>
      <c r="AC111" s="165"/>
      <c r="AD111" s="171"/>
      <c r="AE111" s="187">
        <f xml:space="preserve"> SUM(AE96:AE110)</f>
        <v>-1.9590015153452566E-3</v>
      </c>
      <c r="AF111" s="208"/>
      <c r="AH111" s="170"/>
    </row>
    <row r="112" spans="1:34" x14ac:dyDescent="0.2">
      <c r="C112" s="219"/>
      <c r="D112" s="5"/>
      <c r="E112" s="5"/>
      <c r="F112" s="29"/>
      <c r="G112" s="29"/>
      <c r="H112" s="34"/>
      <c r="I112" s="74"/>
      <c r="J112" s="26"/>
      <c r="K112" s="46"/>
      <c r="L112" s="30"/>
      <c r="M112" s="31"/>
      <c r="N112" s="37"/>
      <c r="O112" s="77"/>
      <c r="P112" s="37"/>
      <c r="Q112" s="83"/>
      <c r="R112" s="80"/>
      <c r="S112" s="151"/>
      <c r="W112" s="143"/>
      <c r="X112" s="143"/>
      <c r="Y112" s="194"/>
      <c r="Z112" s="178"/>
      <c r="AA112" s="174"/>
      <c r="AB112" s="160"/>
      <c r="AC112" s="161"/>
      <c r="AD112" s="163"/>
      <c r="AE112" s="186"/>
      <c r="AF112" s="197"/>
      <c r="AH112" s="170"/>
    </row>
    <row r="113" spans="1:34" s="43" customFormat="1" x14ac:dyDescent="0.2">
      <c r="B113" s="48">
        <v>112</v>
      </c>
      <c r="C113" s="140" t="s">
        <v>165</v>
      </c>
      <c r="D113" s="43" t="str">
        <f>_xll.BDP(C113,$D$7)</f>
        <v>EUR</v>
      </c>
      <c r="E113" s="43" t="s">
        <v>420</v>
      </c>
      <c r="F113" s="66">
        <f>_xll.BDP(C113,$F$7)</f>
        <v>5.4980000000000002</v>
      </c>
      <c r="G113" s="66">
        <f>_xll.BDP(C113,$G$7)</f>
        <v>5.5439999999999996</v>
      </c>
      <c r="H113" s="67">
        <f>IF(OR(G113="#N/A N/A",F113="#N/A N/A"),0,  G113 - F113)</f>
        <v>4.5999999999999375E-2</v>
      </c>
      <c r="I113" s="75">
        <f>IF(OR(F113=0,F113="#N/A N/A"),0,H113 / F113*100)</f>
        <v>0.83666787922879915</v>
      </c>
      <c r="J113" s="25">
        <v>-830000</v>
      </c>
      <c r="K113" s="48" t="str">
        <f>CONCATENATE(C330,D113, " Curncy")</f>
        <v>EUREUR Curncy</v>
      </c>
      <c r="L113" s="48">
        <f>IF(D113 = C330,1,_xll.BDP(K113,$L$7))</f>
        <v>1</v>
      </c>
      <c r="M113" s="68">
        <f>IF(D113 = C330,1,_xll.BDP(K113,$M$7)*L113)</f>
        <v>1</v>
      </c>
      <c r="N113" s="69">
        <f>H113*J113*T113/M113</f>
        <v>-38179.999999999483</v>
      </c>
      <c r="O113" s="78">
        <f>N113 / Y330</f>
        <v>-2.2270892068762473E-4</v>
      </c>
      <c r="P113" s="69">
        <f>G113*J113*T113/M113</f>
        <v>-4601520</v>
      </c>
      <c r="Q113" s="84">
        <f>P113 / Y330*100</f>
        <v>-2.6841266441134959</v>
      </c>
      <c r="R113" s="81">
        <f>IF(Q113&lt;0,Q113,0)</f>
        <v>-2.6841266441134959</v>
      </c>
      <c r="S113" s="152">
        <f>IF(Q113&gt;0,Q113,0)</f>
        <v>0</v>
      </c>
      <c r="T113" s="33">
        <f>IF(EXACT(D113,UPPER(D113)),1,0.01)/V113</f>
        <v>1</v>
      </c>
      <c r="U113" s="43">
        <v>0</v>
      </c>
      <c r="V113" s="43">
        <v>1</v>
      </c>
      <c r="W113" s="143">
        <f>IF(AND(Q113&lt;0,O113&gt;0),O113,0)</f>
        <v>0</v>
      </c>
      <c r="X113" s="143">
        <f>IF(AND(Q113&gt;0,O113&gt;0),O113,0)</f>
        <v>0</v>
      </c>
      <c r="Y113" s="194"/>
      <c r="Z113" s="176">
        <f>_xll.BDH(C113,$Z$7,$D$1,$D$1)</f>
        <v>5.4119999999999999</v>
      </c>
      <c r="AA113" s="174">
        <f>IF(OR(F113="#N/A N/A",Z113="#N/A N/A"),0,  F113 - Z113)</f>
        <v>8.6000000000000298E-2</v>
      </c>
      <c r="AB113" s="162">
        <f>IF(OR(Z113=0,Z113="#N/A N/A"),0,AA113 / Z113*100)</f>
        <v>1.5890613451589117</v>
      </c>
      <c r="AC113" s="161">
        <v>-830000</v>
      </c>
      <c r="AD113" s="163">
        <f>IF(D113 = C330,1,_xll.BDP(K113,$AD$7)*L113)</f>
        <v>1</v>
      </c>
      <c r="AE113" s="186">
        <f>AA113*AC113*T113/AD113 / AF330</f>
        <v>-4.1837607777903157E-4</v>
      </c>
      <c r="AF113" s="197"/>
      <c r="AG113" s="188"/>
      <c r="AH113" s="170"/>
    </row>
    <row r="114" spans="1:34" s="43" customFormat="1" x14ac:dyDescent="0.2">
      <c r="B114" s="48">
        <v>2011</v>
      </c>
      <c r="C114" s="140" t="s">
        <v>164</v>
      </c>
      <c r="D114" s="43" t="str">
        <f>_xll.BDP(C114,$D$7)</f>
        <v>EUR</v>
      </c>
      <c r="E114" s="43" t="s">
        <v>419</v>
      </c>
      <c r="F114" s="66">
        <f>_xll.BDP(C114,$F$7)</f>
        <v>26.48</v>
      </c>
      <c r="G114" s="66">
        <f>_xll.BDP(C114,$G$7)</f>
        <v>26.675000000000001</v>
      </c>
      <c r="H114" s="67">
        <f>IF(OR(G114="#N/A N/A",F114="#N/A N/A"),0,  G114 - F114)</f>
        <v>0.19500000000000028</v>
      </c>
      <c r="I114" s="75">
        <f>IF(OR(F114=0,F114="#N/A N/A"),0,H114 / F114*100)</f>
        <v>0.73640483383685906</v>
      </c>
      <c r="J114" s="25">
        <v>-65000</v>
      </c>
      <c r="K114" s="48" t="str">
        <f>CONCATENATE(C330,D114, " Curncy")</f>
        <v>EUREUR Curncy</v>
      </c>
      <c r="L114" s="48">
        <f>IF(D114 = C330,1,_xll.BDP(K114,$L$7))</f>
        <v>1</v>
      </c>
      <c r="M114" s="68">
        <f>IF(D114 = C330,1,_xll.BDP(K114,$M$7)*L114)</f>
        <v>1</v>
      </c>
      <c r="N114" s="69">
        <f>H114*J114*T114/M114</f>
        <v>-12675.000000000018</v>
      </c>
      <c r="O114" s="78">
        <f>N114 / Y330</f>
        <v>-7.3934928489148387E-5</v>
      </c>
      <c r="P114" s="69">
        <f>G114*J114*T114/M114</f>
        <v>-1733875</v>
      </c>
      <c r="Q114" s="84">
        <f>P114 / Y330*100</f>
        <v>-1.0113919063836054</v>
      </c>
      <c r="R114" s="81">
        <f>IF(Q114&lt;0,Q114,0)</f>
        <v>-1.0113919063836054</v>
      </c>
      <c r="S114" s="152">
        <f>IF(Q114&gt;0,Q114,0)</f>
        <v>0</v>
      </c>
      <c r="T114" s="33">
        <f>IF(EXACT(D114,UPPER(D114)),1,0.01)/V114</f>
        <v>1</v>
      </c>
      <c r="U114" s="43">
        <v>0</v>
      </c>
      <c r="V114" s="43">
        <v>1</v>
      </c>
      <c r="W114" s="143">
        <f>IF(AND(Q114&lt;0,O114&gt;0),O114,0)</f>
        <v>0</v>
      </c>
      <c r="X114" s="143">
        <f>IF(AND(Q114&gt;0,O114&gt;0),O114,0)</f>
        <v>0</v>
      </c>
      <c r="Y114" s="194"/>
      <c r="Z114" s="176">
        <f>_xll.BDH(C114,$Z$7,$D$1,$D$1)</f>
        <v>26.69</v>
      </c>
      <c r="AA114" s="174">
        <f>IF(OR(F114="#N/A N/A",Z114="#N/A N/A"),0,  F114 - Z114)</f>
        <v>-0.21000000000000085</v>
      </c>
      <c r="AB114" s="162">
        <f>IF(OR(Z114=0,Z114="#N/A N/A"),0,AA114 / Z114*100)</f>
        <v>-0.78681153990258834</v>
      </c>
      <c r="AC114" s="161">
        <v>-65000</v>
      </c>
      <c r="AD114" s="163">
        <f>IF(D114 = C330,1,_xll.BDP(K114,$AD$7)*L114)</f>
        <v>1</v>
      </c>
      <c r="AE114" s="186">
        <f>AA114*AC114*T114/AD114 / AF330</f>
        <v>8.0006072592936171E-5</v>
      </c>
      <c r="AF114" s="197"/>
      <c r="AG114" s="188"/>
      <c r="AH114" s="170"/>
    </row>
    <row r="115" spans="1:34" s="43" customFormat="1" x14ac:dyDescent="0.2">
      <c r="B115" s="48">
        <v>63</v>
      </c>
      <c r="C115" s="140" t="s">
        <v>163</v>
      </c>
      <c r="D115" s="43" t="str">
        <f>_xll.BDP(C115,$D$7)</f>
        <v>EUR</v>
      </c>
      <c r="E115" s="43" t="s">
        <v>418</v>
      </c>
      <c r="F115" s="66">
        <f>_xll.BDP(C115,$F$7)</f>
        <v>68</v>
      </c>
      <c r="G115" s="66">
        <f>_xll.BDP(C115,$G$7)</f>
        <v>67.599999999999994</v>
      </c>
      <c r="H115" s="67">
        <f>IF(OR(G115="#N/A N/A",F115="#N/A N/A"),0,  G115 - F115)</f>
        <v>-0.40000000000000568</v>
      </c>
      <c r="I115" s="75">
        <f>IF(OR(F115=0,F115="#N/A N/A"),0,H115 / F115*100)</f>
        <v>-0.58823529411765541</v>
      </c>
      <c r="J115" s="25">
        <v>128819</v>
      </c>
      <c r="K115" s="48" t="str">
        <f>CONCATENATE(C330,D115, " Curncy")</f>
        <v>EUREUR Curncy</v>
      </c>
      <c r="L115" s="48">
        <f>IF(D115 = C330,1,_xll.BDP(K115,$L$7))</f>
        <v>1</v>
      </c>
      <c r="M115" s="68">
        <f>IF(D115 = C330,1,_xll.BDP(K115,$M$7)*L115)</f>
        <v>1</v>
      </c>
      <c r="N115" s="69">
        <f>H115*J115*T115/M115</f>
        <v>-51527.600000000733</v>
      </c>
      <c r="O115" s="78">
        <f>N115 / Y330</f>
        <v>-3.0056721271932871E-4</v>
      </c>
      <c r="P115" s="69">
        <f>G115*J115*T115/M115</f>
        <v>8708164.3999999985</v>
      </c>
      <c r="Q115" s="84">
        <f>P115 / Y330*100</f>
        <v>5.0795858949565824</v>
      </c>
      <c r="R115" s="81">
        <f>IF(Q115&lt;0,Q115,0)</f>
        <v>0</v>
      </c>
      <c r="S115" s="152">
        <f>IF(Q115&gt;0,Q115,0)</f>
        <v>5.0795858949565824</v>
      </c>
      <c r="T115" s="33">
        <f>IF(EXACT(D115,UPPER(D115)),1,0.01)/V115</f>
        <v>1</v>
      </c>
      <c r="U115" s="43">
        <v>0</v>
      </c>
      <c r="V115" s="43">
        <v>1</v>
      </c>
      <c r="W115" s="143">
        <f>IF(AND(Q115&lt;0,O115&gt;0),O115,0)</f>
        <v>0</v>
      </c>
      <c r="X115" s="143">
        <f>IF(AND(Q115&gt;0,O115&gt;0),O115,0)</f>
        <v>0</v>
      </c>
      <c r="Y115" s="194"/>
      <c r="Z115" s="176">
        <f>_xll.BDH(C115,$Z$7,$D$1,$D$1)</f>
        <v>68</v>
      </c>
      <c r="AA115" s="174">
        <f>IF(OR(F115="#N/A N/A",Z115="#N/A N/A"),0,  F115 - Z115)</f>
        <v>0</v>
      </c>
      <c r="AB115" s="162">
        <f>IF(OR(Z115=0,Z115="#N/A N/A"),0,AA115 / Z115*100)</f>
        <v>0</v>
      </c>
      <c r="AC115" s="161">
        <v>128819</v>
      </c>
      <c r="AD115" s="163">
        <f>IF(D115 = C330,1,_xll.BDP(K115,$AD$7)*L115)</f>
        <v>1</v>
      </c>
      <c r="AE115" s="186">
        <f>AA115*AC115*T115/AD115 / AF330</f>
        <v>0</v>
      </c>
      <c r="AF115" s="197"/>
      <c r="AG115" s="188"/>
      <c r="AH115" s="170"/>
    </row>
    <row r="116" spans="1:34" s="43" customFormat="1" x14ac:dyDescent="0.2">
      <c r="B116" s="48">
        <v>2876</v>
      </c>
      <c r="C116" s="140" t="s">
        <v>162</v>
      </c>
      <c r="D116" s="43" t="str">
        <f>_xll.BDP(C116,$D$7)</f>
        <v>EUR</v>
      </c>
      <c r="E116" s="43" t="s">
        <v>417</v>
      </c>
      <c r="F116" s="66">
        <f>_xll.BDP(C116,$F$7)</f>
        <v>31.105</v>
      </c>
      <c r="G116" s="66">
        <f>_xll.BDP(C116,$G$7)</f>
        <v>31.24</v>
      </c>
      <c r="H116" s="67">
        <f>IF(OR(G116="#N/A N/A",F116="#N/A N/A"),0,  G116 - F116)</f>
        <v>0.13499999999999801</v>
      </c>
      <c r="I116" s="75">
        <f>IF(OR(F116=0,F116="#N/A N/A"),0,H116 / F116*100)</f>
        <v>0.4340138241440219</v>
      </c>
      <c r="J116" s="25">
        <v>0</v>
      </c>
      <c r="K116" s="48" t="str">
        <f>CONCATENATE(C330,D116, " Curncy")</f>
        <v>EUREUR Curncy</v>
      </c>
      <c r="L116" s="48">
        <f>IF(D116 = C330,1,_xll.BDP(K116,$L$7))</f>
        <v>1</v>
      </c>
      <c r="M116" s="68">
        <f>IF(D116 = C330,1,_xll.BDP(K116,$M$7)*L116)</f>
        <v>1</v>
      </c>
      <c r="N116" s="69">
        <f>H116*J116*T116/M116</f>
        <v>0</v>
      </c>
      <c r="O116" s="78">
        <f>N116 / Y330</f>
        <v>0</v>
      </c>
      <c r="P116" s="69">
        <f>G116*J116*T116/M116</f>
        <v>0</v>
      </c>
      <c r="Q116" s="84">
        <f>P116 / Y330*100</f>
        <v>0</v>
      </c>
      <c r="R116" s="81">
        <f>IF(Q116&lt;0,Q116,0)</f>
        <v>0</v>
      </c>
      <c r="S116" s="152">
        <f>IF(Q116&gt;0,Q116,0)</f>
        <v>0</v>
      </c>
      <c r="T116" s="33">
        <f>IF(EXACT(D116,UPPER(D116)),1,0.01)/V116</f>
        <v>1</v>
      </c>
      <c r="U116" s="43">
        <v>0</v>
      </c>
      <c r="V116" s="43">
        <v>1</v>
      </c>
      <c r="W116" s="143">
        <f>IF(AND(Q116&lt;0,O116&gt;0),O116,0)</f>
        <v>0</v>
      </c>
      <c r="X116" s="143">
        <f>IF(AND(Q116&gt;0,O116&gt;0),O116,0)</f>
        <v>0</v>
      </c>
      <c r="Y116" s="194"/>
      <c r="Z116" s="176">
        <f>_xll.BDH(C116,$Z$7,$D$1,$D$1)</f>
        <v>30.87</v>
      </c>
      <c r="AA116" s="174">
        <f>IF(OR(F116="#N/A N/A",Z116="#N/A N/A"),0,  F116 - Z116)</f>
        <v>0.23499999999999943</v>
      </c>
      <c r="AB116" s="162">
        <f>IF(OR(Z116=0,Z116="#N/A N/A"),0,AA116 / Z116*100)</f>
        <v>0.76125688370586142</v>
      </c>
      <c r="AC116" s="161">
        <v>0</v>
      </c>
      <c r="AD116" s="163">
        <f>IF(D116 = C330,1,_xll.BDP(K116,$AD$7)*L116)</f>
        <v>1</v>
      </c>
      <c r="AE116" s="186">
        <f>AA116*AC116*T116/AD116 / AF330</f>
        <v>0</v>
      </c>
      <c r="AF116" s="197"/>
      <c r="AG116" s="188"/>
      <c r="AH116" s="170"/>
    </row>
    <row r="117" spans="1:34" s="43" customFormat="1" x14ac:dyDescent="0.2">
      <c r="A117" s="45" t="s">
        <v>313</v>
      </c>
      <c r="B117" s="61"/>
      <c r="C117" s="220"/>
      <c r="D117" s="45"/>
      <c r="E117" s="47" t="s">
        <v>161</v>
      </c>
      <c r="F117" s="70"/>
      <c r="G117" s="70"/>
      <c r="H117" s="71"/>
      <c r="I117" s="76"/>
      <c r="J117" s="40"/>
      <c r="K117" s="49"/>
      <c r="L117" s="49"/>
      <c r="M117" s="72"/>
      <c r="N117" s="73">
        <f xml:space="preserve"> SUM(N112:N116)</f>
        <v>-102382.60000000024</v>
      </c>
      <c r="O117" s="79">
        <f xml:space="preserve"> SUM(O112:O116)</f>
        <v>-5.9721106189610179E-4</v>
      </c>
      <c r="P117" s="73">
        <f xml:space="preserve"> SUM(P112:P116)</f>
        <v>2372769.3999999985</v>
      </c>
      <c r="Q117" s="85">
        <f xml:space="preserve"> SUM(Q112:Q116)</f>
        <v>1.3840673444594813</v>
      </c>
      <c r="R117" s="82">
        <f xml:space="preserve"> SUM(R112:R116)</f>
        <v>-3.6955185504971011</v>
      </c>
      <c r="S117" s="153">
        <f xml:space="preserve"> SUM(S112:S116)</f>
        <v>5.0795858949565824</v>
      </c>
      <c r="T117" s="38"/>
      <c r="U117" s="45"/>
      <c r="V117" s="45"/>
      <c r="W117" s="144">
        <f xml:space="preserve"> SUM(W112:W116)</f>
        <v>0</v>
      </c>
      <c r="X117" s="144">
        <f xml:space="preserve"> SUM(X112:X116)</f>
        <v>0</v>
      </c>
      <c r="Y117" s="207"/>
      <c r="Z117" s="165"/>
      <c r="AA117" s="175"/>
      <c r="AB117" s="164"/>
      <c r="AC117" s="165"/>
      <c r="AD117" s="171"/>
      <c r="AE117" s="187">
        <f xml:space="preserve"> SUM(AE112:AE116)</f>
        <v>-3.3837000518609542E-4</v>
      </c>
      <c r="AF117" s="208"/>
      <c r="AG117" s="188"/>
      <c r="AH117" s="170"/>
    </row>
    <row r="118" spans="1:34" s="43" customFormat="1" x14ac:dyDescent="0.2">
      <c r="B118" s="48"/>
      <c r="C118" s="140"/>
      <c r="F118" s="66"/>
      <c r="G118" s="66"/>
      <c r="H118" s="67"/>
      <c r="I118" s="75"/>
      <c r="J118" s="25"/>
      <c r="K118" s="48"/>
      <c r="L118" s="48"/>
      <c r="M118" s="68"/>
      <c r="N118" s="69"/>
      <c r="O118" s="78"/>
      <c r="P118" s="69"/>
      <c r="Q118" s="84"/>
      <c r="R118" s="81"/>
      <c r="S118" s="152"/>
      <c r="T118" s="33"/>
      <c r="W118" s="143"/>
      <c r="X118" s="143"/>
      <c r="Y118" s="194"/>
      <c r="Z118" s="176"/>
      <c r="AA118" s="174"/>
      <c r="AB118" s="162"/>
      <c r="AC118" s="161"/>
      <c r="AD118" s="163"/>
      <c r="AE118" s="186"/>
      <c r="AF118" s="197"/>
      <c r="AG118" s="188"/>
      <c r="AH118" s="170"/>
    </row>
    <row r="119" spans="1:34" s="43" customFormat="1" x14ac:dyDescent="0.2">
      <c r="B119" s="48">
        <v>24498</v>
      </c>
      <c r="C119" s="140" t="s">
        <v>160</v>
      </c>
      <c r="D119" s="43" t="str">
        <f>_xll.BDP(C119,$D$7)</f>
        <v>NOK</v>
      </c>
      <c r="E119" s="43" t="s">
        <v>372</v>
      </c>
      <c r="F119" s="66">
        <f>_xll.BDP(C119,$F$7)</f>
        <v>195.3</v>
      </c>
      <c r="G119" s="66">
        <f>_xll.BDP(C119,$G$7)</f>
        <v>201.2</v>
      </c>
      <c r="H119" s="67">
        <f>IF(OR(G119="#N/A N/A",F119="#N/A N/A"),0,  G119 - F119)</f>
        <v>5.8999999999999773</v>
      </c>
      <c r="I119" s="75">
        <f>IF(OR(F119=0,F119="#N/A N/A"),0,H119 / F119*100)</f>
        <v>3.0209933435739766</v>
      </c>
      <c r="J119" s="25">
        <v>398000</v>
      </c>
      <c r="K119" s="48" t="str">
        <f>CONCATENATE(C330,D119, " Curncy")</f>
        <v>EURNOK Curncy</v>
      </c>
      <c r="L119" s="48">
        <f>IF(D119 = C330,1,_xll.BDP(K119,$L$7))</f>
        <v>1</v>
      </c>
      <c r="M119" s="68">
        <f>IF(D119 = C330,1,_xll.BDP(K119,$M$7)*L119)</f>
        <v>9.6593999999999998</v>
      </c>
      <c r="N119" s="69">
        <f>H119*J119*T119/M119</f>
        <v>243099.98550634523</v>
      </c>
      <c r="O119" s="78">
        <f>N119 / Y330</f>
        <v>1.4180339285305419E-3</v>
      </c>
      <c r="P119" s="69">
        <f>G119*J119*T119/M119</f>
        <v>8290121.5396401435</v>
      </c>
      <c r="Q119" s="84">
        <f>P119 / Y330*100</f>
        <v>4.8357360410228161</v>
      </c>
      <c r="R119" s="81">
        <f>IF(Q119&lt;0,Q119,0)</f>
        <v>0</v>
      </c>
      <c r="S119" s="152">
        <f>IF(Q119&gt;0,Q119,0)</f>
        <v>4.8357360410228161</v>
      </c>
      <c r="T119" s="33">
        <f>IF(EXACT(D119,UPPER(D119)),1,0.01)/V119</f>
        <v>1</v>
      </c>
      <c r="U119" s="43">
        <v>0</v>
      </c>
      <c r="V119" s="43">
        <v>1</v>
      </c>
      <c r="W119" s="143">
        <f>IF(AND(Q119&lt;0,O119&gt;0),O119,0)</f>
        <v>0</v>
      </c>
      <c r="X119" s="143">
        <f>IF(AND(Q119&gt;0,O119&gt;0),O119,0)</f>
        <v>1.4180339285305419E-3</v>
      </c>
      <c r="Y119" s="194"/>
      <c r="Z119" s="176">
        <f>_xll.BDH(C119,$Z$7,$D$1,$D$1)</f>
        <v>191.1</v>
      </c>
      <c r="AA119" s="174">
        <f>IF(OR(F119="#N/A N/A",Z119="#N/A N/A"),0,  F119 - Z119)</f>
        <v>4.2000000000000171</v>
      </c>
      <c r="AB119" s="162">
        <f>IF(OR(Z119=0,Z119="#N/A N/A"),0,AA119 / Z119*100)</f>
        <v>2.1978021978022069</v>
      </c>
      <c r="AC119" s="161">
        <v>398000</v>
      </c>
      <c r="AD119" s="163">
        <f>IF(D119 = C330,1,_xll.BDP(K119,$AD$7)*L119)</f>
        <v>9.6501000000000001</v>
      </c>
      <c r="AE119" s="186">
        <f>AA119*AC119*T119/AD119 / AF330</f>
        <v>1.0152917312770324E-3</v>
      </c>
      <c r="AF119" s="197"/>
      <c r="AG119" s="188"/>
      <c r="AH119" s="170"/>
    </row>
    <row r="120" spans="1:34" s="43" customFormat="1" x14ac:dyDescent="0.2">
      <c r="B120" s="48">
        <v>26358</v>
      </c>
      <c r="C120" s="140" t="s">
        <v>159</v>
      </c>
      <c r="D120" s="43" t="str">
        <f>_xll.BDP(C120,$D$7)</f>
        <v>NOK</v>
      </c>
      <c r="E120" s="43" t="s">
        <v>367</v>
      </c>
      <c r="F120" s="66">
        <f>_xll.BDP(C120,$F$7)</f>
        <v>34.200000000000003</v>
      </c>
      <c r="G120" s="66">
        <f>_xll.BDP(C120,$G$7)</f>
        <v>35</v>
      </c>
      <c r="H120" s="67">
        <f>IF(OR(G120="#N/A N/A",F120="#N/A N/A"),0,  G120 - F120)</f>
        <v>0.79999999999999716</v>
      </c>
      <c r="I120" s="75">
        <f>IF(OR(F120=0,F120="#N/A N/A"),0,H120 / F120*100)</f>
        <v>2.339181286549699</v>
      </c>
      <c r="J120" s="25">
        <v>488000</v>
      </c>
      <c r="K120" s="48" t="str">
        <f>CONCATENATE(C330,D120, " Curncy")</f>
        <v>EURNOK Curncy</v>
      </c>
      <c r="L120" s="48">
        <f>IF(D120 = C330,1,_xll.BDP(K120,$L$7))</f>
        <v>1</v>
      </c>
      <c r="M120" s="68">
        <f>IF(D120 = C330,1,_xll.BDP(K120,$M$7)*L120)</f>
        <v>9.6593999999999998</v>
      </c>
      <c r="N120" s="69">
        <f>H120*J120*T120/M120</f>
        <v>40416.589022092325</v>
      </c>
      <c r="O120" s="78">
        <f>N120 / Y330</f>
        <v>2.3575523622277646E-4</v>
      </c>
      <c r="P120" s="69">
        <f>G120*J120*T120/M120</f>
        <v>1768225.7697165455</v>
      </c>
      <c r="Q120" s="84">
        <f>P120 / Y330*100</f>
        <v>1.0314291584746507</v>
      </c>
      <c r="R120" s="81">
        <f>IF(Q120&lt;0,Q120,0)</f>
        <v>0</v>
      </c>
      <c r="S120" s="152">
        <f>IF(Q120&gt;0,Q120,0)</f>
        <v>1.0314291584746507</v>
      </c>
      <c r="T120" s="33">
        <f>IF(EXACT(D120,UPPER(D120)),1,0.01)/V120</f>
        <v>1</v>
      </c>
      <c r="U120" s="43">
        <v>0</v>
      </c>
      <c r="V120" s="43">
        <v>1</v>
      </c>
      <c r="W120" s="143">
        <f>IF(AND(Q120&lt;0,O120&gt;0),O120,0)</f>
        <v>0</v>
      </c>
      <c r="X120" s="143">
        <f>IF(AND(Q120&gt;0,O120&gt;0),O120,0)</f>
        <v>2.3575523622277646E-4</v>
      </c>
      <c r="Y120" s="194"/>
      <c r="Z120" s="176">
        <f>_xll.BDH(C120,$Z$7,$D$1,$D$1)</f>
        <v>33.799999999999997</v>
      </c>
      <c r="AA120" s="174">
        <f>IF(OR(F120="#N/A N/A",Z120="#N/A N/A"),0,  F120 - Z120)</f>
        <v>0.40000000000000568</v>
      </c>
      <c r="AB120" s="162">
        <f>IF(OR(Z120=0,Z120="#N/A N/A"),0,AA120 / Z120*100)</f>
        <v>1.1834319526627388</v>
      </c>
      <c r="AC120" s="161">
        <v>488000</v>
      </c>
      <c r="AD120" s="163">
        <f>IF(D120 = C330,1,_xll.BDP(K120,$AD$7)*L120)</f>
        <v>9.6501000000000001</v>
      </c>
      <c r="AE120" s="186">
        <f>AA120*AC120*T120/AD120 / AF330</f>
        <v>1.1856002987872623E-4</v>
      </c>
      <c r="AF120" s="197"/>
      <c r="AG120" s="188"/>
      <c r="AH120" s="170"/>
    </row>
    <row r="121" spans="1:34" s="43" customFormat="1" x14ac:dyDescent="0.2">
      <c r="B121" s="48">
        <v>26989</v>
      </c>
      <c r="C121" s="140" t="s">
        <v>156</v>
      </c>
      <c r="D121" s="43" t="str">
        <f>_xll.BDP(C121,$D$7)</f>
        <v>NOK</v>
      </c>
      <c r="E121" s="43" t="s">
        <v>346</v>
      </c>
      <c r="F121" s="66">
        <f>_xll.BDP(C121,$F$7)</f>
        <v>60.6</v>
      </c>
      <c r="G121" s="66">
        <f>_xll.BDP(C121,$G$7)</f>
        <v>60</v>
      </c>
      <c r="H121" s="67">
        <f>IF(OR(G121="#N/A N/A",F121="#N/A N/A"),0,  G121 - F121)</f>
        <v>-0.60000000000000142</v>
      </c>
      <c r="I121" s="75">
        <f>IF(OR(F121=0,F121="#N/A N/A"),0,H121 / F121*100)</f>
        <v>-0.99009900990099231</v>
      </c>
      <c r="J121" s="25">
        <v>51000</v>
      </c>
      <c r="K121" s="48" t="str">
        <f>CONCATENATE(C330,D121, " Curncy")</f>
        <v>EURNOK Curncy</v>
      </c>
      <c r="L121" s="48">
        <f>IF(D121 = C330,1,_xll.BDP(K121,$L$7))</f>
        <v>1</v>
      </c>
      <c r="M121" s="68">
        <f>IF(D121 = C330,1,_xll.BDP(K121,$M$7)*L121)</f>
        <v>9.6593999999999998</v>
      </c>
      <c r="N121" s="69">
        <f>H121*J121*T121/M121</f>
        <v>-3167.8986272439356</v>
      </c>
      <c r="O121" s="78">
        <f>N121 / Y330</f>
        <v>-1.8478765953936993E-5</v>
      </c>
      <c r="P121" s="69">
        <f>G121*J121*T121/M121</f>
        <v>316789.86272439285</v>
      </c>
      <c r="Q121" s="84">
        <f>P121 / Y330*100</f>
        <v>0.18478765953936954</v>
      </c>
      <c r="R121" s="81">
        <f>IF(Q121&lt;0,Q121,0)</f>
        <v>0</v>
      </c>
      <c r="S121" s="152">
        <f>IF(Q121&gt;0,Q121,0)</f>
        <v>0.18478765953936954</v>
      </c>
      <c r="T121" s="33">
        <f>IF(EXACT(D121,UPPER(D121)),1,0.01)/V121</f>
        <v>1</v>
      </c>
      <c r="U121" s="43">
        <v>0</v>
      </c>
      <c r="V121" s="43">
        <v>1</v>
      </c>
      <c r="W121" s="143">
        <f>IF(AND(Q121&lt;0,O121&gt;0),O121,0)</f>
        <v>0</v>
      </c>
      <c r="X121" s="143">
        <f>IF(AND(Q121&gt;0,O121&gt;0),O121,0)</f>
        <v>0</v>
      </c>
      <c r="Y121" s="194"/>
      <c r="Z121" s="176">
        <f>_xll.BDH(C121,$Z$7,$D$1,$D$1)</f>
        <v>59.8</v>
      </c>
      <c r="AA121" s="174">
        <f>IF(OR(F121="#N/A N/A",Z121="#N/A N/A"),0,  F121 - Z121)</f>
        <v>0.80000000000000426</v>
      </c>
      <c r="AB121" s="162">
        <f>IF(OR(Z121=0,Z121="#N/A N/A"),0,AA121 / Z121*100)</f>
        <v>1.3377926421404756</v>
      </c>
      <c r="AC121" s="161">
        <v>51000</v>
      </c>
      <c r="AD121" s="163">
        <f>IF(D121 = C330,1,_xll.BDP(K121,$AD$7)*L121)</f>
        <v>9.6501000000000001</v>
      </c>
      <c r="AE121" s="186">
        <f>AA121*AC121*T121/AD121 / AF330</f>
        <v>2.4780989851700751E-5</v>
      </c>
      <c r="AF121" s="197"/>
      <c r="AG121" s="188"/>
      <c r="AH121" s="170"/>
    </row>
    <row r="122" spans="1:34" s="43" customFormat="1" x14ac:dyDescent="0.2">
      <c r="B122" s="48">
        <v>2836</v>
      </c>
      <c r="C122" s="140" t="s">
        <v>155</v>
      </c>
      <c r="D122" s="43" t="str">
        <f>_xll.BDP(C122,$D$7)</f>
        <v>NOK</v>
      </c>
      <c r="E122" s="43" t="s">
        <v>416</v>
      </c>
      <c r="F122" s="66">
        <f>_xll.BDP(C122,$F$7)</f>
        <v>25.68</v>
      </c>
      <c r="G122" s="66">
        <f>_xll.BDP(C122,$G$7)</f>
        <v>26.29</v>
      </c>
      <c r="H122" s="67">
        <f>IF(OR(G122="#N/A N/A",F122="#N/A N/A"),0,  G122 - F122)</f>
        <v>0.60999999999999943</v>
      </c>
      <c r="I122" s="75">
        <f>IF(OR(F122=0,F122="#N/A N/A"),0,H122 / F122*100)</f>
        <v>2.3753894080996862</v>
      </c>
      <c r="J122" s="25">
        <v>-153000</v>
      </c>
      <c r="K122" s="48" t="str">
        <f>CONCATENATE(C330,D122, " Curncy")</f>
        <v>EURNOK Curncy</v>
      </c>
      <c r="L122" s="48">
        <f>IF(D122 = C330,1,_xll.BDP(K122,$L$7))</f>
        <v>1</v>
      </c>
      <c r="M122" s="68">
        <f>IF(D122 = C330,1,_xll.BDP(K122,$M$7)*L122)</f>
        <v>9.6593999999999998</v>
      </c>
      <c r="N122" s="69">
        <f>H122*J122*T122/M122</f>
        <v>-9662.0908130939715</v>
      </c>
      <c r="O122" s="78">
        <f>N122 / Y330</f>
        <v>-5.6360236159507649E-5</v>
      </c>
      <c r="P122" s="69">
        <f>G122*J122*T122/M122</f>
        <v>-416420.27455121436</v>
      </c>
      <c r="Q122" s="84">
        <f>P122 / Y330*100</f>
        <v>-0.24290337846450122</v>
      </c>
      <c r="R122" s="81">
        <f>IF(Q122&lt;0,Q122,0)</f>
        <v>-0.24290337846450122</v>
      </c>
      <c r="S122" s="152">
        <f>IF(Q122&gt;0,Q122,0)</f>
        <v>0</v>
      </c>
      <c r="T122" s="33">
        <f>IF(EXACT(D122,UPPER(D122)),1,0.01)/V122</f>
        <v>1</v>
      </c>
      <c r="U122" s="43">
        <v>0</v>
      </c>
      <c r="V122" s="43">
        <v>1</v>
      </c>
      <c r="W122" s="143">
        <f>IF(AND(Q122&lt;0,O122&gt;0),O122,0)</f>
        <v>0</v>
      </c>
      <c r="X122" s="143">
        <f>IF(AND(Q122&gt;0,O122&gt;0),O122,0)</f>
        <v>0</v>
      </c>
      <c r="Y122" s="194"/>
      <c r="Z122" s="176">
        <f>_xll.BDH(C122,$Z$7,$D$1,$D$1)</f>
        <v>24.02</v>
      </c>
      <c r="AA122" s="174">
        <f>IF(OR(F122="#N/A N/A",Z122="#N/A N/A"),0,  F122 - Z122)</f>
        <v>1.6600000000000001</v>
      </c>
      <c r="AB122" s="162">
        <f>IF(OR(Z122=0,Z122="#N/A N/A"),0,AA122 / Z122*100)</f>
        <v>6.9109075770191515</v>
      </c>
      <c r="AC122" s="161">
        <v>-153000</v>
      </c>
      <c r="AD122" s="163">
        <f>IF(D122 = C330,1,_xll.BDP(K122,$AD$7)*L122)</f>
        <v>9.6501000000000001</v>
      </c>
      <c r="AE122" s="186">
        <f>AA122*AC122*T122/AD122 / AF330</f>
        <v>-1.5426166182683638E-4</v>
      </c>
      <c r="AF122" s="197"/>
      <c r="AG122" s="188"/>
      <c r="AH122" s="170"/>
    </row>
    <row r="123" spans="1:34" s="43" customFormat="1" x14ac:dyDescent="0.2">
      <c r="B123" s="48">
        <v>2014</v>
      </c>
      <c r="C123" s="140" t="s">
        <v>154</v>
      </c>
      <c r="D123" s="43" t="str">
        <f>_xll.BDP(C123,$D$7)</f>
        <v>NOK</v>
      </c>
      <c r="E123" s="43" t="s">
        <v>415</v>
      </c>
      <c r="F123" s="66">
        <f>_xll.BDP(C123,$F$7)</f>
        <v>2.0760000000000001</v>
      </c>
      <c r="G123" s="66">
        <f>_xll.BDP(C123,$G$7)</f>
        <v>2.048</v>
      </c>
      <c r="H123" s="67">
        <f>IF(OR(G123="#N/A N/A",F123="#N/A N/A"),0,  G123 - F123)</f>
        <v>-2.8000000000000025E-2</v>
      </c>
      <c r="I123" s="75">
        <f>IF(OR(F123=0,F123="#N/A N/A"),0,H123 / F123*100)</f>
        <v>-1.3487475915221592</v>
      </c>
      <c r="J123" s="25">
        <v>-2162000</v>
      </c>
      <c r="K123" s="48" t="str">
        <f>CONCATENATE(C330,D123, " Curncy")</f>
        <v>EURNOK Curncy</v>
      </c>
      <c r="L123" s="48">
        <f>IF(D123 = C330,1,_xll.BDP(K123,$L$7))</f>
        <v>1</v>
      </c>
      <c r="M123" s="68">
        <f>IF(D123 = C330,1,_xll.BDP(K123,$M$7)*L123)</f>
        <v>9.6593999999999998</v>
      </c>
      <c r="N123" s="69">
        <f>H123*J123*T123/M123</f>
        <v>6267.0559247986475</v>
      </c>
      <c r="O123" s="78">
        <f>N123 / Y330</f>
        <v>3.6556554764298309E-5</v>
      </c>
      <c r="P123" s="69">
        <f>G123*J123*T123/M123</f>
        <v>-458390.37621384353</v>
      </c>
      <c r="Q123" s="84">
        <f>P123 / Y330*100</f>
        <v>-0.26738508627601026</v>
      </c>
      <c r="R123" s="81">
        <f>IF(Q123&lt;0,Q123,0)</f>
        <v>-0.26738508627601026</v>
      </c>
      <c r="S123" s="152">
        <f>IF(Q123&gt;0,Q123,0)</f>
        <v>0</v>
      </c>
      <c r="T123" s="33">
        <f>IF(EXACT(D123,UPPER(D123)),1,0.01)/V123</f>
        <v>1</v>
      </c>
      <c r="U123" s="43">
        <v>0</v>
      </c>
      <c r="V123" s="43">
        <v>1</v>
      </c>
      <c r="W123" s="143">
        <f>IF(AND(Q123&lt;0,O123&gt;0),O123,0)</f>
        <v>3.6556554764298309E-5</v>
      </c>
      <c r="X123" s="143">
        <f>IF(AND(Q123&gt;0,O123&gt;0),O123,0)</f>
        <v>0</v>
      </c>
      <c r="Y123" s="194"/>
      <c r="Z123" s="176">
        <f>_xll.BDH(C123,$Z$7,$D$1,$D$1)</f>
        <v>1.99</v>
      </c>
      <c r="AA123" s="174">
        <f>IF(OR(F123="#N/A N/A",Z123="#N/A N/A"),0,  F123 - Z123)</f>
        <v>8.6000000000000076E-2</v>
      </c>
      <c r="AB123" s="162">
        <f>IF(OR(Z123=0,Z123="#N/A N/A"),0,AA123 / Z123*100)</f>
        <v>4.3216080402010091</v>
      </c>
      <c r="AC123" s="161">
        <v>-2162000</v>
      </c>
      <c r="AD123" s="163">
        <f>IF(D123 = C330,1,_xll.BDP(K123,$AD$7)*L123)</f>
        <v>9.6501000000000001</v>
      </c>
      <c r="AE123" s="186">
        <f>AA123*AC123*T123/AD123 / AF330</f>
        <v>-1.1293085796829422E-4</v>
      </c>
      <c r="AF123" s="197"/>
      <c r="AG123" s="188"/>
      <c r="AH123" s="170"/>
    </row>
    <row r="124" spans="1:34" s="43" customFormat="1" x14ac:dyDescent="0.2">
      <c r="A124" s="45" t="s">
        <v>314</v>
      </c>
      <c r="B124" s="61"/>
      <c r="C124" s="220"/>
      <c r="D124" s="45"/>
      <c r="E124" s="47" t="s">
        <v>153</v>
      </c>
      <c r="F124" s="70"/>
      <c r="G124" s="70"/>
      <c r="H124" s="71"/>
      <c r="I124" s="76"/>
      <c r="J124" s="40"/>
      <c r="K124" s="49"/>
      <c r="L124" s="49"/>
      <c r="M124" s="72"/>
      <c r="N124" s="73">
        <f xml:space="preserve"> SUM(N118:N123)</f>
        <v>276953.6410128983</v>
      </c>
      <c r="O124" s="79">
        <f xml:space="preserve"> SUM(O118:O123)</f>
        <v>1.6155067174041722E-3</v>
      </c>
      <c r="P124" s="73">
        <f xml:space="preserve"> SUM(P118:P123)</f>
        <v>9500326.5213160254</v>
      </c>
      <c r="Q124" s="85">
        <f xml:space="preserve"> SUM(Q118:Q123)</f>
        <v>5.5416643942963244</v>
      </c>
      <c r="R124" s="82">
        <f xml:space="preserve"> SUM(R118:R123)</f>
        <v>-0.51028846474051148</v>
      </c>
      <c r="S124" s="153">
        <f xml:space="preserve"> SUM(S118:S123)</f>
        <v>6.0519528590368363</v>
      </c>
      <c r="T124" s="38"/>
      <c r="U124" s="45"/>
      <c r="V124" s="45"/>
      <c r="W124" s="144">
        <f xml:space="preserve"> SUM(W118:W123)</f>
        <v>3.6556554764298309E-5</v>
      </c>
      <c r="X124" s="144">
        <f xml:space="preserve"> SUM(X118:X123)</f>
        <v>1.6537891647533183E-3</v>
      </c>
      <c r="Y124" s="207"/>
      <c r="Z124" s="165"/>
      <c r="AA124" s="175"/>
      <c r="AB124" s="164"/>
      <c r="AC124" s="165"/>
      <c r="AD124" s="171"/>
      <c r="AE124" s="187">
        <f xml:space="preserve"> SUM(AE118:AE123)</f>
        <v>8.9144023121232876E-4</v>
      </c>
      <c r="AF124" s="197"/>
      <c r="AG124" s="188"/>
      <c r="AH124" s="170"/>
    </row>
    <row r="125" spans="1:34" s="43" customFormat="1" x14ac:dyDescent="0.2">
      <c r="B125" s="48"/>
      <c r="C125" s="140"/>
      <c r="F125" s="66"/>
      <c r="G125" s="66"/>
      <c r="H125" s="67"/>
      <c r="I125" s="75"/>
      <c r="J125" s="25"/>
      <c r="K125" s="48"/>
      <c r="L125" s="48"/>
      <c r="M125" s="68"/>
      <c r="N125" s="69"/>
      <c r="O125" s="78"/>
      <c r="P125" s="69"/>
      <c r="Q125" s="84"/>
      <c r="R125" s="81"/>
      <c r="S125" s="152"/>
      <c r="T125" s="33"/>
      <c r="W125" s="143"/>
      <c r="X125" s="143"/>
      <c r="Y125" s="194"/>
      <c r="Z125" s="176"/>
      <c r="AA125" s="174"/>
      <c r="AB125" s="162"/>
      <c r="AC125" s="161"/>
      <c r="AD125" s="163"/>
      <c r="AE125" s="186"/>
      <c r="AF125" s="197"/>
      <c r="AG125" s="188"/>
      <c r="AH125" s="170"/>
    </row>
    <row r="126" spans="1:34" s="43" customFormat="1" x14ac:dyDescent="0.2">
      <c r="B126" s="48">
        <v>924</v>
      </c>
      <c r="C126" s="140" t="s">
        <v>501</v>
      </c>
      <c r="D126" s="43" t="str">
        <f>_xll.BDP(C126,$D$7)</f>
        <v>ZAr</v>
      </c>
      <c r="E126" s="43" t="s">
        <v>502</v>
      </c>
      <c r="F126" s="66">
        <f>_xll.BDP(C126,$F$7)</f>
        <v>11140</v>
      </c>
      <c r="G126" s="66">
        <f>_xll.BDP(C126,$G$7)</f>
        <v>11495</v>
      </c>
      <c r="H126" s="67">
        <f>IF(OR(G126="#N/A N/A",F126="#N/A N/A"),0,  G126 - F126)</f>
        <v>355</v>
      </c>
      <c r="I126" s="75">
        <f>IF(OR(F126=0,F126="#N/A N/A"),0,H126 / F126*100)</f>
        <v>3.1867145421903054</v>
      </c>
      <c r="J126" s="25">
        <v>78500</v>
      </c>
      <c r="K126" s="48" t="str">
        <f>CONCATENATE(C330,D126, " Curncy")</f>
        <v>EURZAr Curncy</v>
      </c>
      <c r="L126" s="48">
        <f>IF(D126 = C330,1,_xll.BDP(K126,$L$7))</f>
        <v>1</v>
      </c>
      <c r="M126" s="68">
        <f>IF(D126 = C330,1,_xll.BDP(K126,$M$7)*L126)</f>
        <v>14.631600000000001</v>
      </c>
      <c r="N126" s="69">
        <f>H126*J126*T126/M126</f>
        <v>19046.105689056563</v>
      </c>
      <c r="O126" s="78">
        <f>N126 / Y330</f>
        <v>1.1109841910194535E-4</v>
      </c>
      <c r="P126" s="69">
        <f>G126*J126*T126/M126</f>
        <v>616718.26731184556</v>
      </c>
      <c r="Q126" s="84">
        <f>P126 / Y330*100</f>
        <v>0.35973981058503146</v>
      </c>
      <c r="R126" s="81">
        <f>IF(Q126&lt;0,Q126,0)</f>
        <v>0</v>
      </c>
      <c r="S126" s="152">
        <f>IF(Q126&gt;0,Q126,0)</f>
        <v>0.35973981058503146</v>
      </c>
      <c r="T126" s="33">
        <f>IF(EXACT(D126,UPPER(D126)),1,0.01)/V126</f>
        <v>0.01</v>
      </c>
      <c r="U126" s="43">
        <v>0</v>
      </c>
      <c r="V126" s="43">
        <v>1</v>
      </c>
      <c r="W126" s="143">
        <f>IF(AND(Q126&lt;0,O126&gt;0),O126,0)</f>
        <v>0</v>
      </c>
      <c r="X126" s="143">
        <f>IF(AND(Q126&gt;0,O126&gt;0),O126,0)</f>
        <v>1.1109841910194535E-4</v>
      </c>
      <c r="Y126" s="194"/>
      <c r="Z126" s="176">
        <f>_xll.BDH(C126,$Z$7,$D$1,$D$1)</f>
        <v>11121</v>
      </c>
      <c r="AA126" s="174">
        <f>IF(OR(F126="#N/A N/A",Z126="#N/A N/A"),0,  F126 - Z126)</f>
        <v>19</v>
      </c>
      <c r="AB126" s="162">
        <f>IF(OR(Z126=0,Z126="#N/A N/A"),0,AA126 / Z126*100)</f>
        <v>0.17084794532865749</v>
      </c>
      <c r="AC126" s="161">
        <v>0</v>
      </c>
      <c r="AD126" s="163">
        <f>IF(D126 = C330,1,_xll.BDP(K126,$AD$7)*L126)</f>
        <v>14.6105</v>
      </c>
      <c r="AE126" s="186">
        <f>AA126*AC126*T126/AD126 / AF330</f>
        <v>0</v>
      </c>
      <c r="AF126" s="197"/>
      <c r="AG126" s="188"/>
      <c r="AH126" s="170"/>
    </row>
    <row r="127" spans="1:34" s="43" customFormat="1" x14ac:dyDescent="0.2">
      <c r="B127" s="48">
        <v>18897</v>
      </c>
      <c r="C127" s="140" t="s">
        <v>152</v>
      </c>
      <c r="D127" s="43" t="str">
        <f>_xll.BDP(C127,$D$7)</f>
        <v>ZAr</v>
      </c>
      <c r="E127" s="43" t="s">
        <v>414</v>
      </c>
      <c r="F127" s="66">
        <f>_xll.BDP(C127,$F$7)</f>
        <v>61</v>
      </c>
      <c r="G127" s="66">
        <f>_xll.BDP(C127,$G$7)</f>
        <v>60</v>
      </c>
      <c r="H127" s="67">
        <f>IF(OR(G127="#N/A N/A",F127="#N/A N/A"),0,  G127 - F127)</f>
        <v>-1</v>
      </c>
      <c r="I127" s="75">
        <f>IF(OR(F127=0,F127="#N/A N/A"),0,H127 / F127*100)</f>
        <v>-1.639344262295082</v>
      </c>
      <c r="J127" s="25">
        <v>-4310000</v>
      </c>
      <c r="K127" s="48" t="str">
        <f>CONCATENATE(C330,D127, " Curncy")</f>
        <v>EURZAr Curncy</v>
      </c>
      <c r="L127" s="48">
        <f>IF(D127 = C330,1,_xll.BDP(K127,$L$7))</f>
        <v>1</v>
      </c>
      <c r="M127" s="68">
        <f>IF(D127 = C330,1,_xll.BDP(K127,$M$7)*L127)</f>
        <v>14.631600000000001</v>
      </c>
      <c r="N127" s="69">
        <f>H127*J127*T127/M127</f>
        <v>2945.6792148500504</v>
      </c>
      <c r="O127" s="78">
        <f>N127 / Y330</f>
        <v>1.7182531132300507E-5</v>
      </c>
      <c r="P127" s="69">
        <f>G127*J127*T127/M127</f>
        <v>-176740.75289100304</v>
      </c>
      <c r="Q127" s="84">
        <f>P127 / Y330*100</f>
        <v>-0.10309518679380307</v>
      </c>
      <c r="R127" s="81">
        <f>IF(Q127&lt;0,Q127,0)</f>
        <v>-0.10309518679380307</v>
      </c>
      <c r="S127" s="152">
        <f>IF(Q127&gt;0,Q127,0)</f>
        <v>0</v>
      </c>
      <c r="T127" s="33">
        <f>IF(EXACT(D127,UPPER(D127)),1,0.01)/V127</f>
        <v>0.01</v>
      </c>
      <c r="U127" s="43">
        <v>0</v>
      </c>
      <c r="V127" s="43">
        <v>1</v>
      </c>
      <c r="W127" s="143">
        <f>IF(AND(Q127&lt;0,O127&gt;0),O127,0)</f>
        <v>1.7182531132300507E-5</v>
      </c>
      <c r="X127" s="143">
        <f>IF(AND(Q127&gt;0,O127&gt;0),O127,0)</f>
        <v>0</v>
      </c>
      <c r="Y127" s="194"/>
      <c r="Z127" s="176">
        <f>_xll.BDH(C127,$Z$7,$D$1,$D$1)</f>
        <v>61</v>
      </c>
      <c r="AA127" s="174">
        <f>IF(OR(F127="#N/A N/A",Z127="#N/A N/A"),0,  F127 - Z127)</f>
        <v>0</v>
      </c>
      <c r="AB127" s="162">
        <f>IF(OR(Z127=0,Z127="#N/A N/A"),0,AA127 / Z127*100)</f>
        <v>0</v>
      </c>
      <c r="AC127" s="161">
        <v>-4310000</v>
      </c>
      <c r="AD127" s="163">
        <f>IF(D127 = C330,1,_xll.BDP(K127,$AD$7)*L127)</f>
        <v>14.6105</v>
      </c>
      <c r="AE127" s="186">
        <f>AA127*AC127*T127/AD127 / AF330</f>
        <v>0</v>
      </c>
      <c r="AF127" s="197"/>
      <c r="AG127" s="188"/>
      <c r="AH127" s="170"/>
    </row>
    <row r="128" spans="1:34" s="43" customFormat="1" x14ac:dyDescent="0.2">
      <c r="B128" s="48">
        <v>23878</v>
      </c>
      <c r="C128" s="140" t="s">
        <v>151</v>
      </c>
      <c r="D128" s="43" t="str">
        <f>_xll.BDP(C128,$D$7)</f>
        <v>ZAr</v>
      </c>
      <c r="E128" s="43" t="s">
        <v>503</v>
      </c>
      <c r="F128" s="66">
        <f>_xll.BDP(C128,$F$7)</f>
        <v>32907</v>
      </c>
      <c r="G128" s="66">
        <f>_xll.BDP(C128,$G$7)</f>
        <v>35000</v>
      </c>
      <c r="H128" s="67">
        <f>IF(OR(G128="#N/A N/A",F128="#N/A N/A"),0,  G128 - F128)</f>
        <v>2093</v>
      </c>
      <c r="I128" s="75">
        <f>IF(OR(F128=0,F128="#N/A N/A"),0,H128 / F128*100)</f>
        <v>6.3603488619442681</v>
      </c>
      <c r="J128" s="25">
        <v>-201000</v>
      </c>
      <c r="K128" s="48" t="str">
        <f>CONCATENATE(C330,D128, " Curncy")</f>
        <v>EURZAr Curncy</v>
      </c>
      <c r="L128" s="48">
        <f>IF(D128 = C330,1,_xll.BDP(K128,$L$7))</f>
        <v>1</v>
      </c>
      <c r="M128" s="68">
        <f>IF(D128 = C330,1,_xll.BDP(K128,$M$7)*L128)</f>
        <v>14.631600000000001</v>
      </c>
      <c r="N128" s="69">
        <f>H128*J128*T128/M128</f>
        <v>-287523.57910276385</v>
      </c>
      <c r="O128" s="78">
        <f>N128 / Y330</f>
        <v>-1.6771625451603011E-3</v>
      </c>
      <c r="P128" s="69">
        <f>G128*J128*T128/M128</f>
        <v>-4808086.6070696302</v>
      </c>
      <c r="Q128" s="84">
        <f>P128 / Y330*100</f>
        <v>-2.8046196407362896</v>
      </c>
      <c r="R128" s="81">
        <f>IF(Q128&lt;0,Q128,0)</f>
        <v>-2.8046196407362896</v>
      </c>
      <c r="S128" s="152">
        <f>IF(Q128&gt;0,Q128,0)</f>
        <v>0</v>
      </c>
      <c r="T128" s="33">
        <f>IF(EXACT(D128,UPPER(D128)),1,0.01)/V128</f>
        <v>0.01</v>
      </c>
      <c r="U128" s="43">
        <v>0</v>
      </c>
      <c r="V128" s="43">
        <v>1</v>
      </c>
      <c r="W128" s="143">
        <f>IF(AND(Q128&lt;0,O128&gt;0),O128,0)</f>
        <v>0</v>
      </c>
      <c r="X128" s="143">
        <f>IF(AND(Q128&gt;0,O128&gt;0),O128,0)</f>
        <v>0</v>
      </c>
      <c r="Y128" s="194"/>
      <c r="Z128" s="176">
        <f>_xll.BDH(C128,$Z$7,$D$1,$D$1)</f>
        <v>32577</v>
      </c>
      <c r="AA128" s="174">
        <f>IF(OR(F128="#N/A N/A",Z128="#N/A N/A"),0,  F128 - Z128)</f>
        <v>330</v>
      </c>
      <c r="AB128" s="162">
        <f>IF(OR(Z128=0,Z128="#N/A N/A"),0,AA128 / Z128*100)</f>
        <v>1.0129846210516622</v>
      </c>
      <c r="AC128" s="161">
        <v>-201000</v>
      </c>
      <c r="AD128" s="163">
        <f>IF(D128 = C330,1,_xll.BDP(K128,$AD$7)*L128)</f>
        <v>14.6105</v>
      </c>
      <c r="AE128" s="186">
        <f>AA128*AC128*T128/AD128 / AF330</f>
        <v>-2.6609408407995175E-4</v>
      </c>
      <c r="AF128" s="197"/>
      <c r="AG128" s="188"/>
      <c r="AH128" s="170"/>
    </row>
    <row r="129" spans="1:34" s="43" customFormat="1" x14ac:dyDescent="0.2">
      <c r="A129" s="45" t="s">
        <v>315</v>
      </c>
      <c r="B129" s="61"/>
      <c r="C129" s="220"/>
      <c r="D129" s="45"/>
      <c r="E129" s="47" t="s">
        <v>150</v>
      </c>
      <c r="F129" s="70"/>
      <c r="G129" s="70"/>
      <c r="H129" s="71"/>
      <c r="I129" s="76"/>
      <c r="J129" s="40"/>
      <c r="K129" s="49"/>
      <c r="L129" s="49"/>
      <c r="M129" s="72"/>
      <c r="N129" s="73">
        <f xml:space="preserve"> SUM(N125:N128)</f>
        <v>-265531.79419885721</v>
      </c>
      <c r="O129" s="79">
        <f xml:space="preserve"> SUM(O125:O128)</f>
        <v>-1.5488815949260553E-3</v>
      </c>
      <c r="P129" s="73">
        <f xml:space="preserve"> SUM(P125:P128)</f>
        <v>-4368109.0926487874</v>
      </c>
      <c r="Q129" s="85">
        <f xml:space="preserve"> SUM(Q125:Q128)</f>
        <v>-2.547975016945061</v>
      </c>
      <c r="R129" s="82">
        <f xml:space="preserve"> SUM(R125:R128)</f>
        <v>-2.9077148275300928</v>
      </c>
      <c r="S129" s="153">
        <f xml:space="preserve"> SUM(S125:S128)</f>
        <v>0.35973981058503146</v>
      </c>
      <c r="T129" s="38"/>
      <c r="U129" s="45"/>
      <c r="V129" s="45"/>
      <c r="W129" s="144">
        <f xml:space="preserve"> SUM(W125:W128)</f>
        <v>1.7182531132300507E-5</v>
      </c>
      <c r="X129" s="144">
        <f xml:space="preserve"> SUM(X125:X128)</f>
        <v>1.1109841910194535E-4</v>
      </c>
      <c r="Y129" s="207"/>
      <c r="Z129" s="165"/>
      <c r="AA129" s="175"/>
      <c r="AB129" s="164"/>
      <c r="AC129" s="165"/>
      <c r="AD129" s="171"/>
      <c r="AE129" s="187">
        <f xml:space="preserve"> SUM(AE125:AE128)</f>
        <v>-2.6609408407995175E-4</v>
      </c>
      <c r="AF129" s="208"/>
      <c r="AG129" s="188"/>
      <c r="AH129" s="170"/>
    </row>
    <row r="130" spans="1:34" s="43" customFormat="1" x14ac:dyDescent="0.2">
      <c r="B130" s="48"/>
      <c r="C130" s="140"/>
      <c r="F130" s="66"/>
      <c r="G130" s="66"/>
      <c r="H130" s="67"/>
      <c r="I130" s="75"/>
      <c r="J130" s="25"/>
      <c r="K130" s="48"/>
      <c r="L130" s="48"/>
      <c r="M130" s="68"/>
      <c r="N130" s="69"/>
      <c r="O130" s="78"/>
      <c r="P130" s="69"/>
      <c r="Q130" s="84"/>
      <c r="R130" s="81"/>
      <c r="S130" s="152"/>
      <c r="T130" s="33"/>
      <c r="W130" s="143"/>
      <c r="X130" s="143"/>
      <c r="Y130" s="194"/>
      <c r="Z130" s="176"/>
      <c r="AA130" s="174"/>
      <c r="AB130" s="162"/>
      <c r="AC130" s="161"/>
      <c r="AD130" s="163"/>
      <c r="AE130" s="186"/>
      <c r="AF130" s="197"/>
      <c r="AG130" s="188"/>
      <c r="AH130" s="170"/>
    </row>
    <row r="131" spans="1:34" s="43" customFormat="1" x14ac:dyDescent="0.2">
      <c r="B131" s="48">
        <v>21323</v>
      </c>
      <c r="C131" s="140" t="s">
        <v>149</v>
      </c>
      <c r="D131" s="43" t="str">
        <f>_xll.BDP(C131,$D$7)</f>
        <v>SEK</v>
      </c>
      <c r="E131" s="43" t="s">
        <v>413</v>
      </c>
      <c r="F131" s="66">
        <f>_xll.BDP(C131,$F$7)</f>
        <v>30.94</v>
      </c>
      <c r="G131" s="66">
        <f>_xll.BDP(C131,$G$7)</f>
        <v>31.2</v>
      </c>
      <c r="H131" s="67">
        <f>IF(OR(G131="#N/A N/A",F131="#N/A N/A"),0,  G131 - F131)</f>
        <v>0.25999999999999801</v>
      </c>
      <c r="I131" s="75">
        <f>IF(OR(F131=0,F131="#N/A N/A"),0,H131 / F131*100)</f>
        <v>0.84033613445377509</v>
      </c>
      <c r="J131" s="25">
        <v>110000</v>
      </c>
      <c r="K131" s="48" t="str">
        <f>CONCATENATE(C330,D131, " Curncy")</f>
        <v>EURSEK Curncy</v>
      </c>
      <c r="L131" s="48">
        <f>IF(D131 = C330,1,_xll.BDP(K131,$L$7))</f>
        <v>1</v>
      </c>
      <c r="M131" s="68">
        <f>IF(D131 = C330,1,_xll.BDP(K131,$M$7)*L131)</f>
        <v>10.1936</v>
      </c>
      <c r="N131" s="69">
        <f>H131*J131*T131/M131</f>
        <v>2805.6819965468317</v>
      </c>
      <c r="O131" s="78">
        <f>N131 / Y330</f>
        <v>1.6365909094909727E-5</v>
      </c>
      <c r="P131" s="69">
        <f>G131*J131*T131/M131</f>
        <v>336681.83958562237</v>
      </c>
      <c r="Q131" s="84">
        <f>P131 / Y330*100</f>
        <v>0.19639090913891821</v>
      </c>
      <c r="R131" s="81">
        <f>IF(Q131&lt;0,Q131,0)</f>
        <v>0</v>
      </c>
      <c r="S131" s="152">
        <f>IF(Q131&gt;0,Q131,0)</f>
        <v>0.19639090913891821</v>
      </c>
      <c r="T131" s="33">
        <f>IF(EXACT(D131,UPPER(D131)),1,0.01)/V131</f>
        <v>1</v>
      </c>
      <c r="U131" s="43">
        <v>0</v>
      </c>
      <c r="V131" s="43">
        <v>1</v>
      </c>
      <c r="W131" s="143">
        <f>IF(AND(Q131&lt;0,O131&gt;0),O131,0)</f>
        <v>0</v>
      </c>
      <c r="X131" s="143">
        <f>IF(AND(Q131&gt;0,O131&gt;0),O131,0)</f>
        <v>1.6365909094909727E-5</v>
      </c>
      <c r="Y131" s="194"/>
      <c r="Z131" s="176">
        <f>_xll.BDH(C131,$Z$7,$D$1,$D$1)</f>
        <v>30.62</v>
      </c>
      <c r="AA131" s="174">
        <f>IF(OR(F131="#N/A N/A",Z131="#N/A N/A"),0,  F131 - Z131)</f>
        <v>0.32000000000000028</v>
      </c>
      <c r="AB131" s="162">
        <f>IF(OR(Z131=0,Z131="#N/A N/A"),0,AA131 / Z131*100)</f>
        <v>1.0450685826257358</v>
      </c>
      <c r="AC131" s="161">
        <v>110000</v>
      </c>
      <c r="AD131" s="163">
        <f>IF(D131 = C330,1,_xll.BDP(K131,$AD$7)*L131)</f>
        <v>10.1793</v>
      </c>
      <c r="AE131" s="186">
        <f>AA131*AC131*T131/AD131 / AF330</f>
        <v>2.0268193886338425E-5</v>
      </c>
      <c r="AF131" s="197"/>
      <c r="AG131" s="188"/>
      <c r="AH131" s="170"/>
    </row>
    <row r="132" spans="1:34" s="43" customFormat="1" x14ac:dyDescent="0.2">
      <c r="B132" s="48">
        <v>7235</v>
      </c>
      <c r="C132" s="140" t="s">
        <v>148</v>
      </c>
      <c r="D132" s="43" t="str">
        <f>_xll.BDP(C132,$D$7)</f>
        <v>SEK</v>
      </c>
      <c r="E132" s="43" t="s">
        <v>412</v>
      </c>
      <c r="F132" s="66">
        <f>_xll.BDP(C132,$F$7)</f>
        <v>102.2</v>
      </c>
      <c r="G132" s="66">
        <f>_xll.BDP(C132,$G$7)</f>
        <v>102.25</v>
      </c>
      <c r="H132" s="67">
        <f>IF(OR(G132="#N/A N/A",F132="#N/A N/A"),0,  G132 - F132)</f>
        <v>4.9999999999997158E-2</v>
      </c>
      <c r="I132" s="75">
        <f>IF(OR(F132=0,F132="#N/A N/A"),0,H132 / F132*100)</f>
        <v>4.8923679060662584E-2</v>
      </c>
      <c r="J132" s="25">
        <v>-68000</v>
      </c>
      <c r="K132" s="48" t="str">
        <f>CONCATENATE(C330,D132, " Curncy")</f>
        <v>EURSEK Curncy</v>
      </c>
      <c r="L132" s="48">
        <f>IF(D132 = C330,1,_xll.BDP(K132,$L$7))</f>
        <v>1</v>
      </c>
      <c r="M132" s="68">
        <f>IF(D132 = C330,1,_xll.BDP(K132,$M$7)*L132)</f>
        <v>10.1936</v>
      </c>
      <c r="N132" s="69">
        <f>H132*J132*T132/M132</f>
        <v>-333.54261497408243</v>
      </c>
      <c r="O132" s="78">
        <f>N132 / Y330</f>
        <v>-1.9455975847094521E-6</v>
      </c>
      <c r="P132" s="69">
        <f>G132*J132*T132/M132</f>
        <v>-682094.64762203733</v>
      </c>
      <c r="Q132" s="84">
        <f>P132 / Y330*100</f>
        <v>-0.3978747060731056</v>
      </c>
      <c r="R132" s="81">
        <f>IF(Q132&lt;0,Q132,0)</f>
        <v>-0.3978747060731056</v>
      </c>
      <c r="S132" s="152">
        <f>IF(Q132&gt;0,Q132,0)</f>
        <v>0</v>
      </c>
      <c r="T132" s="33">
        <f>IF(EXACT(D132,UPPER(D132)),1,0.01)/V132</f>
        <v>1</v>
      </c>
      <c r="U132" s="43">
        <v>0</v>
      </c>
      <c r="V132" s="43">
        <v>1</v>
      </c>
      <c r="W132" s="143">
        <f>IF(AND(Q132&lt;0,O132&gt;0),O132,0)</f>
        <v>0</v>
      </c>
      <c r="X132" s="143">
        <f>IF(AND(Q132&gt;0,O132&gt;0),O132,0)</f>
        <v>0</v>
      </c>
      <c r="Y132" s="194"/>
      <c r="Z132" s="176">
        <f>_xll.BDH(C132,$Z$7,$D$1,$D$1)</f>
        <v>102.05</v>
      </c>
      <c r="AA132" s="174">
        <f>IF(OR(F132="#N/A N/A",Z132="#N/A N/A"),0,  F132 - Z132)</f>
        <v>0.15000000000000568</v>
      </c>
      <c r="AB132" s="162">
        <f>IF(OR(Z132=0,Z132="#N/A N/A"),0,AA132 / Z132*100)</f>
        <v>0.14698677119059841</v>
      </c>
      <c r="AC132" s="161">
        <v>-68000</v>
      </c>
      <c r="AD132" s="163">
        <f>IF(D132 = C330,1,_xll.BDP(K132,$AD$7)*L132)</f>
        <v>10.1793</v>
      </c>
      <c r="AE132" s="186">
        <f>AA132*AC132*T132/AD132 / AF330</f>
        <v>-5.8731698193369199E-6</v>
      </c>
      <c r="AF132" s="197"/>
      <c r="AG132" s="188"/>
      <c r="AH132" s="170"/>
    </row>
    <row r="133" spans="1:34" s="43" customFormat="1" x14ac:dyDescent="0.2">
      <c r="B133" s="48">
        <v>113</v>
      </c>
      <c r="C133" s="140" t="s">
        <v>145</v>
      </c>
      <c r="D133" s="43" t="str">
        <f>_xll.BDP(C133,$D$7)</f>
        <v>SEK</v>
      </c>
      <c r="E133" s="43" t="s">
        <v>411</v>
      </c>
      <c r="F133" s="66">
        <f>_xll.BDP(C133,$F$7)</f>
        <v>55.56</v>
      </c>
      <c r="G133" s="66">
        <f>_xll.BDP(C133,$G$7)</f>
        <v>55.78</v>
      </c>
      <c r="H133" s="67">
        <f>IF(OR(G133="#N/A N/A",F133="#N/A N/A"),0,  G133 - F133)</f>
        <v>0.21999999999999886</v>
      </c>
      <c r="I133" s="75">
        <f>IF(OR(F133=0,F133="#N/A N/A"),0,H133 / F133*100)</f>
        <v>0.39596832253419523</v>
      </c>
      <c r="J133" s="25">
        <v>91300</v>
      </c>
      <c r="K133" s="48" t="str">
        <f>CONCATENATE(C330,D133, " Curncy")</f>
        <v>EURSEK Curncy</v>
      </c>
      <c r="L133" s="48">
        <f>IF(D133 = C330,1,_xll.BDP(K133,$L$7))</f>
        <v>1</v>
      </c>
      <c r="M133" s="68">
        <f>IF(D133 = C330,1,_xll.BDP(K133,$M$7)*L133)</f>
        <v>10.1936</v>
      </c>
      <c r="N133" s="69">
        <f>H133*J133*T133/M133</f>
        <v>1970.4520483440488</v>
      </c>
      <c r="O133" s="78">
        <f>N133 / Y330</f>
        <v>1.1493903848963551E-5</v>
      </c>
      <c r="P133" s="69">
        <f>G133*J133*T133/M133</f>
        <v>499599.16025741643</v>
      </c>
      <c r="Q133" s="84">
        <f>P133 / Y330*100</f>
        <v>0.2914227075887228</v>
      </c>
      <c r="R133" s="81">
        <f>IF(Q133&lt;0,Q133,0)</f>
        <v>0</v>
      </c>
      <c r="S133" s="152">
        <f>IF(Q133&gt;0,Q133,0)</f>
        <v>0.2914227075887228</v>
      </c>
      <c r="T133" s="33">
        <f>IF(EXACT(D133,UPPER(D133)),1,0.01)/V133</f>
        <v>1</v>
      </c>
      <c r="U133" s="43">
        <v>0</v>
      </c>
      <c r="V133" s="43">
        <v>1</v>
      </c>
      <c r="W133" s="143">
        <f>IF(AND(Q133&lt;0,O133&gt;0),O133,0)</f>
        <v>0</v>
      </c>
      <c r="X133" s="143">
        <f>IF(AND(Q133&gt;0,O133&gt;0),O133,0)</f>
        <v>1.1493903848963551E-5</v>
      </c>
      <c r="Y133" s="194"/>
      <c r="Z133" s="176">
        <f>_xll.BDH(C133,$Z$7,$D$1,$D$1)</f>
        <v>53.78</v>
      </c>
      <c r="AA133" s="174">
        <f>IF(OR(F133="#N/A N/A",Z133="#N/A N/A"),0,  F133 - Z133)</f>
        <v>1.7800000000000011</v>
      </c>
      <c r="AB133" s="162">
        <f>IF(OR(Z133=0,Z133="#N/A N/A"),0,AA133 / Z133*100)</f>
        <v>3.3097805875790276</v>
      </c>
      <c r="AC133" s="161">
        <v>91300</v>
      </c>
      <c r="AD133" s="163">
        <f>IF(D133 = C330,1,_xll.BDP(K133,$AD$7)*L133)</f>
        <v>10.1793</v>
      </c>
      <c r="AE133" s="186">
        <f>AA133*AC133*T133/AD133 / AF330</f>
        <v>9.3575717648988695E-5</v>
      </c>
      <c r="AF133" s="197"/>
      <c r="AG133" s="188"/>
      <c r="AH133" s="170"/>
    </row>
    <row r="134" spans="1:34" s="43" customFormat="1" x14ac:dyDescent="0.2">
      <c r="A134" s="45" t="s">
        <v>316</v>
      </c>
      <c r="B134" s="61"/>
      <c r="C134" s="220"/>
      <c r="D134" s="45"/>
      <c r="E134" s="47" t="s">
        <v>144</v>
      </c>
      <c r="F134" s="70"/>
      <c r="G134" s="70"/>
      <c r="H134" s="71"/>
      <c r="I134" s="76"/>
      <c r="J134" s="40"/>
      <c r="K134" s="49"/>
      <c r="L134" s="49"/>
      <c r="M134" s="72"/>
      <c r="N134" s="73">
        <f xml:space="preserve"> SUM(N130:N133)</f>
        <v>4442.591429916798</v>
      </c>
      <c r="O134" s="79">
        <f xml:space="preserve"> SUM(O130:O133)</f>
        <v>2.5914215359163828E-5</v>
      </c>
      <c r="P134" s="73">
        <f xml:space="preserve"> SUM(P130:P133)</f>
        <v>154186.35222100146</v>
      </c>
      <c r="Q134" s="85">
        <f xml:space="preserve"> SUM(Q130:Q133)</f>
        <v>8.9938910654535409E-2</v>
      </c>
      <c r="R134" s="82">
        <f xml:space="preserve"> SUM(R130:R133)</f>
        <v>-0.3978747060731056</v>
      </c>
      <c r="S134" s="153">
        <f xml:space="preserve"> SUM(S130:S133)</f>
        <v>0.48781361672764101</v>
      </c>
      <c r="T134" s="38"/>
      <c r="U134" s="45"/>
      <c r="V134" s="45"/>
      <c r="W134" s="144">
        <f xml:space="preserve"> SUM(W130:W133)</f>
        <v>0</v>
      </c>
      <c r="X134" s="144">
        <f xml:space="preserve"> SUM(X130:X133)</f>
        <v>2.7859812943873275E-5</v>
      </c>
      <c r="Y134" s="207"/>
      <c r="Z134" s="165"/>
      <c r="AA134" s="175"/>
      <c r="AB134" s="164"/>
      <c r="AC134" s="165"/>
      <c r="AD134" s="171"/>
      <c r="AE134" s="187">
        <f xml:space="preserve"> SUM(AE130:AE133)</f>
        <v>1.0797074171599021E-4</v>
      </c>
      <c r="AF134" s="208"/>
      <c r="AG134" s="188"/>
      <c r="AH134" s="170"/>
    </row>
    <row r="135" spans="1:34" s="43" customFormat="1" x14ac:dyDescent="0.2">
      <c r="B135" s="48"/>
      <c r="C135" s="140"/>
      <c r="F135" s="66"/>
      <c r="G135" s="66"/>
      <c r="H135" s="67"/>
      <c r="I135" s="75"/>
      <c r="J135" s="25"/>
      <c r="K135" s="48"/>
      <c r="L135" s="48"/>
      <c r="M135" s="68"/>
      <c r="N135" s="69"/>
      <c r="O135" s="78"/>
      <c r="P135" s="69"/>
      <c r="Q135" s="84"/>
      <c r="R135" s="81"/>
      <c r="S135" s="152"/>
      <c r="T135" s="33"/>
      <c r="W135" s="143"/>
      <c r="X135" s="143"/>
      <c r="Y135" s="194"/>
      <c r="Z135" s="176"/>
      <c r="AA135" s="174"/>
      <c r="AB135" s="162"/>
      <c r="AC135" s="161"/>
      <c r="AD135" s="163"/>
      <c r="AE135" s="186"/>
      <c r="AF135" s="197"/>
      <c r="AG135" s="188"/>
      <c r="AH135" s="170"/>
    </row>
    <row r="136" spans="1:34" s="43" customFormat="1" x14ac:dyDescent="0.2">
      <c r="B136" s="48">
        <v>3156</v>
      </c>
      <c r="C136" s="140" t="s">
        <v>142</v>
      </c>
      <c r="D136" s="43" t="str">
        <f>_xll.BDP(C136,$D$7)</f>
        <v>CHF</v>
      </c>
      <c r="E136" s="43" t="s">
        <v>410</v>
      </c>
      <c r="F136" s="66">
        <f>_xll.BDP(C136,$F$7)</f>
        <v>52.56</v>
      </c>
      <c r="G136" s="66">
        <f>_xll.BDP(C136,$G$7)</f>
        <v>52.34</v>
      </c>
      <c r="H136" s="67">
        <f>IF(OR(G136="#N/A N/A",F136="#N/A N/A"),0,  G136 - F136)</f>
        <v>-0.21999999999999886</v>
      </c>
      <c r="I136" s="75">
        <f>IF(OR(F136=0,F136="#N/A N/A"),0,H136 / F136*100)</f>
        <v>-0.41856925418569035</v>
      </c>
      <c r="J136" s="25">
        <v>-22700</v>
      </c>
      <c r="K136" s="48" t="str">
        <f>CONCATENATE(C330,D136, " Curncy")</f>
        <v>EURCHF Curncy</v>
      </c>
      <c r="L136" s="48">
        <f>IF(D136 = C330,1,_xll.BDP(K136,$L$7))</f>
        <v>1</v>
      </c>
      <c r="M136" s="68">
        <f>IF(D136 = C330,1,_xll.BDP(K136,$M$7)*L136)</f>
        <v>1.16442</v>
      </c>
      <c r="N136" s="69">
        <f>H136*J136*T136/M136</f>
        <v>4288.8304907163865</v>
      </c>
      <c r="O136" s="78">
        <f>N136 / Y330</f>
        <v>2.501730774226389E-5</v>
      </c>
      <c r="P136" s="69">
        <f>G136*J136*T136/M136</f>
        <v>-1020351.7631095309</v>
      </c>
      <c r="Q136" s="84">
        <f>P136 / Y330*100</f>
        <v>-0.59518449419549935</v>
      </c>
      <c r="R136" s="81">
        <f>IF(Q136&lt;0,Q136,0)</f>
        <v>-0.59518449419549935</v>
      </c>
      <c r="S136" s="152">
        <f>IF(Q136&gt;0,Q136,0)</f>
        <v>0</v>
      </c>
      <c r="T136" s="33">
        <f>IF(EXACT(D136,UPPER(D136)),1,0.01)/V136</f>
        <v>1</v>
      </c>
      <c r="U136" s="43">
        <v>0</v>
      </c>
      <c r="V136" s="43">
        <v>1</v>
      </c>
      <c r="W136" s="143">
        <f>IF(AND(Q136&lt;0,O136&gt;0),O136,0)</f>
        <v>2.501730774226389E-5</v>
      </c>
      <c r="X136" s="143">
        <f>IF(AND(Q136&gt;0,O136&gt;0),O136,0)</f>
        <v>0</v>
      </c>
      <c r="Y136" s="194"/>
      <c r="Z136" s="176">
        <f>_xll.BDH(C136,$Z$7,$D$1,$D$1)</f>
        <v>50.86</v>
      </c>
      <c r="AA136" s="174">
        <f>IF(OR(F136="#N/A N/A",Z136="#N/A N/A"),0,  F136 - Z136)</f>
        <v>1.7000000000000028</v>
      </c>
      <c r="AB136" s="162">
        <f>IF(OR(Z136=0,Z136="#N/A N/A"),0,AA136 / Z136*100)</f>
        <v>3.3425088478175442</v>
      </c>
      <c r="AC136" s="161">
        <v>-22700</v>
      </c>
      <c r="AD136" s="163">
        <f>IF(D136 = C330,1,_xll.BDP(K136,$AD$7)*L136)</f>
        <v>1.15944</v>
      </c>
      <c r="AE136" s="186">
        <f>AA136*AC136*T136/AD136 / AF330</f>
        <v>-1.9508182056320481E-4</v>
      </c>
      <c r="AF136" s="197"/>
      <c r="AG136" s="188"/>
      <c r="AH136" s="170"/>
    </row>
    <row r="137" spans="1:34" s="43" customFormat="1" x14ac:dyDescent="0.2">
      <c r="B137" s="48">
        <v>2492</v>
      </c>
      <c r="C137" s="140" t="s">
        <v>141</v>
      </c>
      <c r="D137" s="43" t="str">
        <f>_xll.BDP(C137,$D$7)</f>
        <v>CHF</v>
      </c>
      <c r="E137" s="43" t="s">
        <v>348</v>
      </c>
      <c r="F137" s="66">
        <f>_xll.BDP(C137,$F$7)</f>
        <v>75.12</v>
      </c>
      <c r="G137" s="66">
        <f>_xll.BDP(C137,$G$7)</f>
        <v>74.92</v>
      </c>
      <c r="H137" s="67">
        <f>IF(OR(G137="#N/A N/A",F137="#N/A N/A"),0,  G137 - F137)</f>
        <v>-0.20000000000000284</v>
      </c>
      <c r="I137" s="75">
        <f>IF(OR(F137=0,F137="#N/A N/A"),0,H137 / F137*100)</f>
        <v>-0.26624068157614861</v>
      </c>
      <c r="J137" s="25">
        <v>0</v>
      </c>
      <c r="K137" s="48" t="str">
        <f>CONCATENATE(C330,D137, " Curncy")</f>
        <v>EURCHF Curncy</v>
      </c>
      <c r="L137" s="48">
        <f>IF(D137 = C330,1,_xll.BDP(K137,$L$7))</f>
        <v>1</v>
      </c>
      <c r="M137" s="68">
        <f>IF(D137 = C330,1,_xll.BDP(K137,$M$7)*L137)</f>
        <v>1.16442</v>
      </c>
      <c r="N137" s="69">
        <f>H137*J137*T137/M137</f>
        <v>0</v>
      </c>
      <c r="O137" s="78">
        <f>N137 / Y330</f>
        <v>0</v>
      </c>
      <c r="P137" s="69">
        <f>G137*J137*T137/M137</f>
        <v>0</v>
      </c>
      <c r="Q137" s="84">
        <f>P137 / Y330*100</f>
        <v>0</v>
      </c>
      <c r="R137" s="81">
        <f>IF(Q137&lt;0,Q137,0)</f>
        <v>0</v>
      </c>
      <c r="S137" s="152">
        <f>IF(Q137&gt;0,Q137,0)</f>
        <v>0</v>
      </c>
      <c r="T137" s="33">
        <f>IF(EXACT(D137,UPPER(D137)),1,0.01)/V137</f>
        <v>1</v>
      </c>
      <c r="U137" s="43">
        <v>0</v>
      </c>
      <c r="V137" s="43">
        <v>1</v>
      </c>
      <c r="W137" s="143">
        <f>IF(AND(Q137&lt;0,O137&gt;0),O137,0)</f>
        <v>0</v>
      </c>
      <c r="X137" s="143">
        <f>IF(AND(Q137&gt;0,O137&gt;0),O137,0)</f>
        <v>0</v>
      </c>
      <c r="Y137" s="194"/>
      <c r="Z137" s="176">
        <f>_xll.BDH(C137,$Z$7,$D$1,$D$1)</f>
        <v>73.5</v>
      </c>
      <c r="AA137" s="174">
        <f>IF(OR(F137="#N/A N/A",Z137="#N/A N/A"),0,  F137 - Z137)</f>
        <v>1.6200000000000045</v>
      </c>
      <c r="AB137" s="162">
        <f>IF(OR(Z137=0,Z137="#N/A N/A"),0,AA137 / Z137*100)</f>
        <v>2.2040816326530677</v>
      </c>
      <c r="AC137" s="161">
        <v>0</v>
      </c>
      <c r="AD137" s="163">
        <f>IF(D137 = C330,1,_xll.BDP(K137,$AD$7)*L137)</f>
        <v>1.15944</v>
      </c>
      <c r="AE137" s="186">
        <f>AA137*AC137*T137/AD137 / AF330</f>
        <v>0</v>
      </c>
      <c r="AF137" s="197"/>
      <c r="AG137" s="188"/>
      <c r="AH137" s="170"/>
    </row>
    <row r="138" spans="1:34" s="43" customFormat="1" x14ac:dyDescent="0.2">
      <c r="B138" s="48">
        <v>2330</v>
      </c>
      <c r="C138" s="140" t="s">
        <v>140</v>
      </c>
      <c r="D138" s="43" t="str">
        <f>_xll.BDP(C138,$D$7)</f>
        <v>CHF</v>
      </c>
      <c r="E138" s="43" t="s">
        <v>338</v>
      </c>
      <c r="F138" s="66">
        <f>_xll.BDP(C138,$F$7)</f>
        <v>394.5</v>
      </c>
      <c r="G138" s="66">
        <f>_xll.BDP(C138,$G$7)</f>
        <v>394.7</v>
      </c>
      <c r="H138" s="67">
        <f>IF(OR(G138="#N/A N/A",F138="#N/A N/A"),0,  G138 - F138)</f>
        <v>0.19999999999998863</v>
      </c>
      <c r="I138" s="75">
        <f>IF(OR(F138=0,F138="#N/A N/A"),0,H138 / F138*100)</f>
        <v>5.0697084917614349E-2</v>
      </c>
      <c r="J138" s="25">
        <v>-4370</v>
      </c>
      <c r="K138" s="48" t="str">
        <f>CONCATENATE(C330,D138, " Curncy")</f>
        <v>EURCHF Curncy</v>
      </c>
      <c r="L138" s="48">
        <f>IF(D138 = C330,1,_xll.BDP(K138,$L$7))</f>
        <v>1</v>
      </c>
      <c r="M138" s="68">
        <f>IF(D138 = C330,1,_xll.BDP(K138,$M$7)*L138)</f>
        <v>1.16442</v>
      </c>
      <c r="N138" s="69">
        <f>H138*J138*T138/M138</f>
        <v>-750.58827570803521</v>
      </c>
      <c r="O138" s="78">
        <f>N138 / Y330</f>
        <v>-4.3782793285417517E-6</v>
      </c>
      <c r="P138" s="69">
        <f>G138*J138*T138/M138</f>
        <v>-1481285.9621098917</v>
      </c>
      <c r="Q138" s="84">
        <f>P138 / Y330*100</f>
        <v>-0.86405342548776387</v>
      </c>
      <c r="R138" s="81">
        <f>IF(Q138&lt;0,Q138,0)</f>
        <v>-0.86405342548776387</v>
      </c>
      <c r="S138" s="152">
        <f>IF(Q138&gt;0,Q138,0)</f>
        <v>0</v>
      </c>
      <c r="T138" s="33">
        <f>IF(EXACT(D138,UPPER(D138)),1,0.01)/V138</f>
        <v>1</v>
      </c>
      <c r="U138" s="43">
        <v>0</v>
      </c>
      <c r="V138" s="43">
        <v>1</v>
      </c>
      <c r="W138" s="143">
        <f>IF(AND(Q138&lt;0,O138&gt;0),O138,0)</f>
        <v>0</v>
      </c>
      <c r="X138" s="143">
        <f>IF(AND(Q138&gt;0,O138&gt;0),O138,0)</f>
        <v>0</v>
      </c>
      <c r="Y138" s="194"/>
      <c r="Z138" s="176">
        <f>_xll.BDH(C138,$Z$7,$D$1,$D$1)</f>
        <v>384.9</v>
      </c>
      <c r="AA138" s="174">
        <f>IF(OR(F138="#N/A N/A",Z138="#N/A N/A"),0,  F138 - Z138)</f>
        <v>9.6000000000000227</v>
      </c>
      <c r="AB138" s="162">
        <f>IF(OR(Z138=0,Z138="#N/A N/A"),0,AA138 / Z138*100)</f>
        <v>2.4941543257989149</v>
      </c>
      <c r="AC138" s="161">
        <v>-4370</v>
      </c>
      <c r="AD138" s="163">
        <f>IF(D138 = C330,1,_xll.BDP(K138,$AD$7)*L138)</f>
        <v>1.15944</v>
      </c>
      <c r="AE138" s="186">
        <f>AA138*AC138*T138/AD138 / AF330</f>
        <v>-2.1207754693619005E-4</v>
      </c>
      <c r="AF138" s="197"/>
      <c r="AG138" s="188"/>
      <c r="AH138" s="170"/>
    </row>
    <row r="139" spans="1:34" s="43" customFormat="1" x14ac:dyDescent="0.2">
      <c r="A139" s="45" t="s">
        <v>317</v>
      </c>
      <c r="B139" s="61"/>
      <c r="C139" s="220"/>
      <c r="D139" s="45"/>
      <c r="E139" s="47" t="s">
        <v>139</v>
      </c>
      <c r="F139" s="70"/>
      <c r="G139" s="70"/>
      <c r="H139" s="71"/>
      <c r="I139" s="76"/>
      <c r="J139" s="40"/>
      <c r="K139" s="49"/>
      <c r="L139" s="49"/>
      <c r="M139" s="72"/>
      <c r="N139" s="73">
        <f xml:space="preserve"> SUM(N135:N138)</f>
        <v>3538.2422150083512</v>
      </c>
      <c r="O139" s="79">
        <f xml:space="preserve"> SUM(O135:O138)</f>
        <v>2.0639028413722137E-5</v>
      </c>
      <c r="P139" s="73">
        <f xml:space="preserve"> SUM(P135:P138)</f>
        <v>-2501637.7252194225</v>
      </c>
      <c r="Q139" s="85">
        <f xml:space="preserve"> SUM(Q135:Q138)</f>
        <v>-1.4592379196832632</v>
      </c>
      <c r="R139" s="82">
        <f xml:space="preserve"> SUM(R135:R138)</f>
        <v>-1.4592379196832632</v>
      </c>
      <c r="S139" s="153">
        <f xml:space="preserve"> SUM(S135:S138)</f>
        <v>0</v>
      </c>
      <c r="T139" s="38"/>
      <c r="U139" s="45"/>
      <c r="V139" s="45"/>
      <c r="W139" s="144">
        <f xml:space="preserve"> SUM(W135:W138)</f>
        <v>2.501730774226389E-5</v>
      </c>
      <c r="X139" s="144">
        <f xml:space="preserve"> SUM(X135:X138)</f>
        <v>0</v>
      </c>
      <c r="Y139" s="207"/>
      <c r="Z139" s="165"/>
      <c r="AA139" s="175"/>
      <c r="AB139" s="164"/>
      <c r="AC139" s="165"/>
      <c r="AD139" s="171"/>
      <c r="AE139" s="187">
        <f xml:space="preserve"> SUM(AE135:AE138)</f>
        <v>-4.0715936749939488E-4</v>
      </c>
      <c r="AF139" s="208"/>
      <c r="AG139" s="188"/>
      <c r="AH139" s="170"/>
    </row>
    <row r="140" spans="1:34" s="43" customFormat="1" x14ac:dyDescent="0.2">
      <c r="B140" s="48"/>
      <c r="C140" s="140"/>
      <c r="F140" s="66"/>
      <c r="G140" s="66"/>
      <c r="H140" s="67"/>
      <c r="I140" s="75"/>
      <c r="J140" s="25"/>
      <c r="K140" s="48"/>
      <c r="L140" s="48"/>
      <c r="M140" s="68"/>
      <c r="N140" s="69"/>
      <c r="O140" s="78"/>
      <c r="P140" s="69"/>
      <c r="Q140" s="84"/>
      <c r="R140" s="81"/>
      <c r="S140" s="152"/>
      <c r="T140" s="33"/>
      <c r="W140" s="143"/>
      <c r="X140" s="143"/>
      <c r="Y140" s="194"/>
      <c r="Z140" s="176"/>
      <c r="AA140" s="174"/>
      <c r="AB140" s="162"/>
      <c r="AC140" s="161"/>
      <c r="AD140" s="163"/>
      <c r="AE140" s="186"/>
      <c r="AF140" s="197"/>
      <c r="AG140" s="188"/>
      <c r="AH140" s="170"/>
    </row>
    <row r="141" spans="1:34" s="43" customFormat="1" x14ac:dyDescent="0.2">
      <c r="B141" s="48">
        <v>19456</v>
      </c>
      <c r="C141" s="140" t="s">
        <v>138</v>
      </c>
      <c r="D141" s="43" t="str">
        <f>_xll.BDP(C141,$D$7)</f>
        <v>GBp</v>
      </c>
      <c r="E141" s="43" t="s">
        <v>504</v>
      </c>
      <c r="F141" s="66">
        <f>_xll.BDP(C141,$F$7)</f>
        <v>1176</v>
      </c>
      <c r="G141" s="66">
        <f>_xll.BDP(C141,$G$7)</f>
        <v>1165</v>
      </c>
      <c r="H141" s="67">
        <f>IF(OR(G141="#N/A N/A",F141="#N/A N/A"),0,  G141 - F141)</f>
        <v>-11</v>
      </c>
      <c r="I141" s="75">
        <f>IF(OR(F141=0,F141="#N/A N/A"),0,H141 / F141*100)</f>
        <v>-0.93537414965986398</v>
      </c>
      <c r="J141" s="25">
        <v>90000</v>
      </c>
      <c r="K141" s="48" t="str">
        <f>CONCATENATE(C330,D141, " Curncy")</f>
        <v>EURGBp Curncy</v>
      </c>
      <c r="L141" s="48">
        <f>IF(D141 = C330,1,_xll.BDP(K141,$L$7))</f>
        <v>1</v>
      </c>
      <c r="M141" s="68">
        <f>IF(D141 = C330,1,_xll.BDP(K141,$M$7)*L141)</f>
        <v>0.89412000000000003</v>
      </c>
      <c r="N141" s="69">
        <f>H141*J141*T141/M141</f>
        <v>-11072.339283317675</v>
      </c>
      <c r="O141" s="78">
        <f>N141 / Y330</f>
        <v>-6.4586399457173944E-5</v>
      </c>
      <c r="P141" s="69">
        <f>G141*J141*T141/M141</f>
        <v>1172661.3877331901</v>
      </c>
      <c r="Q141" s="84">
        <f>P141 / Y330*100</f>
        <v>0.68402868516006943</v>
      </c>
      <c r="R141" s="81">
        <f>IF(Q141&lt;0,Q141,0)</f>
        <v>0</v>
      </c>
      <c r="S141" s="152">
        <f>IF(Q141&gt;0,Q141,0)</f>
        <v>0.68402868516006943</v>
      </c>
      <c r="T141" s="33">
        <f>IF(EXACT(D141,UPPER(D141)),1,0.01)/V141</f>
        <v>0.01</v>
      </c>
      <c r="U141" s="43">
        <v>0</v>
      </c>
      <c r="V141" s="43">
        <v>1</v>
      </c>
      <c r="W141" s="143">
        <f>IF(AND(Q141&lt;0,O141&gt;0),O141,0)</f>
        <v>0</v>
      </c>
      <c r="X141" s="143">
        <f>IF(AND(Q141&gt;0,O141&gt;0),O141,0)</f>
        <v>0</v>
      </c>
      <c r="Y141" s="194"/>
      <c r="Z141" s="176">
        <f>_xll.BDH(C141,$Z$7,$D$1,$D$1)</f>
        <v>1226</v>
      </c>
      <c r="AA141" s="174">
        <f>IF(OR(F141="#N/A N/A",Z141="#N/A N/A"),0,  F141 - Z141)</f>
        <v>-50</v>
      </c>
      <c r="AB141" s="162">
        <f>IF(OR(Z141=0,Z141="#N/A N/A"),0,AA141 / Z141*100)</f>
        <v>-4.0783034257748776</v>
      </c>
      <c r="AC141" s="161">
        <v>90000</v>
      </c>
      <c r="AD141" s="163">
        <f>IF(D141 = C330,1,_xll.BDP(K141,$AD$7)*L141)</f>
        <v>0.89080999999999999</v>
      </c>
      <c r="AE141" s="186">
        <f>AA141*AC141*T141/AD141 / AF330</f>
        <v>-2.9608590302467969E-4</v>
      </c>
      <c r="AF141" s="197"/>
      <c r="AG141" s="188"/>
      <c r="AH141" s="170"/>
    </row>
    <row r="142" spans="1:34" s="43" customFormat="1" x14ac:dyDescent="0.2">
      <c r="B142" s="48">
        <v>7222</v>
      </c>
      <c r="C142" s="140" t="s">
        <v>137</v>
      </c>
      <c r="D142" s="43" t="str">
        <f>_xll.BDP(C142,$D$7)</f>
        <v>GBp</v>
      </c>
      <c r="E142" s="43" t="s">
        <v>505</v>
      </c>
      <c r="F142" s="66">
        <f>_xll.BDP(C142,$F$7)</f>
        <v>139.94999999999999</v>
      </c>
      <c r="G142" s="66">
        <f>_xll.BDP(C142,$G$7)</f>
        <v>144.55000000000001</v>
      </c>
      <c r="H142" s="67">
        <f>IF(OR(G142="#N/A N/A",F142="#N/A N/A"),0,  G142 - F142)</f>
        <v>4.6000000000000227</v>
      </c>
      <c r="I142" s="75">
        <f>IF(OR(F142=0,F142="#N/A N/A"),0,H142 / F142*100)</f>
        <v>3.2868881743479981</v>
      </c>
      <c r="J142" s="25">
        <v>1358000</v>
      </c>
      <c r="K142" s="48" t="str">
        <f>CONCATENATE(C330,D142, " Curncy")</f>
        <v>EURGBp Curncy</v>
      </c>
      <c r="L142" s="48">
        <f>IF(D142 = C330,1,_xll.BDP(K142,$L$7))</f>
        <v>1</v>
      </c>
      <c r="M142" s="68">
        <f>IF(D142 = C330,1,_xll.BDP(K142,$M$7)*L142)</f>
        <v>0.89412000000000003</v>
      </c>
      <c r="N142" s="69">
        <f>H142*J142*T142/M142</f>
        <v>69865.342459625448</v>
      </c>
      <c r="O142" s="78">
        <f>N142 / Y330</f>
        <v>4.0753365669603654E-4</v>
      </c>
      <c r="P142" s="69">
        <f>G142*J142*T142/M142</f>
        <v>2195442.4462040891</v>
      </c>
      <c r="Q142" s="84">
        <f>P142 / Y330*100</f>
        <v>1.2806302190306913</v>
      </c>
      <c r="R142" s="81">
        <f>IF(Q142&lt;0,Q142,0)</f>
        <v>0</v>
      </c>
      <c r="S142" s="152">
        <f>IF(Q142&gt;0,Q142,0)</f>
        <v>1.2806302190306913</v>
      </c>
      <c r="T142" s="33">
        <f>IF(EXACT(D142,UPPER(D142)),1,0.01)/V142</f>
        <v>0.01</v>
      </c>
      <c r="U142" s="43">
        <v>0</v>
      </c>
      <c r="V142" s="43">
        <v>1</v>
      </c>
      <c r="W142" s="143">
        <f>IF(AND(Q142&lt;0,O142&gt;0),O142,0)</f>
        <v>0</v>
      </c>
      <c r="X142" s="143">
        <f>IF(AND(Q142&gt;0,O142&gt;0),O142,0)</f>
        <v>4.0753365669603654E-4</v>
      </c>
      <c r="Y142" s="194"/>
      <c r="Z142" s="176">
        <f>_xll.BDH(C142,$Z$7,$D$1,$D$1)</f>
        <v>141.1</v>
      </c>
      <c r="AA142" s="174">
        <f>IF(OR(F142="#N/A N/A",Z142="#N/A N/A"),0,  F142 - Z142)</f>
        <v>-1.1500000000000057</v>
      </c>
      <c r="AB142" s="162">
        <f>IF(OR(Z142=0,Z142="#N/A N/A"),0,AA142 / Z142*100)</f>
        <v>-0.81502480510276809</v>
      </c>
      <c r="AC142" s="161">
        <v>1358000</v>
      </c>
      <c r="AD142" s="163">
        <f>IF(D142 = C330,1,_xll.BDP(K142,$AD$7)*L142)</f>
        <v>0.89080999999999999</v>
      </c>
      <c r="AE142" s="186">
        <f>AA142*AC142*T142/AD142 / AF330</f>
        <v>-1.0275496772303211E-4</v>
      </c>
      <c r="AF142" s="197"/>
      <c r="AG142" s="188"/>
      <c r="AH142" s="170"/>
    </row>
    <row r="143" spans="1:34" s="43" customFormat="1" x14ac:dyDescent="0.2">
      <c r="B143" s="48">
        <v>21307</v>
      </c>
      <c r="C143" s="140" t="s">
        <v>136</v>
      </c>
      <c r="D143" s="43" t="str">
        <f>_xll.BDP(C143,$D$7)</f>
        <v>GBp</v>
      </c>
      <c r="E143" s="43" t="s">
        <v>409</v>
      </c>
      <c r="F143" s="66">
        <f>_xll.BDP(C143,$F$7)</f>
        <v>25.5</v>
      </c>
      <c r="G143" s="66">
        <f>_xll.BDP(C143,$G$7)</f>
        <v>25.5</v>
      </c>
      <c r="H143" s="67">
        <f>IF(OR(G143="#N/A N/A",F143="#N/A N/A"),0,  G143 - F143)</f>
        <v>0</v>
      </c>
      <c r="I143" s="75">
        <f>IF(OR(F143=0,F143="#N/A N/A"),0,H143 / F143*100)</f>
        <v>0</v>
      </c>
      <c r="J143" s="25">
        <v>1800000</v>
      </c>
      <c r="K143" s="48" t="str">
        <f>CONCATENATE(C330,D143, " Curncy")</f>
        <v>EURGBp Curncy</v>
      </c>
      <c r="L143" s="48">
        <f>IF(D143 = C330,1,_xll.BDP(K143,$L$7))</f>
        <v>1</v>
      </c>
      <c r="M143" s="68">
        <f>IF(D143 = C330,1,_xll.BDP(K143,$M$7)*L143)</f>
        <v>0.89412000000000003</v>
      </c>
      <c r="N143" s="69">
        <f>H143*J143*T143/M143</f>
        <v>0</v>
      </c>
      <c r="O143" s="78">
        <f>N143 / Y330</f>
        <v>0</v>
      </c>
      <c r="P143" s="69">
        <f>G143*J143*T143/M143</f>
        <v>513353.91222654673</v>
      </c>
      <c r="Q143" s="84">
        <f>P143 / Y330*100</f>
        <v>0.29944603384689733</v>
      </c>
      <c r="R143" s="81">
        <f>IF(Q143&lt;0,Q143,0)</f>
        <v>0</v>
      </c>
      <c r="S143" s="152">
        <f>IF(Q143&gt;0,Q143,0)</f>
        <v>0.29944603384689733</v>
      </c>
      <c r="T143" s="33">
        <f>IF(EXACT(D143,UPPER(D143)),1,0.01)/V143</f>
        <v>0.01</v>
      </c>
      <c r="U143" s="43">
        <v>0</v>
      </c>
      <c r="V143" s="43">
        <v>1</v>
      </c>
      <c r="W143" s="143">
        <f>IF(AND(Q143&lt;0,O143&gt;0),O143,0)</f>
        <v>0</v>
      </c>
      <c r="X143" s="143">
        <f>IF(AND(Q143&gt;0,O143&gt;0),O143,0)</f>
        <v>0</v>
      </c>
      <c r="Y143" s="194"/>
      <c r="Z143" s="176">
        <f>_xll.BDH(C143,$Z$7,$D$1,$D$1)</f>
        <v>25.5</v>
      </c>
      <c r="AA143" s="174">
        <f>IF(OR(F143="#N/A N/A",Z143="#N/A N/A"),0,  F143 - Z143)</f>
        <v>0</v>
      </c>
      <c r="AB143" s="162">
        <f>IF(OR(Z143=0,Z143="#N/A N/A"),0,AA143 / Z143*100)</f>
        <v>0</v>
      </c>
      <c r="AC143" s="161">
        <v>1800000</v>
      </c>
      <c r="AD143" s="163">
        <f>IF(D143 = C330,1,_xll.BDP(K143,$AD$7)*L143)</f>
        <v>0.89080999999999999</v>
      </c>
      <c r="AE143" s="186">
        <f>AA143*AC143*T143/AD143 / AF330</f>
        <v>0</v>
      </c>
      <c r="AF143" s="197"/>
      <c r="AG143" s="188"/>
      <c r="AH143" s="170"/>
    </row>
    <row r="144" spans="1:34" s="43" customFormat="1" x14ac:dyDescent="0.2">
      <c r="B144" s="48">
        <v>6019</v>
      </c>
      <c r="C144" s="140" t="s">
        <v>135</v>
      </c>
      <c r="D144" s="43" t="str">
        <f>_xll.BDP(C144,$D$7)</f>
        <v>GBp</v>
      </c>
      <c r="E144" s="43" t="s">
        <v>506</v>
      </c>
      <c r="F144" s="66">
        <f>_xll.BDP(C144,$F$7)</f>
        <v>1693.2</v>
      </c>
      <c r="G144" s="66">
        <f>_xll.BDP(C144,$G$7)</f>
        <v>1761.4</v>
      </c>
      <c r="H144" s="67">
        <f>IF(OR(G144="#N/A N/A",F144="#N/A N/A"),0,  G144 - F144)</f>
        <v>68.200000000000045</v>
      </c>
      <c r="I144" s="75">
        <f>IF(OR(F144=0,F144="#N/A N/A"),0,H144 / F144*100)</f>
        <v>4.0278762107252568</v>
      </c>
      <c r="J144" s="25">
        <v>-185000</v>
      </c>
      <c r="K144" s="48" t="str">
        <f>CONCATENATE(C330,D144, " Curncy")</f>
        <v>EURGBp Curncy</v>
      </c>
      <c r="L144" s="48">
        <f>IF(D144 = C330,1,_xll.BDP(K144,$L$7))</f>
        <v>1</v>
      </c>
      <c r="M144" s="68">
        <f>IF(D144 = C330,1,_xll.BDP(K144,$M$7)*L144)</f>
        <v>0.89412000000000003</v>
      </c>
      <c r="N144" s="69">
        <f>H144*J144*T144/M144</f>
        <v>-141110.81286628204</v>
      </c>
      <c r="O144" s="78">
        <f>N144 / Y330</f>
        <v>-8.2311777974865079E-4</v>
      </c>
      <c r="P144" s="69">
        <f>G144*J144*T144/M144</f>
        <v>-3644466.0671945601</v>
      </c>
      <c r="Q144" s="84">
        <f>P144 / Y330*100</f>
        <v>-2.125864600072247</v>
      </c>
      <c r="R144" s="81">
        <f>IF(Q144&lt;0,Q144,0)</f>
        <v>-2.125864600072247</v>
      </c>
      <c r="S144" s="152">
        <f>IF(Q144&gt;0,Q144,0)</f>
        <v>0</v>
      </c>
      <c r="T144" s="33">
        <f>IF(EXACT(D144,UPPER(D144)),1,0.01)/V144</f>
        <v>0.01</v>
      </c>
      <c r="U144" s="43">
        <v>0</v>
      </c>
      <c r="V144" s="43">
        <v>1</v>
      </c>
      <c r="W144" s="143">
        <f>IF(AND(Q144&lt;0,O144&gt;0),O144,0)</f>
        <v>0</v>
      </c>
      <c r="X144" s="143">
        <f>IF(AND(Q144&gt;0,O144&gt;0),O144,0)</f>
        <v>0</v>
      </c>
      <c r="Y144" s="194"/>
      <c r="Z144" s="176">
        <f>_xll.BDH(C144,$Z$7,$D$1,$D$1)</f>
        <v>1687.6</v>
      </c>
      <c r="AA144" s="174">
        <f>IF(OR(F144="#N/A N/A",Z144="#N/A N/A"),0,  F144 - Z144)</f>
        <v>5.6000000000001364</v>
      </c>
      <c r="AB144" s="162">
        <f>IF(OR(Z144=0,Z144="#N/A N/A"),0,AA144 / Z144*100)</f>
        <v>0.33183218772221718</v>
      </c>
      <c r="AC144" s="161">
        <v>-185000</v>
      </c>
      <c r="AD144" s="163">
        <f>IF(D144 = C330,1,_xll.BDP(K144,$AD$7)*L144)</f>
        <v>0.89080999999999999</v>
      </c>
      <c r="AE144" s="186">
        <f>AA144*AC144*T144/AD144 / AF330</f>
        <v>-6.8165554563016814E-5</v>
      </c>
      <c r="AF144" s="197"/>
      <c r="AG144" s="188"/>
      <c r="AH144" s="170"/>
    </row>
    <row r="145" spans="2:34" s="43" customFormat="1" x14ac:dyDescent="0.2">
      <c r="B145" s="48">
        <v>6408</v>
      </c>
      <c r="C145" s="140" t="s">
        <v>134</v>
      </c>
      <c r="D145" s="43" t="str">
        <f>_xll.BDP(C145,$D$7)</f>
        <v>GBp</v>
      </c>
      <c r="E145" s="43" t="s">
        <v>507</v>
      </c>
      <c r="F145" s="66">
        <f>_xll.BDP(C145,$F$7)</f>
        <v>862.8</v>
      </c>
      <c r="G145" s="66">
        <f>_xll.BDP(C145,$G$7)</f>
        <v>887.8</v>
      </c>
      <c r="H145" s="67">
        <f>IF(OR(G145="#N/A N/A",F145="#N/A N/A"),0,  G145 - F145)</f>
        <v>25</v>
      </c>
      <c r="I145" s="75">
        <f>IF(OR(F145=0,F145="#N/A N/A"),0,H145 / F145*100)</f>
        <v>2.8975428836346779</v>
      </c>
      <c r="J145" s="25">
        <v>-34000</v>
      </c>
      <c r="K145" s="48" t="str">
        <f>CONCATENATE(C330,D145, " Curncy")</f>
        <v>EURGBp Curncy</v>
      </c>
      <c r="L145" s="48">
        <f>IF(D145 = C330,1,_xll.BDP(K145,$L$7))</f>
        <v>1</v>
      </c>
      <c r="M145" s="68">
        <f>IF(D145 = C330,1,_xll.BDP(K145,$M$7)*L145)</f>
        <v>0.89412000000000003</v>
      </c>
      <c r="N145" s="69">
        <f>H145*J145*T145/M145</f>
        <v>-9506.5539301212357</v>
      </c>
      <c r="O145" s="78">
        <f>N145 / Y330</f>
        <v>-5.5452969230906915E-5</v>
      </c>
      <c r="P145" s="69">
        <f>G145*J145*T145/M145</f>
        <v>-337596.74316646537</v>
      </c>
      <c r="Q145" s="84">
        <f>P145 / Y330*100</f>
        <v>-0.19692458433279666</v>
      </c>
      <c r="R145" s="81">
        <f>IF(Q145&lt;0,Q145,0)</f>
        <v>-0.19692458433279666</v>
      </c>
      <c r="S145" s="152">
        <f>IF(Q145&gt;0,Q145,0)</f>
        <v>0</v>
      </c>
      <c r="T145" s="33">
        <f>IF(EXACT(D145,UPPER(D145)),1,0.01)/V145</f>
        <v>0.01</v>
      </c>
      <c r="U145" s="43">
        <v>0</v>
      </c>
      <c r="V145" s="43">
        <v>1</v>
      </c>
      <c r="W145" s="143">
        <f>IF(AND(Q145&lt;0,O145&gt;0),O145,0)</f>
        <v>0</v>
      </c>
      <c r="X145" s="143">
        <f>IF(AND(Q145&gt;0,O145&gt;0),O145,0)</f>
        <v>0</v>
      </c>
      <c r="Y145" s="194"/>
      <c r="Z145" s="176">
        <f>_xll.BDH(C145,$Z$7,$D$1,$D$1)</f>
        <v>842.6</v>
      </c>
      <c r="AA145" s="174">
        <f>IF(OR(F145="#N/A N/A",Z145="#N/A N/A"),0,  F145 - Z145)</f>
        <v>20.199999999999932</v>
      </c>
      <c r="AB145" s="162">
        <f>IF(OR(Z145=0,Z145="#N/A N/A"),0,AA145 / Z145*100)</f>
        <v>2.3973415618324152</v>
      </c>
      <c r="AC145" s="161">
        <v>-34000</v>
      </c>
      <c r="AD145" s="163">
        <f>IF(D145 = C330,1,_xll.BDP(K145,$AD$7)*L145)</f>
        <v>0.89080999999999999</v>
      </c>
      <c r="AE145" s="186">
        <f>AA145*AC145*T145/AD145 / AF330</f>
        <v>-4.5189288488299849E-5</v>
      </c>
      <c r="AF145" s="197"/>
      <c r="AG145" s="188"/>
      <c r="AH145" s="170"/>
    </row>
    <row r="146" spans="2:34" s="43" customFormat="1" x14ac:dyDescent="0.2">
      <c r="B146" s="48">
        <v>10264</v>
      </c>
      <c r="C146" s="140" t="s">
        <v>133</v>
      </c>
      <c r="D146" s="43" t="str">
        <f>_xll.BDP(C146,$D$7)</f>
        <v>GBp</v>
      </c>
      <c r="E146" s="43" t="s">
        <v>508</v>
      </c>
      <c r="F146" s="66">
        <f>_xll.BDP(C146,$F$7)</f>
        <v>401</v>
      </c>
      <c r="G146" s="66">
        <f>_xll.BDP(C146,$G$7)</f>
        <v>401.2</v>
      </c>
      <c r="H146" s="67">
        <f>IF(OR(G146="#N/A N/A",F146="#N/A N/A"),0,  G146 - F146)</f>
        <v>0.19999999999998863</v>
      </c>
      <c r="I146" s="75">
        <f>IF(OR(F146=0,F146="#N/A N/A"),0,H146 / F146*100)</f>
        <v>4.9875311720695419E-2</v>
      </c>
      <c r="J146" s="25">
        <v>-1032000</v>
      </c>
      <c r="K146" s="48" t="str">
        <f>CONCATENATE(C330,D146, " Curncy")</f>
        <v>EURGBp Curncy</v>
      </c>
      <c r="L146" s="48">
        <f>IF(D146 = C330,1,_xll.BDP(K146,$L$7))</f>
        <v>1</v>
      </c>
      <c r="M146" s="68">
        <f>IF(D146 = C330,1,_xll.BDP(K146,$M$7)*L146)</f>
        <v>0.89412000000000003</v>
      </c>
      <c r="N146" s="69">
        <f>H146*J146*T146/M146</f>
        <v>-2308.41497785519</v>
      </c>
      <c r="O146" s="78">
        <f>N146 / Y330</f>
        <v>-1.3465285705010044E-5</v>
      </c>
      <c r="P146" s="69">
        <f>G146*J146*T146/M146</f>
        <v>-4630680.4455777742</v>
      </c>
      <c r="Q146" s="84">
        <f>P146 / Y330*100</f>
        <v>-2.7011363124251684</v>
      </c>
      <c r="R146" s="81">
        <f>IF(Q146&lt;0,Q146,0)</f>
        <v>-2.7011363124251684</v>
      </c>
      <c r="S146" s="152">
        <f>IF(Q146&gt;0,Q146,0)</f>
        <v>0</v>
      </c>
      <c r="T146" s="33">
        <f>IF(EXACT(D146,UPPER(D146)),1,0.01)/V146</f>
        <v>0.01</v>
      </c>
      <c r="U146" s="43">
        <v>0</v>
      </c>
      <c r="V146" s="43">
        <v>1</v>
      </c>
      <c r="W146" s="143">
        <f>IF(AND(Q146&lt;0,O146&gt;0),O146,0)</f>
        <v>0</v>
      </c>
      <c r="X146" s="143">
        <f>IF(AND(Q146&gt;0,O146&gt;0),O146,0)</f>
        <v>0</v>
      </c>
      <c r="Y146" s="194"/>
      <c r="Z146" s="176">
        <f>_xll.BDH(C146,$Z$7,$D$1,$D$1)</f>
        <v>399.8</v>
      </c>
      <c r="AA146" s="174">
        <f>IF(OR(F146="#N/A N/A",Z146="#N/A N/A"),0,  F146 - Z146)</f>
        <v>1.1999999999999886</v>
      </c>
      <c r="AB146" s="162">
        <f>IF(OR(Z146=0,Z146="#N/A N/A"),0,AA146 / Z146*100)</f>
        <v>0.3001500750375159</v>
      </c>
      <c r="AC146" s="161">
        <v>-1032000</v>
      </c>
      <c r="AD146" s="163">
        <f>IF(D146 = C330,1,_xll.BDP(K146,$AD$7)*L146)</f>
        <v>0.89080999999999999</v>
      </c>
      <c r="AE146" s="186">
        <f>AA146*AC146*T146/AD146 / AF330</f>
        <v>-8.1482840512391068E-5</v>
      </c>
      <c r="AF146" s="197"/>
      <c r="AG146" s="188"/>
      <c r="AH146" s="170"/>
    </row>
    <row r="147" spans="2:34" s="43" customFormat="1" x14ac:dyDescent="0.2">
      <c r="B147" s="48">
        <v>22425</v>
      </c>
      <c r="C147" s="140" t="s">
        <v>132</v>
      </c>
      <c r="D147" s="43" t="str">
        <f>_xll.BDP(C147,$D$7)</f>
        <v>GBp</v>
      </c>
      <c r="E147" s="43" t="s">
        <v>509</v>
      </c>
      <c r="F147" s="66">
        <f>_xll.BDP(C147,$F$7)</f>
        <v>376.4</v>
      </c>
      <c r="G147" s="66">
        <f>_xll.BDP(C147,$G$7)</f>
        <v>379.4</v>
      </c>
      <c r="H147" s="67">
        <f>IF(OR(G147="#N/A N/A",F147="#N/A N/A"),0,  G147 - F147)</f>
        <v>3</v>
      </c>
      <c r="I147" s="75">
        <f>IF(OR(F147=0,F147="#N/A N/A"),0,H147 / F147*100)</f>
        <v>0.79702444208289058</v>
      </c>
      <c r="J147" s="25">
        <v>-1197000</v>
      </c>
      <c r="K147" s="48" t="str">
        <f>CONCATENATE(C330,D147, " Curncy")</f>
        <v>EURGBp Curncy</v>
      </c>
      <c r="L147" s="48">
        <f>IF(D147 = C330,1,_xll.BDP(K147,$L$7))</f>
        <v>1</v>
      </c>
      <c r="M147" s="68">
        <f>IF(D147 = C330,1,_xll.BDP(K147,$M$7)*L147)</f>
        <v>0.89412000000000003</v>
      </c>
      <c r="N147" s="69">
        <f>H147*J147*T147/M147</f>
        <v>-40162.394309488656</v>
      </c>
      <c r="O147" s="78">
        <f>N147 / Y330</f>
        <v>-2.3427248530374911E-4</v>
      </c>
      <c r="P147" s="69">
        <f>G147*J147*T147/M147</f>
        <v>-5079204.1336733326</v>
      </c>
      <c r="Q147" s="84">
        <f>P147 / Y330*100</f>
        <v>-2.9627660308080808</v>
      </c>
      <c r="R147" s="81">
        <f>IF(Q147&lt;0,Q147,0)</f>
        <v>-2.9627660308080808</v>
      </c>
      <c r="S147" s="152">
        <f>IF(Q147&gt;0,Q147,0)</f>
        <v>0</v>
      </c>
      <c r="T147" s="33">
        <f>IF(EXACT(D147,UPPER(D147)),1,0.01)/V147</f>
        <v>0.01</v>
      </c>
      <c r="U147" s="43">
        <v>0</v>
      </c>
      <c r="V147" s="43">
        <v>1</v>
      </c>
      <c r="W147" s="143">
        <f>IF(AND(Q147&lt;0,O147&gt;0),O147,0)</f>
        <v>0</v>
      </c>
      <c r="X147" s="143">
        <f>IF(AND(Q147&gt;0,O147&gt;0),O147,0)</f>
        <v>0</v>
      </c>
      <c r="Y147" s="194"/>
      <c r="Z147" s="176">
        <f>_xll.BDH(C147,$Z$7,$D$1,$D$1)</f>
        <v>371.7</v>
      </c>
      <c r="AA147" s="174">
        <f>IF(OR(F147="#N/A N/A",Z147="#N/A N/A"),0,  F147 - Z147)</f>
        <v>4.6999999999999886</v>
      </c>
      <c r="AB147" s="162">
        <f>IF(OR(Z147=0,Z147="#N/A N/A"),0,AA147 / Z147*100)</f>
        <v>1.2644605864944818</v>
      </c>
      <c r="AC147" s="161">
        <v>-1197000</v>
      </c>
      <c r="AD147" s="163">
        <f>IF(D147 = C330,1,_xll.BDP(K147,$AD$7)*L147)</f>
        <v>0.89080999999999999</v>
      </c>
      <c r="AE147" s="186">
        <f>AA147*AC147*T147/AD147 / AF330</f>
        <v>-3.7016659596145359E-4</v>
      </c>
      <c r="AF147" s="197"/>
      <c r="AG147" s="188"/>
      <c r="AH147" s="170"/>
    </row>
    <row r="148" spans="2:34" s="43" customFormat="1" x14ac:dyDescent="0.2">
      <c r="B148" s="48">
        <v>6286</v>
      </c>
      <c r="C148" s="140" t="s">
        <v>131</v>
      </c>
      <c r="D148" s="43" t="str">
        <f>_xll.BDP(C148,$D$7)</f>
        <v>GBp</v>
      </c>
      <c r="E148" s="43" t="s">
        <v>510</v>
      </c>
      <c r="F148" s="66">
        <f>_xll.BDP(C148,$F$7)</f>
        <v>572.4</v>
      </c>
      <c r="G148" s="66">
        <f>_xll.BDP(C148,$G$7)</f>
        <v>589.6</v>
      </c>
      <c r="H148" s="67">
        <f>IF(OR(G148="#N/A N/A",F148="#N/A N/A"),0,  G148 - F148)</f>
        <v>17.200000000000045</v>
      </c>
      <c r="I148" s="75">
        <f>IF(OR(F148=0,F148="#N/A N/A"),0,H148 / F148*100)</f>
        <v>3.0048916841369753</v>
      </c>
      <c r="J148" s="25">
        <v>30759</v>
      </c>
      <c r="K148" s="48" t="str">
        <f>CONCATENATE(C330,D148, " Curncy")</f>
        <v>EURGBp Curncy</v>
      </c>
      <c r="L148" s="48">
        <f>IF(D148 = C330,1,_xll.BDP(K148,$L$7))</f>
        <v>1</v>
      </c>
      <c r="M148" s="68">
        <f>IF(D148 = C330,1,_xll.BDP(K148,$M$7)*L148)</f>
        <v>0.89412000000000003</v>
      </c>
      <c r="N148" s="69">
        <f>H148*J148*T148/M148</f>
        <v>5917.0446919876686</v>
      </c>
      <c r="O148" s="78">
        <f>N148 / Y330</f>
        <v>3.4514893583369051E-5</v>
      </c>
      <c r="P148" s="69">
        <f>G148*J148*T148/M148</f>
        <v>202830.78781371628</v>
      </c>
      <c r="Q148" s="84">
        <f>P148 / Y330*100</f>
        <v>0.11831384451601359</v>
      </c>
      <c r="R148" s="81">
        <f>IF(Q148&lt;0,Q148,0)</f>
        <v>0</v>
      </c>
      <c r="S148" s="152">
        <f>IF(Q148&gt;0,Q148,0)</f>
        <v>0.11831384451601359</v>
      </c>
      <c r="T148" s="33">
        <f>IF(EXACT(D148,UPPER(D148)),1,0.01)/V148</f>
        <v>0.01</v>
      </c>
      <c r="U148" s="43">
        <v>0</v>
      </c>
      <c r="V148" s="43">
        <v>1</v>
      </c>
      <c r="W148" s="143">
        <f>IF(AND(Q148&lt;0,O148&gt;0),O148,0)</f>
        <v>0</v>
      </c>
      <c r="X148" s="143">
        <f>IF(AND(Q148&gt;0,O148&gt;0),O148,0)</f>
        <v>3.4514893583369051E-5</v>
      </c>
      <c r="Y148" s="194"/>
      <c r="Z148" s="176">
        <f>_xll.BDH(C148,$Z$7,$D$1,$D$1)</f>
        <v>576</v>
      </c>
      <c r="AA148" s="174">
        <f>IF(OR(F148="#N/A N/A",Z148="#N/A N/A"),0,  F148 - Z148)</f>
        <v>-3.6000000000000227</v>
      </c>
      <c r="AB148" s="162">
        <f>IF(OR(Z148=0,Z148="#N/A N/A"),0,AA148 / Z148*100)</f>
        <v>-0.62500000000000389</v>
      </c>
      <c r="AC148" s="161">
        <v>30759</v>
      </c>
      <c r="AD148" s="163">
        <f>IF(D148 = C330,1,_xll.BDP(K148,$AD$7)*L148)</f>
        <v>0.89080999999999999</v>
      </c>
      <c r="AE148" s="186">
        <f>AA148*AC148*T148/AD148 / AF330</f>
        <v>-7.2858450329089431E-6</v>
      </c>
      <c r="AF148" s="197"/>
      <c r="AG148" s="188"/>
      <c r="AH148" s="170"/>
    </row>
    <row r="149" spans="2:34" s="43" customFormat="1" x14ac:dyDescent="0.2">
      <c r="B149" s="48">
        <v>2204</v>
      </c>
      <c r="C149" s="140" t="s">
        <v>130</v>
      </c>
      <c r="D149" s="43" t="str">
        <f>_xll.BDP(C149,$D$7)</f>
        <v>GBp</v>
      </c>
      <c r="E149" s="43" t="s">
        <v>511</v>
      </c>
      <c r="F149" s="66">
        <f>_xll.BDP(C149,$F$7)</f>
        <v>207.2</v>
      </c>
      <c r="G149" s="66">
        <f>_xll.BDP(C149,$G$7)</f>
        <v>211.55</v>
      </c>
      <c r="H149" s="67">
        <f>IF(OR(G149="#N/A N/A",F149="#N/A N/A"),0,  G149 - F149)</f>
        <v>4.3500000000000227</v>
      </c>
      <c r="I149" s="75">
        <f>IF(OR(F149=0,F149="#N/A N/A"),0,H149 / F149*100)</f>
        <v>2.0994208494208606</v>
      </c>
      <c r="J149" s="25">
        <v>2291000</v>
      </c>
      <c r="K149" s="48" t="str">
        <f>CONCATENATE(C330,D149, " Curncy")</f>
        <v>EURGBp Curncy</v>
      </c>
      <c r="L149" s="48">
        <f>IF(D149 = C330,1,_xll.BDP(K149,$L$7))</f>
        <v>1</v>
      </c>
      <c r="M149" s="68">
        <f>IF(D149 = C330,1,_xll.BDP(K149,$M$7)*L149)</f>
        <v>0.89412000000000003</v>
      </c>
      <c r="N149" s="69">
        <f>H149*J149*T149/M149</f>
        <v>111459.87115823438</v>
      </c>
      <c r="O149" s="78">
        <f>N149 / Y330</f>
        <v>6.5015996871745487E-4</v>
      </c>
      <c r="P149" s="69">
        <f>G149*J149*T149/M149</f>
        <v>5420536.9525343357</v>
      </c>
      <c r="Q149" s="84">
        <f>P149 / Y330*100</f>
        <v>3.1618699168316522</v>
      </c>
      <c r="R149" s="81">
        <f>IF(Q149&lt;0,Q149,0)</f>
        <v>0</v>
      </c>
      <c r="S149" s="152">
        <f>IF(Q149&gt;0,Q149,0)</f>
        <v>3.1618699168316522</v>
      </c>
      <c r="T149" s="33">
        <f>IF(EXACT(D149,UPPER(D149)),1,0.01)/V149</f>
        <v>0.01</v>
      </c>
      <c r="U149" s="43">
        <v>0</v>
      </c>
      <c r="V149" s="43">
        <v>1</v>
      </c>
      <c r="W149" s="143">
        <f>IF(AND(Q149&lt;0,O149&gt;0),O149,0)</f>
        <v>0</v>
      </c>
      <c r="X149" s="143">
        <f>IF(AND(Q149&gt;0,O149&gt;0),O149,0)</f>
        <v>6.5015996871745487E-4</v>
      </c>
      <c r="Y149" s="194"/>
      <c r="Z149" s="176">
        <f>_xll.BDH(C149,$Z$7,$D$1,$D$1)</f>
        <v>205.3</v>
      </c>
      <c r="AA149" s="174">
        <f>IF(OR(F149="#N/A N/A",Z149="#N/A N/A"),0,  F149 - Z149)</f>
        <v>1.8999999999999773</v>
      </c>
      <c r="AB149" s="162">
        <f>IF(OR(Z149=0,Z149="#N/A N/A"),0,AA149 / Z149*100)</f>
        <v>0.92547491475887833</v>
      </c>
      <c r="AC149" s="161">
        <v>2291000</v>
      </c>
      <c r="AD149" s="163">
        <f>IF(D149 = C330,1,_xll.BDP(K149,$AD$7)*L149)</f>
        <v>0.89080999999999999</v>
      </c>
      <c r="AE149" s="186">
        <f>AA149*AC149*T149/AD149 / AF330</f>
        <v>2.8640718383913616E-4</v>
      </c>
      <c r="AF149" s="197"/>
      <c r="AG149" s="188"/>
      <c r="AH149" s="170"/>
    </row>
    <row r="150" spans="2:34" s="43" customFormat="1" x14ac:dyDescent="0.2">
      <c r="B150" s="48">
        <v>6366</v>
      </c>
      <c r="C150" s="140" t="s">
        <v>129</v>
      </c>
      <c r="D150" s="43" t="str">
        <f>_xll.BDP(C150,$D$7)</f>
        <v>GBp</v>
      </c>
      <c r="E150" s="43" t="s">
        <v>512</v>
      </c>
      <c r="F150" s="66">
        <f>_xll.BDP(C150,$F$7)</f>
        <v>3788</v>
      </c>
      <c r="G150" s="66">
        <f>_xll.BDP(C150,$G$7)</f>
        <v>3811</v>
      </c>
      <c r="H150" s="67">
        <f>IF(OR(G150="#N/A N/A",F150="#N/A N/A"),0,  G150 - F150)</f>
        <v>23</v>
      </c>
      <c r="I150" s="75">
        <f>IF(OR(F150=0,F150="#N/A N/A"),0,H150 / F150*100)</f>
        <v>0.60718057022175298</v>
      </c>
      <c r="J150" s="25">
        <v>-100000</v>
      </c>
      <c r="K150" s="48" t="str">
        <f>CONCATENATE(C330,D150, " Curncy")</f>
        <v>EURGBp Curncy</v>
      </c>
      <c r="L150" s="48">
        <f>IF(D150 = C330,1,_xll.BDP(K150,$L$7))</f>
        <v>1</v>
      </c>
      <c r="M150" s="68">
        <f>IF(D150 = C330,1,_xll.BDP(K150,$M$7)*L150)</f>
        <v>0.89412000000000003</v>
      </c>
      <c r="N150" s="69">
        <f>H150*J150*T150/M150</f>
        <v>-25723.61651679864</v>
      </c>
      <c r="O150" s="78">
        <f>N150 / Y330</f>
        <v>-1.5004921086010108E-4</v>
      </c>
      <c r="P150" s="69">
        <f>G150*J150*T150/M150</f>
        <v>-4262291.4150225921</v>
      </c>
      <c r="Q150" s="84">
        <f>P150 / Y330*100</f>
        <v>-2.4862501851645442</v>
      </c>
      <c r="R150" s="81">
        <f>IF(Q150&lt;0,Q150,0)</f>
        <v>-2.4862501851645442</v>
      </c>
      <c r="S150" s="152">
        <f>IF(Q150&gt;0,Q150,0)</f>
        <v>0</v>
      </c>
      <c r="T150" s="33">
        <f>IF(EXACT(D150,UPPER(D150)),1,0.01)/V150</f>
        <v>0.01</v>
      </c>
      <c r="U150" s="43">
        <v>0</v>
      </c>
      <c r="V150" s="43">
        <v>1</v>
      </c>
      <c r="W150" s="143">
        <f>IF(AND(Q150&lt;0,O150&gt;0),O150,0)</f>
        <v>0</v>
      </c>
      <c r="X150" s="143">
        <f>IF(AND(Q150&gt;0,O150&gt;0),O150,0)</f>
        <v>0</v>
      </c>
      <c r="Y150" s="194"/>
      <c r="Z150" s="176">
        <f>_xll.BDH(C150,$Z$7,$D$1,$D$1)</f>
        <v>3765</v>
      </c>
      <c r="AA150" s="174">
        <f>IF(OR(F150="#N/A N/A",Z150="#N/A N/A"),0,  F150 - Z150)</f>
        <v>23</v>
      </c>
      <c r="AB150" s="162">
        <f>IF(OR(Z150=0,Z150="#N/A N/A"),0,AA150 / Z150*100)</f>
        <v>0.61088977423638779</v>
      </c>
      <c r="AC150" s="161">
        <v>-100000</v>
      </c>
      <c r="AD150" s="163">
        <f>IF(D150 = C330,1,_xll.BDP(K150,$AD$7)*L150)</f>
        <v>0.89080999999999999</v>
      </c>
      <c r="AE150" s="186">
        <f>AA150*AC150*T150/AD150 / AF330</f>
        <v>-1.5133279487928073E-4</v>
      </c>
      <c r="AF150" s="197"/>
      <c r="AG150" s="188"/>
      <c r="AH150" s="170"/>
    </row>
    <row r="151" spans="2:34" s="43" customFormat="1" x14ac:dyDescent="0.2">
      <c r="B151" s="48">
        <v>10513</v>
      </c>
      <c r="D151" s="43" t="s">
        <v>87</v>
      </c>
      <c r="E151" s="43" t="s">
        <v>128</v>
      </c>
      <c r="F151" s="66">
        <v>8.2799999999999994</v>
      </c>
      <c r="G151" s="66">
        <v>8.2799999999999994</v>
      </c>
      <c r="H151" s="67">
        <f>IF(OR(G151="#N/A N/A",F151="#N/A N/A"),0,  G151 - F151)</f>
        <v>0</v>
      </c>
      <c r="I151" s="75">
        <f>IF(OR(F151=0,F151="#N/A N/A"),0,H151 / F151*100)</f>
        <v>0</v>
      </c>
      <c r="J151" s="25">
        <v>197449</v>
      </c>
      <c r="K151" s="48" t="str">
        <f>CONCATENATE(C330,D151, " Curncy")</f>
        <v>EURGBP Curncy</v>
      </c>
      <c r="L151" s="48">
        <f>IF(D151 = C330,1,_xll.BDP(K151,$L$7))</f>
        <v>1</v>
      </c>
      <c r="M151" s="68">
        <f>IF(D151 = C330,1,_xll.BDP(K151,$M$7)*L151)</f>
        <v>0.89412000000000003</v>
      </c>
      <c r="N151" s="69">
        <f>H151*J151*T151/M151</f>
        <v>0</v>
      </c>
      <c r="O151" s="78">
        <f>N151 / Y330</f>
        <v>0</v>
      </c>
      <c r="P151" s="69">
        <f>G151*J151*T151/M151</f>
        <v>1828476.8487451349</v>
      </c>
      <c r="Q151" s="84">
        <f>P151 / Y330*100</f>
        <v>1.0665743988641796</v>
      </c>
      <c r="R151" s="81">
        <f>IF(Q151&lt;0,Q151,0)</f>
        <v>0</v>
      </c>
      <c r="S151" s="152">
        <f>IF(Q151&gt;0,Q151,0)</f>
        <v>1.0665743988641796</v>
      </c>
      <c r="T151" s="33">
        <f>IF(EXACT(D151,UPPER(D151)),1,0.01)/V151</f>
        <v>1</v>
      </c>
      <c r="U151" s="43">
        <v>1</v>
      </c>
      <c r="V151" s="43">
        <v>1</v>
      </c>
      <c r="W151" s="143">
        <f>IF(AND(Q151&lt;0,O151&gt;0),O151,0)</f>
        <v>0</v>
      </c>
      <c r="X151" s="143">
        <f>IF(AND(Q151&gt;0,O151&gt;0),O151,0)</f>
        <v>0</v>
      </c>
      <c r="Y151" s="194"/>
      <c r="Z151" s="176">
        <v>8.2799999999999994</v>
      </c>
      <c r="AA151" s="174">
        <f>IF(OR(F151="#N/A N/A",Z151="#N/A N/A"),0,  F151 - Z151)</f>
        <v>0</v>
      </c>
      <c r="AB151" s="162">
        <f>IF(OR(Z151=0,Z151="#N/A N/A"),0,AA151 / Z151*100)</f>
        <v>0</v>
      </c>
      <c r="AC151" s="161">
        <v>197449</v>
      </c>
      <c r="AD151" s="163">
        <f>IF(D151 = C330,1,_xll.BDP(K151,$AD$7)*L151)</f>
        <v>0.89080999999999999</v>
      </c>
      <c r="AE151" s="186">
        <f>AA151*AC151*T151/AD151 / AF330</f>
        <v>0</v>
      </c>
      <c r="AF151" s="197"/>
      <c r="AG151" s="188"/>
      <c r="AH151" s="170"/>
    </row>
    <row r="152" spans="2:34" s="43" customFormat="1" x14ac:dyDescent="0.2">
      <c r="B152" s="48">
        <v>24733</v>
      </c>
      <c r="C152" s="140" t="s">
        <v>127</v>
      </c>
      <c r="D152" s="43" t="str">
        <f>_xll.BDP(C152,$D$7)</f>
        <v>EUR</v>
      </c>
      <c r="E152" s="43" t="s">
        <v>513</v>
      </c>
      <c r="F152" s="66">
        <f>_xll.BDP(C152,$F$7)</f>
        <v>1.75</v>
      </c>
      <c r="G152" s="66">
        <f>_xll.BDP(C152,$G$7)</f>
        <v>1.772</v>
      </c>
      <c r="H152" s="67">
        <f>IF(OR(G152="#N/A N/A",F152="#N/A N/A"),0,  G152 - F152)</f>
        <v>2.200000000000002E-2</v>
      </c>
      <c r="I152" s="75">
        <f>IF(OR(F152=0,F152="#N/A N/A"),0,H152 / F152*100)</f>
        <v>1.2571428571428582</v>
      </c>
      <c r="J152" s="25">
        <v>-202000</v>
      </c>
      <c r="K152" s="48" t="str">
        <f>CONCATENATE(C330,D152, " Curncy")</f>
        <v>EUREUR Curncy</v>
      </c>
      <c r="L152" s="48">
        <f>IF(D152 = C330,1,_xll.BDP(K152,$L$7))</f>
        <v>1</v>
      </c>
      <c r="M152" s="68">
        <f>IF(D152 = C330,1,_xll.BDP(K152,$M$7)*L152)</f>
        <v>1</v>
      </c>
      <c r="N152" s="69">
        <f>H152*J152*T152/M152</f>
        <v>-4444.0000000000036</v>
      </c>
      <c r="O152" s="78">
        <f>N152 / Y330</f>
        <v>-2.5922431732211064E-5</v>
      </c>
      <c r="P152" s="69">
        <f>G152*J152*T152/M152</f>
        <v>-357944</v>
      </c>
      <c r="Q152" s="84">
        <f>P152 / Y330*100</f>
        <v>-0.20879340467944535</v>
      </c>
      <c r="R152" s="81">
        <f>IF(Q152&lt;0,Q152,0)</f>
        <v>-0.20879340467944535</v>
      </c>
      <c r="S152" s="152">
        <f>IF(Q152&gt;0,Q152,0)</f>
        <v>0</v>
      </c>
      <c r="T152" s="33">
        <f>IF(EXACT(D152,UPPER(D152)),1,0.01)/V152</f>
        <v>1</v>
      </c>
      <c r="U152" s="43">
        <v>0</v>
      </c>
      <c r="V152" s="43">
        <v>1</v>
      </c>
      <c r="W152" s="143">
        <f>IF(AND(Q152&lt;0,O152&gt;0),O152,0)</f>
        <v>0</v>
      </c>
      <c r="X152" s="143">
        <f>IF(AND(Q152&gt;0,O152&gt;0),O152,0)</f>
        <v>0</v>
      </c>
      <c r="Y152" s="194"/>
      <c r="Z152" s="176">
        <f>_xll.BDH(C152,$Z$7,$D$1,$D$1)</f>
        <v>1.724</v>
      </c>
      <c r="AA152" s="174">
        <f>IF(OR(F152="#N/A N/A",Z152="#N/A N/A"),0,  F152 - Z152)</f>
        <v>2.6000000000000023E-2</v>
      </c>
      <c r="AB152" s="162">
        <f>IF(OR(Z152=0,Z152="#N/A N/A"),0,AA152 / Z152*100)</f>
        <v>1.5081206496519735</v>
      </c>
      <c r="AC152" s="161">
        <v>-202000</v>
      </c>
      <c r="AD152" s="163">
        <f>IF(D152 = C330,1,_xll.BDP(K152,$AD$7)*L152)</f>
        <v>1</v>
      </c>
      <c r="AE152" s="186">
        <f>AA152*AC152*T152/AD152 / AF330</f>
        <v>-3.0783288883377248E-5</v>
      </c>
      <c r="AF152" s="197"/>
      <c r="AG152" s="188"/>
      <c r="AH152" s="170"/>
    </row>
    <row r="153" spans="2:34" s="43" customFormat="1" x14ac:dyDescent="0.2">
      <c r="B153" s="48">
        <v>19718</v>
      </c>
      <c r="D153" s="43" t="s">
        <v>87</v>
      </c>
      <c r="E153" s="43" t="s">
        <v>126</v>
      </c>
      <c r="F153" s="66">
        <v>0.9</v>
      </c>
      <c r="G153" s="66">
        <v>0.9</v>
      </c>
      <c r="H153" s="67">
        <f>IF(OR(G153="#N/A N/A",F153="#N/A N/A"),0,  G153 - F153)</f>
        <v>0</v>
      </c>
      <c r="I153" s="75">
        <f>IF(OR(F153=0,F153="#N/A N/A"),0,H153 / F153*100)</f>
        <v>0</v>
      </c>
      <c r="J153" s="25">
        <v>1908466</v>
      </c>
      <c r="K153" s="48" t="str">
        <f>CONCATENATE(C330,D153, " Curncy")</f>
        <v>EURGBP Curncy</v>
      </c>
      <c r="L153" s="48">
        <f>IF(D153 = C330,1,_xll.BDP(K153,$L$7))</f>
        <v>1</v>
      </c>
      <c r="M153" s="68">
        <f>IF(D153 = C330,1,_xll.BDP(K153,$M$7)*L153)</f>
        <v>0.89412000000000003</v>
      </c>
      <c r="N153" s="69">
        <f>H153*J153*T153/M153</f>
        <v>0</v>
      </c>
      <c r="O153" s="78">
        <f>N153 / Y330</f>
        <v>0</v>
      </c>
      <c r="P153" s="69">
        <f>G153*J153*T153/M153</f>
        <v>1921016.6420614684</v>
      </c>
      <c r="Q153" s="84">
        <f>P153 / Y330*100</f>
        <v>1.120554067513045</v>
      </c>
      <c r="R153" s="81">
        <f>IF(Q153&lt;0,Q153,0)</f>
        <v>0</v>
      </c>
      <c r="S153" s="152">
        <f>IF(Q153&gt;0,Q153,0)</f>
        <v>1.120554067513045</v>
      </c>
      <c r="T153" s="33">
        <f>IF(EXACT(D153,UPPER(D153)),1,0.01)/V153</f>
        <v>1</v>
      </c>
      <c r="U153" s="43">
        <v>1</v>
      </c>
      <c r="V153" s="43">
        <v>1</v>
      </c>
      <c r="W153" s="143">
        <f>IF(AND(Q153&lt;0,O153&gt;0),O153,0)</f>
        <v>0</v>
      </c>
      <c r="X153" s="143">
        <f>IF(AND(Q153&gt;0,O153&gt;0),O153,0)</f>
        <v>0</v>
      </c>
      <c r="Y153" s="194"/>
      <c r="Z153" s="176">
        <v>0.9</v>
      </c>
      <c r="AA153" s="174">
        <f>IF(OR(F153="#N/A N/A",Z153="#N/A N/A"),0,  F153 - Z153)</f>
        <v>0</v>
      </c>
      <c r="AB153" s="162">
        <f>IF(OR(Z153=0,Z153="#N/A N/A"),0,AA153 / Z153*100)</f>
        <v>0</v>
      </c>
      <c r="AC153" s="161">
        <v>1908466</v>
      </c>
      <c r="AD153" s="163">
        <f>IF(D153 = C330,1,_xll.BDP(K153,$AD$7)*L153)</f>
        <v>0.89080999999999999</v>
      </c>
      <c r="AE153" s="186">
        <f>AA153*AC153*T153/AD153 / AF330</f>
        <v>0</v>
      </c>
      <c r="AF153" s="197"/>
      <c r="AG153" s="188"/>
      <c r="AH153" s="170"/>
    </row>
    <row r="154" spans="2:34" s="43" customFormat="1" x14ac:dyDescent="0.2">
      <c r="B154" s="48">
        <v>19500</v>
      </c>
      <c r="C154" s="140" t="s">
        <v>125</v>
      </c>
      <c r="D154" s="43" t="str">
        <f>_xll.BDP(C154,$D$7)</f>
        <v>GBp</v>
      </c>
      <c r="E154" s="43" t="s">
        <v>514</v>
      </c>
      <c r="F154" s="66">
        <f>_xll.BDP(C154,$F$7)</f>
        <v>2385</v>
      </c>
      <c r="G154" s="66">
        <f>_xll.BDP(C154,$G$7)</f>
        <v>2412</v>
      </c>
      <c r="H154" s="67">
        <f>IF(OR(G154="#N/A N/A",F154="#N/A N/A"),0,  G154 - F154)</f>
        <v>27</v>
      </c>
      <c r="I154" s="75">
        <f>IF(OR(F154=0,F154="#N/A N/A"),0,H154 / F154*100)</f>
        <v>1.1320754716981132</v>
      </c>
      <c r="J154" s="25">
        <v>-254000</v>
      </c>
      <c r="K154" s="48" t="str">
        <f>CONCATENATE(C330,D154, " Curncy")</f>
        <v>EURGBp Curncy</v>
      </c>
      <c r="L154" s="48">
        <f>IF(D154 = C330,1,_xll.BDP(K154,$L$7))</f>
        <v>1</v>
      </c>
      <c r="M154" s="68">
        <f>IF(D154 = C330,1,_xll.BDP(K154,$M$7)*L154)</f>
        <v>0.89412000000000003</v>
      </c>
      <c r="N154" s="69">
        <f>H154*J154*T154/M154</f>
        <v>-76701.113944436991</v>
      </c>
      <c r="O154" s="78">
        <f>N154 / Y330</f>
        <v>-4.4740760351242312E-4</v>
      </c>
      <c r="P154" s="69">
        <f>G154*J154*T154/M154</f>
        <v>-6851966.1790363705</v>
      </c>
      <c r="Q154" s="84">
        <f>P154 / Y330*100</f>
        <v>-3.9968412580443133</v>
      </c>
      <c r="R154" s="81">
        <f>IF(Q154&lt;0,Q154,0)</f>
        <v>-3.9968412580443133</v>
      </c>
      <c r="S154" s="152">
        <f>IF(Q154&gt;0,Q154,0)</f>
        <v>0</v>
      </c>
      <c r="T154" s="33">
        <f>IF(EXACT(D154,UPPER(D154)),1,0.01)/V154</f>
        <v>0.01</v>
      </c>
      <c r="U154" s="43">
        <v>0</v>
      </c>
      <c r="V154" s="43">
        <v>1</v>
      </c>
      <c r="W154" s="143">
        <f>IF(AND(Q154&lt;0,O154&gt;0),O154,0)</f>
        <v>0</v>
      </c>
      <c r="X154" s="143">
        <f>IF(AND(Q154&gt;0,O154&gt;0),O154,0)</f>
        <v>0</v>
      </c>
      <c r="Y154" s="194"/>
      <c r="Z154" s="176">
        <f>_xll.BDH(C154,$Z$7,$D$1,$D$1)</f>
        <v>2364</v>
      </c>
      <c r="AA154" s="174">
        <f>IF(OR(F154="#N/A N/A",Z154="#N/A N/A"),0,  F154 - Z154)</f>
        <v>21</v>
      </c>
      <c r="AB154" s="162">
        <f>IF(OR(Z154=0,Z154="#N/A N/A"),0,AA154 / Z154*100)</f>
        <v>0.88832487309644681</v>
      </c>
      <c r="AC154" s="161">
        <v>-254000</v>
      </c>
      <c r="AD154" s="163">
        <f>IF(D154 = C330,1,_xll.BDP(K154,$AD$7)*L154)</f>
        <v>0.89080999999999999</v>
      </c>
      <c r="AE154" s="186">
        <f>AA154*AC154*T154/AD154 / AF330</f>
        <v>-3.5096049038525366E-4</v>
      </c>
      <c r="AF154" s="197"/>
      <c r="AG154" s="188"/>
      <c r="AH154" s="170"/>
    </row>
    <row r="155" spans="2:34" s="43" customFormat="1" x14ac:dyDescent="0.2">
      <c r="B155" s="48">
        <v>5993</v>
      </c>
      <c r="C155" s="140" t="s">
        <v>124</v>
      </c>
      <c r="D155" s="43" t="str">
        <f>_xll.BDP(C155,$D$7)</f>
        <v>GBp</v>
      </c>
      <c r="E155" s="43" t="s">
        <v>515</v>
      </c>
      <c r="F155" s="66">
        <f>_xll.BDP(C155,$F$7)</f>
        <v>644.5</v>
      </c>
      <c r="G155" s="66">
        <f>_xll.BDP(C155,$G$7)</f>
        <v>649</v>
      </c>
      <c r="H155" s="67">
        <f>IF(OR(G155="#N/A N/A",F155="#N/A N/A"),0,  G155 - F155)</f>
        <v>4.5</v>
      </c>
      <c r="I155" s="75">
        <f>IF(OR(F155=0,F155="#N/A N/A"),0,H155 / F155*100)</f>
        <v>0.69821567106283944</v>
      </c>
      <c r="J155" s="25">
        <v>261933</v>
      </c>
      <c r="K155" s="48" t="str">
        <f>CONCATENATE(C330,D155, " Curncy")</f>
        <v>EURGBp Curncy</v>
      </c>
      <c r="L155" s="48">
        <f>IF(D155 = C330,1,_xll.BDP(K155,$L$7))</f>
        <v>1</v>
      </c>
      <c r="M155" s="68">
        <f>IF(D155 = C330,1,_xll.BDP(K155,$M$7)*L155)</f>
        <v>0.89412000000000003</v>
      </c>
      <c r="N155" s="69">
        <f>H155*J155*T155/M155</f>
        <v>13182.77747953295</v>
      </c>
      <c r="O155" s="78">
        <f>N155 / Y330</f>
        <v>7.6896860768254285E-5</v>
      </c>
      <c r="P155" s="69">
        <f>G155*J155*T155/M155</f>
        <v>1901249.4631593074</v>
      </c>
      <c r="Q155" s="84">
        <f>P155 / Y330*100</f>
        <v>1.109023614191045</v>
      </c>
      <c r="R155" s="81">
        <f>IF(Q155&lt;0,Q155,0)</f>
        <v>0</v>
      </c>
      <c r="S155" s="152">
        <f>IF(Q155&gt;0,Q155,0)</f>
        <v>1.109023614191045</v>
      </c>
      <c r="T155" s="33">
        <f>IF(EXACT(D155,UPPER(D155)),1,0.01)/V155</f>
        <v>0.01</v>
      </c>
      <c r="U155" s="43">
        <v>0</v>
      </c>
      <c r="V155" s="43">
        <v>1</v>
      </c>
      <c r="W155" s="143">
        <f>IF(AND(Q155&lt;0,O155&gt;0),O155,0)</f>
        <v>0</v>
      </c>
      <c r="X155" s="143">
        <f>IF(AND(Q155&gt;0,O155&gt;0),O155,0)</f>
        <v>7.6896860768254285E-5</v>
      </c>
      <c r="Y155" s="194"/>
      <c r="Z155" s="176">
        <f>_xll.BDH(C155,$Z$7,$D$1,$D$1)</f>
        <v>656</v>
      </c>
      <c r="AA155" s="174">
        <f>IF(OR(F155="#N/A N/A",Z155="#N/A N/A"),0,  F155 - Z155)</f>
        <v>-11.5</v>
      </c>
      <c r="AB155" s="162">
        <f>IF(OR(Z155=0,Z155="#N/A N/A"),0,AA155 / Z155*100)</f>
        <v>-1.753048780487805</v>
      </c>
      <c r="AC155" s="161">
        <v>261933</v>
      </c>
      <c r="AD155" s="163">
        <f>IF(D155 = C330,1,_xll.BDP(K155,$AD$7)*L155)</f>
        <v>0.89080999999999999</v>
      </c>
      <c r="AE155" s="186">
        <f>AA155*AC155*T155/AD155 / AF330</f>
        <v>-1.9819526480557322E-4</v>
      </c>
      <c r="AF155" s="197"/>
      <c r="AG155" s="188"/>
      <c r="AH155" s="170"/>
    </row>
    <row r="156" spans="2:34" s="43" customFormat="1" x14ac:dyDescent="0.2">
      <c r="B156" s="48">
        <v>6423</v>
      </c>
      <c r="C156" s="140" t="s">
        <v>122</v>
      </c>
      <c r="D156" s="43" t="str">
        <f>_xll.BDP(C156,$D$7)</f>
        <v>GBp</v>
      </c>
      <c r="E156" s="43" t="s">
        <v>516</v>
      </c>
      <c r="F156" s="66">
        <f>_xll.BDP(C156,$F$7)</f>
        <v>28.4</v>
      </c>
      <c r="G156" s="66">
        <f>_xll.BDP(C156,$G$7)</f>
        <v>27.96</v>
      </c>
      <c r="H156" s="67">
        <f>IF(OR(G156="#N/A N/A",F156="#N/A N/A"),0,  G156 - F156)</f>
        <v>-0.43999999999999773</v>
      </c>
      <c r="I156" s="75">
        <f>IF(OR(F156=0,F156="#N/A N/A"),0,H156 / F156*100)</f>
        <v>-1.5492957746478793</v>
      </c>
      <c r="J156" s="25">
        <v>-21288000</v>
      </c>
      <c r="K156" s="48" t="str">
        <f>CONCATENATE(C330,D156, " Curncy")</f>
        <v>EURGBp Curncy</v>
      </c>
      <c r="L156" s="48">
        <f>IF(D156 = C330,1,_xll.BDP(K156,$L$7))</f>
        <v>1</v>
      </c>
      <c r="M156" s="68">
        <f>IF(D156 = C330,1,_xll.BDP(K156,$M$7)*L156)</f>
        <v>0.89412000000000003</v>
      </c>
      <c r="N156" s="69">
        <f>H156*J156*T156/M156</f>
        <v>104759.09273922909</v>
      </c>
      <c r="O156" s="78">
        <f>N156 / Y330</f>
        <v>6.1107345406413857E-4</v>
      </c>
      <c r="P156" s="69">
        <f>G156*J156*T156/M156</f>
        <v>-6656964.1658837739</v>
      </c>
      <c r="Q156" s="84">
        <f>P156 / Y330*100</f>
        <v>-3.8830940399166827</v>
      </c>
      <c r="R156" s="81">
        <f>IF(Q156&lt;0,Q156,0)</f>
        <v>-3.8830940399166827</v>
      </c>
      <c r="S156" s="152">
        <f>IF(Q156&gt;0,Q156,0)</f>
        <v>0</v>
      </c>
      <c r="T156" s="33">
        <f>IF(EXACT(D156,UPPER(D156)),1,0.01)/V156</f>
        <v>0.01</v>
      </c>
      <c r="U156" s="43">
        <v>0</v>
      </c>
      <c r="V156" s="43">
        <v>1</v>
      </c>
      <c r="W156" s="143">
        <f>IF(AND(Q156&lt;0,O156&gt;0),O156,0)</f>
        <v>6.1107345406413857E-4</v>
      </c>
      <c r="X156" s="143">
        <f>IF(AND(Q156&gt;0,O156&gt;0),O156,0)</f>
        <v>0</v>
      </c>
      <c r="Y156" s="194"/>
      <c r="Z156" s="176">
        <f>_xll.BDH(C156,$Z$7,$D$1,$D$1)</f>
        <v>28.4</v>
      </c>
      <c r="AA156" s="174">
        <f>IF(OR(F156="#N/A N/A",Z156="#N/A N/A"),0,  F156 - Z156)</f>
        <v>0</v>
      </c>
      <c r="AB156" s="162">
        <f>IF(OR(Z156=0,Z156="#N/A N/A"),0,AA156 / Z156*100)</f>
        <v>0</v>
      </c>
      <c r="AC156" s="161">
        <v>-21288000</v>
      </c>
      <c r="AD156" s="163">
        <f>IF(D156 = C330,1,_xll.BDP(K156,$AD$7)*L156)</f>
        <v>0.89080999999999999</v>
      </c>
      <c r="AE156" s="186">
        <f>AA156*AC156*T156/AD156 / AF330</f>
        <v>0</v>
      </c>
      <c r="AF156" s="197"/>
      <c r="AG156" s="188"/>
      <c r="AH156" s="170"/>
    </row>
    <row r="157" spans="2:34" s="43" customFormat="1" x14ac:dyDescent="0.2">
      <c r="B157" s="48">
        <v>26482</v>
      </c>
      <c r="C157" s="140" t="s">
        <v>121</v>
      </c>
      <c r="D157" s="43" t="str">
        <f>_xll.BDP(C157,$D$7)</f>
        <v>GBp</v>
      </c>
      <c r="E157" s="43" t="s">
        <v>517</v>
      </c>
      <c r="F157" s="66">
        <f>_xll.BDP(C157,$F$7)</f>
        <v>306.5</v>
      </c>
      <c r="G157" s="66">
        <f>_xll.BDP(C157,$G$7)</f>
        <v>305.60000000000002</v>
      </c>
      <c r="H157" s="67">
        <f>IF(OR(G157="#N/A N/A",F157="#N/A N/A"),0,  G157 - F157)</f>
        <v>-0.89999999999997726</v>
      </c>
      <c r="I157" s="75">
        <f>IF(OR(F157=0,F157="#N/A N/A"),0,H157 / F157*100)</f>
        <v>-0.2936378466557838</v>
      </c>
      <c r="J157" s="25">
        <v>-263000</v>
      </c>
      <c r="K157" s="48" t="str">
        <f>CONCATENATE(C330,D157, " Curncy")</f>
        <v>EURGBp Curncy</v>
      </c>
      <c r="L157" s="48">
        <f>IF(D157 = C330,1,_xll.BDP(K157,$L$7))</f>
        <v>1</v>
      </c>
      <c r="M157" s="68">
        <f>IF(D157 = C330,1,_xll.BDP(K157,$M$7)*L157)</f>
        <v>0.89412000000000003</v>
      </c>
      <c r="N157" s="69">
        <f>H157*J157*T157/M157</f>
        <v>2647.295665011341</v>
      </c>
      <c r="O157" s="78">
        <f>N157 / Y330</f>
        <v>1.5442020961123925E-5</v>
      </c>
      <c r="P157" s="69">
        <f>G157*J157*T157/M157</f>
        <v>-898903.95025276241</v>
      </c>
      <c r="Q157" s="84">
        <f>P157 / Y330*100</f>
        <v>-0.52434240063551008</v>
      </c>
      <c r="R157" s="81">
        <f>IF(Q157&lt;0,Q157,0)</f>
        <v>-0.52434240063551008</v>
      </c>
      <c r="S157" s="152">
        <f>IF(Q157&gt;0,Q157,0)</f>
        <v>0</v>
      </c>
      <c r="T157" s="33">
        <f>IF(EXACT(D157,UPPER(D157)),1,0.01)/V157</f>
        <v>0.01</v>
      </c>
      <c r="U157" s="43">
        <v>0</v>
      </c>
      <c r="V157" s="43">
        <v>1</v>
      </c>
      <c r="W157" s="143">
        <f>IF(AND(Q157&lt;0,O157&gt;0),O157,0)</f>
        <v>1.5442020961123925E-5</v>
      </c>
      <c r="X157" s="143">
        <f>IF(AND(Q157&gt;0,O157&gt;0),O157,0)</f>
        <v>0</v>
      </c>
      <c r="Y157" s="194"/>
      <c r="Z157" s="176">
        <f>_xll.BDH(C157,$Z$7,$D$1,$D$1)</f>
        <v>314.3</v>
      </c>
      <c r="AA157" s="174">
        <f>IF(OR(F157="#N/A N/A",Z157="#N/A N/A"),0,  F157 - Z157)</f>
        <v>-7.8000000000000114</v>
      </c>
      <c r="AB157" s="162">
        <f>IF(OR(Z157=0,Z157="#N/A N/A"),0,AA157 / Z157*100)</f>
        <v>-2.4817053770283204</v>
      </c>
      <c r="AC157" s="161">
        <v>-263000</v>
      </c>
      <c r="AD157" s="163">
        <f>IF(D157 = C330,1,_xll.BDP(K157,$AD$7)*L157)</f>
        <v>0.89080999999999999</v>
      </c>
      <c r="AE157" s="186">
        <f>AA157*AC157*T157/AD157 / AF330</f>
        <v>1.3497569365885081E-4</v>
      </c>
      <c r="AF157" s="197"/>
      <c r="AG157" s="188"/>
      <c r="AH157" s="170"/>
    </row>
    <row r="158" spans="2:34" s="43" customFormat="1" x14ac:dyDescent="0.2">
      <c r="B158" s="48">
        <v>10555</v>
      </c>
      <c r="C158" s="140" t="s">
        <v>120</v>
      </c>
      <c r="D158" s="43" t="str">
        <f>_xll.BDP(C158,$D$7)</f>
        <v>GBp</v>
      </c>
      <c r="E158" s="43" t="s">
        <v>541</v>
      </c>
      <c r="F158" s="66">
        <f>_xll.BDP(C158,$F$7)</f>
        <v>174.5</v>
      </c>
      <c r="G158" s="66">
        <f>_xll.BDP(C158,$G$7)</f>
        <v>178.55</v>
      </c>
      <c r="H158" s="67">
        <f>IF(OR(G158="#N/A N/A",F158="#N/A N/A"),0,  G158 - F158)</f>
        <v>4.0500000000000114</v>
      </c>
      <c r="I158" s="75">
        <f>IF(OR(F158=0,F158="#N/A N/A"),0,H158 / F158*100)</f>
        <v>2.3209169054441325</v>
      </c>
      <c r="J158" s="25">
        <v>0</v>
      </c>
      <c r="K158" s="48" t="str">
        <f>CONCATENATE(C330,D158, " Curncy")</f>
        <v>EURGBp Curncy</v>
      </c>
      <c r="L158" s="48">
        <f>IF(D158 = C330,1,_xll.BDP(K158,$L$7))</f>
        <v>1</v>
      </c>
      <c r="M158" s="68">
        <f>IF(D158 = C330,1,_xll.BDP(K158,$M$7)*L158)</f>
        <v>0.89412000000000003</v>
      </c>
      <c r="N158" s="69">
        <f>H158*J158*T158/M158</f>
        <v>0</v>
      </c>
      <c r="O158" s="78">
        <f>N158 / Y330</f>
        <v>0</v>
      </c>
      <c r="P158" s="69">
        <f>G158*J158*T158/M158</f>
        <v>0</v>
      </c>
      <c r="Q158" s="84">
        <f>P158 / Y330*100</f>
        <v>0</v>
      </c>
      <c r="R158" s="81">
        <f>IF(Q158&lt;0,Q158,0)</f>
        <v>0</v>
      </c>
      <c r="S158" s="152">
        <f>IF(Q158&gt;0,Q158,0)</f>
        <v>0</v>
      </c>
      <c r="T158" s="33">
        <f>IF(EXACT(D158,UPPER(D158)),1,0.01)/V158</f>
        <v>0.01</v>
      </c>
      <c r="U158" s="43">
        <v>0</v>
      </c>
      <c r="V158" s="43">
        <v>1</v>
      </c>
      <c r="W158" s="143">
        <f>IF(AND(Q158&lt;0,O158&gt;0),O158,0)</f>
        <v>0</v>
      </c>
      <c r="X158" s="143">
        <f>IF(AND(Q158&gt;0,O158&gt;0),O158,0)</f>
        <v>0</v>
      </c>
      <c r="Y158" s="194"/>
      <c r="Z158" s="176">
        <f>_xll.BDH(C158,$Z$7,$D$1,$D$1)</f>
        <v>171.05</v>
      </c>
      <c r="AA158" s="174">
        <f>IF(OR(F158="#N/A N/A",Z158="#N/A N/A"),0,  F158 - Z158)</f>
        <v>3.4499999999999886</v>
      </c>
      <c r="AB158" s="162">
        <f>IF(OR(Z158=0,Z158="#N/A N/A"),0,AA158 / Z158*100)</f>
        <v>2.0169541069862547</v>
      </c>
      <c r="AC158" s="161">
        <v>0</v>
      </c>
      <c r="AD158" s="163">
        <f>IF(D158 = C330,1,_xll.BDP(K158,$AD$7)*L158)</f>
        <v>0.89080999999999999</v>
      </c>
      <c r="AE158" s="186">
        <f>AA158*AC158*T158/AD158 / AF330</f>
        <v>0</v>
      </c>
      <c r="AF158" s="197"/>
      <c r="AG158" s="188"/>
      <c r="AH158" s="170"/>
    </row>
    <row r="159" spans="2:34" s="43" customFormat="1" x14ac:dyDescent="0.2">
      <c r="B159" s="48">
        <v>234</v>
      </c>
      <c r="D159" s="43" t="s">
        <v>87</v>
      </c>
      <c r="E159" s="43" t="s">
        <v>119</v>
      </c>
      <c r="F159" s="66">
        <v>19.899999999999999</v>
      </c>
      <c r="G159" s="66">
        <v>19.899999999999999</v>
      </c>
      <c r="H159" s="67">
        <f>IF(OR(G159="#N/A N/A",F159="#N/A N/A"),0,  G159 - F159)</f>
        <v>0</v>
      </c>
      <c r="I159" s="75">
        <f>IF(OR(F159=0,F159="#N/A N/A"),0,H159 / F159*100)</f>
        <v>0</v>
      </c>
      <c r="J159" s="25">
        <v>88846</v>
      </c>
      <c r="K159" s="48" t="str">
        <f>CONCATENATE(C330,D159, " Curncy")</f>
        <v>EURGBP Curncy</v>
      </c>
      <c r="L159" s="48">
        <f>IF(D159 = C330,1,_xll.BDP(K159,$L$7))</f>
        <v>1</v>
      </c>
      <c r="M159" s="68">
        <f>IF(D159 = C330,1,_xll.BDP(K159,$M$7)*L159)</f>
        <v>0.89412000000000003</v>
      </c>
      <c r="N159" s="69">
        <f>H159*J159*T159/M159</f>
        <v>0</v>
      </c>
      <c r="O159" s="78">
        <f>N159 / Y330</f>
        <v>0</v>
      </c>
      <c r="P159" s="69">
        <f>G159*J159*T159/M159</f>
        <v>1977402.8094662908</v>
      </c>
      <c r="Q159" s="84">
        <f>P159 / Y330*100</f>
        <v>1.1534448545335787</v>
      </c>
      <c r="R159" s="81">
        <f>IF(Q159&lt;0,Q159,0)</f>
        <v>0</v>
      </c>
      <c r="S159" s="152">
        <f>IF(Q159&gt;0,Q159,0)</f>
        <v>1.1534448545335787</v>
      </c>
      <c r="T159" s="33">
        <f>IF(EXACT(D159,UPPER(D159)),1,0.01)/V159</f>
        <v>1</v>
      </c>
      <c r="U159" s="43">
        <v>1</v>
      </c>
      <c r="V159" s="43">
        <v>1</v>
      </c>
      <c r="W159" s="143">
        <f>IF(AND(Q159&lt;0,O159&gt;0),O159,0)</f>
        <v>0</v>
      </c>
      <c r="X159" s="143">
        <f>IF(AND(Q159&gt;0,O159&gt;0),O159,0)</f>
        <v>0</v>
      </c>
      <c r="Y159" s="194"/>
      <c r="Z159" s="176">
        <v>19.899999999999999</v>
      </c>
      <c r="AA159" s="174">
        <f>IF(OR(F159="#N/A N/A",Z159="#N/A N/A"),0,  F159 - Z159)</f>
        <v>0</v>
      </c>
      <c r="AB159" s="162">
        <f>IF(OR(Z159=0,Z159="#N/A N/A"),0,AA159 / Z159*100)</f>
        <v>0</v>
      </c>
      <c r="AC159" s="161">
        <v>88846</v>
      </c>
      <c r="AD159" s="163">
        <f>IF(D159 = C330,1,_xll.BDP(K159,$AD$7)*L159)</f>
        <v>0.89080999999999999</v>
      </c>
      <c r="AE159" s="186">
        <f>AA159*AC159*T159/AD159 / AF330</f>
        <v>0</v>
      </c>
      <c r="AF159" s="197"/>
      <c r="AG159" s="188"/>
      <c r="AH159" s="170"/>
    </row>
    <row r="160" spans="2:34" s="43" customFormat="1" x14ac:dyDescent="0.2">
      <c r="B160" s="48">
        <v>3574</v>
      </c>
      <c r="C160" s="140" t="s">
        <v>118</v>
      </c>
      <c r="D160" s="43" t="str">
        <f>_xll.BDP(C160,$D$7)</f>
        <v>GBp</v>
      </c>
      <c r="E160" s="43" t="s">
        <v>518</v>
      </c>
      <c r="F160" s="66">
        <f>_xll.BDP(C160,$F$7)</f>
        <v>501.2</v>
      </c>
      <c r="G160" s="66">
        <f>_xll.BDP(C160,$G$7)</f>
        <v>492.1</v>
      </c>
      <c r="H160" s="67">
        <f>IF(OR(G160="#N/A N/A",F160="#N/A N/A"),0,  G160 - F160)</f>
        <v>-9.0999999999999659</v>
      </c>
      <c r="I160" s="75">
        <f>IF(OR(F160=0,F160="#N/A N/A"),0,H160 / F160*100)</f>
        <v>-1.8156424581005519</v>
      </c>
      <c r="J160" s="25">
        <v>107000</v>
      </c>
      <c r="K160" s="48" t="str">
        <f>CONCATENATE(C330,D160, " Curncy")</f>
        <v>EURGBp Curncy</v>
      </c>
      <c r="L160" s="48">
        <f>IF(D160 = C330,1,_xll.BDP(K160,$L$7))</f>
        <v>1</v>
      </c>
      <c r="M160" s="68">
        <f>IF(D160 = C330,1,_xll.BDP(K160,$M$7)*L160)</f>
        <v>0.89412000000000003</v>
      </c>
      <c r="N160" s="69">
        <f>H160*J160*T160/M160</f>
        <v>-10890.037131481193</v>
      </c>
      <c r="O160" s="78">
        <f>N160 / Y330</f>
        <v>-6.3523007223686908E-5</v>
      </c>
      <c r="P160" s="69">
        <f>G160*J160*T160/M160</f>
        <v>588899.70026394667</v>
      </c>
      <c r="Q160" s="84">
        <f>P160 / Y330*100</f>
        <v>0.3435128775250158</v>
      </c>
      <c r="R160" s="81">
        <f>IF(Q160&lt;0,Q160,0)</f>
        <v>0</v>
      </c>
      <c r="S160" s="152">
        <f>IF(Q160&gt;0,Q160,0)</f>
        <v>0.3435128775250158</v>
      </c>
      <c r="T160" s="33">
        <f>IF(EXACT(D160,UPPER(D160)),1,0.01)/V160</f>
        <v>0.01</v>
      </c>
      <c r="U160" s="43">
        <v>0</v>
      </c>
      <c r="V160" s="43">
        <v>1</v>
      </c>
      <c r="W160" s="143">
        <f>IF(AND(Q160&lt;0,O160&gt;0),O160,0)</f>
        <v>0</v>
      </c>
      <c r="X160" s="143">
        <f>IF(AND(Q160&gt;0,O160&gt;0),O160,0)</f>
        <v>0</v>
      </c>
      <c r="Y160" s="194"/>
      <c r="Z160" s="176">
        <f>_xll.BDH(C160,$Z$7,$D$1,$D$1)</f>
        <v>501.2</v>
      </c>
      <c r="AA160" s="174">
        <f>IF(OR(F160="#N/A N/A",Z160="#N/A N/A"),0,  F160 - Z160)</f>
        <v>0</v>
      </c>
      <c r="AB160" s="162">
        <f>IF(OR(Z160=0,Z160="#N/A N/A"),0,AA160 / Z160*100)</f>
        <v>0</v>
      </c>
      <c r="AC160" s="161">
        <v>107000</v>
      </c>
      <c r="AD160" s="163">
        <f>IF(D160 = C330,1,_xll.BDP(K160,$AD$7)*L160)</f>
        <v>0.89080999999999999</v>
      </c>
      <c r="AE160" s="186">
        <f>AA160*AC160*T160/AD160 / AF330</f>
        <v>0</v>
      </c>
      <c r="AF160" s="197"/>
      <c r="AG160" s="188"/>
      <c r="AH160" s="170"/>
    </row>
    <row r="161" spans="2:34" s="43" customFormat="1" x14ac:dyDescent="0.2">
      <c r="B161" s="48">
        <v>3123</v>
      </c>
      <c r="C161" s="140" t="s">
        <v>117</v>
      </c>
      <c r="D161" s="43" t="str">
        <f>_xll.BDP(C161,$D$7)</f>
        <v>GBp</v>
      </c>
      <c r="E161" s="43" t="s">
        <v>408</v>
      </c>
      <c r="F161" s="66">
        <f>_xll.BDP(C161,$F$7)</f>
        <v>33.200000000000003</v>
      </c>
      <c r="G161" s="66">
        <f>_xll.BDP(C161,$G$7)</f>
        <v>33.25</v>
      </c>
      <c r="H161" s="67">
        <f>IF(OR(G161="#N/A N/A",F161="#N/A N/A"),0,  G161 - F161)</f>
        <v>4.9999999999997158E-2</v>
      </c>
      <c r="I161" s="75">
        <f>IF(OR(F161=0,F161="#N/A N/A"),0,H161 / F161*100)</f>
        <v>0.15060240963854563</v>
      </c>
      <c r="J161" s="25">
        <v>6215000</v>
      </c>
      <c r="K161" s="48" t="str">
        <f>CONCATENATE(C330,D161, " Curncy")</f>
        <v>EURGBp Curncy</v>
      </c>
      <c r="L161" s="48">
        <f>IF(D161 = C330,1,_xll.BDP(K161,$L$7))</f>
        <v>1</v>
      </c>
      <c r="M161" s="68">
        <f>IF(D161 = C330,1,_xll.BDP(K161,$M$7)*L161)</f>
        <v>0.89412000000000003</v>
      </c>
      <c r="N161" s="69">
        <f>H161*J161*T161/M161</f>
        <v>3475.484275041184</v>
      </c>
      <c r="O161" s="78">
        <f>N161 / Y330</f>
        <v>2.0272953162945112E-5</v>
      </c>
      <c r="P161" s="69">
        <f>G161*J161*T161/M161</f>
        <v>2311197.0429025185</v>
      </c>
      <c r="Q161" s="84">
        <f>P161 / Y330*100</f>
        <v>1.3481513853359266</v>
      </c>
      <c r="R161" s="81">
        <f>IF(Q161&lt;0,Q161,0)</f>
        <v>0</v>
      </c>
      <c r="S161" s="152">
        <f>IF(Q161&gt;0,Q161,0)</f>
        <v>1.3481513853359266</v>
      </c>
      <c r="T161" s="33">
        <f>IF(EXACT(D161,UPPER(D161)),1,0.01)/V161</f>
        <v>0.01</v>
      </c>
      <c r="U161" s="43">
        <v>0</v>
      </c>
      <c r="V161" s="43">
        <v>1</v>
      </c>
      <c r="W161" s="143">
        <f>IF(AND(Q161&lt;0,O161&gt;0),O161,0)</f>
        <v>0</v>
      </c>
      <c r="X161" s="143">
        <f>IF(AND(Q161&gt;0,O161&gt;0),O161,0)</f>
        <v>2.0272953162945112E-5</v>
      </c>
      <c r="Y161" s="194"/>
      <c r="Z161" s="176">
        <f>_xll.BDH(C161,$Z$7,$D$1,$D$1)</f>
        <v>33.5</v>
      </c>
      <c r="AA161" s="174">
        <f>IF(OR(F161="#N/A N/A",Z161="#N/A N/A"),0,  F161 - Z161)</f>
        <v>-0.29999999999999716</v>
      </c>
      <c r="AB161" s="162">
        <f>IF(OR(Z161=0,Z161="#N/A N/A"),0,AA161 / Z161*100)</f>
        <v>-0.89552238805969309</v>
      </c>
      <c r="AC161" s="161">
        <v>6215000</v>
      </c>
      <c r="AD161" s="163">
        <f>IF(D161 = C330,1,_xll.BDP(K161,$AD$7)*L161)</f>
        <v>0.89080999999999999</v>
      </c>
      <c r="AE161" s="186">
        <f>AA161*AC161*T161/AD161 / AF330</f>
        <v>-1.2267825915322444E-4</v>
      </c>
      <c r="AF161" s="197"/>
      <c r="AG161" s="188"/>
      <c r="AH161" s="170"/>
    </row>
    <row r="162" spans="2:34" s="43" customFormat="1" x14ac:dyDescent="0.2">
      <c r="B162" s="48">
        <v>19703</v>
      </c>
      <c r="D162" s="43" t="s">
        <v>87</v>
      </c>
      <c r="E162" s="43" t="s">
        <v>116</v>
      </c>
      <c r="F162" s="66">
        <v>500</v>
      </c>
      <c r="G162" s="66">
        <v>500</v>
      </c>
      <c r="H162" s="67">
        <f>IF(OR(G162="#N/A N/A",F162="#N/A N/A"),0,  G162 - F162)</f>
        <v>0</v>
      </c>
      <c r="I162" s="75">
        <f>IF(OR(F162=0,F162="#N/A N/A"),0,H162 / F162*100)</f>
        <v>0</v>
      </c>
      <c r="J162" s="25">
        <v>1360</v>
      </c>
      <c r="K162" s="48" t="str">
        <f>CONCATENATE(C330,D162, " Curncy")</f>
        <v>EURGBP Curncy</v>
      </c>
      <c r="L162" s="48">
        <f>IF(D162 = C330,1,_xll.BDP(K162,$L$7))</f>
        <v>1</v>
      </c>
      <c r="M162" s="68">
        <f>IF(D162 = C330,1,_xll.BDP(K162,$M$7)*L162)</f>
        <v>0.89412000000000003</v>
      </c>
      <c r="N162" s="69">
        <f>H162*J162*T162/M162</f>
        <v>0</v>
      </c>
      <c r="O162" s="78">
        <f>N162 / Y330</f>
        <v>0</v>
      </c>
      <c r="P162" s="69">
        <f>G162*J162*T162/M162</f>
        <v>760524.31440969894</v>
      </c>
      <c r="Q162" s="84">
        <f>P162 / Y330*100</f>
        <v>0.44362375384725539</v>
      </c>
      <c r="R162" s="81">
        <f>IF(Q162&lt;0,Q162,0)</f>
        <v>0</v>
      </c>
      <c r="S162" s="152">
        <f>IF(Q162&gt;0,Q162,0)</f>
        <v>0.44362375384725539</v>
      </c>
      <c r="T162" s="33">
        <f>IF(EXACT(D162,UPPER(D162)),1,0.01)/V162</f>
        <v>1</v>
      </c>
      <c r="U162" s="43">
        <v>1</v>
      </c>
      <c r="V162" s="43">
        <v>1</v>
      </c>
      <c r="W162" s="143">
        <f>IF(AND(Q162&lt;0,O162&gt;0),O162,0)</f>
        <v>0</v>
      </c>
      <c r="X162" s="143">
        <f>IF(AND(Q162&gt;0,O162&gt;0),O162,0)</f>
        <v>0</v>
      </c>
      <c r="Y162" s="194"/>
      <c r="Z162" s="176">
        <v>500</v>
      </c>
      <c r="AA162" s="174">
        <f>IF(OR(F162="#N/A N/A",Z162="#N/A N/A"),0,  F162 - Z162)</f>
        <v>0</v>
      </c>
      <c r="AB162" s="162">
        <f>IF(OR(Z162=0,Z162="#N/A N/A"),0,AA162 / Z162*100)</f>
        <v>0</v>
      </c>
      <c r="AC162" s="161">
        <v>1360</v>
      </c>
      <c r="AD162" s="163">
        <f>IF(D162 = C330,1,_xll.BDP(K162,$AD$7)*L162)</f>
        <v>0.89080999999999999</v>
      </c>
      <c r="AE162" s="186">
        <f>AA162*AC162*T162/AD162 / AF330</f>
        <v>0</v>
      </c>
      <c r="AF162" s="197"/>
      <c r="AG162" s="188"/>
      <c r="AH162" s="170"/>
    </row>
    <row r="163" spans="2:34" s="43" customFormat="1" x14ac:dyDescent="0.2">
      <c r="B163" s="48">
        <v>3299</v>
      </c>
      <c r="D163" s="43" t="s">
        <v>87</v>
      </c>
      <c r="E163" s="43" t="s">
        <v>115</v>
      </c>
      <c r="F163" s="66">
        <v>0.18</v>
      </c>
      <c r="G163" s="66">
        <v>0.18</v>
      </c>
      <c r="H163" s="67">
        <f>IF(OR(G163="#N/A N/A",F163="#N/A N/A"),0,  G163 - F163)</f>
        <v>0</v>
      </c>
      <c r="I163" s="75">
        <f>IF(OR(F163=0,F163="#N/A N/A"),0,H163 / F163*100)</f>
        <v>0</v>
      </c>
      <c r="J163" s="25">
        <v>10080000</v>
      </c>
      <c r="K163" s="48" t="str">
        <f>CONCATENATE(C330,D163, " Curncy")</f>
        <v>EURGBP Curncy</v>
      </c>
      <c r="L163" s="48">
        <f>IF(D163 = C330,1,_xll.BDP(K163,$L$7))</f>
        <v>1</v>
      </c>
      <c r="M163" s="68">
        <f>IF(D163 = C330,1,_xll.BDP(K163,$M$7)*L163)</f>
        <v>0.89412000000000003</v>
      </c>
      <c r="N163" s="69">
        <f>H163*J163*T163/M163</f>
        <v>0</v>
      </c>
      <c r="O163" s="78">
        <f>N163 / Y330</f>
        <v>0</v>
      </c>
      <c r="P163" s="69">
        <f>G163*J163*T163/M163</f>
        <v>2029257.8177425847</v>
      </c>
      <c r="Q163" s="10">
        <f>P163 / Y330*100</f>
        <v>1.1836925573242059</v>
      </c>
      <c r="R163" s="81">
        <f>IF(Q163&lt;0,Q163,0)</f>
        <v>0</v>
      </c>
      <c r="S163" s="152">
        <f>IF(Q163&gt;0,Q163,0)</f>
        <v>1.1836925573242059</v>
      </c>
      <c r="T163" s="33">
        <f>IF(EXACT(D163,UPPER(D163)),1,0.01)/V163</f>
        <v>1</v>
      </c>
      <c r="U163" s="43">
        <v>1</v>
      </c>
      <c r="V163" s="43">
        <v>1</v>
      </c>
      <c r="W163" s="143">
        <f>IF(AND(Q163&lt;0,O163&gt;0),O163,0)</f>
        <v>0</v>
      </c>
      <c r="X163" s="143">
        <f>IF(AND(Q163&gt;0,O163&gt;0),O163,0)</f>
        <v>0</v>
      </c>
      <c r="Y163" s="194"/>
      <c r="Z163" s="176">
        <v>0.18</v>
      </c>
      <c r="AA163" s="174">
        <f>IF(OR(F163="#N/A N/A",Z163="#N/A N/A"),0,  F163 - Z163)</f>
        <v>0</v>
      </c>
      <c r="AB163" s="162">
        <f>IF(OR(Z163=0,Z163="#N/A N/A"),0,AA163 / Z163*100)</f>
        <v>0</v>
      </c>
      <c r="AC163" s="161">
        <v>10080000</v>
      </c>
      <c r="AD163" s="163">
        <f>IF(D163 = C330,1,_xll.BDP(K163,$AD$7)*L163)</f>
        <v>0.89080999999999999</v>
      </c>
      <c r="AE163" s="186">
        <f>AA163*AC163*T163/AD163 / AF330</f>
        <v>0</v>
      </c>
      <c r="AF163" s="197"/>
      <c r="AG163" s="188"/>
      <c r="AH163" s="170"/>
    </row>
    <row r="164" spans="2:34" s="43" customFormat="1" x14ac:dyDescent="0.2">
      <c r="B164" s="48">
        <v>6415</v>
      </c>
      <c r="C164" s="140" t="s">
        <v>114</v>
      </c>
      <c r="D164" s="43" t="str">
        <f>_xll.BDP(C164,$D$7)</f>
        <v>GBp</v>
      </c>
      <c r="E164" s="43" t="s">
        <v>519</v>
      </c>
      <c r="F164" s="66">
        <f>_xll.BDP(C164,$F$7)</f>
        <v>677.5</v>
      </c>
      <c r="G164" s="66">
        <f>_xll.BDP(C164,$G$7)</f>
        <v>683</v>
      </c>
      <c r="H164" s="67">
        <f>IF(OR(G164="#N/A N/A",F164="#N/A N/A"),0,  G164 - F164)</f>
        <v>5.5</v>
      </c>
      <c r="I164" s="75">
        <f>IF(OR(F164=0,F164="#N/A N/A"),0,H164 / F164*100)</f>
        <v>0.8118081180811807</v>
      </c>
      <c r="J164" s="25">
        <v>-346000</v>
      </c>
      <c r="K164" s="48" t="str">
        <f>CONCATENATE(C330,D164, " Curncy")</f>
        <v>EURGBp Curncy</v>
      </c>
      <c r="L164" s="48">
        <f>IF(D164 = C330,1,_xll.BDP(K164,$L$7))</f>
        <v>1</v>
      </c>
      <c r="M164" s="68">
        <f>IF(D164 = C330,1,_xll.BDP(K164,$M$7)*L164)</f>
        <v>0.89412000000000003</v>
      </c>
      <c r="N164" s="69">
        <f>H164*J164*T164/M164</f>
        <v>-21283.496622377308</v>
      </c>
      <c r="O164" s="78">
        <f>N164 / Y330</f>
        <v>-1.2414941228990102E-4</v>
      </c>
      <c r="P164" s="69">
        <f>G164*J164*T164/M164</f>
        <v>-2643023.3078334006</v>
      </c>
      <c r="Q164" s="10">
        <f>P164 / Y330*100</f>
        <v>-1.5417099744364073</v>
      </c>
      <c r="R164" s="81">
        <f>IF(Q164&lt;0,Q164,0)</f>
        <v>-1.5417099744364073</v>
      </c>
      <c r="S164" s="152">
        <f>IF(Q164&gt;0,Q164,0)</f>
        <v>0</v>
      </c>
      <c r="T164" s="33">
        <f>IF(EXACT(D164,UPPER(D164)),1,0.01)/V164</f>
        <v>0.01</v>
      </c>
      <c r="U164" s="43">
        <v>0</v>
      </c>
      <c r="V164" s="43">
        <v>1</v>
      </c>
      <c r="W164" s="143">
        <f>IF(AND(Q164&lt;0,O164&gt;0),O164,0)</f>
        <v>0</v>
      </c>
      <c r="X164" s="143">
        <f>IF(AND(Q164&gt;0,O164&gt;0),O164,0)</f>
        <v>0</v>
      </c>
      <c r="Y164" s="194"/>
      <c r="Z164" s="176">
        <f>_xll.BDH(C164,$Z$7,$D$1,$D$1)</f>
        <v>674.5</v>
      </c>
      <c r="AA164" s="174">
        <f>IF(OR(F164="#N/A N/A",Z164="#N/A N/A"),0,  F164 - Z164)</f>
        <v>3</v>
      </c>
      <c r="AB164" s="162">
        <f>IF(OR(Z164=0,Z164="#N/A N/A"),0,AA164 / Z164*100)</f>
        <v>0.44477390659747962</v>
      </c>
      <c r="AC164" s="161">
        <v>-346000</v>
      </c>
      <c r="AD164" s="163">
        <f>IF(D164 = C330,1,_xll.BDP(K164,$AD$7)*L164)</f>
        <v>0.89080999999999999</v>
      </c>
      <c r="AE164" s="186">
        <f>AA164*AC164*T164/AD164 / AF330</f>
        <v>-6.8297148297692784E-5</v>
      </c>
      <c r="AF164" s="197"/>
      <c r="AG164" s="188"/>
      <c r="AH164" s="170"/>
    </row>
    <row r="165" spans="2:34" s="43" customFormat="1" x14ac:dyDescent="0.2">
      <c r="B165" s="48">
        <v>10184</v>
      </c>
      <c r="C165" s="140" t="s">
        <v>113</v>
      </c>
      <c r="D165" s="43" t="str">
        <f>_xll.BDP(C165,$D$7)</f>
        <v>GBp</v>
      </c>
      <c r="E165" s="43" t="s">
        <v>520</v>
      </c>
      <c r="F165" s="66">
        <f>_xll.BDP(C165,$F$7)</f>
        <v>208.4</v>
      </c>
      <c r="G165" s="66">
        <f>_xll.BDP(C165,$G$7)</f>
        <v>208</v>
      </c>
      <c r="H165" s="67">
        <f>IF(OR(G165="#N/A N/A",F165="#N/A N/A"),0,  G165 - F165)</f>
        <v>-0.40000000000000568</v>
      </c>
      <c r="I165" s="75">
        <f>IF(OR(F165=0,F165="#N/A N/A"),0,H165 / F165*100)</f>
        <v>-0.19193857965451327</v>
      </c>
      <c r="J165" s="25">
        <v>-5007000</v>
      </c>
      <c r="K165" s="48" t="str">
        <f>CONCATENATE(C330,D165, " Curncy")</f>
        <v>EURGBp Curncy</v>
      </c>
      <c r="L165" s="48">
        <f>IF(D165 = C330,1,_xll.BDP(K165,$L$7))</f>
        <v>1</v>
      </c>
      <c r="M165" s="68">
        <f>IF(D165 = C330,1,_xll.BDP(K165,$M$7)*L165)</f>
        <v>0.89412000000000003</v>
      </c>
      <c r="N165" s="69">
        <f>H165*J165*T165/M165</f>
        <v>22399.677895584802</v>
      </c>
      <c r="O165" s="78">
        <f>N165 / Y330</f>
        <v>1.3066024326548466E-4</v>
      </c>
      <c r="P165" s="69">
        <f>G165*J165*T165/M165</f>
        <v>-11647832.505703932</v>
      </c>
      <c r="Q165" s="10">
        <f>P165 / Y330*100</f>
        <v>-6.7943326498051055</v>
      </c>
      <c r="R165" s="81">
        <f>IF(Q165&lt;0,Q165,0)</f>
        <v>-6.7943326498051055</v>
      </c>
      <c r="S165" s="152">
        <f>IF(Q165&gt;0,Q165,0)</f>
        <v>0</v>
      </c>
      <c r="T165" s="33">
        <f>IF(EXACT(D165,UPPER(D165)),1,0.01)/V165</f>
        <v>0.01</v>
      </c>
      <c r="U165" s="43">
        <v>0</v>
      </c>
      <c r="V165" s="43">
        <v>1</v>
      </c>
      <c r="W165" s="143">
        <f>IF(AND(Q165&lt;0,O165&gt;0),O165,0)</f>
        <v>1.3066024326548466E-4</v>
      </c>
      <c r="X165" s="143">
        <f>IF(AND(Q165&gt;0,O165&gt;0),O165,0)</f>
        <v>0</v>
      </c>
      <c r="Y165" s="194"/>
      <c r="Z165" s="176">
        <f>_xll.BDH(C165,$Z$7,$D$1,$D$1)</f>
        <v>203.9</v>
      </c>
      <c r="AA165" s="174">
        <f>IF(OR(F165="#N/A N/A",Z165="#N/A N/A"),0,  F165 - Z165)</f>
        <v>4.5</v>
      </c>
      <c r="AB165" s="162">
        <f>IF(OR(Z165=0,Z165="#N/A N/A"),0,AA165 / Z165*100)</f>
        <v>2.2069641981363413</v>
      </c>
      <c r="AC165" s="161">
        <v>-5007000</v>
      </c>
      <c r="AD165" s="163">
        <f>IF(D165 = C330,1,_xll.BDP(K165,$AD$7)*L165)</f>
        <v>0.89080999999999999</v>
      </c>
      <c r="AE165" s="186">
        <f>AA165*AC165*T165/AD165 / AF330</f>
        <v>-1.4825021164445711E-3</v>
      </c>
      <c r="AF165" s="197"/>
      <c r="AG165" s="188"/>
      <c r="AH165" s="170"/>
    </row>
    <row r="166" spans="2:34" s="43" customFormat="1" x14ac:dyDescent="0.2">
      <c r="B166" s="48">
        <v>6110</v>
      </c>
      <c r="C166" s="140" t="s">
        <v>112</v>
      </c>
      <c r="D166" s="43" t="str">
        <f>_xll.BDP(C166,$D$7)</f>
        <v>GBp</v>
      </c>
      <c r="E166" s="43" t="s">
        <v>521</v>
      </c>
      <c r="F166" s="66">
        <f>_xll.BDP(C166,$F$7)</f>
        <v>155</v>
      </c>
      <c r="G166" s="66">
        <f>_xll.BDP(C166,$G$7)</f>
        <v>153.6</v>
      </c>
      <c r="H166" s="67">
        <f>IF(OR(G166="#N/A N/A",F166="#N/A N/A"),0,  G166 - F166)</f>
        <v>-1.4000000000000057</v>
      </c>
      <c r="I166" s="75">
        <f>IF(OR(F166=0,F166="#N/A N/A"),0,H166 / F166*100)</f>
        <v>-0.90322580645161665</v>
      </c>
      <c r="J166" s="25">
        <v>-2565000</v>
      </c>
      <c r="K166" s="48" t="str">
        <f>CONCATENATE(C330,D166, " Curncy")</f>
        <v>EURGBp Curncy</v>
      </c>
      <c r="L166" s="48">
        <f>IF(D166 = C330,1,_xll.BDP(K166,$L$7))</f>
        <v>1</v>
      </c>
      <c r="M166" s="68">
        <f>IF(D166 = C330,1,_xll.BDP(K166,$M$7)*L166)</f>
        <v>0.89412000000000003</v>
      </c>
      <c r="N166" s="69">
        <f>H166*J166*T166/M166</f>
        <v>40162.394309488824</v>
      </c>
      <c r="O166" s="78">
        <f>N166 / Y330</f>
        <v>2.3427248530375009E-4</v>
      </c>
      <c r="P166" s="69">
        <f>G166*J166*T166/M166</f>
        <v>-4406388.4042410413</v>
      </c>
      <c r="Q166" s="10">
        <f>P166 / Y330*100</f>
        <v>-2.570303838761133</v>
      </c>
      <c r="R166" s="81">
        <f>IF(Q166&lt;0,Q166,0)</f>
        <v>-2.570303838761133</v>
      </c>
      <c r="S166" s="152">
        <f>IF(Q166&gt;0,Q166,0)</f>
        <v>0</v>
      </c>
      <c r="T166" s="33">
        <f>IF(EXACT(D166,UPPER(D166)),1,0.01)/V166</f>
        <v>0.01</v>
      </c>
      <c r="U166" s="43">
        <v>0</v>
      </c>
      <c r="V166" s="43">
        <v>1</v>
      </c>
      <c r="W166" s="143">
        <f>IF(AND(Q166&lt;0,O166&gt;0),O166,0)</f>
        <v>2.3427248530375009E-4</v>
      </c>
      <c r="X166" s="143">
        <f>IF(AND(Q166&gt;0,O166&gt;0),O166,0)</f>
        <v>0</v>
      </c>
      <c r="Y166" s="194"/>
      <c r="Z166" s="176">
        <f>_xll.BDH(C166,$Z$7,$D$1,$D$1)</f>
        <v>153.9</v>
      </c>
      <c r="AA166" s="174">
        <f>IF(OR(F166="#N/A N/A",Z166="#N/A N/A"),0,  F166 - Z166)</f>
        <v>1.0999999999999943</v>
      </c>
      <c r="AB166" s="162">
        <f>IF(OR(Z166=0,Z166="#N/A N/A"),0,AA166 / Z166*100)</f>
        <v>0.7147498375568514</v>
      </c>
      <c r="AC166" s="161">
        <v>-2565000</v>
      </c>
      <c r="AD166" s="163">
        <f>IF(D166 = C330,1,_xll.BDP(K166,$AD$7)*L166)</f>
        <v>0.89080999999999999</v>
      </c>
      <c r="AE166" s="186">
        <f>AA166*AC166*T166/AD166 / AF330</f>
        <v>-1.856458611964732E-4</v>
      </c>
      <c r="AF166" s="197"/>
      <c r="AG166" s="188"/>
      <c r="AH166" s="170"/>
    </row>
    <row r="167" spans="2:34" s="43" customFormat="1" x14ac:dyDescent="0.2">
      <c r="B167" s="48">
        <v>19</v>
      </c>
      <c r="D167" s="43" t="s">
        <v>87</v>
      </c>
      <c r="E167" s="43" t="s">
        <v>111</v>
      </c>
      <c r="F167" s="66">
        <v>198.5</v>
      </c>
      <c r="G167" s="66">
        <v>198.5</v>
      </c>
      <c r="H167" s="67">
        <f>IF(OR(G167="#N/A N/A",F167="#N/A N/A"),0,  G167 - F167)</f>
        <v>0</v>
      </c>
      <c r="I167" s="75">
        <f>IF(OR(F167=0,F167="#N/A N/A"),0,H167 / F167*100)</f>
        <v>0</v>
      </c>
      <c r="J167" s="25">
        <v>6346</v>
      </c>
      <c r="K167" s="48" t="str">
        <f>CONCATENATE(C330,D167, " Curncy")</f>
        <v>EURGBP Curncy</v>
      </c>
      <c r="L167" s="48">
        <f>IF(D167 = C330,1,_xll.BDP(K167,$L$7))</f>
        <v>1</v>
      </c>
      <c r="M167" s="68">
        <f>IF(D167 = C330,1,_xll.BDP(K167,$M$7)*L167)</f>
        <v>0.89412000000000003</v>
      </c>
      <c r="N167" s="69">
        <f>H167*J167*T167/M167</f>
        <v>0</v>
      </c>
      <c r="O167" s="78">
        <f>N167 / Y330</f>
        <v>0</v>
      </c>
      <c r="P167" s="69">
        <f>G167*J167*T167/M167</f>
        <v>1408850.0424998882</v>
      </c>
      <c r="Q167" s="10">
        <f>P167 / Y330*100</f>
        <v>0.82180060863244786</v>
      </c>
      <c r="R167" s="81">
        <f>IF(Q167&lt;0,Q167,0)</f>
        <v>0</v>
      </c>
      <c r="S167" s="152">
        <f>IF(Q167&gt;0,Q167,0)</f>
        <v>0.82180060863244786</v>
      </c>
      <c r="T167" s="33">
        <f>IF(EXACT(D167,UPPER(D167)),1,0.01)/V167</f>
        <v>1</v>
      </c>
      <c r="U167" s="43">
        <v>1</v>
      </c>
      <c r="V167" s="43">
        <v>1</v>
      </c>
      <c r="W167" s="143">
        <f>IF(AND(Q167&lt;0,O167&gt;0),O167,0)</f>
        <v>0</v>
      </c>
      <c r="X167" s="143">
        <f>IF(AND(Q167&gt;0,O167&gt;0),O167,0)</f>
        <v>0</v>
      </c>
      <c r="Y167" s="194"/>
      <c r="Z167" s="176">
        <v>198.5</v>
      </c>
      <c r="AA167" s="174">
        <f>IF(OR(F167="#N/A N/A",Z167="#N/A N/A"),0,  F167 - Z167)</f>
        <v>0</v>
      </c>
      <c r="AB167" s="162">
        <f>IF(OR(Z167=0,Z167="#N/A N/A"),0,AA167 / Z167*100)</f>
        <v>0</v>
      </c>
      <c r="AC167" s="161">
        <v>6346</v>
      </c>
      <c r="AD167" s="163">
        <f>IF(D167 = C330,1,_xll.BDP(K167,$AD$7)*L167)</f>
        <v>0.89080999999999999</v>
      </c>
      <c r="AE167" s="186">
        <f>AA167*AC167*T167/AD167 / AF330</f>
        <v>0</v>
      </c>
      <c r="AF167" s="197"/>
      <c r="AG167" s="188"/>
      <c r="AH167" s="170"/>
    </row>
    <row r="168" spans="2:34" s="43" customFormat="1" x14ac:dyDescent="0.2">
      <c r="B168" s="48">
        <v>469</v>
      </c>
      <c r="D168" s="43" t="s">
        <v>87</v>
      </c>
      <c r="E168" s="43" t="s">
        <v>110</v>
      </c>
      <c r="F168" s="66">
        <v>198.5</v>
      </c>
      <c r="G168" s="66">
        <v>198.5</v>
      </c>
      <c r="H168" s="67">
        <f>IF(OR(G168="#N/A N/A",F168="#N/A N/A"),0,  G168 - F168)</f>
        <v>0</v>
      </c>
      <c r="I168" s="75">
        <f>IF(OR(F168=0,F168="#N/A N/A"),0,H168 / F168*100)</f>
        <v>0</v>
      </c>
      <c r="J168" s="25">
        <v>3677</v>
      </c>
      <c r="K168" s="48" t="str">
        <f>CONCATENATE(C330,D168, " Curncy")</f>
        <v>EURGBP Curncy</v>
      </c>
      <c r="L168" s="48">
        <f>IF(D168 = C330,1,_xll.BDP(K168,$L$7))</f>
        <v>1</v>
      </c>
      <c r="M168" s="68">
        <f>IF(D168 = C330,1,_xll.BDP(K168,$M$7)*L168)</f>
        <v>0.89412000000000003</v>
      </c>
      <c r="N168" s="69">
        <f>H168*J168*T168/M168</f>
        <v>0</v>
      </c>
      <c r="O168" s="78">
        <f>N168 / Y330</f>
        <v>0</v>
      </c>
      <c r="P168" s="69">
        <f>G168*J168*T168/M168</f>
        <v>816316.04258936155</v>
      </c>
      <c r="Q168" s="10">
        <f>P168 / Y330*100</f>
        <v>0.47616779671312803</v>
      </c>
      <c r="R168" s="81">
        <f>IF(Q168&lt;0,Q168,0)</f>
        <v>0</v>
      </c>
      <c r="S168" s="152">
        <f>IF(Q168&gt;0,Q168,0)</f>
        <v>0.47616779671312803</v>
      </c>
      <c r="T168" s="33">
        <f>IF(EXACT(D168,UPPER(D168)),1,0.01)/V168</f>
        <v>1</v>
      </c>
      <c r="U168" s="43">
        <v>1</v>
      </c>
      <c r="V168" s="43">
        <v>1</v>
      </c>
      <c r="W168" s="143">
        <f>IF(AND(Q168&lt;0,O168&gt;0),O168,0)</f>
        <v>0</v>
      </c>
      <c r="X168" s="143">
        <f>IF(AND(Q168&gt;0,O168&gt;0),O168,0)</f>
        <v>0</v>
      </c>
      <c r="Y168" s="194"/>
      <c r="Z168" s="176">
        <v>198.5</v>
      </c>
      <c r="AA168" s="174">
        <f>IF(OR(F168="#N/A N/A",Z168="#N/A N/A"),0,  F168 - Z168)</f>
        <v>0</v>
      </c>
      <c r="AB168" s="162">
        <f>IF(OR(Z168=0,Z168="#N/A N/A"),0,AA168 / Z168*100)</f>
        <v>0</v>
      </c>
      <c r="AC168" s="161">
        <v>3677</v>
      </c>
      <c r="AD168" s="163">
        <f>IF(D168 = C330,1,_xll.BDP(K168,$AD$7)*L168)</f>
        <v>0.89080999999999999</v>
      </c>
      <c r="AE168" s="186">
        <f>AA168*AC168*T168/AD168 / AF330</f>
        <v>0</v>
      </c>
      <c r="AF168" s="197"/>
      <c r="AG168" s="188"/>
      <c r="AH168" s="170"/>
    </row>
    <row r="169" spans="2:34" s="43" customFormat="1" x14ac:dyDescent="0.2">
      <c r="B169" s="48">
        <v>24000</v>
      </c>
      <c r="C169" s="140" t="s">
        <v>109</v>
      </c>
      <c r="D169" s="43" t="str">
        <f>_xll.BDP(C169,$D$7)</f>
        <v>GBp</v>
      </c>
      <c r="E169" s="43" t="s">
        <v>522</v>
      </c>
      <c r="F169" s="66">
        <f>_xll.BDP(C169,$F$7)</f>
        <v>139.5</v>
      </c>
      <c r="G169" s="66">
        <f>_xll.BDP(C169,$G$7)</f>
        <v>139.1</v>
      </c>
      <c r="H169" s="67">
        <f>IF(OR(G169="#N/A N/A",F169="#N/A N/A"),0,  G169 - F169)</f>
        <v>-0.40000000000000568</v>
      </c>
      <c r="I169" s="75">
        <f>IF(OR(F169=0,F169="#N/A N/A"),0,H169 / F169*100)</f>
        <v>-0.28673835125448438</v>
      </c>
      <c r="J169" s="25">
        <v>-2332000</v>
      </c>
      <c r="K169" s="48" t="str">
        <f>CONCATENATE(C330,D169, " Curncy")</f>
        <v>EURGBp Curncy</v>
      </c>
      <c r="L169" s="48">
        <f>IF(D169 = C330,1,_xll.BDP(K169,$L$7))</f>
        <v>1</v>
      </c>
      <c r="M169" s="68">
        <f>IF(D169 = C330,1,_xll.BDP(K169,$M$7)*L169)</f>
        <v>0.89412000000000003</v>
      </c>
      <c r="N169" s="69">
        <f>H169*J169*T169/M169</f>
        <v>10432.604124726136</v>
      </c>
      <c r="O169" s="78">
        <f>N169 / Y330</f>
        <v>6.0854740821871428E-5</v>
      </c>
      <c r="P169" s="69">
        <f>G169*J169*T169/M169</f>
        <v>-3627938.084373462</v>
      </c>
      <c r="Q169" s="10">
        <f>P169 / Y330*100</f>
        <v>-2.1162236120805487</v>
      </c>
      <c r="R169" s="81">
        <f>IF(Q169&lt;0,Q169,0)</f>
        <v>-2.1162236120805487</v>
      </c>
      <c r="S169" s="152">
        <f>IF(Q169&gt;0,Q169,0)</f>
        <v>0</v>
      </c>
      <c r="T169" s="33">
        <f>IF(EXACT(D169,UPPER(D169)),1,0.01)/V169</f>
        <v>0.01</v>
      </c>
      <c r="U169" s="43">
        <v>0</v>
      </c>
      <c r="V169" s="43">
        <v>1</v>
      </c>
      <c r="W169" s="143">
        <f>IF(AND(Q169&lt;0,O169&gt;0),O169,0)</f>
        <v>6.0854740821871428E-5</v>
      </c>
      <c r="X169" s="143">
        <f>IF(AND(Q169&gt;0,O169&gt;0),O169,0)</f>
        <v>0</v>
      </c>
      <c r="Y169" s="194"/>
      <c r="Z169" s="176">
        <f>_xll.BDH(C169,$Z$7,$D$1,$D$1)</f>
        <v>138.5</v>
      </c>
      <c r="AA169" s="174">
        <f>IF(OR(F169="#N/A N/A",Z169="#N/A N/A"),0,  F169 - Z169)</f>
        <v>1</v>
      </c>
      <c r="AB169" s="162">
        <f>IF(OR(Z169=0,Z169="#N/A N/A"),0,AA169 / Z169*100)</f>
        <v>0.72202166064981954</v>
      </c>
      <c r="AC169" s="161">
        <v>-2332000</v>
      </c>
      <c r="AD169" s="163">
        <f>IF(D169 = C330,1,_xll.BDP(K169,$AD$7)*L169)</f>
        <v>0.89080999999999999</v>
      </c>
      <c r="AE169" s="186">
        <f>AA169*AC169*T169/AD169 / AF330</f>
        <v>-1.5343829463412289E-4</v>
      </c>
      <c r="AF169" s="197"/>
      <c r="AG169" s="188"/>
      <c r="AH169" s="170"/>
    </row>
    <row r="170" spans="2:34" s="43" customFormat="1" x14ac:dyDescent="0.2">
      <c r="B170" s="48">
        <v>10254</v>
      </c>
      <c r="C170" s="140" t="s">
        <v>108</v>
      </c>
      <c r="D170" s="43" t="str">
        <f>_xll.BDP(C170,$D$7)</f>
        <v>GBp</v>
      </c>
      <c r="E170" s="43" t="s">
        <v>523</v>
      </c>
      <c r="F170" s="66">
        <f>_xll.BDP(C170,$F$7)</f>
        <v>518.20000000000005</v>
      </c>
      <c r="G170" s="66">
        <f>_xll.BDP(C170,$G$7)</f>
        <v>518.6</v>
      </c>
      <c r="H170" s="67">
        <f>IF(OR(G170="#N/A N/A",F170="#N/A N/A"),0,  G170 - F170)</f>
        <v>0.39999999999997726</v>
      </c>
      <c r="I170" s="75">
        <f>IF(OR(F170=0,F170="#N/A N/A"),0,H170 / F170*100)</f>
        <v>7.7190274025468394E-2</v>
      </c>
      <c r="J170" s="25">
        <v>-130000</v>
      </c>
      <c r="K170" s="48" t="str">
        <f>CONCATENATE(C330,D170, " Curncy")</f>
        <v>EURGBp Curncy</v>
      </c>
      <c r="L170" s="48">
        <f>IF(D170 = C330,1,_xll.BDP(K170,$L$7))</f>
        <v>1</v>
      </c>
      <c r="M170" s="68">
        <f>IF(D170 = C330,1,_xll.BDP(K170,$M$7)*L170)</f>
        <v>0.89412000000000003</v>
      </c>
      <c r="N170" s="69">
        <f>H170*J170*T170/M170</f>
        <v>-581.57741690150135</v>
      </c>
      <c r="O170" s="78">
        <f>N170 / Y330</f>
        <v>-3.3924169411847009E-6</v>
      </c>
      <c r="P170" s="69">
        <f>G170*J170*T170/M170</f>
        <v>-754015.12101283937</v>
      </c>
      <c r="Q170" s="10">
        <f>P170 / Y330*100</f>
        <v>-0.43982685642462144</v>
      </c>
      <c r="R170" s="81">
        <f>IF(Q170&lt;0,Q170,0)</f>
        <v>-0.43982685642462144</v>
      </c>
      <c r="S170" s="152">
        <f>IF(Q170&gt;0,Q170,0)</f>
        <v>0</v>
      </c>
      <c r="T170" s="33">
        <f>IF(EXACT(D170,UPPER(D170)),1,0.01)/V170</f>
        <v>0.01</v>
      </c>
      <c r="U170" s="43">
        <v>0</v>
      </c>
      <c r="V170" s="43">
        <v>1</v>
      </c>
      <c r="W170" s="143">
        <f>IF(AND(Q170&lt;0,O170&gt;0),O170,0)</f>
        <v>0</v>
      </c>
      <c r="X170" s="143">
        <f>IF(AND(Q170&gt;0,O170&gt;0),O170,0)</f>
        <v>0</v>
      </c>
      <c r="Y170" s="194"/>
      <c r="Z170" s="176">
        <f>_xll.BDH(C170,$Z$7,$D$1,$D$1)</f>
        <v>507.4</v>
      </c>
      <c r="AA170" s="174">
        <f>IF(OR(F170="#N/A N/A",Z170="#N/A N/A"),0,  F170 - Z170)</f>
        <v>10.800000000000068</v>
      </c>
      <c r="AB170" s="162">
        <f>IF(OR(Z170=0,Z170="#N/A N/A"),0,AA170 / Z170*100)</f>
        <v>2.1284982262514918</v>
      </c>
      <c r="AC170" s="161">
        <v>-130000</v>
      </c>
      <c r="AD170" s="163">
        <f>IF(D170 = C330,1,_xll.BDP(K170,$AD$7)*L170)</f>
        <v>0.89080999999999999</v>
      </c>
      <c r="AE170" s="186">
        <f>AA170*AC170*T170/AD170 / AF330</f>
        <v>-9.2378801743700647E-5</v>
      </c>
      <c r="AF170" s="197"/>
      <c r="AG170" s="188"/>
      <c r="AH170" s="170"/>
    </row>
    <row r="171" spans="2:34" s="43" customFormat="1" x14ac:dyDescent="0.2">
      <c r="B171" s="48">
        <v>778</v>
      </c>
      <c r="C171" s="140" t="s">
        <v>107</v>
      </c>
      <c r="D171" s="43" t="str">
        <f>_xll.BDP(C171,$D$7)</f>
        <v>GBp</v>
      </c>
      <c r="E171" s="43" t="s">
        <v>524</v>
      </c>
      <c r="F171" s="66">
        <f>_xll.BDP(C171,$F$7)</f>
        <v>569</v>
      </c>
      <c r="G171" s="66">
        <f>_xll.BDP(C171,$G$7)</f>
        <v>578.5</v>
      </c>
      <c r="H171" s="67">
        <f>IF(OR(G171="#N/A N/A",F171="#N/A N/A"),0,  G171 - F171)</f>
        <v>9.5</v>
      </c>
      <c r="I171" s="75">
        <f>IF(OR(F171=0,F171="#N/A N/A"),0,H171 / F171*100)</f>
        <v>1.6695957820738139</v>
      </c>
      <c r="J171" s="25">
        <v>-3009693</v>
      </c>
      <c r="K171" s="48" t="str">
        <f>CONCATENATE(C330,D171, " Curncy")</f>
        <v>EURGBp Curncy</v>
      </c>
      <c r="L171" s="48">
        <f>IF(D171 = C330,1,_xll.BDP(K171,$L$7))</f>
        <v>1</v>
      </c>
      <c r="M171" s="68">
        <f>IF(D171 = C330,1,_xll.BDP(K171,$M$7)*L171)</f>
        <v>0.89412000000000003</v>
      </c>
      <c r="N171" s="69">
        <f>H171*J171*T171/M171</f>
        <v>-319779.03972621128</v>
      </c>
      <c r="O171" s="78">
        <f>N171 / Y330</f>
        <v>-1.8653128547917901E-3</v>
      </c>
      <c r="P171" s="69">
        <f>G171*J171*T171/M171</f>
        <v>-19472860.471748758</v>
      </c>
      <c r="Q171" s="10">
        <f>P171 / Y330*100</f>
        <v>-11.358773542074216</v>
      </c>
      <c r="R171" s="81">
        <f>IF(Q171&lt;0,Q171,0)</f>
        <v>-11.358773542074216</v>
      </c>
      <c r="S171" s="152">
        <f>IF(Q171&gt;0,Q171,0)</f>
        <v>0</v>
      </c>
      <c r="T171" s="33">
        <f>IF(EXACT(D171,UPPER(D171)),1,0.01)/V171</f>
        <v>0.01</v>
      </c>
      <c r="U171" s="43">
        <v>0</v>
      </c>
      <c r="V171" s="43">
        <v>1</v>
      </c>
      <c r="W171" s="143">
        <f>IF(AND(Q171&lt;0,O171&gt;0),O171,0)</f>
        <v>0</v>
      </c>
      <c r="X171" s="143">
        <f>IF(AND(Q171&gt;0,O171&gt;0),O171,0)</f>
        <v>0</v>
      </c>
      <c r="Y171" s="194"/>
      <c r="Z171" s="176">
        <f>_xll.BDH(C171,$Z$7,$D$1,$D$1)</f>
        <v>556.5</v>
      </c>
      <c r="AA171" s="174">
        <f>IF(OR(F171="#N/A N/A",Z171="#N/A N/A"),0,  F171 - Z171)</f>
        <v>12.5</v>
      </c>
      <c r="AB171" s="162">
        <f>IF(OR(Z171=0,Z171="#N/A N/A"),0,AA171 / Z171*100)</f>
        <v>2.2461814914645104</v>
      </c>
      <c r="AC171" s="161">
        <v>-3009693</v>
      </c>
      <c r="AD171" s="163">
        <f>IF(D171 = C330,1,_xll.BDP(K171,$AD$7)*L171)</f>
        <v>0.89080999999999999</v>
      </c>
      <c r="AE171" s="186">
        <f>AA171*AC171*T171/AD171 / AF330</f>
        <v>-2.4753546381446035E-3</v>
      </c>
      <c r="AF171" s="197"/>
      <c r="AG171" s="188"/>
      <c r="AH171" s="170"/>
    </row>
    <row r="172" spans="2:34" s="43" customFormat="1" x14ac:dyDescent="0.2">
      <c r="B172" s="48"/>
      <c r="C172" s="140" t="s">
        <v>106</v>
      </c>
      <c r="D172" s="43" t="str">
        <f>_xll.BDP(C172,$D$7)</f>
        <v>GBP</v>
      </c>
      <c r="E172" s="43" t="s">
        <v>374</v>
      </c>
      <c r="F172" s="66">
        <f>_xll.BDP(C172,$F$7)</f>
        <v>122.3</v>
      </c>
      <c r="G172" s="66">
        <f>_xll.BDP(C172,$G$7)</f>
        <v>122.04</v>
      </c>
      <c r="H172" s="67">
        <f>IF(OR(G172="#N/A N/A",F172="#N/A N/A"),0,  G172 - F172)</f>
        <v>-0.25999999999999091</v>
      </c>
      <c r="I172" s="75">
        <f>IF(OR(F172=0,F172="#N/A N/A"),0,H172 / F172*100)</f>
        <v>-0.21259198691740877</v>
      </c>
      <c r="J172" s="25">
        <v>0</v>
      </c>
      <c r="K172" s="48" t="str">
        <f>CONCATENATE(C330,D172, " Curncy")</f>
        <v>EURGBP Curncy</v>
      </c>
      <c r="L172" s="48">
        <f>IF(D172 = C330,1,_xll.BDP(K172,$L$7))</f>
        <v>1</v>
      </c>
      <c r="M172" s="68">
        <f>IF(D172 = C330,1,_xll.BDP(K172,$M$7)*L172)</f>
        <v>0.89412000000000003</v>
      </c>
      <c r="N172" s="69">
        <f>H172*J172*T172/M172</f>
        <v>0</v>
      </c>
      <c r="O172" s="78">
        <f>N172 / Y330</f>
        <v>0</v>
      </c>
      <c r="P172" s="69">
        <f>G172*J172*T172/M172</f>
        <v>0</v>
      </c>
      <c r="Q172" s="10">
        <f>P172 / Y330*100</f>
        <v>0</v>
      </c>
      <c r="R172" s="81">
        <f>IF(Q172&lt;0,Q172,0)</f>
        <v>0</v>
      </c>
      <c r="S172" s="152">
        <f>IF(Q172&gt;0,Q172,0)</f>
        <v>0</v>
      </c>
      <c r="T172" s="33">
        <f>IF(EXACT(D172,UPPER(D172)),1,0.01)/V172</f>
        <v>1000</v>
      </c>
      <c r="U172" s="43">
        <v>0</v>
      </c>
      <c r="V172" s="43">
        <v>1E-3</v>
      </c>
      <c r="W172" s="143">
        <f>IF(AND(Q172&lt;0,O172&gt;0),O172,0)</f>
        <v>0</v>
      </c>
      <c r="X172" s="143">
        <f>IF(AND(Q172&gt;0,O172&gt;0),O172,0)</f>
        <v>0</v>
      </c>
      <c r="Y172" s="194"/>
      <c r="Z172" s="176">
        <f>_xll.BDH(C172,$Z$7,$D$1,$D$1)</f>
        <v>122.59</v>
      </c>
      <c r="AA172" s="174">
        <f>IF(OR(F172="#N/A N/A",Z172="#N/A N/A"),0,  F172 - Z172)</f>
        <v>-0.29000000000000625</v>
      </c>
      <c r="AB172" s="162">
        <f>IF(OR(Z172=0,Z172="#N/A N/A"),0,AA172 / Z172*100)</f>
        <v>-0.23656089403703914</v>
      </c>
      <c r="AC172" s="161">
        <v>0</v>
      </c>
      <c r="AD172" s="163">
        <f>IF(D172 = C330,1,_xll.BDP(K172,$AD$7)*L172)</f>
        <v>0.89080999999999999</v>
      </c>
      <c r="AE172" s="186">
        <f>AA172*AC172*T172/AD172 / AF330</f>
        <v>0</v>
      </c>
      <c r="AF172" s="197"/>
      <c r="AG172" s="188"/>
      <c r="AH172" s="170"/>
    </row>
    <row r="173" spans="2:34" s="43" customFormat="1" x14ac:dyDescent="0.2">
      <c r="B173" s="48">
        <v>11</v>
      </c>
      <c r="C173" s="140" t="s">
        <v>105</v>
      </c>
      <c r="D173" s="43" t="str">
        <f>_xll.BDP(C173,$D$7)</f>
        <v>GBp</v>
      </c>
      <c r="E173" s="43" t="s">
        <v>525</v>
      </c>
      <c r="F173" s="66">
        <f>_xll.BDP(C173,$F$7)</f>
        <v>91.2</v>
      </c>
      <c r="G173" s="66">
        <f>_xll.BDP(C173,$G$7)</f>
        <v>93.2</v>
      </c>
      <c r="H173" s="67">
        <f>IF(OR(G173="#N/A N/A",F173="#N/A N/A"),0,  G173 - F173)</f>
        <v>2</v>
      </c>
      <c r="I173" s="75">
        <f>IF(OR(F173=0,F173="#N/A N/A"),0,H173 / F173*100)</f>
        <v>2.1929824561403506</v>
      </c>
      <c r="J173" s="25">
        <v>-800000</v>
      </c>
      <c r="K173" s="48" t="str">
        <f>CONCATENATE(C330,D173, " Curncy")</f>
        <v>EURGBp Curncy</v>
      </c>
      <c r="L173" s="48">
        <f>IF(D173 = C330,1,_xll.BDP(K173,$L$7))</f>
        <v>1</v>
      </c>
      <c r="M173" s="68">
        <f>IF(D173 = C330,1,_xll.BDP(K173,$M$7)*L173)</f>
        <v>0.89412000000000003</v>
      </c>
      <c r="N173" s="69">
        <f>H173*J173*T173/M173</f>
        <v>-17894.689750816444</v>
      </c>
      <c r="O173" s="78">
        <f>N173 / Y330</f>
        <v>-1.0438205972876596E-4</v>
      </c>
      <c r="P173" s="69">
        <f>G173*J173*T173/M173</f>
        <v>-833892.54238804628</v>
      </c>
      <c r="Q173" s="10">
        <f>P173 / Y330*100</f>
        <v>-0.48642039833604939</v>
      </c>
      <c r="R173" s="81">
        <f>IF(Q173&lt;0,Q173,0)</f>
        <v>-0.48642039833604939</v>
      </c>
      <c r="S173" s="152">
        <f>IF(Q173&gt;0,Q173,0)</f>
        <v>0</v>
      </c>
      <c r="T173" s="33">
        <f>IF(EXACT(D173,UPPER(D173)),1,0.01)/V173</f>
        <v>0.01</v>
      </c>
      <c r="U173" s="43">
        <v>0</v>
      </c>
      <c r="V173" s="43">
        <v>1</v>
      </c>
      <c r="W173" s="143">
        <f>IF(AND(Q173&lt;0,O173&gt;0),O173,0)</f>
        <v>0</v>
      </c>
      <c r="X173" s="143">
        <f>IF(AND(Q173&gt;0,O173&gt;0),O173,0)</f>
        <v>0</v>
      </c>
      <c r="Y173" s="194"/>
      <c r="Z173" s="176">
        <f>_xll.BDH(C173,$Z$7,$D$1,$D$1)</f>
        <v>90.4</v>
      </c>
      <c r="AA173" s="174">
        <f>IF(OR(F173="#N/A N/A",Z173="#N/A N/A"),0,  F173 - Z173)</f>
        <v>0.79999999999999716</v>
      </c>
      <c r="AB173" s="162">
        <f>IF(OR(Z173=0,Z173="#N/A N/A"),0,AA173 / Z173*100)</f>
        <v>0.8849557522123862</v>
      </c>
      <c r="AC173" s="161">
        <v>-800000</v>
      </c>
      <c r="AD173" s="163">
        <f>IF(D173 = C330,1,_xll.BDP(K173,$AD$7)*L173)</f>
        <v>0.89080999999999999</v>
      </c>
      <c r="AE173" s="186">
        <f>AA173*AC173*T173/AD173 / AF330</f>
        <v>-4.2109995096843176E-5</v>
      </c>
      <c r="AF173" s="197"/>
      <c r="AG173" s="188"/>
      <c r="AH173" s="170"/>
    </row>
    <row r="174" spans="2:34" s="43" customFormat="1" x14ac:dyDescent="0.2">
      <c r="B174" s="48">
        <v>3260</v>
      </c>
      <c r="C174" s="140" t="s">
        <v>104</v>
      </c>
      <c r="D174" s="43" t="str">
        <f>_xll.BDP(C174,$D$7)</f>
        <v>GBp</v>
      </c>
      <c r="E174" s="43" t="s">
        <v>526</v>
      </c>
      <c r="F174" s="66">
        <f>_xll.BDP(C174,$F$7)</f>
        <v>165.45</v>
      </c>
      <c r="G174" s="66">
        <f>_xll.BDP(C174,$G$7)</f>
        <v>166.15</v>
      </c>
      <c r="H174" s="67">
        <f>IF(OR(G174="#N/A N/A",F174="#N/A N/A"),0,  G174 - F174)</f>
        <v>0.70000000000001705</v>
      </c>
      <c r="I174" s="75">
        <f>IF(OR(F174=0,F174="#N/A N/A"),0,H174 / F174*100)</f>
        <v>0.42308854638864735</v>
      </c>
      <c r="J174" s="25">
        <v>3713627</v>
      </c>
      <c r="K174" s="48" t="str">
        <f>CONCATENATE(C330,D174, " Curncy")</f>
        <v>EURGBp Curncy</v>
      </c>
      <c r="L174" s="48">
        <f>IF(D174 = C330,1,_xll.BDP(K174,$L$7))</f>
        <v>1</v>
      </c>
      <c r="M174" s="68">
        <f>IF(D174 = C330,1,_xll.BDP(K174,$M$7)*L174)</f>
        <v>0.89412000000000003</v>
      </c>
      <c r="N174" s="69">
        <f>H174*J174*T174/M174</f>
        <v>29073.713819174867</v>
      </c>
      <c r="O174" s="78">
        <f>N174 / Y330</f>
        <v>1.6959076545441075E-4</v>
      </c>
      <c r="P174" s="69">
        <f>G174*J174*T174/M174</f>
        <v>6900853.6443654103</v>
      </c>
      <c r="Q174" s="10">
        <f>P174 / Y330*100</f>
        <v>4.0253579543213807</v>
      </c>
      <c r="R174" s="81">
        <f>IF(Q174&lt;0,Q174,0)</f>
        <v>0</v>
      </c>
      <c r="S174" s="152">
        <f>IF(Q174&gt;0,Q174,0)</f>
        <v>4.0253579543213807</v>
      </c>
      <c r="T174" s="33">
        <f>IF(EXACT(D174,UPPER(D174)),1,0.01)/V174</f>
        <v>0.01</v>
      </c>
      <c r="U174" s="43">
        <v>0</v>
      </c>
      <c r="V174" s="43">
        <v>1</v>
      </c>
      <c r="W174" s="143">
        <f>IF(AND(Q174&lt;0,O174&gt;0),O174,0)</f>
        <v>0</v>
      </c>
      <c r="X174" s="143">
        <f>IF(AND(Q174&gt;0,O174&gt;0),O174,0)</f>
        <v>1.6959076545441075E-4</v>
      </c>
      <c r="Y174" s="194"/>
      <c r="Z174" s="176">
        <f>_xll.BDH(C174,$Z$7,$D$1,$D$1)</f>
        <v>161.5</v>
      </c>
      <c r="AA174" s="174">
        <f>IF(OR(F174="#N/A N/A",Z174="#N/A N/A"),0,  F174 - Z174)</f>
        <v>3.9499999999999886</v>
      </c>
      <c r="AB174" s="162">
        <f>IF(OR(Z174=0,Z174="#N/A N/A"),0,AA174 / Z174*100)</f>
        <v>2.4458204334365257</v>
      </c>
      <c r="AC174" s="161">
        <v>3713627</v>
      </c>
      <c r="AD174" s="163">
        <f>IF(D174 = C330,1,_xll.BDP(K174,$AD$7)*L174)</f>
        <v>0.89080999999999999</v>
      </c>
      <c r="AE174" s="186">
        <f>AA174*AC174*T174/AD174 / AF330</f>
        <v>9.6516284110616105E-4</v>
      </c>
      <c r="AF174" s="197"/>
      <c r="AG174" s="188"/>
      <c r="AH174" s="170"/>
    </row>
    <row r="175" spans="2:34" s="43" customFormat="1" x14ac:dyDescent="0.2">
      <c r="B175" s="48">
        <v>20120</v>
      </c>
      <c r="C175" s="140" t="s">
        <v>103</v>
      </c>
      <c r="D175" s="43" t="str">
        <f>_xll.BDP(C175,$D$7)</f>
        <v>GBp</v>
      </c>
      <c r="E175" s="43" t="s">
        <v>407</v>
      </c>
      <c r="F175" s="66">
        <f>_xll.BDP(C175,$F$7)</f>
        <v>171.5</v>
      </c>
      <c r="G175" s="66">
        <f>_xll.BDP(C175,$G$7)</f>
        <v>171.5</v>
      </c>
      <c r="H175" s="67">
        <f>IF(OR(G175="#N/A N/A",F175="#N/A N/A"),0,  G175 - F175)</f>
        <v>0</v>
      </c>
      <c r="I175" s="75">
        <f>IF(OR(F175=0,F175="#N/A N/A"),0,H175 / F175*100)</f>
        <v>0</v>
      </c>
      <c r="J175" s="25">
        <v>2402000</v>
      </c>
      <c r="K175" s="48" t="str">
        <f>CONCATENATE(C330,D175, " Curncy")</f>
        <v>EURGBp Curncy</v>
      </c>
      <c r="L175" s="48">
        <f>IF(D175 = C330,1,_xll.BDP(K175,$L$7))</f>
        <v>1</v>
      </c>
      <c r="M175" s="68">
        <f>IF(D175 = C330,1,_xll.BDP(K175,$M$7)*L175)</f>
        <v>0.89412000000000003</v>
      </c>
      <c r="N175" s="69">
        <f>H175*J175*T175/M175</f>
        <v>0</v>
      </c>
      <c r="O175" s="78">
        <f>N175 / Y330</f>
        <v>0</v>
      </c>
      <c r="P175" s="69">
        <f>G175*J175*T175/M175</f>
        <v>4607245.1125128614</v>
      </c>
      <c r="Q175" s="10">
        <f>P175 / Y330*100</f>
        <v>2.68746617692794</v>
      </c>
      <c r="R175" s="81">
        <f>IF(Q175&lt;0,Q175,0)</f>
        <v>0</v>
      </c>
      <c r="S175" s="152">
        <f>IF(Q175&gt;0,Q175,0)</f>
        <v>2.68746617692794</v>
      </c>
      <c r="T175" s="33">
        <f>IF(EXACT(D175,UPPER(D175)),1,0.01)/V175</f>
        <v>0.01</v>
      </c>
      <c r="U175" s="43">
        <v>0</v>
      </c>
      <c r="V175" s="43">
        <v>1</v>
      </c>
      <c r="W175" s="143">
        <f>IF(AND(Q175&lt;0,O175&gt;0),O175,0)</f>
        <v>0</v>
      </c>
      <c r="X175" s="143">
        <f>IF(AND(Q175&gt;0,O175&gt;0),O175,0)</f>
        <v>0</v>
      </c>
      <c r="Y175" s="194"/>
      <c r="Z175" s="176">
        <f>_xll.BDH(C175,$Z$7,$D$1,$D$1)</f>
        <v>171.5</v>
      </c>
      <c r="AA175" s="174">
        <f>IF(OR(F175="#N/A N/A",Z175="#N/A N/A"),0,  F175 - Z175)</f>
        <v>0</v>
      </c>
      <c r="AB175" s="162">
        <f>IF(OR(Z175=0,Z175="#N/A N/A"),0,AA175 / Z175*100)</f>
        <v>0</v>
      </c>
      <c r="AC175" s="161">
        <v>2402000</v>
      </c>
      <c r="AD175" s="163">
        <f>IF(D175 = C330,1,_xll.BDP(K175,$AD$7)*L175)</f>
        <v>0.89080999999999999</v>
      </c>
      <c r="AE175" s="186">
        <f>AA175*AC175*T175/AD175 / AF330</f>
        <v>0</v>
      </c>
      <c r="AF175" s="197"/>
      <c r="AG175" s="188"/>
      <c r="AH175" s="170"/>
    </row>
    <row r="176" spans="2:34" s="43" customFormat="1" x14ac:dyDescent="0.2">
      <c r="B176" s="48">
        <v>24192</v>
      </c>
      <c r="D176" s="43" t="s">
        <v>87</v>
      </c>
      <c r="E176" s="43" t="s">
        <v>102</v>
      </c>
      <c r="F176" s="66">
        <v>46.5</v>
      </c>
      <c r="G176" s="66">
        <v>46.5</v>
      </c>
      <c r="H176" s="67">
        <f>IF(OR(G176="#N/A N/A",F176="#N/A N/A"),0,  G176 - F176)</f>
        <v>0</v>
      </c>
      <c r="I176" s="75">
        <f>IF(OR(F176=0,F176="#N/A N/A"),0,H176 / F176*100)</f>
        <v>0</v>
      </c>
      <c r="J176" s="25">
        <v>118003</v>
      </c>
      <c r="K176" s="48" t="str">
        <f>CONCATENATE(C330,D176, " Curncy")</f>
        <v>EURGBP Curncy</v>
      </c>
      <c r="L176" s="48">
        <f>IF(D176 = C330,1,_xll.BDP(K176,$L$7))</f>
        <v>1</v>
      </c>
      <c r="M176" s="68">
        <f>IF(D176 = C330,1,_xll.BDP(K176,$M$7)*L176)</f>
        <v>0.89412000000000003</v>
      </c>
      <c r="N176" s="69">
        <f>H176*J176*T176/M176</f>
        <v>0</v>
      </c>
      <c r="O176" s="78">
        <f>N176 / Y330</f>
        <v>0</v>
      </c>
      <c r="P176" s="69">
        <f>G176*J176*T176/M176</f>
        <v>6136916.1857468793</v>
      </c>
      <c r="Q176" s="10">
        <f>P176 / Y330*100</f>
        <v>3.5797432689316939</v>
      </c>
      <c r="R176" s="81">
        <f>IF(Q176&lt;0,Q176,0)</f>
        <v>0</v>
      </c>
      <c r="S176" s="152">
        <f>IF(Q176&gt;0,Q176,0)</f>
        <v>3.5797432689316939</v>
      </c>
      <c r="T176" s="33">
        <f>IF(EXACT(D176,UPPER(D176)),1,0.01)/V176</f>
        <v>1</v>
      </c>
      <c r="U176" s="43">
        <v>1</v>
      </c>
      <c r="V176" s="43">
        <v>1</v>
      </c>
      <c r="W176" s="143">
        <f>IF(AND(Q176&lt;0,O176&gt;0),O176,0)</f>
        <v>0</v>
      </c>
      <c r="X176" s="143">
        <f>IF(AND(Q176&gt;0,O176&gt;0),O176,0)</f>
        <v>0</v>
      </c>
      <c r="Y176" s="194"/>
      <c r="Z176" s="176">
        <v>46.5</v>
      </c>
      <c r="AA176" s="174">
        <f>IF(OR(F176="#N/A N/A",Z176="#N/A N/A"),0,  F176 - Z176)</f>
        <v>0</v>
      </c>
      <c r="AB176" s="162">
        <f>IF(OR(Z176=0,Z176="#N/A N/A"),0,AA176 / Z176*100)</f>
        <v>0</v>
      </c>
      <c r="AC176" s="161">
        <v>118003</v>
      </c>
      <c r="AD176" s="163">
        <f>IF(D176 = C330,1,_xll.BDP(K176,$AD$7)*L176)</f>
        <v>0.89080999999999999</v>
      </c>
      <c r="AE176" s="186">
        <f>AA176*AC176*T176/AD176 / AF330</f>
        <v>0</v>
      </c>
      <c r="AF176" s="197"/>
      <c r="AG176" s="188"/>
      <c r="AH176" s="170"/>
    </row>
    <row r="177" spans="2:34" s="43" customFormat="1" x14ac:dyDescent="0.2">
      <c r="B177" s="48">
        <v>19608</v>
      </c>
      <c r="D177" s="43" t="s">
        <v>87</v>
      </c>
      <c r="E177" s="43" t="s">
        <v>101</v>
      </c>
      <c r="F177" s="66">
        <v>0</v>
      </c>
      <c r="G177" s="66">
        <v>0</v>
      </c>
      <c r="H177" s="67">
        <f>IF(OR(G177="#N/A N/A",F177="#N/A N/A"),0,  G177 - F177)</f>
        <v>0</v>
      </c>
      <c r="I177" s="75">
        <f>IF(OR(F177=0,F177="#N/A N/A"),0,H177 / F177*100)</f>
        <v>0</v>
      </c>
      <c r="J177" s="25">
        <v>21465</v>
      </c>
      <c r="K177" s="48" t="str">
        <f>CONCATENATE(C330,D177, " Curncy")</f>
        <v>EURGBP Curncy</v>
      </c>
      <c r="L177" s="48">
        <f>IF(D177 = C330,1,_xll.BDP(K177,$L$7))</f>
        <v>1</v>
      </c>
      <c r="M177" s="68">
        <f>IF(D177 = C330,1,_xll.BDP(K177,$M$7)*L177)</f>
        <v>0.89412000000000003</v>
      </c>
      <c r="N177" s="69">
        <f>H177*J177*T177/M177</f>
        <v>0</v>
      </c>
      <c r="O177" s="78">
        <f>N177 / Y330</f>
        <v>0</v>
      </c>
      <c r="P177" s="69">
        <f>G177*J177*T177/M177</f>
        <v>0</v>
      </c>
      <c r="Q177" s="10">
        <f>P177 / Y330*100</f>
        <v>0</v>
      </c>
      <c r="R177" s="81">
        <f>IF(Q177&lt;0,Q177,0)</f>
        <v>0</v>
      </c>
      <c r="S177" s="152">
        <f>IF(Q177&gt;0,Q177,0)</f>
        <v>0</v>
      </c>
      <c r="T177" s="33">
        <f>IF(EXACT(D177,UPPER(D177)),1,0.01)/V177</f>
        <v>1</v>
      </c>
      <c r="U177" s="43">
        <v>1</v>
      </c>
      <c r="V177" s="43">
        <v>1</v>
      </c>
      <c r="W177" s="143">
        <f>IF(AND(Q177&lt;0,O177&gt;0),O177,0)</f>
        <v>0</v>
      </c>
      <c r="X177" s="143">
        <f>IF(AND(Q177&gt;0,O177&gt;0),O177,0)</f>
        <v>0</v>
      </c>
      <c r="Y177" s="194"/>
      <c r="Z177" s="176">
        <v>0</v>
      </c>
      <c r="AA177" s="174">
        <f>IF(OR(F177="#N/A N/A",Z177="#N/A N/A"),0,  F177 - Z177)</f>
        <v>0</v>
      </c>
      <c r="AB177" s="162">
        <f>IF(OR(Z177=0,Z177="#N/A N/A"),0,AA177 / Z177*100)</f>
        <v>0</v>
      </c>
      <c r="AC177" s="161">
        <v>21465</v>
      </c>
      <c r="AD177" s="163">
        <f>IF(D177 = C330,1,_xll.BDP(K177,$AD$7)*L177)</f>
        <v>0.89080999999999999</v>
      </c>
      <c r="AE177" s="186">
        <f>AA177*AC177*T177/AD177 / AF330</f>
        <v>0</v>
      </c>
      <c r="AF177" s="197"/>
      <c r="AG177" s="188"/>
      <c r="AH177" s="170"/>
    </row>
    <row r="178" spans="2:34" s="43" customFormat="1" x14ac:dyDescent="0.2">
      <c r="B178" s="48">
        <v>22567</v>
      </c>
      <c r="D178" s="43" t="s">
        <v>87</v>
      </c>
      <c r="E178" s="43" t="s">
        <v>100</v>
      </c>
      <c r="F178" s="66">
        <v>1E-4</v>
      </c>
      <c r="G178" s="66">
        <v>1E-4</v>
      </c>
      <c r="H178" s="67">
        <f>IF(OR(G178="#N/A N/A",F178="#N/A N/A"),0,  G178 - F178)</f>
        <v>0</v>
      </c>
      <c r="I178" s="75">
        <f>IF(OR(F178=0,F178="#N/A N/A"),0,H178 / F178*100)</f>
        <v>0</v>
      </c>
      <c r="J178" s="25">
        <v>577</v>
      </c>
      <c r="K178" s="48" t="str">
        <f>CONCATENATE(C330,D178, " Curncy")</f>
        <v>EURGBP Curncy</v>
      </c>
      <c r="L178" s="48">
        <f>IF(D178 = C330,1,_xll.BDP(K178,$L$7))</f>
        <v>1</v>
      </c>
      <c r="M178" s="68">
        <f>IF(D178 = C330,1,_xll.BDP(K178,$M$7)*L178)</f>
        <v>0.89412000000000003</v>
      </c>
      <c r="N178" s="69">
        <f>H178*J178*T178/M178</f>
        <v>0</v>
      </c>
      <c r="O178" s="78">
        <f>N178 / Y330</f>
        <v>0</v>
      </c>
      <c r="P178" s="69">
        <f>G178*J178*T178/M178</f>
        <v>6.4532724913881803E-2</v>
      </c>
      <c r="Q178" s="10">
        <f>P178 / Y330*100</f>
        <v>3.7642780289686225E-8</v>
      </c>
      <c r="R178" s="81">
        <f>IF(Q178&lt;0,Q178,0)</f>
        <v>0</v>
      </c>
      <c r="S178" s="152">
        <f>IF(Q178&gt;0,Q178,0)</f>
        <v>3.7642780289686225E-8</v>
      </c>
      <c r="T178" s="33">
        <f>IF(EXACT(D178,UPPER(D178)),1,0.01)/V178</f>
        <v>1</v>
      </c>
      <c r="U178" s="43">
        <v>1</v>
      </c>
      <c r="V178" s="43">
        <v>1</v>
      </c>
      <c r="W178" s="143">
        <f>IF(AND(Q178&lt;0,O178&gt;0),O178,0)</f>
        <v>0</v>
      </c>
      <c r="X178" s="143">
        <f>IF(AND(Q178&gt;0,O178&gt;0),O178,0)</f>
        <v>0</v>
      </c>
      <c r="Y178" s="194"/>
      <c r="Z178" s="176">
        <v>1E-4</v>
      </c>
      <c r="AA178" s="174">
        <f>IF(OR(F178="#N/A N/A",Z178="#N/A N/A"),0,  F178 - Z178)</f>
        <v>0</v>
      </c>
      <c r="AB178" s="162">
        <f>IF(OR(Z178=0,Z178="#N/A N/A"),0,AA178 / Z178*100)</f>
        <v>0</v>
      </c>
      <c r="AC178" s="161">
        <v>577</v>
      </c>
      <c r="AD178" s="163">
        <f>IF(D178 = C330,1,_xll.BDP(K178,$AD$7)*L178)</f>
        <v>0.89080999999999999</v>
      </c>
      <c r="AE178" s="186">
        <f>AA178*AC178*T178/AD178 / AF330</f>
        <v>0</v>
      </c>
      <c r="AF178" s="197"/>
      <c r="AG178" s="188"/>
      <c r="AH178" s="170"/>
    </row>
    <row r="179" spans="2:34" s="43" customFormat="1" x14ac:dyDescent="0.2">
      <c r="B179" s="48">
        <v>6000</v>
      </c>
      <c r="C179" s="140" t="s">
        <v>99</v>
      </c>
      <c r="D179" s="43" t="str">
        <f>_xll.BDP(C179,$D$7)</f>
        <v>GBp</v>
      </c>
      <c r="E179" s="43" t="s">
        <v>527</v>
      </c>
      <c r="F179" s="66">
        <f>_xll.BDP(C179,$F$7)</f>
        <v>728.6</v>
      </c>
      <c r="G179" s="66">
        <f>_xll.BDP(C179,$G$7)</f>
        <v>741.8</v>
      </c>
      <c r="H179" s="67">
        <f>IF(OR(G179="#N/A N/A",F179="#N/A N/A"),0,  G179 - F179)</f>
        <v>13.199999999999932</v>
      </c>
      <c r="I179" s="75">
        <f>IF(OR(F179=0,F179="#N/A N/A"),0,H179 / F179*100)</f>
        <v>1.8116936590721839</v>
      </c>
      <c r="J179" s="25">
        <v>-416000</v>
      </c>
      <c r="K179" s="48" t="str">
        <f>CONCATENATE(C330,D179, " Curncy")</f>
        <v>EURGBp Curncy</v>
      </c>
      <c r="L179" s="48">
        <f>IF(D179 = C330,1,_xll.BDP(K179,$L$7))</f>
        <v>1</v>
      </c>
      <c r="M179" s="68">
        <f>IF(D179 = C330,1,_xll.BDP(K179,$M$7)*L179)</f>
        <v>0.89412000000000003</v>
      </c>
      <c r="N179" s="69">
        <f>H179*J179*T179/M179</f>
        <v>-61414.575224801731</v>
      </c>
      <c r="O179" s="78">
        <f>N179 / Y330</f>
        <v>-3.5823922898912302E-4</v>
      </c>
      <c r="P179" s="69">
        <f>G179*J179*T179/M179</f>
        <v>-3451313.022860466</v>
      </c>
      <c r="Q179" s="10">
        <f>P179 / Y330*100</f>
        <v>-2.0131959095767633</v>
      </c>
      <c r="R179" s="81">
        <f>IF(Q179&lt;0,Q179,0)</f>
        <v>-2.0131959095767633</v>
      </c>
      <c r="S179" s="152">
        <f>IF(Q179&gt;0,Q179,0)</f>
        <v>0</v>
      </c>
      <c r="T179" s="33">
        <f>IF(EXACT(D179,UPPER(D179)),1,0.01)/V179</f>
        <v>0.01</v>
      </c>
      <c r="U179" s="43">
        <v>0</v>
      </c>
      <c r="V179" s="43">
        <v>1</v>
      </c>
      <c r="W179" s="143">
        <f>IF(AND(Q179&lt;0,O179&gt;0),O179,0)</f>
        <v>0</v>
      </c>
      <c r="X179" s="143">
        <f>IF(AND(Q179&gt;0,O179&gt;0),O179,0)</f>
        <v>0</v>
      </c>
      <c r="Y179" s="194"/>
      <c r="Z179" s="176">
        <f>_xll.BDH(C179,$Z$7,$D$1,$D$1)</f>
        <v>718.8</v>
      </c>
      <c r="AA179" s="174">
        <f>IF(OR(F179="#N/A N/A",Z179="#N/A N/A"),0,  F179 - Z179)</f>
        <v>9.8000000000000682</v>
      </c>
      <c r="AB179" s="162">
        <f>IF(OR(Z179=0,Z179="#N/A N/A"),0,AA179 / Z179*100)</f>
        <v>1.363383416805797</v>
      </c>
      <c r="AC179" s="161">
        <v>-416000</v>
      </c>
      <c r="AD179" s="163">
        <f>IF(D179 = C330,1,_xll.BDP(K179,$AD$7)*L179)</f>
        <v>0.89080999999999999</v>
      </c>
      <c r="AE179" s="186">
        <f>AA179*AC179*T179/AD179 / AF330</f>
        <v>-2.6824066876689391E-4</v>
      </c>
      <c r="AF179" s="197"/>
      <c r="AG179" s="188"/>
      <c r="AH179" s="170"/>
    </row>
    <row r="180" spans="2:34" s="43" customFormat="1" x14ac:dyDescent="0.2">
      <c r="B180" s="48">
        <v>3404</v>
      </c>
      <c r="C180" s="140" t="s">
        <v>98</v>
      </c>
      <c r="D180" s="43" t="str">
        <f>_xll.BDP(C180,$D$7)</f>
        <v>GBp</v>
      </c>
      <c r="E180" s="43" t="s">
        <v>406</v>
      </c>
      <c r="F180" s="66">
        <f>_xll.BDP(C180,$F$7)</f>
        <v>26.3</v>
      </c>
      <c r="G180" s="66">
        <f>_xll.BDP(C180,$G$7)</f>
        <v>26.75</v>
      </c>
      <c r="H180" s="67">
        <f>IF(OR(G180="#N/A N/A",F180="#N/A N/A"),0,  G180 - F180)</f>
        <v>0.44999999999999929</v>
      </c>
      <c r="I180" s="75">
        <f>IF(OR(F180=0,F180="#N/A N/A"),0,H180 / F180*100)</f>
        <v>1.7110266159695791</v>
      </c>
      <c r="J180" s="25">
        <v>29190000</v>
      </c>
      <c r="K180" s="48" t="str">
        <f>CONCATENATE(C330,D180, " Curncy")</f>
        <v>EURGBp Curncy</v>
      </c>
      <c r="L180" s="48">
        <f>IF(D180 = C330,1,_xll.BDP(K180,$L$7))</f>
        <v>1</v>
      </c>
      <c r="M180" s="68">
        <f>IF(D180 = C330,1,_xll.BDP(K180,$M$7)*L180)</f>
        <v>0.89412000000000003</v>
      </c>
      <c r="N180" s="69">
        <f>H180*J180*T180/M180</f>
        <v>146909.81076365567</v>
      </c>
      <c r="O180" s="78">
        <f>N180 / Y330</f>
        <v>8.5694409097950214E-4</v>
      </c>
      <c r="P180" s="69">
        <f>G180*J180*T180/M180</f>
        <v>8732972.0842839889</v>
      </c>
      <c r="Q180" s="10">
        <f>P180 / Y330*100</f>
        <v>5.0940565408226037</v>
      </c>
      <c r="R180" s="81">
        <f>IF(Q180&lt;0,Q180,0)</f>
        <v>0</v>
      </c>
      <c r="S180" s="152">
        <f>IF(Q180&gt;0,Q180,0)</f>
        <v>5.0940565408226037</v>
      </c>
      <c r="T180" s="33">
        <f>IF(EXACT(D180,UPPER(D180)),1,0.01)/V180</f>
        <v>0.01</v>
      </c>
      <c r="U180" s="43">
        <v>0</v>
      </c>
      <c r="V180" s="43">
        <v>1</v>
      </c>
      <c r="W180" s="143">
        <f>IF(AND(Q180&lt;0,O180&gt;0),O180,0)</f>
        <v>0</v>
      </c>
      <c r="X180" s="143">
        <f>IF(AND(Q180&gt;0,O180&gt;0),O180,0)</f>
        <v>8.5694409097950214E-4</v>
      </c>
      <c r="Y180" s="194"/>
      <c r="Z180" s="176">
        <f>_xll.BDH(C180,$Z$7,$D$1,$D$1)</f>
        <v>26.4</v>
      </c>
      <c r="AA180" s="174">
        <f>IF(OR(F180="#N/A N/A",Z180="#N/A N/A"),0,  F180 - Z180)</f>
        <v>-9.9999999999997868E-2</v>
      </c>
      <c r="AB180" s="162">
        <f>IF(OR(Z180=0,Z180="#N/A N/A"),0,AA180 / Z180*100)</f>
        <v>-0.37878787878787074</v>
      </c>
      <c r="AC180" s="161">
        <v>29190000</v>
      </c>
      <c r="AD180" s="163">
        <f>IF(D180 = C330,1,_xll.BDP(K180,$AD$7)*L180)</f>
        <v>0.89080999999999999</v>
      </c>
      <c r="AE180" s="186">
        <f>AA180*AC180*T180/AD180 / AF330</f>
        <v>-1.9206105576200479E-4</v>
      </c>
      <c r="AF180" s="197"/>
      <c r="AG180" s="188"/>
      <c r="AH180" s="170"/>
    </row>
    <row r="181" spans="2:34" s="43" customFormat="1" x14ac:dyDescent="0.2">
      <c r="B181" s="48">
        <v>23131</v>
      </c>
      <c r="D181" s="43" t="s">
        <v>87</v>
      </c>
      <c r="E181" s="43" t="s">
        <v>97</v>
      </c>
      <c r="F181" s="66">
        <v>112.443</v>
      </c>
      <c r="G181" s="66">
        <v>111.67700000000001</v>
      </c>
      <c r="H181" s="67">
        <f>IF(OR(G181="#N/A N/A",F181="#N/A N/A"),0,  G181 - F181)</f>
        <v>-0.76599999999999113</v>
      </c>
      <c r="I181" s="75">
        <f>IF(OR(F181=0,F181="#N/A N/A"),0,H181 / F181*100)</f>
        <v>-0.68123404747293403</v>
      </c>
      <c r="J181" s="25">
        <v>681487.2</v>
      </c>
      <c r="K181" s="48" t="str">
        <f>CONCATENATE(C330,D181, " Curncy")</f>
        <v>EURGBP Curncy</v>
      </c>
      <c r="L181" s="48">
        <f>IF(D181 = C330,1,_xll.BDP(K181,$L$7))</f>
        <v>1</v>
      </c>
      <c r="M181" s="68">
        <f>IF(D181 = C330,1,_xll.BDP(K181,$M$7)*L181)</f>
        <v>0.89412000000000003</v>
      </c>
      <c r="N181" s="69">
        <f>H181*J181*T181/M181</f>
        <v>-583835.72137967369</v>
      </c>
      <c r="O181" s="78">
        <f>N181 / Y330</f>
        <v>-3.4055899258080063E-3</v>
      </c>
      <c r="P181" s="69">
        <f>G181*J181*T181/M181</f>
        <v>85118827.488927662</v>
      </c>
      <c r="Q181" s="10">
        <f>P181 / Y330*100</f>
        <v>49.650922473167782</v>
      </c>
      <c r="R181" s="81">
        <f>IF(Q181&lt;0,Q181,0)</f>
        <v>0</v>
      </c>
      <c r="S181" s="152">
        <f>IF(Q181&gt;0,Q181,0)</f>
        <v>49.650922473167782</v>
      </c>
      <c r="T181" s="33">
        <f>IF(EXACT(D181,UPPER(D181)),1,0.01)/V181</f>
        <v>1</v>
      </c>
      <c r="U181" s="43">
        <v>1</v>
      </c>
      <c r="V181" s="43">
        <v>1</v>
      </c>
      <c r="W181" s="143">
        <f>IF(AND(Q181&lt;0,O181&gt;0),O181,0)</f>
        <v>0</v>
      </c>
      <c r="X181" s="143">
        <f>IF(AND(Q181&gt;0,O181&gt;0),O181,0)</f>
        <v>0</v>
      </c>
      <c r="Y181" s="194"/>
      <c r="Z181" s="176">
        <v>112.8755</v>
      </c>
      <c r="AA181" s="174">
        <f>IF(OR(F181="#N/A N/A",Z181="#N/A N/A"),0,  F181 - Z181)</f>
        <v>-0.43250000000000455</v>
      </c>
      <c r="AB181" s="162">
        <f>IF(OR(Z181=0,Z181="#N/A N/A"),0,AA181 / Z181*100)</f>
        <v>-0.38316552307631374</v>
      </c>
      <c r="AC181" s="161">
        <v>681487.2</v>
      </c>
      <c r="AD181" s="163">
        <f>IF(D181 = C330,1,_xll.BDP(K181,$AD$7)*L181)</f>
        <v>0.89080999999999999</v>
      </c>
      <c r="AE181" s="186">
        <f>AA181*AC181*T181/AD181 / AF330</f>
        <v>-1.9393180150574956E-3</v>
      </c>
      <c r="AF181" s="197"/>
      <c r="AG181" s="188"/>
      <c r="AH181" s="170"/>
    </row>
    <row r="182" spans="2:34" s="43" customFormat="1" x14ac:dyDescent="0.2">
      <c r="B182" s="48">
        <v>6343</v>
      </c>
      <c r="C182" s="140" t="s">
        <v>96</v>
      </c>
      <c r="D182" s="43" t="str">
        <f>_xll.BDP(C182,$D$7)</f>
        <v>GBp</v>
      </c>
      <c r="E182" s="43" t="s">
        <v>528</v>
      </c>
      <c r="F182" s="66">
        <f>_xll.BDP(C182,$F$7)</f>
        <v>5946</v>
      </c>
      <c r="G182" s="66">
        <f>_xll.BDP(C182,$G$7)</f>
        <v>6064</v>
      </c>
      <c r="H182" s="67">
        <f>IF(OR(G182="#N/A N/A",F182="#N/A N/A"),0,  G182 - F182)</f>
        <v>118</v>
      </c>
      <c r="I182" s="75">
        <f>IF(OR(F182=0,F182="#N/A N/A"),0,H182 / F182*100)</f>
        <v>1.9845274133871511</v>
      </c>
      <c r="J182" s="25">
        <v>162300</v>
      </c>
      <c r="K182" s="48" t="str">
        <f>CONCATENATE(C330,D182, " Curncy")</f>
        <v>EURGBp Curncy</v>
      </c>
      <c r="L182" s="48">
        <f>IF(D182 = C330,1,_xll.BDP(K182,$L$7))</f>
        <v>1</v>
      </c>
      <c r="M182" s="68">
        <f>IF(D182 = C330,1,_xll.BDP(K182,$M$7)*L182)</f>
        <v>0.89412000000000003</v>
      </c>
      <c r="N182" s="69">
        <f>H182*J182*T182/M182</f>
        <v>214192.72580861629</v>
      </c>
      <c r="O182" s="78">
        <f>N182 / Y330</f>
        <v>1.2494141116809303E-3</v>
      </c>
      <c r="P182" s="69">
        <f>G182*J182*T182/M182</f>
        <v>11007327.87545296</v>
      </c>
      <c r="Q182" s="10">
        <f>P182 / Y330*100</f>
        <v>6.4207179434179338</v>
      </c>
      <c r="R182" s="81">
        <f>IF(Q182&lt;0,Q182,0)</f>
        <v>0</v>
      </c>
      <c r="S182" s="152">
        <f>IF(Q182&gt;0,Q182,0)</f>
        <v>6.4207179434179338</v>
      </c>
      <c r="T182" s="33">
        <f>IF(EXACT(D182,UPPER(D182)),1,0.01)/V182</f>
        <v>0.01</v>
      </c>
      <c r="U182" s="43">
        <v>0</v>
      </c>
      <c r="V182" s="43">
        <v>1</v>
      </c>
      <c r="W182" s="143">
        <f>IF(AND(Q182&lt;0,O182&gt;0),O182,0)</f>
        <v>0</v>
      </c>
      <c r="X182" s="143">
        <f>IF(AND(Q182&gt;0,O182&gt;0),O182,0)</f>
        <v>1.2494141116809303E-3</v>
      </c>
      <c r="Y182" s="194"/>
      <c r="Z182" s="176">
        <f>_xll.BDH(C182,$Z$7,$D$1,$D$1)</f>
        <v>5940</v>
      </c>
      <c r="AA182" s="174">
        <f>IF(OR(F182="#N/A N/A",Z182="#N/A N/A"),0,  F182 - Z182)</f>
        <v>6</v>
      </c>
      <c r="AB182" s="162">
        <f>IF(OR(Z182=0,Z182="#N/A N/A"),0,AA182 / Z182*100)</f>
        <v>0.10101010101010101</v>
      </c>
      <c r="AC182" s="161">
        <v>162300</v>
      </c>
      <c r="AD182" s="163">
        <f>IF(D182 = C330,1,_xll.BDP(K182,$AD$7)*L182)</f>
        <v>0.89080999999999999</v>
      </c>
      <c r="AE182" s="186">
        <f>AA182*AC182*T182/AD182 / AF330</f>
        <v>6.4072989414540673E-5</v>
      </c>
      <c r="AF182" s="197"/>
      <c r="AG182" s="188"/>
      <c r="AH182" s="170"/>
    </row>
    <row r="183" spans="2:34" s="43" customFormat="1" x14ac:dyDescent="0.2">
      <c r="B183" s="48">
        <v>18542</v>
      </c>
      <c r="D183" s="43" t="s">
        <v>87</v>
      </c>
      <c r="E183" s="43" t="s">
        <v>95</v>
      </c>
      <c r="F183" s="66">
        <v>20</v>
      </c>
      <c r="G183" s="66">
        <v>20</v>
      </c>
      <c r="H183" s="67">
        <f>IF(OR(G183="#N/A N/A",F183="#N/A N/A"),0,  G183 - F183)</f>
        <v>0</v>
      </c>
      <c r="I183" s="75">
        <f>IF(OR(F183=0,F183="#N/A N/A"),0,H183 / F183*100)</f>
        <v>0</v>
      </c>
      <c r="J183" s="25">
        <v>34000</v>
      </c>
      <c r="K183" s="48" t="str">
        <f>CONCATENATE(C330,D183, " Curncy")</f>
        <v>EURGBP Curncy</v>
      </c>
      <c r="L183" s="48">
        <f>IF(D183 = C330,1,_xll.BDP(K183,$L$7))</f>
        <v>1</v>
      </c>
      <c r="M183" s="68">
        <f>IF(D183 = C330,1,_xll.BDP(K183,$M$7)*L183)</f>
        <v>0.89412000000000003</v>
      </c>
      <c r="N183" s="69">
        <f>H183*J183*T183/M183</f>
        <v>0</v>
      </c>
      <c r="O183" s="78">
        <f>N183 / Y330</f>
        <v>0</v>
      </c>
      <c r="P183" s="69">
        <f>G183*J183*T183/M183</f>
        <v>760524.31440969894</v>
      </c>
      <c r="Q183" s="10">
        <f>P183 / Y330*100</f>
        <v>0.44362375384725539</v>
      </c>
      <c r="R183" s="81">
        <f>IF(Q183&lt;0,Q183,0)</f>
        <v>0</v>
      </c>
      <c r="S183" s="152">
        <f>IF(Q183&gt;0,Q183,0)</f>
        <v>0.44362375384725539</v>
      </c>
      <c r="T183" s="33">
        <f>IF(EXACT(D183,UPPER(D183)),1,0.01)/V183</f>
        <v>1</v>
      </c>
      <c r="U183" s="43">
        <v>1</v>
      </c>
      <c r="V183" s="43">
        <v>1</v>
      </c>
      <c r="W183" s="143">
        <f>IF(AND(Q183&lt;0,O183&gt;0),O183,0)</f>
        <v>0</v>
      </c>
      <c r="X183" s="143">
        <f>IF(AND(Q183&gt;0,O183&gt;0),O183,0)</f>
        <v>0</v>
      </c>
      <c r="Y183" s="194"/>
      <c r="Z183" s="176">
        <v>20</v>
      </c>
      <c r="AA183" s="174">
        <f>IF(OR(F183="#N/A N/A",Z183="#N/A N/A"),0,  F183 - Z183)</f>
        <v>0</v>
      </c>
      <c r="AB183" s="162">
        <f>IF(OR(Z183=0,Z183="#N/A N/A"),0,AA183 / Z183*100)</f>
        <v>0</v>
      </c>
      <c r="AC183" s="161">
        <v>34000</v>
      </c>
      <c r="AD183" s="163">
        <f>IF(D183 = C330,1,_xll.BDP(K183,$AD$7)*L183)</f>
        <v>0.89080999999999999</v>
      </c>
      <c r="AE183" s="186">
        <f>AA183*AC183*T183/AD183 / AF330</f>
        <v>0</v>
      </c>
      <c r="AF183" s="197"/>
      <c r="AG183" s="188"/>
      <c r="AH183" s="170"/>
    </row>
    <row r="184" spans="2:34" s="43" customFormat="1" x14ac:dyDescent="0.2">
      <c r="B184" s="48">
        <v>5986</v>
      </c>
      <c r="C184" s="140" t="s">
        <v>94</v>
      </c>
      <c r="D184" s="43" t="str">
        <f>_xll.BDP(C184,$D$7)</f>
        <v>GBp</v>
      </c>
      <c r="E184" s="43" t="s">
        <v>529</v>
      </c>
      <c r="F184" s="66">
        <f>_xll.BDP(C184,$F$7)</f>
        <v>5665</v>
      </c>
      <c r="G184" s="66">
        <f>_xll.BDP(C184,$G$7)</f>
        <v>5664</v>
      </c>
      <c r="H184" s="67">
        <f>IF(OR(G184="#N/A N/A",F184="#N/A N/A"),0,  G184 - F184)</f>
        <v>-1</v>
      </c>
      <c r="I184" s="75">
        <f>IF(OR(F184=0,F184="#N/A N/A"),0,H184 / F184*100)</f>
        <v>-1.7652250661959398E-2</v>
      </c>
      <c r="J184" s="25">
        <v>-24000</v>
      </c>
      <c r="K184" s="48" t="str">
        <f>CONCATENATE(C330,D184, " Curncy")</f>
        <v>EURGBp Curncy</v>
      </c>
      <c r="L184" s="48">
        <f>IF(D184 = C330,1,_xll.BDP(K184,$L$7))</f>
        <v>1</v>
      </c>
      <c r="M184" s="68">
        <f>IF(D184 = C330,1,_xll.BDP(K184,$M$7)*L184)</f>
        <v>0.89412000000000003</v>
      </c>
      <c r="N184" s="69">
        <f>H184*J184*T184/M184</f>
        <v>268.42034626224665</v>
      </c>
      <c r="O184" s="78">
        <f>N184 / Y330</f>
        <v>1.5657308959314894E-6</v>
      </c>
      <c r="P184" s="69">
        <f>G184*J184*T184/M184</f>
        <v>-1520332.8412293652</v>
      </c>
      <c r="Q184" s="10">
        <f>P184 / Y330*100</f>
        <v>-0.88682997945559572</v>
      </c>
      <c r="R184" s="81">
        <f>IF(Q184&lt;0,Q184,0)</f>
        <v>-0.88682997945559572</v>
      </c>
      <c r="S184" s="152">
        <f>IF(Q184&gt;0,Q184,0)</f>
        <v>0</v>
      </c>
      <c r="T184" s="33">
        <f>IF(EXACT(D184,UPPER(D184)),1,0.01)/V184</f>
        <v>0.01</v>
      </c>
      <c r="U184" s="43">
        <v>0</v>
      </c>
      <c r="V184" s="43">
        <v>1</v>
      </c>
      <c r="W184" s="143">
        <f>IF(AND(Q184&lt;0,O184&gt;0),O184,0)</f>
        <v>1.5657308959314894E-6</v>
      </c>
      <c r="X184" s="143">
        <f>IF(AND(Q184&gt;0,O184&gt;0),O184,0)</f>
        <v>0</v>
      </c>
      <c r="Y184" s="194"/>
      <c r="Z184" s="176">
        <f>_xll.BDH(C184,$Z$7,$D$1,$D$1)</f>
        <v>5690</v>
      </c>
      <c r="AA184" s="174">
        <f>IF(OR(F184="#N/A N/A",Z184="#N/A N/A"),0,  F184 - Z184)</f>
        <v>-25</v>
      </c>
      <c r="AB184" s="162">
        <f>IF(OR(Z184=0,Z184="#N/A N/A"),0,AA184 / Z184*100)</f>
        <v>-0.43936731107205629</v>
      </c>
      <c r="AC184" s="161">
        <v>-24000</v>
      </c>
      <c r="AD184" s="163">
        <f>IF(D184 = C330,1,_xll.BDP(K184,$AD$7)*L184)</f>
        <v>0.89080999999999999</v>
      </c>
      <c r="AE184" s="186">
        <f>AA184*AC184*T184/AD184 / AF330</f>
        <v>3.9478120403290627E-5</v>
      </c>
      <c r="AF184" s="197"/>
      <c r="AG184" s="188"/>
      <c r="AH184" s="170"/>
    </row>
    <row r="185" spans="2:34" s="43" customFormat="1" x14ac:dyDescent="0.2">
      <c r="B185" s="48">
        <v>20036</v>
      </c>
      <c r="D185" s="43" t="s">
        <v>87</v>
      </c>
      <c r="E185" s="43" t="s">
        <v>93</v>
      </c>
      <c r="F185" s="66">
        <v>8</v>
      </c>
      <c r="G185" s="66">
        <v>8</v>
      </c>
      <c r="H185" s="67">
        <f>IF(OR(G185="#N/A N/A",F185="#N/A N/A"),0,  G185 - F185)</f>
        <v>0</v>
      </c>
      <c r="I185" s="75">
        <f>IF(OR(F185=0,F185="#N/A N/A"),0,H185 / F185*100)</f>
        <v>0</v>
      </c>
      <c r="J185" s="25">
        <v>377451</v>
      </c>
      <c r="K185" s="48" t="str">
        <f>CONCATENATE(C330,D185, " Curncy")</f>
        <v>EURGBP Curncy</v>
      </c>
      <c r="L185" s="48">
        <f>IF(D185 = C330,1,_xll.BDP(K185,$L$7))</f>
        <v>1</v>
      </c>
      <c r="M185" s="68">
        <f>IF(D185 = C330,1,_xll.BDP(K185,$M$7)*L185)</f>
        <v>0.89412000000000003</v>
      </c>
      <c r="N185" s="69">
        <f>H185*J185*T185/M185</f>
        <v>0</v>
      </c>
      <c r="O185" s="78">
        <f>N185 / Y330</f>
        <v>0</v>
      </c>
      <c r="P185" s="69">
        <f>G185*J185*T185/M185</f>
        <v>3377184.2705677091</v>
      </c>
      <c r="Q185" s="10">
        <f>P185 / Y330*100</f>
        <v>1.9699556413341222</v>
      </c>
      <c r="R185" s="81">
        <f>IF(Q185&lt;0,Q185,0)</f>
        <v>0</v>
      </c>
      <c r="S185" s="152">
        <f>IF(Q185&gt;0,Q185,0)</f>
        <v>1.9699556413341222</v>
      </c>
      <c r="T185" s="33">
        <f>IF(EXACT(D185,UPPER(D185)),1,0.01)/V185</f>
        <v>1</v>
      </c>
      <c r="U185" s="43">
        <v>1</v>
      </c>
      <c r="V185" s="43">
        <v>1</v>
      </c>
      <c r="W185" s="143">
        <f>IF(AND(Q185&lt;0,O185&gt;0),O185,0)</f>
        <v>0</v>
      </c>
      <c r="X185" s="143">
        <f>IF(AND(Q185&gt;0,O185&gt;0),O185,0)</f>
        <v>0</v>
      </c>
      <c r="Y185" s="194"/>
      <c r="Z185" s="176">
        <v>8</v>
      </c>
      <c r="AA185" s="174">
        <f>IF(OR(F185="#N/A N/A",Z185="#N/A N/A"),0,  F185 - Z185)</f>
        <v>0</v>
      </c>
      <c r="AB185" s="162">
        <f>IF(OR(Z185=0,Z185="#N/A N/A"),0,AA185 / Z185*100)</f>
        <v>0</v>
      </c>
      <c r="AC185" s="161">
        <v>377451</v>
      </c>
      <c r="AD185" s="163">
        <f>IF(D185 = C330,1,_xll.BDP(K185,$AD$7)*L185)</f>
        <v>0.89080999999999999</v>
      </c>
      <c r="AE185" s="186">
        <f>AA185*AC185*T185/AD185 / AF330</f>
        <v>0</v>
      </c>
      <c r="AF185" s="197"/>
      <c r="AG185" s="188"/>
      <c r="AH185" s="170"/>
    </row>
    <row r="186" spans="2:34" s="43" customFormat="1" x14ac:dyDescent="0.2">
      <c r="B186" s="48">
        <v>3494</v>
      </c>
      <c r="D186" s="43" t="s">
        <v>87</v>
      </c>
      <c r="E186" s="43" t="s">
        <v>530</v>
      </c>
      <c r="F186" s="66">
        <v>1.1299999999999999</v>
      </c>
      <c r="G186" s="66">
        <v>1.1299999999999999</v>
      </c>
      <c r="H186" s="67">
        <f>IF(OR(G186="#N/A N/A",F186="#N/A N/A"),0,  G186 - F186)</f>
        <v>0</v>
      </c>
      <c r="I186" s="75">
        <f>IF(OR(F186=0,F186="#N/A N/A"),0,H186 / F186*100)</f>
        <v>0</v>
      </c>
      <c r="J186" s="25">
        <v>13500000</v>
      </c>
      <c r="K186" s="48" t="str">
        <f>CONCATENATE(C330,D186, " Curncy")</f>
        <v>EURGBP Curncy</v>
      </c>
      <c r="L186" s="48">
        <f>IF(D186 = C330,1,_xll.BDP(K186,$L$7))</f>
        <v>1</v>
      </c>
      <c r="M186" s="68">
        <f>IF(D186 = C330,1,_xll.BDP(K186,$M$7)*L186)</f>
        <v>0.89412000000000003</v>
      </c>
      <c r="N186" s="69">
        <f>H186*J186*T186/M186</f>
        <v>0</v>
      </c>
      <c r="O186" s="78">
        <f>N186 / Y330</f>
        <v>0</v>
      </c>
      <c r="P186" s="69">
        <f>G186*J186*T186/M186</f>
        <v>17061468.259294052</v>
      </c>
      <c r="Q186" s="10">
        <f>P186 / Y330*100</f>
        <v>9.9521770072645293</v>
      </c>
      <c r="R186" s="81">
        <f>IF(Q186&lt;0,Q186,0)</f>
        <v>0</v>
      </c>
      <c r="S186" s="152">
        <f>IF(Q186&gt;0,Q186,0)</f>
        <v>9.9521770072645293</v>
      </c>
      <c r="T186" s="33">
        <f>IF(EXACT(D186,UPPER(D186)),1,0.01)/V186</f>
        <v>1</v>
      </c>
      <c r="U186" s="43">
        <v>1</v>
      </c>
      <c r="V186" s="43">
        <v>1</v>
      </c>
      <c r="W186" s="143">
        <f>IF(AND(Q186&lt;0,O186&gt;0),O186,0)</f>
        <v>0</v>
      </c>
      <c r="X186" s="143">
        <f>IF(AND(Q186&gt;0,O186&gt;0),O186,0)</f>
        <v>0</v>
      </c>
      <c r="Y186" s="194"/>
      <c r="Z186" s="176">
        <v>1.1299999999999999</v>
      </c>
      <c r="AA186" s="174">
        <f>IF(OR(F186="#N/A N/A",Z186="#N/A N/A"),0,  F186 - Z186)</f>
        <v>0</v>
      </c>
      <c r="AB186" s="162">
        <f>IF(OR(Z186=0,Z186="#N/A N/A"),0,AA186 / Z186*100)</f>
        <v>0</v>
      </c>
      <c r="AC186" s="161">
        <v>13500000</v>
      </c>
      <c r="AD186" s="163">
        <f>IF(D186 = C330,1,_xll.BDP(K186,$AD$7)*L186)</f>
        <v>0.89080999999999999</v>
      </c>
      <c r="AE186" s="186">
        <f>AA186*AC186*T186/AD186 / AF330</f>
        <v>0</v>
      </c>
      <c r="AF186" s="197"/>
      <c r="AG186" s="188"/>
      <c r="AH186" s="170"/>
    </row>
    <row r="187" spans="2:34" s="43" customFormat="1" x14ac:dyDescent="0.2">
      <c r="B187" s="48"/>
      <c r="C187" s="140" t="s">
        <v>92</v>
      </c>
      <c r="D187" s="43" t="str">
        <f>_xll.BDP(C187,$D$7)</f>
        <v>GBp</v>
      </c>
      <c r="E187" s="43" t="s">
        <v>405</v>
      </c>
      <c r="F187" s="66">
        <f>_xll.BDP(C187,$F$7)</f>
        <v>819.4</v>
      </c>
      <c r="G187" s="66">
        <f>_xll.BDP(C187,$G$7)</f>
        <v>828.4</v>
      </c>
      <c r="H187" s="67">
        <f>IF(OR(G187="#N/A N/A",F187="#N/A N/A"),0,  G187 - F187)</f>
        <v>9</v>
      </c>
      <c r="I187" s="75">
        <f>IF(OR(F187=0,F187="#N/A N/A"),0,H187 / F187*100)</f>
        <v>1.0983646570661461</v>
      </c>
      <c r="J187" s="25">
        <v>0</v>
      </c>
      <c r="K187" s="48" t="str">
        <f>CONCATENATE(C330,D187, " Curncy")</f>
        <v>EURGBp Curncy</v>
      </c>
      <c r="L187" s="48">
        <f>IF(D187 = C330,1,_xll.BDP(K187,$L$7))</f>
        <v>1</v>
      </c>
      <c r="M187" s="68">
        <f>IF(D187 = C330,1,_xll.BDP(K187,$M$7)*L187)</f>
        <v>0.89412000000000003</v>
      </c>
      <c r="N187" s="69">
        <f>H187*J187*T187/M187</f>
        <v>0</v>
      </c>
      <c r="O187" s="78">
        <f>N187 / Y330</f>
        <v>0</v>
      </c>
      <c r="P187" s="69">
        <f>G187*J187*T187/M187</f>
        <v>0</v>
      </c>
      <c r="Q187" s="10">
        <f>P187 / Y330*100</f>
        <v>0</v>
      </c>
      <c r="R187" s="81">
        <f>IF(Q187&lt;0,Q187,0)</f>
        <v>0</v>
      </c>
      <c r="S187" s="152">
        <f>IF(Q187&gt;0,Q187,0)</f>
        <v>0</v>
      </c>
      <c r="T187" s="33">
        <f>IF(EXACT(D187,UPPER(D187)),1,0.01)/V187</f>
        <v>0.01</v>
      </c>
      <c r="U187" s="43">
        <v>0</v>
      </c>
      <c r="V187" s="43">
        <v>1</v>
      </c>
      <c r="W187" s="143">
        <f>IF(AND(Q187&lt;0,O187&gt;0),O187,0)</f>
        <v>0</v>
      </c>
      <c r="X187" s="143">
        <f>IF(AND(Q187&gt;0,O187&gt;0),O187,0)</f>
        <v>0</v>
      </c>
      <c r="Y187" s="194"/>
      <c r="Z187" s="176">
        <f>_xll.BDH(C187,$Z$7,$D$1,$D$1)</f>
        <v>817.4</v>
      </c>
      <c r="AA187" s="174">
        <f>IF(OR(F187="#N/A N/A",Z187="#N/A N/A"),0,  F187 - Z187)</f>
        <v>2</v>
      </c>
      <c r="AB187" s="162">
        <f>IF(OR(Z187=0,Z187="#N/A N/A"),0,AA187 / Z187*100)</f>
        <v>0.24467824810374358</v>
      </c>
      <c r="AC187" s="161">
        <v>0</v>
      </c>
      <c r="AD187" s="163">
        <f>IF(D187 = C330,1,_xll.BDP(K187,$AD$7)*L187)</f>
        <v>0.89080999999999999</v>
      </c>
      <c r="AE187" s="186">
        <f>AA187*AC187*T187/AD187 / AF330</f>
        <v>0</v>
      </c>
      <c r="AF187" s="197"/>
      <c r="AG187" s="188"/>
      <c r="AH187" s="170"/>
    </row>
    <row r="188" spans="2:34" s="43" customFormat="1" x14ac:dyDescent="0.2">
      <c r="B188" s="48">
        <v>2775</v>
      </c>
      <c r="E188" s="43" t="s">
        <v>91</v>
      </c>
      <c r="F188" s="66"/>
      <c r="G188" s="66"/>
      <c r="H188" s="67">
        <f>IF(OR(G188="#N/A N/A",F188="#N/A N/A"),0,  G188 - F188)</f>
        <v>0</v>
      </c>
      <c r="I188" s="75">
        <f>IF(OR(F188=0,F188="#N/A N/A"),0,H188 / F188*100)</f>
        <v>0</v>
      </c>
      <c r="J188" s="25">
        <v>0</v>
      </c>
      <c r="K188" s="48" t="str">
        <f>CONCATENATE(C330,D188, " Curncy")</f>
        <v>EUR Curncy</v>
      </c>
      <c r="L188" s="48">
        <f>IF(D188 = C330,1,_xll.BDP(K188,$L$7))</f>
        <v>1</v>
      </c>
      <c r="M188" s="68">
        <f>IF(D188 = C330,1,_xll.BDP(K188,$M$7)*L188)</f>
        <v>1.2407999999999999</v>
      </c>
      <c r="N188" s="69">
        <f>H188*J188*T188/M188</f>
        <v>0</v>
      </c>
      <c r="O188" s="78">
        <f>N188 / Y330</f>
        <v>0</v>
      </c>
      <c r="P188" s="69">
        <f>G188*J188*T188/M188</f>
        <v>0</v>
      </c>
      <c r="Q188" s="10">
        <f>P188 / Y330*100</f>
        <v>0</v>
      </c>
      <c r="R188" s="81">
        <f>IF(Q188&lt;0,Q188,0)</f>
        <v>0</v>
      </c>
      <c r="S188" s="152">
        <f>IF(Q188&gt;0,Q188,0)</f>
        <v>0</v>
      </c>
      <c r="T188" s="33">
        <f>IF(EXACT(D188,UPPER(D188)),1,0.01)/V188</f>
        <v>1</v>
      </c>
      <c r="U188" s="43">
        <v>1</v>
      </c>
      <c r="V188" s="43">
        <v>1</v>
      </c>
      <c r="W188" s="143">
        <f>IF(AND(Q188&lt;0,O188&gt;0),O188,0)</f>
        <v>0</v>
      </c>
      <c r="X188" s="143">
        <f>IF(AND(Q188&gt;0,O188&gt;0),O188,0)</f>
        <v>0</v>
      </c>
      <c r="Y188" s="194"/>
      <c r="Z188" s="176"/>
      <c r="AA188" s="174">
        <f>IF(OR(F188="#N/A N/A",Z188="#N/A N/A"),0,  F188 - Z188)</f>
        <v>0</v>
      </c>
      <c r="AB188" s="162">
        <f>IF(OR(Z188=0,Z188="#N/A N/A"),0,AA188 / Z188*100)</f>
        <v>0</v>
      </c>
      <c r="AC188" s="161">
        <v>0</v>
      </c>
      <c r="AD188" s="163">
        <f>IF(D188 = C330,1,_xll.BDP(K188,$AD$7)*L188)</f>
        <v>1.2334000000000001</v>
      </c>
      <c r="AE188" s="186">
        <f>AA188*AC188*T188/AD188 / AF330</f>
        <v>0</v>
      </c>
      <c r="AF188" s="197"/>
      <c r="AG188" s="188"/>
      <c r="AH188" s="170"/>
    </row>
    <row r="189" spans="2:34" s="43" customFormat="1" x14ac:dyDescent="0.2">
      <c r="B189" s="48">
        <v>18686</v>
      </c>
      <c r="D189" s="43" t="s">
        <v>87</v>
      </c>
      <c r="E189" s="43" t="s">
        <v>90</v>
      </c>
      <c r="F189" s="66">
        <v>1E-4</v>
      </c>
      <c r="G189" s="66">
        <v>1E-4</v>
      </c>
      <c r="H189" s="67">
        <f>IF(OR(G189="#N/A N/A",F189="#N/A N/A"),0,  G189 - F189)</f>
        <v>0</v>
      </c>
      <c r="I189" s="75">
        <f>IF(OR(F189=0,F189="#N/A N/A"),0,H189 / F189*100)</f>
        <v>0</v>
      </c>
      <c r="J189" s="25">
        <v>381968</v>
      </c>
      <c r="K189" s="48" t="str">
        <f>CONCATENATE(C330,D189, " Curncy")</f>
        <v>EURGBP Curncy</v>
      </c>
      <c r="L189" s="48">
        <f>IF(D189 = C330,1,_xll.BDP(K189,$L$7))</f>
        <v>1</v>
      </c>
      <c r="M189" s="68">
        <f>IF(D189 = C330,1,_xll.BDP(K189,$M$7)*L189)</f>
        <v>0.89412000000000003</v>
      </c>
      <c r="N189" s="69">
        <f>H189*J189*T189/M189</f>
        <v>0</v>
      </c>
      <c r="O189" s="78">
        <f>N189 / Y330</f>
        <v>0</v>
      </c>
      <c r="P189" s="69">
        <f>G189*J189*T189/M189</f>
        <v>42.7199928421241</v>
      </c>
      <c r="Q189" s="10">
        <f>P189 / Y330*100</f>
        <v>2.4919129119048298E-5</v>
      </c>
      <c r="R189" s="81">
        <f>IF(Q189&lt;0,Q189,0)</f>
        <v>0</v>
      </c>
      <c r="S189" s="152">
        <f>IF(Q189&gt;0,Q189,0)</f>
        <v>2.4919129119048298E-5</v>
      </c>
      <c r="T189" s="33">
        <f>IF(EXACT(D189,UPPER(D189)),1,0.01)/V189</f>
        <v>1</v>
      </c>
      <c r="U189" s="43">
        <v>1</v>
      </c>
      <c r="V189" s="43">
        <v>1</v>
      </c>
      <c r="W189" s="143">
        <f>IF(AND(Q189&lt;0,O189&gt;0),O189,0)</f>
        <v>0</v>
      </c>
      <c r="X189" s="143">
        <f>IF(AND(Q189&gt;0,O189&gt;0),O189,0)</f>
        <v>0</v>
      </c>
      <c r="Y189" s="194"/>
      <c r="Z189" s="176">
        <v>1E-4</v>
      </c>
      <c r="AA189" s="174">
        <f>IF(OR(F189="#N/A N/A",Z189="#N/A N/A"),0,  F189 - Z189)</f>
        <v>0</v>
      </c>
      <c r="AB189" s="162">
        <f>IF(OR(Z189=0,Z189="#N/A N/A"),0,AA189 / Z189*100)</f>
        <v>0</v>
      </c>
      <c r="AC189" s="161">
        <v>381968</v>
      </c>
      <c r="AD189" s="163">
        <f>IF(D189 = C330,1,_xll.BDP(K189,$AD$7)*L189)</f>
        <v>0.89080999999999999</v>
      </c>
      <c r="AE189" s="186">
        <f>AA189*AC189*T189/AD189 / AF330</f>
        <v>0</v>
      </c>
      <c r="AF189" s="197"/>
      <c r="AG189" s="188"/>
      <c r="AH189" s="170"/>
    </row>
    <row r="190" spans="2:34" s="43" customFormat="1" x14ac:dyDescent="0.2">
      <c r="B190" s="48">
        <v>18687</v>
      </c>
      <c r="D190" s="43" t="s">
        <v>87</v>
      </c>
      <c r="E190" s="43" t="s">
        <v>89</v>
      </c>
      <c r="F190" s="66">
        <v>0.33</v>
      </c>
      <c r="G190" s="66">
        <v>0.33</v>
      </c>
      <c r="H190" s="67">
        <f>IF(OR(G190="#N/A N/A",F190="#N/A N/A"),0,  G190 - F190)</f>
        <v>0</v>
      </c>
      <c r="I190" s="75">
        <f>IF(OR(F190=0,F190="#N/A N/A"),0,H190 / F190*100)</f>
        <v>0</v>
      </c>
      <c r="J190" s="25">
        <v>898948</v>
      </c>
      <c r="K190" s="48" t="str">
        <f>CONCATENATE(C330,D190, " Curncy")</f>
        <v>EURGBP Curncy</v>
      </c>
      <c r="L190" s="48">
        <f>IF(D190 = C330,1,_xll.BDP(K190,$L$7))</f>
        <v>1</v>
      </c>
      <c r="M190" s="68">
        <f>IF(D190 = C330,1,_xll.BDP(K190,$M$7)*L190)</f>
        <v>0.89412000000000003</v>
      </c>
      <c r="N190" s="69">
        <f>H190*J190*T190/M190</f>
        <v>0</v>
      </c>
      <c r="O190" s="78">
        <f>N190 / Y330</f>
        <v>0</v>
      </c>
      <c r="P190" s="69">
        <f>G190*J190*T190/M190</f>
        <v>331781.90846866195</v>
      </c>
      <c r="Q190" s="10">
        <f>P190 / Y330*100</f>
        <v>0.19353271539742534</v>
      </c>
      <c r="R190" s="81">
        <f>IF(Q190&lt;0,Q190,0)</f>
        <v>0</v>
      </c>
      <c r="S190" s="152">
        <f>IF(Q190&gt;0,Q190,0)</f>
        <v>0.19353271539742534</v>
      </c>
      <c r="T190" s="33">
        <f>IF(EXACT(D190,UPPER(D190)),1,0.01)/V190</f>
        <v>1</v>
      </c>
      <c r="U190" s="43">
        <v>1</v>
      </c>
      <c r="V190" s="43">
        <v>1</v>
      </c>
      <c r="W190" s="143">
        <f>IF(AND(Q190&lt;0,O190&gt;0),O190,0)</f>
        <v>0</v>
      </c>
      <c r="X190" s="143">
        <f>IF(AND(Q190&gt;0,O190&gt;0),O190,0)</f>
        <v>0</v>
      </c>
      <c r="Y190" s="194"/>
      <c r="Z190" s="176">
        <v>0.33</v>
      </c>
      <c r="AA190" s="174">
        <f>IF(OR(F190="#N/A N/A",Z190="#N/A N/A"),0,  F190 - Z190)</f>
        <v>0</v>
      </c>
      <c r="AB190" s="162">
        <f>IF(OR(Z190=0,Z190="#N/A N/A"),0,AA190 / Z190*100)</f>
        <v>0</v>
      </c>
      <c r="AC190" s="161">
        <v>898948</v>
      </c>
      <c r="AD190" s="163">
        <f>IF(D190 = C330,1,_xll.BDP(K190,$AD$7)*L190)</f>
        <v>0.89080999999999999</v>
      </c>
      <c r="AE190" s="186">
        <f>AA190*AC190*T190/AD190 / AF330</f>
        <v>0</v>
      </c>
      <c r="AF190" s="197"/>
      <c r="AG190" s="188"/>
      <c r="AH190" s="170"/>
    </row>
    <row r="191" spans="2:34" s="43" customFormat="1" x14ac:dyDescent="0.2">
      <c r="B191" s="48">
        <v>18698</v>
      </c>
      <c r="D191" s="43" t="s">
        <v>87</v>
      </c>
      <c r="E191" s="43" t="s">
        <v>88</v>
      </c>
      <c r="F191" s="66">
        <v>9.9999999999999995E-7</v>
      </c>
      <c r="G191" s="66">
        <v>9.9999999999999995E-7</v>
      </c>
      <c r="H191" s="67">
        <f>IF(OR(G191="#N/A N/A",F191="#N/A N/A"),0,  G191 - F191)</f>
        <v>0</v>
      </c>
      <c r="I191" s="75">
        <f>IF(OR(F191=0,F191="#N/A N/A"),0,H191 / F191*100)</f>
        <v>0</v>
      </c>
      <c r="J191" s="25">
        <v>595000</v>
      </c>
      <c r="K191" s="48" t="str">
        <f>CONCATENATE(C330,D191, " Curncy")</f>
        <v>EURGBP Curncy</v>
      </c>
      <c r="L191" s="48">
        <f>IF(D191 = C330,1,_xll.BDP(K191,$L$7))</f>
        <v>1</v>
      </c>
      <c r="M191" s="68">
        <f>IF(D191 = C330,1,_xll.BDP(K191,$M$7)*L191)</f>
        <v>0.89412000000000003</v>
      </c>
      <c r="N191" s="69">
        <f>H191*J191*T191/M191</f>
        <v>0</v>
      </c>
      <c r="O191" s="78">
        <f>N191 / Y330</f>
        <v>0</v>
      </c>
      <c r="P191" s="69">
        <f>G191*J191*T191/M191</f>
        <v>0.6654587751084865</v>
      </c>
      <c r="Q191" s="10">
        <f>P191 / Y330*100</f>
        <v>3.8817078461634839E-7</v>
      </c>
      <c r="R191" s="81">
        <f>IF(Q191&lt;0,Q191,0)</f>
        <v>0</v>
      </c>
      <c r="S191" s="152">
        <f>IF(Q191&gt;0,Q191,0)</f>
        <v>3.8817078461634839E-7</v>
      </c>
      <c r="T191" s="33">
        <f>IF(EXACT(D191,UPPER(D191)),1,0.01)/V191</f>
        <v>1</v>
      </c>
      <c r="U191" s="43">
        <v>1</v>
      </c>
      <c r="V191" s="43">
        <v>1</v>
      </c>
      <c r="W191" s="143">
        <f>IF(AND(Q191&lt;0,O191&gt;0),O191,0)</f>
        <v>0</v>
      </c>
      <c r="X191" s="143">
        <f>IF(AND(Q191&gt;0,O191&gt;0),O191,0)</f>
        <v>0</v>
      </c>
      <c r="Y191" s="194"/>
      <c r="Z191" s="176">
        <v>9.9999999999999995E-7</v>
      </c>
      <c r="AA191" s="174">
        <f>IF(OR(F191="#N/A N/A",Z191="#N/A N/A"),0,  F191 - Z191)</f>
        <v>0</v>
      </c>
      <c r="AB191" s="162">
        <f>IF(OR(Z191=0,Z191="#N/A N/A"),0,AA191 / Z191*100)</f>
        <v>0</v>
      </c>
      <c r="AC191" s="161">
        <v>595000</v>
      </c>
      <c r="AD191" s="163">
        <f>IF(D191 = C330,1,_xll.BDP(K191,$AD$7)*L191)</f>
        <v>0.89080999999999999</v>
      </c>
      <c r="AE191" s="186">
        <f>AA191*AC191*T191/AD191 / AF330</f>
        <v>0</v>
      </c>
      <c r="AF191" s="197"/>
      <c r="AG191" s="188"/>
      <c r="AH191" s="170"/>
    </row>
    <row r="192" spans="2:34" x14ac:dyDescent="0.2">
      <c r="B192" s="48">
        <v>679</v>
      </c>
      <c r="C192" s="140" t="s">
        <v>0</v>
      </c>
      <c r="D192" s="1" t="str">
        <f>_xll.BDP(C192,$D$7)</f>
        <v>GBp</v>
      </c>
      <c r="E192" s="1" t="s">
        <v>404</v>
      </c>
      <c r="F192" s="2">
        <f>_xll.BDP(C192,$F$7)</f>
        <v>1355</v>
      </c>
      <c r="G192" s="2">
        <f>_xll.BDP(C192,$G$7)</f>
        <v>1345.5</v>
      </c>
      <c r="H192" s="33">
        <f>IF(OR(G192="#N/A N/A",F192="#N/A N/A"),0,  G192 - F192)</f>
        <v>-9.5</v>
      </c>
      <c r="I192" s="22">
        <f>IF(OR(F192=0,F192="#N/A N/A"),0,H192 / F192*100)</f>
        <v>-0.70110701107011064</v>
      </c>
      <c r="J192" s="25">
        <v>1807000</v>
      </c>
      <c r="K192" s="48" t="str">
        <f>CONCATENATE(C330,D192, " Curncy")</f>
        <v>EURGBp Curncy</v>
      </c>
      <c r="L192" s="1">
        <f>IF(D192 = C330,1,_xll.BDP(K192,$L$7))</f>
        <v>1</v>
      </c>
      <c r="M192" s="4">
        <f>IF(D192 = C330,1,_xll.BDP(K192,$M$7)*L192)</f>
        <v>0.89412000000000003</v>
      </c>
      <c r="N192" s="7">
        <f>H192*J192*T192/M192</f>
        <v>-191993.24475461905</v>
      </c>
      <c r="O192" s="8">
        <f>N192 / Y330</f>
        <v>-1.1199216427086631E-3</v>
      </c>
      <c r="P192" s="7">
        <f>G192*J192*T192/M192</f>
        <v>27192306.401825257</v>
      </c>
      <c r="Q192" s="10">
        <f>P192 / Y330*100</f>
        <v>15.861627055415854</v>
      </c>
      <c r="R192" s="10">
        <f>IF(Q192&lt;0,Q192,0)</f>
        <v>0</v>
      </c>
      <c r="S192" s="150">
        <f>IF(Q192&gt;0,Q192,0)</f>
        <v>15.861627055415854</v>
      </c>
      <c r="T192" s="33">
        <f>IF(EXACT(D192,UPPER(D192)),1,0.01)/V192</f>
        <v>0.01</v>
      </c>
      <c r="U192" s="43">
        <v>0</v>
      </c>
      <c r="V192" s="43">
        <v>1</v>
      </c>
      <c r="W192" s="143">
        <f>IF(AND(Q192&lt;0,O192&gt;0),O192,0)</f>
        <v>0</v>
      </c>
      <c r="X192" s="143">
        <f>IF(AND(Q192&gt;0,O192&gt;0),O192,0)</f>
        <v>0</v>
      </c>
      <c r="Y192" s="194"/>
      <c r="Z192" s="177">
        <f>_xll.BDH(C192,$Z$7,$D$1,$D$1)</f>
        <v>1373.5</v>
      </c>
      <c r="AA192" s="174">
        <f>IF(OR(F192="#N/A N/A",Z192="#N/A N/A"),0,  F192 - Z192)</f>
        <v>-18.5</v>
      </c>
      <c r="AB192" s="166">
        <f>IF(OR(Z192=0,Z192="#N/A N/A"),0,AA192 / Z192*100)</f>
        <v>-1.346923917000364</v>
      </c>
      <c r="AC192" s="161">
        <v>1807000</v>
      </c>
      <c r="AD192" s="163">
        <f>IF(D192 = C330,1,_xll.BDP(K192,$AD$7)*L192)</f>
        <v>0.89080999999999999</v>
      </c>
      <c r="AE192" s="186">
        <f>AA192*AC192*T192/AD192 / AF330</f>
        <v>-2.1995563767030061E-3</v>
      </c>
      <c r="AF192" s="197"/>
      <c r="AH192" s="170"/>
    </row>
    <row r="193" spans="1:35" s="43" customFormat="1" x14ac:dyDescent="0.2">
      <c r="B193" s="48">
        <v>1177</v>
      </c>
      <c r="C193" s="140" t="s">
        <v>86</v>
      </c>
      <c r="D193" s="43" t="str">
        <f>_xll.BDP(C193,$D$7)</f>
        <v>GBp</v>
      </c>
      <c r="E193" s="43" t="s">
        <v>403</v>
      </c>
      <c r="F193" s="2">
        <f>_xll.BDP(C193,$F$7)</f>
        <v>17</v>
      </c>
      <c r="G193" s="2">
        <f>_xll.BDP(C193,$G$7)</f>
        <v>17.625</v>
      </c>
      <c r="H193" s="33">
        <f>IF(OR(G193="#N/A N/A",F193="#N/A N/A"),0,  G193 - F193)</f>
        <v>0.625</v>
      </c>
      <c r="I193" s="22">
        <f>IF(OR(F193=0,F193="#N/A N/A"),0,H193 / F193*100)</f>
        <v>3.6764705882352944</v>
      </c>
      <c r="J193" s="25">
        <v>1642221</v>
      </c>
      <c r="K193" s="48" t="str">
        <f>CONCATENATE(C330,D193, " Curncy")</f>
        <v>EURGBp Curncy</v>
      </c>
      <c r="L193" s="43">
        <f>IF(D193 = C330,1,_xll.BDP(K193,$L$7))</f>
        <v>1</v>
      </c>
      <c r="M193" s="4">
        <f>IF(D193 = C330,1,_xll.BDP(K193,$M$7)*L193)</f>
        <v>0.89412000000000003</v>
      </c>
      <c r="N193" s="7">
        <f>H193*J193*T193/M193</f>
        <v>11479.310662998256</v>
      </c>
      <c r="O193" s="8">
        <f>N193 / Y330</f>
        <v>6.6960316605403823E-5</v>
      </c>
      <c r="P193" s="7">
        <f>G193*J193*T193/M193</f>
        <v>323716.56069655076</v>
      </c>
      <c r="Q193" s="10">
        <f>P193 / Y330*100</f>
        <v>0.18882809282723875</v>
      </c>
      <c r="R193" s="10">
        <f>IF(Q193&lt;0,Q193,0)</f>
        <v>0</v>
      </c>
      <c r="S193" s="150">
        <f>IF(Q193&gt;0,Q193,0)</f>
        <v>0.18882809282723875</v>
      </c>
      <c r="T193" s="33">
        <f>IF(EXACT(D193,UPPER(D193)),1,0.01)/V193</f>
        <v>0.01</v>
      </c>
      <c r="U193" s="43">
        <v>0</v>
      </c>
      <c r="V193" s="43">
        <v>1</v>
      </c>
      <c r="W193" s="143">
        <f>IF(AND(Q193&lt;0,O193&gt;0),O193,0)</f>
        <v>0</v>
      </c>
      <c r="X193" s="143">
        <f>IF(AND(Q193&gt;0,O193&gt;0),O193,0)</f>
        <v>6.6960316605403823E-5</v>
      </c>
      <c r="Y193" s="194"/>
      <c r="Z193" s="177">
        <f>_xll.BDH(C193,$Z$7,$D$1,$D$1)</f>
        <v>16.25</v>
      </c>
      <c r="AA193" s="174">
        <f>IF(OR(F193="#N/A N/A",Z193="#N/A N/A"),0,  F193 - Z193)</f>
        <v>0.75</v>
      </c>
      <c r="AB193" s="166">
        <f>IF(OR(Z193=0,Z193="#N/A N/A"),0,AA193 / Z193*100)</f>
        <v>4.6153846153846159</v>
      </c>
      <c r="AC193" s="161">
        <v>1642221</v>
      </c>
      <c r="AD193" s="163">
        <f>IF(D193 = C330,1,_xll.BDP(K193,$AD$7)*L193)</f>
        <v>0.89080999999999999</v>
      </c>
      <c r="AE193" s="186">
        <f>AA193*AC193*T193/AD193 / AF330</f>
        <v>8.1039747958515417E-5</v>
      </c>
      <c r="AF193" s="197"/>
      <c r="AG193" s="188"/>
      <c r="AH193" s="170"/>
    </row>
    <row r="194" spans="1:35" s="43" customFormat="1" x14ac:dyDescent="0.2">
      <c r="B194" s="48">
        <v>6508</v>
      </c>
      <c r="C194" s="140" t="s">
        <v>85</v>
      </c>
      <c r="D194" s="43" t="str">
        <f>_xll.BDP(C194,$D$7)</f>
        <v>GBp</v>
      </c>
      <c r="E194" s="43" t="s">
        <v>531</v>
      </c>
      <c r="F194" s="2">
        <f>_xll.BDP(C194,$F$7)</f>
        <v>107</v>
      </c>
      <c r="G194" s="2">
        <f>_xll.BDP(C194,$G$7)</f>
        <v>108.6</v>
      </c>
      <c r="H194" s="33">
        <f>IF(OR(G194="#N/A N/A",F194="#N/A N/A"),0,  G194 - F194)</f>
        <v>1.5999999999999943</v>
      </c>
      <c r="I194" s="22">
        <f>IF(OR(F194=0,F194="#N/A N/A"),0,H194 / F194*100)</f>
        <v>1.4953271028037329</v>
      </c>
      <c r="J194" s="25">
        <v>-1405140</v>
      </c>
      <c r="K194" s="48" t="str">
        <f>CONCATENATE(C330,D194, " Curncy")</f>
        <v>EURGBp Curncy</v>
      </c>
      <c r="L194" s="43">
        <f>IF(D194 = C330,1,_xll.BDP(K194,$L$7))</f>
        <v>1</v>
      </c>
      <c r="M194" s="4">
        <f>IF(D194 = C330,1,_xll.BDP(K194,$M$7)*L194)</f>
        <v>0.89412000000000003</v>
      </c>
      <c r="N194" s="7">
        <f>H194*J194*T194/M194</f>
        <v>-25144.544356462131</v>
      </c>
      <c r="O194" s="8">
        <f>N194 / Y330</f>
        <v>-1.4667140740727769E-4</v>
      </c>
      <c r="P194" s="7">
        <f>G194*J194*T194/M194</f>
        <v>-1706685.9481948731</v>
      </c>
      <c r="Q194" s="10">
        <f>P194 / Y330*100</f>
        <v>-0.99553217777690084</v>
      </c>
      <c r="R194" s="10">
        <f>IF(Q194&lt;0,Q194,0)</f>
        <v>-0.99553217777690084</v>
      </c>
      <c r="S194" s="150">
        <f>IF(Q194&gt;0,Q194,0)</f>
        <v>0</v>
      </c>
      <c r="T194" s="33">
        <f>IF(EXACT(D194,UPPER(D194)),1,0.01)/V194</f>
        <v>0.01</v>
      </c>
      <c r="U194" s="43">
        <v>0</v>
      </c>
      <c r="V194" s="43">
        <v>1</v>
      </c>
      <c r="W194" s="143">
        <f>IF(AND(Q194&lt;0,O194&gt;0),O194,0)</f>
        <v>0</v>
      </c>
      <c r="X194" s="143">
        <f>IF(AND(Q194&gt;0,O194&gt;0),O194,0)</f>
        <v>0</v>
      </c>
      <c r="Y194" s="194"/>
      <c r="Z194" s="177">
        <f>_xll.BDH(C194,$Z$7,$D$1,$D$1)</f>
        <v>102.3</v>
      </c>
      <c r="AA194" s="174">
        <f>IF(OR(F194="#N/A N/A",Z194="#N/A N/A"),0,  F194 - Z194)</f>
        <v>4.7000000000000028</v>
      </c>
      <c r="AB194" s="166">
        <f>IF(OR(Z194=0,Z194="#N/A N/A"),0,AA194 / Z194*100)</f>
        <v>4.5943304007820167</v>
      </c>
      <c r="AC194" s="161">
        <v>-1405140</v>
      </c>
      <c r="AD194" s="163">
        <f>IF(D194 = C330,1,_xll.BDP(K194,$AD$7)*L194)</f>
        <v>0.89080999999999999</v>
      </c>
      <c r="AE194" s="186">
        <f>AA194*AC194*T194/AD194 / AF330</f>
        <v>-4.3453290781059195E-4</v>
      </c>
      <c r="AF194" s="197"/>
      <c r="AG194" s="188"/>
      <c r="AH194" s="170"/>
    </row>
    <row r="195" spans="1:35" s="43" customFormat="1" x14ac:dyDescent="0.2">
      <c r="B195" s="48">
        <v>3542</v>
      </c>
      <c r="C195" s="140" t="s">
        <v>83</v>
      </c>
      <c r="D195" s="43" t="str">
        <f>_xll.BDP(C195,$D$7)</f>
        <v>GBp</v>
      </c>
      <c r="E195" s="43" t="s">
        <v>532</v>
      </c>
      <c r="F195" s="2">
        <f>_xll.BDP(C195,$F$7)</f>
        <v>1300</v>
      </c>
      <c r="G195" s="2">
        <f>_xll.BDP(C195,$G$7)</f>
        <v>1275</v>
      </c>
      <c r="H195" s="33">
        <f>IF(OR(G195="#N/A N/A",F195="#N/A N/A"),0,  G195 - F195)</f>
        <v>-25</v>
      </c>
      <c r="I195" s="22">
        <f>IF(OR(F195=0,F195="#N/A N/A"),0,H195 / F195*100)</f>
        <v>-1.9230769230769231</v>
      </c>
      <c r="J195" s="25">
        <v>-34000</v>
      </c>
      <c r="K195" s="48" t="str">
        <f>CONCATENATE(C330,D195, " Curncy")</f>
        <v>EURGBp Curncy</v>
      </c>
      <c r="L195" s="43">
        <f>IF(D195 = C330,1,_xll.BDP(K195,$L$7))</f>
        <v>1</v>
      </c>
      <c r="M195" s="4">
        <f>IF(D195 = C330,1,_xll.BDP(K195,$M$7)*L195)</f>
        <v>0.89412000000000003</v>
      </c>
      <c r="N195" s="7">
        <f>H195*J195*T195/M195</f>
        <v>9506.5539301212357</v>
      </c>
      <c r="O195" s="8">
        <f>N195 / Y330</f>
        <v>5.5452969230906915E-5</v>
      </c>
      <c r="P195" s="7">
        <f>G195*J195*T195/M195</f>
        <v>-484834.25043618307</v>
      </c>
      <c r="Q195" s="10">
        <f>P195 / Y330*100</f>
        <v>-0.28281014307762531</v>
      </c>
      <c r="R195" s="10">
        <f>IF(Q195&lt;0,Q195,0)</f>
        <v>-0.28281014307762531</v>
      </c>
      <c r="S195" s="150">
        <f>IF(Q195&gt;0,Q195,0)</f>
        <v>0</v>
      </c>
      <c r="T195" s="33">
        <f>IF(EXACT(D195,UPPER(D195)),1,0.01)/V195</f>
        <v>0.01</v>
      </c>
      <c r="U195" s="43">
        <v>0</v>
      </c>
      <c r="V195" s="43">
        <v>1</v>
      </c>
      <c r="W195" s="143">
        <f>IF(AND(Q195&lt;0,O195&gt;0),O195,0)</f>
        <v>5.5452969230906915E-5</v>
      </c>
      <c r="X195" s="143">
        <f>IF(AND(Q195&gt;0,O195&gt;0),O195,0)</f>
        <v>0</v>
      </c>
      <c r="Y195" s="194"/>
      <c r="Z195" s="177">
        <f>_xll.BDH(C195,$Z$7,$D$1,$D$1)</f>
        <v>1273</v>
      </c>
      <c r="AA195" s="174">
        <f>IF(OR(F195="#N/A N/A",Z195="#N/A N/A"),0,  F195 - Z195)</f>
        <v>27</v>
      </c>
      <c r="AB195" s="166">
        <f>IF(OR(Z195=0,Z195="#N/A N/A"),0,AA195 / Z195*100)</f>
        <v>2.1209740769835035</v>
      </c>
      <c r="AC195" s="161">
        <v>-34000</v>
      </c>
      <c r="AD195" s="163">
        <f>IF(D195 = C330,1,_xll.BDP(K195,$AD$7)*L195)</f>
        <v>0.89080999999999999</v>
      </c>
      <c r="AE195" s="186">
        <f>AA195*AC195*T195/AD195 / AF330</f>
        <v>-6.0401524217034649E-5</v>
      </c>
      <c r="AF195" s="197"/>
      <c r="AG195" s="188"/>
      <c r="AH195" s="170"/>
    </row>
    <row r="196" spans="1:35" s="43" customFormat="1" x14ac:dyDescent="0.2">
      <c r="B196" s="48">
        <v>26475</v>
      </c>
      <c r="C196" s="140" t="s">
        <v>82</v>
      </c>
      <c r="D196" s="43" t="str">
        <f>_xll.BDP(C196,$D$7)</f>
        <v>GBp</v>
      </c>
      <c r="E196" s="43" t="s">
        <v>402</v>
      </c>
      <c r="F196" s="2">
        <f>_xll.BDP(C196,$F$7)</f>
        <v>2.75E-2</v>
      </c>
      <c r="G196" s="2">
        <f>_xll.BDP(C196,$G$7)</f>
        <v>2.8000000000000001E-2</v>
      </c>
      <c r="H196" s="33">
        <f>IF(OR(G196="#N/A N/A",F196="#N/A N/A"),0,  G196 - F196)</f>
        <v>5.0000000000000044E-4</v>
      </c>
      <c r="I196" s="22">
        <f>IF(OR(F196=0,F196="#N/A N/A"),0,H196 / F196*100)</f>
        <v>1.8181818181818199</v>
      </c>
      <c r="J196" s="25">
        <v>22747142048</v>
      </c>
      <c r="K196" s="48" t="str">
        <f>CONCATENATE(C330,D196, " Curncy")</f>
        <v>EURGBp Curncy</v>
      </c>
      <c r="L196" s="43">
        <f>IF(D196 = C330,1,_xll.BDP(K196,$L$7))</f>
        <v>1</v>
      </c>
      <c r="M196" s="4">
        <f>IF(D196 = C330,1,_xll.BDP(K196,$M$7)*L196)</f>
        <v>0.89412000000000003</v>
      </c>
      <c r="N196" s="7">
        <f>H196*J196*T196/M196</f>
        <v>127204.07802084742</v>
      </c>
      <c r="O196" s="8">
        <f>N196 / Y330</f>
        <v>7.4199798122283182E-4</v>
      </c>
      <c r="P196" s="7">
        <f>G196*J196*T196/M196</f>
        <v>7123428.369167449</v>
      </c>
      <c r="Q196" s="10">
        <f>P196 / Y330*100</f>
        <v>4.1551886948478538</v>
      </c>
      <c r="R196" s="10">
        <f>IF(Q196&lt;0,Q196,0)</f>
        <v>0</v>
      </c>
      <c r="S196" s="150">
        <f>IF(Q196&gt;0,Q196,0)</f>
        <v>4.1551886948478538</v>
      </c>
      <c r="T196" s="33">
        <f>IF(EXACT(D196,UPPER(D196)),1,0.01)/V196</f>
        <v>0.01</v>
      </c>
      <c r="U196" s="43">
        <v>0</v>
      </c>
      <c r="V196" s="43">
        <v>1</v>
      </c>
      <c r="W196" s="143">
        <f>IF(AND(Q196&lt;0,O196&gt;0),O196,0)</f>
        <v>0</v>
      </c>
      <c r="X196" s="143">
        <f>IF(AND(Q196&gt;0,O196&gt;0),O196,0)</f>
        <v>7.4199798122283182E-4</v>
      </c>
      <c r="Y196" s="194"/>
      <c r="Z196" s="177">
        <f>_xll.BDH(C196,$Z$7,$D$1,$D$1)</f>
        <v>2.9000000000000001E-2</v>
      </c>
      <c r="AA196" s="174">
        <f>IF(OR(F196="#N/A N/A",Z196="#N/A N/A"),0,  F196 - Z196)</f>
        <v>-1.5000000000000013E-3</v>
      </c>
      <c r="AB196" s="166">
        <f>IF(OR(Z196=0,Z196="#N/A N/A"),0,AA196 / Z196*100)</f>
        <v>-5.172413793103452</v>
      </c>
      <c r="AC196" s="161">
        <v>22747142048</v>
      </c>
      <c r="AD196" s="163">
        <f>IF(D196 = C330,1,_xll.BDP(K196,$AD$7)*L196)</f>
        <v>0.89080999999999999</v>
      </c>
      <c r="AE196" s="186">
        <f>AA196*AC196*T196/AD196 / AF330</f>
        <v>-2.245036031504249E-3</v>
      </c>
      <c r="AF196" s="197"/>
      <c r="AG196" s="188"/>
      <c r="AH196" s="170"/>
    </row>
    <row r="197" spans="1:35" s="43" customFormat="1" x14ac:dyDescent="0.2">
      <c r="B197" s="48">
        <v>3423</v>
      </c>
      <c r="C197" s="140" t="s">
        <v>81</v>
      </c>
      <c r="D197" s="43" t="str">
        <f>_xll.BDP(C197,$D$7)</f>
        <v>GBp</v>
      </c>
      <c r="E197" s="43" t="s">
        <v>533</v>
      </c>
      <c r="F197" s="2">
        <f>_xll.BDP(C197,$F$7)</f>
        <v>182.75</v>
      </c>
      <c r="G197" s="2">
        <f>_xll.BDP(C197,$G$7)</f>
        <v>187.05</v>
      </c>
      <c r="H197" s="33">
        <f>IF(OR(G197="#N/A N/A",F197="#N/A N/A"),0,  G197 - F197)</f>
        <v>4.3000000000000114</v>
      </c>
      <c r="I197" s="22">
        <f>IF(OR(F197=0,F197="#N/A N/A"),0,H197 / F197*100)</f>
        <v>2.3529411764705945</v>
      </c>
      <c r="J197" s="25">
        <v>-2296000</v>
      </c>
      <c r="K197" s="48" t="str">
        <f>CONCATENATE(C330,D197, " Curncy")</f>
        <v>EURGBp Curncy</v>
      </c>
      <c r="L197" s="43">
        <f>IF(D197 = C330,1,_xll.BDP(K197,$L$7))</f>
        <v>1</v>
      </c>
      <c r="M197" s="4">
        <f>IF(D197 = C330,1,_xll.BDP(K197,$M$7)*L197)</f>
        <v>0.89412000000000003</v>
      </c>
      <c r="N197" s="7">
        <f>H197*J197*T197/M197</f>
        <v>-110419.18310741316</v>
      </c>
      <c r="O197" s="8">
        <f>N197 / Y330</f>
        <v>-6.4408949955635205E-4</v>
      </c>
      <c r="P197" s="7">
        <f>G197*J197*T197/M197</f>
        <v>-4803234.4651724603</v>
      </c>
      <c r="Q197" s="10">
        <f>P197 / Y330*100</f>
        <v>-2.8017893230701243</v>
      </c>
      <c r="R197" s="10">
        <f>IF(Q197&lt;0,Q197,0)</f>
        <v>-2.8017893230701243</v>
      </c>
      <c r="S197" s="150">
        <f>IF(Q197&gt;0,Q197,0)</f>
        <v>0</v>
      </c>
      <c r="T197" s="33">
        <f>IF(EXACT(D197,UPPER(D197)),1,0.01)/V197</f>
        <v>0.01</v>
      </c>
      <c r="U197" s="43">
        <v>0</v>
      </c>
      <c r="V197" s="43">
        <v>1</v>
      </c>
      <c r="W197" s="143">
        <f>IF(AND(Q197&lt;0,O197&gt;0),O197,0)</f>
        <v>0</v>
      </c>
      <c r="X197" s="143">
        <f>IF(AND(Q197&gt;0,O197&gt;0),O197,0)</f>
        <v>0</v>
      </c>
      <c r="Y197" s="194"/>
      <c r="Z197" s="177">
        <f>_xll.BDH(C197,$Z$7,$D$1,$D$1)</f>
        <v>176.2</v>
      </c>
      <c r="AA197" s="174">
        <f>IF(OR(F197="#N/A N/A",Z197="#N/A N/A"),0,  F197 - Z197)</f>
        <v>6.5500000000000114</v>
      </c>
      <c r="AB197" s="166">
        <f>IF(OR(Z197=0,Z197="#N/A N/A"),0,AA197 / Z197*100)</f>
        <v>3.7173666288308809</v>
      </c>
      <c r="AC197" s="161">
        <v>-2296000</v>
      </c>
      <c r="AD197" s="163">
        <f>IF(D197 = C330,1,_xll.BDP(K197,$AD$7)*L197)</f>
        <v>0.89080999999999999</v>
      </c>
      <c r="AE197" s="186">
        <f>AA197*AC197*T197/AD197 / AF330</f>
        <v>-9.8950592853501332E-4</v>
      </c>
      <c r="AF197" s="197"/>
      <c r="AG197" s="188"/>
      <c r="AH197" s="170"/>
    </row>
    <row r="198" spans="1:35" s="43" customFormat="1" x14ac:dyDescent="0.2">
      <c r="B198" s="48">
        <v>19477</v>
      </c>
      <c r="C198" s="140" t="s">
        <v>80</v>
      </c>
      <c r="D198" s="43" t="str">
        <f>_xll.BDP(C198,$D$7)</f>
        <v>GBp</v>
      </c>
      <c r="E198" s="43" t="s">
        <v>401</v>
      </c>
      <c r="F198" s="2">
        <f>_xll.BDP(C198,$F$7)</f>
        <v>65.400000000000006</v>
      </c>
      <c r="G198" s="2">
        <f>_xll.BDP(C198,$G$7)</f>
        <v>66.400000000000006</v>
      </c>
      <c r="H198" s="33">
        <f>IF(OR(G198="#N/A N/A",F198="#N/A N/A"),0,  G198 - F198)</f>
        <v>1</v>
      </c>
      <c r="I198" s="22">
        <f>IF(OR(F198=0,F198="#N/A N/A"),0,H198 / F198*100)</f>
        <v>1.5290519877675839</v>
      </c>
      <c r="J198" s="25">
        <v>4324000</v>
      </c>
      <c r="K198" s="48" t="str">
        <f>CONCATENATE(C330,D198, " Curncy")</f>
        <v>EURGBp Curncy</v>
      </c>
      <c r="L198" s="43">
        <f>IF(D198 = C330,1,_xll.BDP(K198,$L$7))</f>
        <v>1</v>
      </c>
      <c r="M198" s="4">
        <f>IF(D198 = C330,1,_xll.BDP(K198,$M$7)*L198)</f>
        <v>0.89412000000000003</v>
      </c>
      <c r="N198" s="7">
        <f>H198*J198*T198/M198</f>
        <v>48360.399051581444</v>
      </c>
      <c r="O198" s="8">
        <f>N198 / Y330</f>
        <v>2.8209251641699002E-4</v>
      </c>
      <c r="P198" s="7">
        <f>G198*J198*T198/M198</f>
        <v>3211130.4970250078</v>
      </c>
      <c r="Q198" s="10">
        <f>P198 / Y330*100</f>
        <v>1.8730943090088139</v>
      </c>
      <c r="R198" s="10">
        <f>IF(Q198&lt;0,Q198,0)</f>
        <v>0</v>
      </c>
      <c r="S198" s="150">
        <f>IF(Q198&gt;0,Q198,0)</f>
        <v>1.8730943090088139</v>
      </c>
      <c r="T198" s="33">
        <f>IF(EXACT(D198,UPPER(D198)),1,0.01)/V198</f>
        <v>0.01</v>
      </c>
      <c r="U198" s="43">
        <v>0</v>
      </c>
      <c r="V198" s="43">
        <v>1</v>
      </c>
      <c r="W198" s="143">
        <f>IF(AND(Q198&lt;0,O198&gt;0),O198,0)</f>
        <v>0</v>
      </c>
      <c r="X198" s="143">
        <f>IF(AND(Q198&gt;0,O198&gt;0),O198,0)</f>
        <v>2.8209251641699002E-4</v>
      </c>
      <c r="Y198" s="194"/>
      <c r="Z198" s="177">
        <f>_xll.BDH(C198,$Z$7,$D$1,$D$1)</f>
        <v>65.3</v>
      </c>
      <c r="AA198" s="174">
        <f>IF(OR(F198="#N/A N/A",Z198="#N/A N/A"),0,  F198 - Z198)</f>
        <v>0.10000000000000853</v>
      </c>
      <c r="AB198" s="166">
        <f>IF(OR(Z198=0,Z198="#N/A N/A"),0,AA198 / Z198*100)</f>
        <v>0.15313935681471444</v>
      </c>
      <c r="AC198" s="161">
        <v>4324000</v>
      </c>
      <c r="AD198" s="163">
        <f>IF(D198 = C330,1,_xll.BDP(K198,$AD$7)*L198)</f>
        <v>0.89080999999999999</v>
      </c>
      <c r="AE198" s="186">
        <f>AA198*AC198*T198/AD198 / AF330</f>
        <v>2.8450565437307196E-5</v>
      </c>
      <c r="AF198" s="197"/>
      <c r="AG198" s="188"/>
      <c r="AH198" s="170"/>
    </row>
    <row r="199" spans="1:35" x14ac:dyDescent="0.2">
      <c r="B199" s="48">
        <v>3419</v>
      </c>
      <c r="C199" s="140" t="s">
        <v>4</v>
      </c>
      <c r="D199" s="1" t="str">
        <f>_xll.BDP(C199,$D$7)</f>
        <v>GBp</v>
      </c>
      <c r="E199" s="1" t="s">
        <v>534</v>
      </c>
      <c r="F199" s="2">
        <f>_xll.BDP(C199,$F$7)</f>
        <v>202.3</v>
      </c>
      <c r="G199" s="2">
        <f>_xll.BDP(C199,$G$7)</f>
        <v>203.4</v>
      </c>
      <c r="H199" s="33">
        <f>IF(OR(G199="#N/A N/A",F199="#N/A N/A"),0,  G199 - F199)</f>
        <v>1.0999999999999943</v>
      </c>
      <c r="I199" s="22">
        <f>IF(OR(F199=0,F199="#N/A N/A"),0,H199 / F199*100)</f>
        <v>0.54374691052891455</v>
      </c>
      <c r="J199" s="25">
        <v>1247000</v>
      </c>
      <c r="K199" s="48" t="str">
        <f>CONCATENATE(C330,D199, " Curncy")</f>
        <v>EURGBp Curncy</v>
      </c>
      <c r="L199" s="1">
        <f>IF(D199 = C330,1,_xll.BDP(K199,$L$7))</f>
        <v>1</v>
      </c>
      <c r="M199" s="4">
        <f>IF(D199 = C330,1,_xll.BDP(K199,$M$7)*L199)</f>
        <v>0.89412000000000003</v>
      </c>
      <c r="N199" s="7">
        <f>H199*J199*T199/M199</f>
        <v>15341.341206996745</v>
      </c>
      <c r="O199" s="8">
        <f>N199 / Y330</f>
        <v>8.9488044581217211E-5</v>
      </c>
      <c r="P199" s="7">
        <f>G199*J199*T199/M199</f>
        <v>2836753.4559119581</v>
      </c>
      <c r="Q199" s="10">
        <f>P199 / Y330*100</f>
        <v>1.654715297074516</v>
      </c>
      <c r="R199" s="10">
        <f>IF(Q199&lt;0,Q199,0)</f>
        <v>0</v>
      </c>
      <c r="S199" s="150">
        <f>IF(Q199&gt;0,Q199,0)</f>
        <v>1.654715297074516</v>
      </c>
      <c r="T199" s="33">
        <f>IF(EXACT(D199,UPPER(D199)),1,0.01)/V199</f>
        <v>0.01</v>
      </c>
      <c r="U199" s="43">
        <v>0</v>
      </c>
      <c r="V199" s="43">
        <v>1</v>
      </c>
      <c r="W199" s="143">
        <f>IF(AND(Q199&lt;0,O199&gt;0),O199,0)</f>
        <v>0</v>
      </c>
      <c r="X199" s="143">
        <f>IF(AND(Q199&gt;0,O199&gt;0),O199,0)</f>
        <v>8.9488044581217211E-5</v>
      </c>
      <c r="Y199" s="194"/>
      <c r="Z199" s="177">
        <f>_xll.BDH(C199,$Z$7,$D$1,$D$1)</f>
        <v>199.02</v>
      </c>
      <c r="AA199" s="174">
        <f>IF(OR(F199="#N/A N/A",Z199="#N/A N/A"),0,  F199 - Z199)</f>
        <v>3.2800000000000011</v>
      </c>
      <c r="AB199" s="166">
        <f>IF(OR(Z199=0,Z199="#N/A N/A"),0,AA199 / Z199*100)</f>
        <v>1.6480755702944432</v>
      </c>
      <c r="AC199" s="161">
        <v>1247000</v>
      </c>
      <c r="AD199" s="163">
        <f>IF(D199 = C330,1,_xll.BDP(K199,$AD$7)*L199)</f>
        <v>0.89080999999999999</v>
      </c>
      <c r="AE199" s="186">
        <f>AA199*AC199*T199/AD199 / AF330</f>
        <v>2.6911971491453871E-4</v>
      </c>
      <c r="AF199" s="197"/>
      <c r="AH199" s="170"/>
      <c r="AI199" s="43"/>
    </row>
    <row r="200" spans="1:35" s="43" customFormat="1" x14ac:dyDescent="0.2">
      <c r="B200" s="48">
        <v>10174</v>
      </c>
      <c r="C200" s="140" t="s">
        <v>79</v>
      </c>
      <c r="D200" s="43" t="str">
        <f>_xll.BDP(C200,$D$7)</f>
        <v>GBp</v>
      </c>
      <c r="E200" s="43" t="s">
        <v>535</v>
      </c>
      <c r="F200" s="2">
        <f>_xll.BDP(C200,$F$7)</f>
        <v>1260</v>
      </c>
      <c r="G200" s="2">
        <f>_xll.BDP(C200,$G$7)</f>
        <v>1260.5</v>
      </c>
      <c r="H200" s="33">
        <f>IF(OR(G200="#N/A N/A",F200="#N/A N/A"),0,  G200 - F200)</f>
        <v>0.5</v>
      </c>
      <c r="I200" s="22">
        <f>IF(OR(F200=0,F200="#N/A N/A"),0,H200 / F200*100)</f>
        <v>3.968253968253968E-2</v>
      </c>
      <c r="J200" s="25">
        <v>-156300</v>
      </c>
      <c r="K200" s="48" t="str">
        <f>CONCATENATE(C330,D200, " Curncy")</f>
        <v>EURGBp Curncy</v>
      </c>
      <c r="L200" s="43">
        <f>IF(D200 = C330,1,_xll.BDP(K200,$L$7))</f>
        <v>1</v>
      </c>
      <c r="M200" s="4">
        <f>IF(D200 = C330,1,_xll.BDP(K200,$M$7)*L200)</f>
        <v>0.89412000000000003</v>
      </c>
      <c r="N200" s="7">
        <f>H200*J200*T200/M200</f>
        <v>-874.04375251644069</v>
      </c>
      <c r="O200" s="8">
        <f>N200 / Y330</f>
        <v>-5.0984112298769122E-6</v>
      </c>
      <c r="P200" s="7">
        <f>G200*J200*T200/M200</f>
        <v>-2203464.300093947</v>
      </c>
      <c r="Q200" s="10">
        <f>P200 / Y330*100</f>
        <v>-1.2853094710519697</v>
      </c>
      <c r="R200" s="10">
        <f>IF(Q200&lt;0,Q200,0)</f>
        <v>-1.2853094710519697</v>
      </c>
      <c r="S200" s="150">
        <f>IF(Q200&gt;0,Q200,0)</f>
        <v>0</v>
      </c>
      <c r="T200" s="33">
        <f>IF(EXACT(D200,UPPER(D200)),1,0.01)/V200</f>
        <v>0.01</v>
      </c>
      <c r="U200" s="43">
        <v>0</v>
      </c>
      <c r="V200" s="43">
        <v>1</v>
      </c>
      <c r="W200" s="143">
        <f>IF(AND(Q200&lt;0,O200&gt;0),O200,0)</f>
        <v>0</v>
      </c>
      <c r="X200" s="143">
        <f>IF(AND(Q200&gt;0,O200&gt;0),O200,0)</f>
        <v>0</v>
      </c>
      <c r="Y200" s="194"/>
      <c r="Z200" s="177">
        <f>_xll.BDH(C200,$Z$7,$D$1,$D$1)</f>
        <v>1266</v>
      </c>
      <c r="AA200" s="174">
        <f>IF(OR(F200="#N/A N/A",Z200="#N/A N/A"),0,  F200 - Z200)</f>
        <v>-6</v>
      </c>
      <c r="AB200" s="166">
        <f>IF(OR(Z200=0,Z200="#N/A N/A"),0,AA200 / Z200*100)</f>
        <v>-0.47393364928909953</v>
      </c>
      <c r="AC200" s="161">
        <v>-156300</v>
      </c>
      <c r="AD200" s="163">
        <f>IF(D200 = C330,1,_xll.BDP(K200,$AD$7)*L200)</f>
        <v>0.89080999999999999</v>
      </c>
      <c r="AE200" s="186">
        <f>AA200*AC200*T200/AD200 / AF330</f>
        <v>6.1704302190343242E-5</v>
      </c>
      <c r="AF200" s="197"/>
      <c r="AG200" s="188"/>
      <c r="AH200" s="170"/>
    </row>
    <row r="201" spans="1:35" x14ac:dyDescent="0.2">
      <c r="A201" s="55" t="s">
        <v>319</v>
      </c>
      <c r="B201" s="61"/>
      <c r="C201" s="220"/>
      <c r="D201" s="45"/>
      <c r="E201" s="44" t="s">
        <v>21</v>
      </c>
      <c r="F201" s="6"/>
      <c r="G201" s="6"/>
      <c r="H201" s="35"/>
      <c r="I201" s="23"/>
      <c r="J201" s="27"/>
      <c r="K201" s="50"/>
      <c r="L201" s="12"/>
      <c r="M201" s="13"/>
      <c r="N201" s="32">
        <f xml:space="preserve"> SUM(N140:N200)</f>
        <v>-668501.46064285841</v>
      </c>
      <c r="O201" s="9">
        <f xml:space="preserve"> SUM(O140:O200)</f>
        <v>-3.8994562278123015E-3</v>
      </c>
      <c r="P201" s="32">
        <f xml:space="preserve"> SUM(P140:P200)</f>
        <v>119494663.72389613</v>
      </c>
      <c r="Q201" s="11">
        <f xml:space="preserve"> SUM(Q140:Q200)</f>
        <v>69.702796191408922</v>
      </c>
      <c r="R201" s="11">
        <f xml:space="preserve"> SUM(R140:R200)</f>
        <v>-52.659070692005862</v>
      </c>
      <c r="S201" s="155">
        <f xml:space="preserve"> SUM(S140:S200)</f>
        <v>122.36186688341478</v>
      </c>
      <c r="T201" s="38"/>
      <c r="U201" s="45"/>
      <c r="V201" s="45"/>
      <c r="W201" s="144">
        <f xml:space="preserve"> SUM(W140:W200)</f>
        <v>1.1093216445432074E-3</v>
      </c>
      <c r="X201" s="144">
        <f xml:space="preserve"> SUM(X140:X200)</f>
        <v>4.6458661598693463E-3</v>
      </c>
      <c r="Y201" s="207"/>
      <c r="Z201" s="165"/>
      <c r="AA201" s="175"/>
      <c r="AB201" s="164"/>
      <c r="AC201" s="165"/>
      <c r="AD201" s="171"/>
      <c r="AE201" s="187">
        <f xml:space="preserve"> SUM(AE140:AE200)</f>
        <v>-1.2723049298404102E-2</v>
      </c>
      <c r="AF201" s="208"/>
      <c r="AH201" s="170"/>
      <c r="AI201" s="43"/>
    </row>
    <row r="202" spans="1:35" x14ac:dyDescent="0.2">
      <c r="C202" s="222"/>
      <c r="D202" s="43"/>
      <c r="E202" s="12"/>
      <c r="F202" s="6"/>
      <c r="G202" s="6"/>
      <c r="H202" s="35"/>
      <c r="I202" s="23"/>
      <c r="J202" s="27"/>
      <c r="K202" s="50"/>
      <c r="L202" s="12"/>
      <c r="M202" s="13"/>
      <c r="O202" s="9"/>
      <c r="Q202" s="52"/>
      <c r="R202" s="52"/>
      <c r="S202" s="148"/>
      <c r="W202" s="143"/>
      <c r="X202" s="143"/>
      <c r="Y202" s="194"/>
      <c r="Z202" s="179"/>
      <c r="AA202" s="174"/>
      <c r="AB202" s="167"/>
      <c r="AC202" s="161"/>
      <c r="AD202" s="163"/>
      <c r="AE202" s="186"/>
      <c r="AF202" s="197"/>
      <c r="AH202" s="170"/>
      <c r="AI202" s="43"/>
    </row>
    <row r="203" spans="1:35" s="43" customFormat="1" x14ac:dyDescent="0.2">
      <c r="B203" s="51">
        <v>1883</v>
      </c>
      <c r="D203" s="43" t="s">
        <v>36</v>
      </c>
      <c r="E203" s="19" t="s">
        <v>78</v>
      </c>
      <c r="F203" s="20">
        <v>0</v>
      </c>
      <c r="G203" s="20">
        <v>0</v>
      </c>
      <c r="H203" s="36">
        <f>IF(OR(G203="#N/A N/A",F203="#N/A N/A"),0,  G203 - F203)</f>
        <v>0</v>
      </c>
      <c r="I203" s="24">
        <f>IF(OR(F203=0,F203="#N/A N/A"),0,H203 / F203*100)</f>
        <v>0</v>
      </c>
      <c r="J203" s="28">
        <v>2847936.1323000002</v>
      </c>
      <c r="K203" s="51" t="str">
        <f>CONCATENATE(C330,D203, " Curncy")</f>
        <v>EURUSD Curncy</v>
      </c>
      <c r="L203" s="19">
        <f>IF(D203 = C330,1,_xll.BDP(K203,$L$7))</f>
        <v>1</v>
      </c>
      <c r="M203" s="21">
        <f>IF(D203 = C330,1,_xll.BDP(K203,$M$7)*L203)</f>
        <v>1.2407999999999999</v>
      </c>
      <c r="N203" s="7">
        <f>H203*J203*T203/M203</f>
        <v>0</v>
      </c>
      <c r="O203" s="53">
        <f>N203 / Y330</f>
        <v>0</v>
      </c>
      <c r="P203" s="7">
        <f>G203*J203*T203/M203</f>
        <v>0</v>
      </c>
      <c r="Q203" s="54">
        <f>P203 / Y330*100</f>
        <v>0</v>
      </c>
      <c r="R203" s="54">
        <f>IF(Q203&lt;0,Q203,0)</f>
        <v>0</v>
      </c>
      <c r="S203" s="150">
        <f>IF(Q203&gt;0,Q203,0)</f>
        <v>0</v>
      </c>
      <c r="T203" s="33">
        <f>IF(EXACT(D203,UPPER(D203)),1,0.01)/V203</f>
        <v>1</v>
      </c>
      <c r="U203" s="43">
        <v>1</v>
      </c>
      <c r="V203" s="43">
        <v>1</v>
      </c>
      <c r="W203" s="143">
        <f>IF(AND(Q203&lt;0,O203&gt;0),O203,0)</f>
        <v>0</v>
      </c>
      <c r="X203" s="143">
        <f>IF(AND(Q203&gt;0,O203&gt;0),O203,0)</f>
        <v>0</v>
      </c>
      <c r="Y203" s="194"/>
      <c r="Z203" s="180">
        <v>0</v>
      </c>
      <c r="AA203" s="174">
        <f>IF(OR(F203="#N/A N/A",Z203="#N/A N/A"),0,  F203 - Z203)</f>
        <v>0</v>
      </c>
      <c r="AB203" s="168">
        <f>IF(OR(Z203=0,Z203="#N/A N/A"),0,AA203 / Z203*100)</f>
        <v>0</v>
      </c>
      <c r="AC203" s="161">
        <v>2847936.1323000002</v>
      </c>
      <c r="AD203" s="163">
        <f>IF(D203 = C330,1,_xll.BDP(K203,$AD$7)*L203)</f>
        <v>1.2334000000000001</v>
      </c>
      <c r="AE203" s="186">
        <f>AA203*AC203*T203/AD203 / AF330</f>
        <v>0</v>
      </c>
      <c r="AF203" s="197"/>
      <c r="AG203" s="188"/>
      <c r="AH203" s="170"/>
    </row>
    <row r="204" spans="1:35" s="43" customFormat="1" x14ac:dyDescent="0.2">
      <c r="B204" s="48">
        <v>19697</v>
      </c>
      <c r="C204" s="223" t="s">
        <v>77</v>
      </c>
      <c r="D204" s="43" t="str">
        <f>_xll.BDP(C204,$D$7)</f>
        <v>USD</v>
      </c>
      <c r="E204" s="19" t="s">
        <v>400</v>
      </c>
      <c r="F204" s="20">
        <f>_xll.BDP(C204,$F$7)</f>
        <v>53.19</v>
      </c>
      <c r="G204" s="20">
        <f>_xll.BDP(C204,$G$7)</f>
        <v>53.24</v>
      </c>
      <c r="H204" s="36">
        <f>IF(OR(G204="#N/A N/A",F204="#N/A N/A"),0,  G204 - F204)</f>
        <v>5.0000000000004263E-2</v>
      </c>
      <c r="I204" s="24">
        <f>IF(OR(F204=0,F204="#N/A N/A"),0,H204 / F204*100)</f>
        <v>9.4002632073706072E-2</v>
      </c>
      <c r="J204" s="28">
        <v>16700</v>
      </c>
      <c r="K204" s="51" t="str">
        <f>CONCATENATE(C330,D204, " Curncy")</f>
        <v>EURUSD Curncy</v>
      </c>
      <c r="L204" s="19">
        <f>IF(D204 = C330,1,_xll.BDP(K204,$L$7))</f>
        <v>1</v>
      </c>
      <c r="M204" s="21">
        <f>IF(D204 = C330,1,_xll.BDP(K204,$M$7)*L204)</f>
        <v>1.2407999999999999</v>
      </c>
      <c r="N204" s="7">
        <f>H204*J204*T204/M204</f>
        <v>672.95293359128891</v>
      </c>
      <c r="O204" s="53">
        <f>N204 / Y330</f>
        <v>3.9254222502275738E-6</v>
      </c>
      <c r="P204" s="7">
        <f>G204*J204*T204/M204</f>
        <v>716560.28368794336</v>
      </c>
      <c r="Q204" s="54">
        <f>P204 / Y330*100</f>
        <v>0.41797896120419648</v>
      </c>
      <c r="R204" s="54">
        <f>IF(Q204&lt;0,Q204,0)</f>
        <v>0</v>
      </c>
      <c r="S204" s="150">
        <f>IF(Q204&gt;0,Q204,0)</f>
        <v>0.41797896120419648</v>
      </c>
      <c r="T204" s="33">
        <f>IF(EXACT(D204,UPPER(D204)),1,0.01)/V204</f>
        <v>1</v>
      </c>
      <c r="U204" s="43">
        <v>0</v>
      </c>
      <c r="V204" s="43">
        <v>1</v>
      </c>
      <c r="W204" s="143">
        <f>IF(AND(Q204&lt;0,O204&gt;0),O204,0)</f>
        <v>0</v>
      </c>
      <c r="X204" s="143">
        <f>IF(AND(Q204&gt;0,O204&gt;0),O204,0)</f>
        <v>3.9254222502275738E-6</v>
      </c>
      <c r="Y204" s="194"/>
      <c r="Z204" s="180">
        <f>_xll.BDH(C204,$Z$7,$D$1,$D$1)</f>
        <v>53.18</v>
      </c>
      <c r="AA204" s="174">
        <f>IF(OR(F204="#N/A N/A",Z204="#N/A N/A"),0,  F204 - Z204)</f>
        <v>9.9999999999980105E-3</v>
      </c>
      <c r="AB204" s="168">
        <f>IF(OR(Z204=0,Z204="#N/A N/A"),0,AA204 / Z204*100)</f>
        <v>1.8804061677318559E-2</v>
      </c>
      <c r="AC204" s="161">
        <v>16700</v>
      </c>
      <c r="AD204" s="163">
        <f>IF(D204 = C330,1,_xll.BDP(K204,$AD$7)*L204)</f>
        <v>1.2334000000000001</v>
      </c>
      <c r="AE204" s="186">
        <f>AA204*AC204*T204/AD204 / AF330</f>
        <v>7.9360213513956946E-7</v>
      </c>
      <c r="AF204" s="197"/>
      <c r="AG204" s="188"/>
      <c r="AH204" s="170"/>
    </row>
    <row r="205" spans="1:35" s="43" customFormat="1" x14ac:dyDescent="0.2">
      <c r="B205" s="51">
        <v>19517</v>
      </c>
      <c r="D205" s="43" t="s">
        <v>36</v>
      </c>
      <c r="E205" s="19" t="s">
        <v>76</v>
      </c>
      <c r="F205" s="20">
        <v>9.9999999999999995E-7</v>
      </c>
      <c r="G205" s="20">
        <v>9.9999999999999995E-7</v>
      </c>
      <c r="H205" s="36">
        <f>IF(OR(G205="#N/A N/A",F205="#N/A N/A"),0,  G205 - F205)</f>
        <v>0</v>
      </c>
      <c r="I205" s="24">
        <f>IF(OR(F205=0,F205="#N/A N/A"),0,H205 / F205*100)</f>
        <v>0</v>
      </c>
      <c r="J205" s="28">
        <v>210610</v>
      </c>
      <c r="K205" s="51" t="str">
        <f>CONCATENATE(C330,D205, " Curncy")</f>
        <v>EURUSD Curncy</v>
      </c>
      <c r="L205" s="19">
        <f>IF(D205 = C330,1,_xll.BDP(K205,$L$7))</f>
        <v>1</v>
      </c>
      <c r="M205" s="21">
        <f>IF(D205 = C330,1,_xll.BDP(K205,$M$7)*L205)</f>
        <v>1.2407999999999999</v>
      </c>
      <c r="N205" s="7">
        <f>H205*J205*T205/M205</f>
        <v>0</v>
      </c>
      <c r="O205" s="53">
        <f>N205 / Y330</f>
        <v>0</v>
      </c>
      <c r="P205" s="7">
        <f>G205*J205*T205/M205</f>
        <v>0.16973726627981947</v>
      </c>
      <c r="Q205" s="54">
        <f>P205 / Y330*100</f>
        <v>9.9009961691060938E-8</v>
      </c>
      <c r="R205" s="54">
        <f>IF(Q205&lt;0,Q205,0)</f>
        <v>0</v>
      </c>
      <c r="S205" s="150">
        <f>IF(Q205&gt;0,Q205,0)</f>
        <v>9.9009961691060938E-8</v>
      </c>
      <c r="T205" s="33">
        <f>IF(EXACT(D205,UPPER(D205)),1,0.01)/V205</f>
        <v>1</v>
      </c>
      <c r="U205" s="43">
        <v>1</v>
      </c>
      <c r="V205" s="43">
        <v>1</v>
      </c>
      <c r="W205" s="143">
        <f>IF(AND(Q205&lt;0,O205&gt;0),O205,0)</f>
        <v>0</v>
      </c>
      <c r="X205" s="143">
        <f>IF(AND(Q205&gt;0,O205&gt;0),O205,0)</f>
        <v>0</v>
      </c>
      <c r="Y205" s="194"/>
      <c r="Z205" s="180">
        <v>9.9999999999999995E-7</v>
      </c>
      <c r="AA205" s="174">
        <f>IF(OR(F205="#N/A N/A",Z205="#N/A N/A"),0,  F205 - Z205)</f>
        <v>0</v>
      </c>
      <c r="AB205" s="168">
        <f>IF(OR(Z205=0,Z205="#N/A N/A"),0,AA205 / Z205*100)</f>
        <v>0</v>
      </c>
      <c r="AC205" s="161">
        <v>210610</v>
      </c>
      <c r="AD205" s="163">
        <f>IF(D205 = C330,1,_xll.BDP(K205,$AD$7)*L205)</f>
        <v>1.2334000000000001</v>
      </c>
      <c r="AE205" s="186">
        <f>AA205*AC205*T205/AD205 / AF330</f>
        <v>0</v>
      </c>
      <c r="AF205" s="197"/>
      <c r="AG205" s="188"/>
      <c r="AH205" s="170"/>
    </row>
    <row r="206" spans="1:35" s="43" customFormat="1" x14ac:dyDescent="0.2">
      <c r="B206" s="48">
        <v>867</v>
      </c>
      <c r="C206" s="223" t="s">
        <v>75</v>
      </c>
      <c r="D206" s="43" t="str">
        <f>_xll.BDP(C206,$D$7)</f>
        <v>USD</v>
      </c>
      <c r="E206" s="19" t="s">
        <v>399</v>
      </c>
      <c r="F206" s="20">
        <f>_xll.BDP(C206,$F$7)</f>
        <v>176.82</v>
      </c>
      <c r="G206" s="20">
        <f>_xll.BDP(C206,$G$7)</f>
        <v>176.43</v>
      </c>
      <c r="H206" s="36">
        <f>IF(OR(G206="#N/A N/A",F206="#N/A N/A"),0,  G206 - F206)</f>
        <v>-0.38999999999998636</v>
      </c>
      <c r="I206" s="24">
        <f>IF(OR(F206=0,F206="#N/A N/A"),0,H206 / F206*100)</f>
        <v>-0.22056328469629363</v>
      </c>
      <c r="J206" s="28">
        <v>-23222</v>
      </c>
      <c r="K206" s="51" t="str">
        <f>CONCATENATE(C330,D206, " Curncy")</f>
        <v>EURUSD Curncy</v>
      </c>
      <c r="L206" s="19">
        <f>IF(D206 = C330,1,_xll.BDP(K206,$L$7))</f>
        <v>1</v>
      </c>
      <c r="M206" s="21">
        <f>IF(D206 = C330,1,_xll.BDP(K206,$M$7)*L206)</f>
        <v>1.2407999999999999</v>
      </c>
      <c r="N206" s="7">
        <f>H206*J206*T206/M206</f>
        <v>7298.9845261119308</v>
      </c>
      <c r="O206" s="53">
        <f>N206 / Y330</f>
        <v>4.2575928913726665E-5</v>
      </c>
      <c r="P206" s="7">
        <f>G206*J206*T206/M206</f>
        <v>-3301948.3075435204</v>
      </c>
      <c r="Q206" s="54">
        <f>P206 / Y330*100</f>
        <v>-1.9260695226279636</v>
      </c>
      <c r="R206" s="54">
        <f>IF(Q206&lt;0,Q206,0)</f>
        <v>-1.9260695226279636</v>
      </c>
      <c r="S206" s="150">
        <f>IF(Q206&gt;0,Q206,0)</f>
        <v>0</v>
      </c>
      <c r="T206" s="33">
        <f>IF(EXACT(D206,UPPER(D206)),1,0.01)/V206</f>
        <v>1</v>
      </c>
      <c r="U206" s="43">
        <v>0</v>
      </c>
      <c r="V206" s="43">
        <v>1</v>
      </c>
      <c r="W206" s="143">
        <f>IF(AND(Q206&lt;0,O206&gt;0),O206,0)</f>
        <v>4.2575928913726665E-5</v>
      </c>
      <c r="X206" s="143">
        <f>IF(AND(Q206&gt;0,O206&gt;0),O206,0)</f>
        <v>0</v>
      </c>
      <c r="Y206" s="194"/>
      <c r="Z206" s="180">
        <f>_xll.BDH(C206,$Z$7,$D$1,$D$1)</f>
        <v>176.21</v>
      </c>
      <c r="AA206" s="174">
        <f>IF(OR(F206="#N/A N/A",Z206="#N/A N/A"),0,  F206 - Z206)</f>
        <v>0.60999999999998522</v>
      </c>
      <c r="AB206" s="168">
        <f>IF(OR(Z206=0,Z206="#N/A N/A"),0,AA206 / Z206*100)</f>
        <v>0.34617785596730333</v>
      </c>
      <c r="AC206" s="161">
        <v>-23222</v>
      </c>
      <c r="AD206" s="163">
        <f>IF(D206 = C330,1,_xll.BDP(K206,$AD$7)*L206)</f>
        <v>1.2334000000000001</v>
      </c>
      <c r="AE206" s="186">
        <f>AA206*AC206*T206/AD206 / AF330</f>
        <v>-6.7315614114674995E-5</v>
      </c>
      <c r="AF206" s="197"/>
      <c r="AG206" s="188"/>
      <c r="AH206" s="170"/>
    </row>
    <row r="207" spans="1:35" s="43" customFormat="1" x14ac:dyDescent="0.2">
      <c r="B207" s="48">
        <v>17946</v>
      </c>
      <c r="C207" s="223" t="s">
        <v>74</v>
      </c>
      <c r="D207" s="43" t="str">
        <f>_xll.BDP(C207,$D$7)</f>
        <v>USD</v>
      </c>
      <c r="E207" s="19" t="s">
        <v>368</v>
      </c>
      <c r="F207" s="20">
        <f>_xll.BDP(C207,$F$7)</f>
        <v>45.79</v>
      </c>
      <c r="G207" s="20">
        <f>_xll.BDP(C207,$G$7)</f>
        <v>45.77</v>
      </c>
      <c r="H207" s="36">
        <f>IF(OR(G207="#N/A N/A",F207="#N/A N/A"),0,  G207 - F207)</f>
        <v>-1.9999999999996021E-2</v>
      </c>
      <c r="I207" s="24">
        <f>IF(OR(F207=0,F207="#N/A N/A"),0,H207 / F207*100)</f>
        <v>-4.3677658877475482E-2</v>
      </c>
      <c r="J207" s="28">
        <v>-48000</v>
      </c>
      <c r="K207" s="51" t="str">
        <f>CONCATENATE(C330,D207, " Curncy")</f>
        <v>EURUSD Curncy</v>
      </c>
      <c r="L207" s="19">
        <f>IF(D207 = C330,1,_xll.BDP(K207,$L$7))</f>
        <v>1</v>
      </c>
      <c r="M207" s="21">
        <f>IF(D207 = C330,1,_xll.BDP(K207,$M$7)*L207)</f>
        <v>1.2407999999999999</v>
      </c>
      <c r="N207" s="7">
        <f>H207*J207*T207/M207</f>
        <v>773.69439071551346</v>
      </c>
      <c r="O207" s="53">
        <f>N207 / Y330</f>
        <v>4.5130603116376046E-6</v>
      </c>
      <c r="P207" s="7">
        <f>G207*J207*T207/M207</f>
        <v>-1770599.6131528048</v>
      </c>
      <c r="Q207" s="54">
        <f>P207 / Y330*100</f>
        <v>-1.0328138523184713</v>
      </c>
      <c r="R207" s="54">
        <f>IF(Q207&lt;0,Q207,0)</f>
        <v>-1.0328138523184713</v>
      </c>
      <c r="S207" s="150">
        <f>IF(Q207&gt;0,Q207,0)</f>
        <v>0</v>
      </c>
      <c r="T207" s="33">
        <f>IF(EXACT(D207,UPPER(D207)),1,0.01)/V207</f>
        <v>1</v>
      </c>
      <c r="U207" s="43">
        <v>0</v>
      </c>
      <c r="V207" s="43">
        <v>1</v>
      </c>
      <c r="W207" s="143">
        <f>IF(AND(Q207&lt;0,O207&gt;0),O207,0)</f>
        <v>4.5130603116376046E-6</v>
      </c>
      <c r="X207" s="143">
        <f>IF(AND(Q207&gt;0,O207&gt;0),O207,0)</f>
        <v>0</v>
      </c>
      <c r="Y207" s="194"/>
      <c r="Z207" s="180">
        <f>_xll.BDH(C207,$Z$7,$D$1,$D$1)</f>
        <v>45.54</v>
      </c>
      <c r="AA207" s="174">
        <f>IF(OR(F207="#N/A N/A",Z207="#N/A N/A"),0,  F207 - Z207)</f>
        <v>0.25</v>
      </c>
      <c r="AB207" s="168">
        <f>IF(OR(Z207=0,Z207="#N/A N/A"),0,AA207 / Z207*100)</f>
        <v>0.54896794027228812</v>
      </c>
      <c r="AC207" s="161">
        <v>-48000</v>
      </c>
      <c r="AD207" s="163">
        <f>IF(D207 = C330,1,_xll.BDP(K207,$AD$7)*L207)</f>
        <v>1.2334000000000001</v>
      </c>
      <c r="AE207" s="186">
        <f>AA207*AC207*T207/AD207 / AF330</f>
        <v>-5.7025303123812743E-5</v>
      </c>
      <c r="AF207" s="197"/>
      <c r="AG207" s="188"/>
      <c r="AH207" s="170"/>
    </row>
    <row r="208" spans="1:35" s="43" customFormat="1" x14ac:dyDescent="0.2">
      <c r="B208" s="48">
        <v>19642</v>
      </c>
      <c r="C208" s="223" t="s">
        <v>73</v>
      </c>
      <c r="D208" s="43" t="str">
        <f>_xll.BDP(C208,$D$7)</f>
        <v>USD</v>
      </c>
      <c r="E208" s="19" t="s">
        <v>398</v>
      </c>
      <c r="F208" s="20">
        <f>_xll.BDP(C208,$F$7)</f>
        <v>107.35</v>
      </c>
      <c r="G208" s="20">
        <f>_xll.BDP(C208,$G$7)</f>
        <v>108.44499999999999</v>
      </c>
      <c r="H208" s="36">
        <f>IF(OR(G208="#N/A N/A",F208="#N/A N/A"),0,  G208 - F208)</f>
        <v>1.0949999999999989</v>
      </c>
      <c r="I208" s="24">
        <f>IF(OR(F208=0,F208="#N/A N/A"),0,H208 / F208*100)</f>
        <v>1.0200279459711215</v>
      </c>
      <c r="J208" s="28">
        <v>15000</v>
      </c>
      <c r="K208" s="51" t="str">
        <f>CONCATENATE(C330,D208, " Curncy")</f>
        <v>EURUSD Curncy</v>
      </c>
      <c r="L208" s="19">
        <f>IF(D208 = C330,1,_xll.BDP(K208,$L$7))</f>
        <v>1</v>
      </c>
      <c r="M208" s="21">
        <f>IF(D208 = C330,1,_xll.BDP(K208,$M$7)*L208)</f>
        <v>1.2407999999999999</v>
      </c>
      <c r="N208" s="7">
        <f>H208*J208*T208/M208</f>
        <v>13237.427466150857</v>
      </c>
      <c r="O208" s="53">
        <f>N208 / Y330</f>
        <v>7.7215641269439919E-5</v>
      </c>
      <c r="P208" s="7">
        <f>G208*J208*T208/M208</f>
        <v>1310988.8781431336</v>
      </c>
      <c r="Q208" s="54">
        <f>P208 / Y330*100</f>
        <v>0.76471691483693349</v>
      </c>
      <c r="R208" s="54">
        <f>IF(Q208&lt;0,Q208,0)</f>
        <v>0</v>
      </c>
      <c r="S208" s="150">
        <f>IF(Q208&gt;0,Q208,0)</f>
        <v>0.76471691483693349</v>
      </c>
      <c r="T208" s="33">
        <f>IF(EXACT(D208,UPPER(D208)),1,0.01)/V208</f>
        <v>1</v>
      </c>
      <c r="U208" s="43">
        <v>0</v>
      </c>
      <c r="V208" s="43">
        <v>1</v>
      </c>
      <c r="W208" s="143">
        <f>IF(AND(Q208&lt;0,O208&gt;0),O208,0)</f>
        <v>0</v>
      </c>
      <c r="X208" s="143">
        <f>IF(AND(Q208&gt;0,O208&gt;0),O208,0)</f>
        <v>7.7215641269439919E-5</v>
      </c>
      <c r="Y208" s="194"/>
      <c r="Z208" s="180">
        <f>_xll.BDH(C208,$Z$7,$D$1,$D$1)</f>
        <v>108.21</v>
      </c>
      <c r="AA208" s="174">
        <f>IF(OR(F208="#N/A N/A",Z208="#N/A N/A"),0,  F208 - Z208)</f>
        <v>-0.85999999999999943</v>
      </c>
      <c r="AB208" s="168">
        <f>IF(OR(Z208=0,Z208="#N/A N/A"),0,AA208 / Z208*100)</f>
        <v>-0.79475094723223305</v>
      </c>
      <c r="AC208" s="161">
        <v>15000</v>
      </c>
      <c r="AD208" s="163">
        <f>IF(D208 = C330,1,_xll.BDP(K208,$AD$7)*L208)</f>
        <v>1.2334000000000001</v>
      </c>
      <c r="AE208" s="186">
        <f>AA208*AC208*T208/AD208 / AF330</f>
        <v>-6.1302200858098658E-5</v>
      </c>
      <c r="AF208" s="197"/>
      <c r="AG208" s="188"/>
      <c r="AH208" s="170"/>
    </row>
    <row r="209" spans="2:34" s="43" customFormat="1" x14ac:dyDescent="0.2">
      <c r="B209" s="48">
        <v>24046</v>
      </c>
      <c r="C209" s="223" t="s">
        <v>72</v>
      </c>
      <c r="D209" s="43" t="str">
        <f>_xll.BDP(C209,$D$7)</f>
        <v>USD</v>
      </c>
      <c r="E209" s="19" t="s">
        <v>397</v>
      </c>
      <c r="F209" s="20">
        <f>_xll.BDP(C209,$F$7)</f>
        <v>22.43</v>
      </c>
      <c r="G209" s="20">
        <f>_xll.BDP(C209,$G$7)</f>
        <v>22.65</v>
      </c>
      <c r="H209" s="36">
        <f>IF(OR(G209="#N/A N/A",F209="#N/A N/A"),0,  G209 - F209)</f>
        <v>0.21999999999999886</v>
      </c>
      <c r="I209" s="24">
        <f>IF(OR(F209=0,F209="#N/A N/A"),0,H209 / F209*100)</f>
        <v>0.98082924654480097</v>
      </c>
      <c r="J209" s="28">
        <v>50100</v>
      </c>
      <c r="K209" s="51" t="str">
        <f>CONCATENATE(C330,D209, " Curncy")</f>
        <v>EURUSD Curncy</v>
      </c>
      <c r="L209" s="19">
        <f>IF(D209 = C330,1,_xll.BDP(K209,$L$7))</f>
        <v>1</v>
      </c>
      <c r="M209" s="21">
        <f>IF(D209 = C330,1,_xll.BDP(K209,$M$7)*L209)</f>
        <v>1.2407999999999999</v>
      </c>
      <c r="N209" s="7">
        <f>H209*J209*T209/M209</f>
        <v>8882.9787234042105</v>
      </c>
      <c r="O209" s="53">
        <f>N209 / Y330</f>
        <v>5.1815573702999296E-5</v>
      </c>
      <c r="P209" s="7">
        <f>G209*J209*T209/M209</f>
        <v>914543.03675048368</v>
      </c>
      <c r="Q209" s="54">
        <f>P209 / Y330*100</f>
        <v>0.53346488380588186</v>
      </c>
      <c r="R209" s="54">
        <f>IF(Q209&lt;0,Q209,0)</f>
        <v>0</v>
      </c>
      <c r="S209" s="150">
        <f>IF(Q209&gt;0,Q209,0)</f>
        <v>0.53346488380588186</v>
      </c>
      <c r="T209" s="33">
        <f>IF(EXACT(D209,UPPER(D209)),1,0.01)/V209</f>
        <v>1</v>
      </c>
      <c r="U209" s="43">
        <v>0</v>
      </c>
      <c r="V209" s="43">
        <v>1</v>
      </c>
      <c r="W209" s="143">
        <f>IF(AND(Q209&lt;0,O209&gt;0),O209,0)</f>
        <v>0</v>
      </c>
      <c r="X209" s="143">
        <f>IF(AND(Q209&gt;0,O209&gt;0),O209,0)</f>
        <v>5.1815573702999296E-5</v>
      </c>
      <c r="Y209" s="194"/>
      <c r="Z209" s="180">
        <f>_xll.BDH(C209,$Z$7,$D$1,$D$1)</f>
        <v>22.45</v>
      </c>
      <c r="AA209" s="174">
        <f>IF(OR(F209="#N/A N/A",Z209="#N/A N/A"),0,  F209 - Z209)</f>
        <v>-1.9999999999999574E-2</v>
      </c>
      <c r="AB209" s="168">
        <f>IF(OR(Z209=0,Z209="#N/A N/A"),0,AA209 / Z209*100)</f>
        <v>-8.9086859688194103E-2</v>
      </c>
      <c r="AC209" s="161">
        <v>50100</v>
      </c>
      <c r="AD209" s="163">
        <f>IF(D209 = C330,1,_xll.BDP(K209,$AD$7)*L209)</f>
        <v>1.2334000000000001</v>
      </c>
      <c r="AE209" s="186">
        <f>AA209*AC209*T209/AD209 / AF330</f>
        <v>-4.7616128108382619E-6</v>
      </c>
      <c r="AF209" s="197"/>
      <c r="AG209" s="188"/>
      <c r="AH209" s="170"/>
    </row>
    <row r="210" spans="2:34" s="43" customFormat="1" x14ac:dyDescent="0.2">
      <c r="B210" s="48">
        <v>40</v>
      </c>
      <c r="C210" s="223" t="s">
        <v>395</v>
      </c>
      <c r="D210" s="43" t="str">
        <f>_xll.BDP(C210,$D$7)</f>
        <v>USD</v>
      </c>
      <c r="E210" s="19" t="s">
        <v>396</v>
      </c>
      <c r="F210" s="20">
        <f>_xll.BDP(C210,$F$7)</f>
        <v>13.95</v>
      </c>
      <c r="G210" s="20">
        <f>_xll.BDP(C210,$G$7)</f>
        <v>13.95</v>
      </c>
      <c r="H210" s="36">
        <f>IF(OR(G210="#N/A N/A",F210="#N/A N/A"),0,  G210 - F210)</f>
        <v>0</v>
      </c>
      <c r="I210" s="24">
        <f>IF(OR(F210=0,F210="#N/A N/A"),0,H210 / F210*100)</f>
        <v>0</v>
      </c>
      <c r="J210" s="28">
        <v>437000</v>
      </c>
      <c r="K210" s="51" t="str">
        <f>CONCATENATE(C330,D210, " Curncy")</f>
        <v>EURUSD Curncy</v>
      </c>
      <c r="L210" s="19">
        <f>IF(D210 = C330,1,_xll.BDP(K210,$L$7))</f>
        <v>1</v>
      </c>
      <c r="M210" s="21">
        <f>IF(D210 = C330,1,_xll.BDP(K210,$M$7)*L210)</f>
        <v>1.2407999999999999</v>
      </c>
      <c r="N210" s="7">
        <f>H210*J210*T210/M210</f>
        <v>0</v>
      </c>
      <c r="O210" s="53">
        <f>N210 / Y330</f>
        <v>0</v>
      </c>
      <c r="P210" s="7">
        <f>G210*J210*T210/M210</f>
        <v>4913080.2707930375</v>
      </c>
      <c r="Q210" s="54">
        <f>P210 / Y330*100</f>
        <v>2.8658638144578186</v>
      </c>
      <c r="R210" s="54">
        <f>IF(Q210&lt;0,Q210,0)</f>
        <v>0</v>
      </c>
      <c r="S210" s="150">
        <f>IF(Q210&gt;0,Q210,0)</f>
        <v>2.8658638144578186</v>
      </c>
      <c r="T210" s="33">
        <f>IF(EXACT(D210,UPPER(D210)),1,0.01)/V210</f>
        <v>1</v>
      </c>
      <c r="U210" s="43">
        <v>0</v>
      </c>
      <c r="V210" s="43">
        <v>1</v>
      </c>
      <c r="W210" s="143">
        <f>IF(AND(Q210&lt;0,O210&gt;0),O210,0)</f>
        <v>0</v>
      </c>
      <c r="X210" s="143">
        <f>IF(AND(Q210&gt;0,O210&gt;0),O210,0)</f>
        <v>0</v>
      </c>
      <c r="Y210" s="194"/>
      <c r="Z210" s="180">
        <f>_xll.BDH(C210,$Z$7,$D$1,$D$1)</f>
        <v>14.1</v>
      </c>
      <c r="AA210" s="174">
        <f>IF(OR(F210="#N/A N/A",Z210="#N/A N/A"),0,  F210 - Z210)</f>
        <v>-0.15000000000000036</v>
      </c>
      <c r="AB210" s="168">
        <f>IF(OR(Z210=0,Z210="#N/A N/A"),0,AA210 / Z210*100)</f>
        <v>-1.0638297872340452</v>
      </c>
      <c r="AC210" s="161">
        <v>437000</v>
      </c>
      <c r="AD210" s="163">
        <f>IF(D210 = C330,1,_xll.BDP(K210,$AD$7)*L210)</f>
        <v>1.2334000000000001</v>
      </c>
      <c r="AE210" s="186">
        <f>AA210*AC210*T210/AD210 / AF330</f>
        <v>-3.1150071831382783E-4</v>
      </c>
      <c r="AF210" s="197"/>
      <c r="AG210" s="188"/>
      <c r="AH210" s="170"/>
    </row>
    <row r="211" spans="2:34" s="43" customFormat="1" x14ac:dyDescent="0.2">
      <c r="B211" s="48">
        <v>8580</v>
      </c>
      <c r="C211" s="223" t="s">
        <v>71</v>
      </c>
      <c r="D211" s="43" t="str">
        <f>_xll.BDP(C211,$D$7)</f>
        <v>USD</v>
      </c>
      <c r="E211" s="19" t="s">
        <v>394</v>
      </c>
      <c r="F211" s="20">
        <f>_xll.BDP(C211,$F$7)</f>
        <v>151.12</v>
      </c>
      <c r="G211" s="20">
        <f>_xll.BDP(C211,$G$7)</f>
        <v>151.84</v>
      </c>
      <c r="H211" s="36">
        <f>IF(OR(G211="#N/A N/A",F211="#N/A N/A"),0,  G211 - F211)</f>
        <v>0.71999999999999886</v>
      </c>
      <c r="I211" s="24">
        <f>IF(OR(F211=0,F211="#N/A N/A"),0,H211 / F211*100)</f>
        <v>0.47644256220222264</v>
      </c>
      <c r="J211" s="28">
        <v>-13600</v>
      </c>
      <c r="K211" s="51" t="str">
        <f>CONCATENATE(C330,D211, " Curncy")</f>
        <v>EURUSD Curncy</v>
      </c>
      <c r="L211" s="19">
        <f>IF(D211 = C330,1,_xll.BDP(K211,$L$7))</f>
        <v>1</v>
      </c>
      <c r="M211" s="21">
        <f>IF(D211 = C330,1,_xll.BDP(K211,$M$7)*L211)</f>
        <v>1.2407999999999999</v>
      </c>
      <c r="N211" s="7">
        <f>H211*J211*T211/M211</f>
        <v>-7891.6827852997958</v>
      </c>
      <c r="O211" s="53">
        <f>N211 / Y330</f>
        <v>-4.6033215178712662E-5</v>
      </c>
      <c r="P211" s="7">
        <f>G211*J211*T211/M211</f>
        <v>-1664268.2140554483</v>
      </c>
      <c r="Q211" s="54">
        <f>P211 / Y330*100</f>
        <v>-0.97078936010218631</v>
      </c>
      <c r="R211" s="54">
        <f>IF(Q211&lt;0,Q211,0)</f>
        <v>-0.97078936010218631</v>
      </c>
      <c r="S211" s="150">
        <f>IF(Q211&gt;0,Q211,0)</f>
        <v>0</v>
      </c>
      <c r="T211" s="33">
        <f>IF(EXACT(D211,UPPER(D211)),1,0.01)/V211</f>
        <v>1</v>
      </c>
      <c r="U211" s="43">
        <v>0</v>
      </c>
      <c r="V211" s="43">
        <v>1</v>
      </c>
      <c r="W211" s="143">
        <f>IF(AND(Q211&lt;0,O211&gt;0),O211,0)</f>
        <v>0</v>
      </c>
      <c r="X211" s="143">
        <f>IF(AND(Q211&gt;0,O211&gt;0),O211,0)</f>
        <v>0</v>
      </c>
      <c r="Y211" s="194"/>
      <c r="Z211" s="180">
        <f>_xll.BDH(C211,$Z$7,$D$1,$D$1)</f>
        <v>146.38</v>
      </c>
      <c r="AA211" s="174">
        <f>IF(OR(F211="#N/A N/A",Z211="#N/A N/A"),0,  F211 - Z211)</f>
        <v>4.7400000000000091</v>
      </c>
      <c r="AB211" s="168">
        <f>IF(OR(Z211=0,Z211="#N/A N/A"),0,AA211 / Z211*100)</f>
        <v>3.2381472878808646</v>
      </c>
      <c r="AC211" s="161">
        <v>-13600</v>
      </c>
      <c r="AD211" s="163">
        <f>IF(D211 = C330,1,_xll.BDP(K211,$AD$7)*L211)</f>
        <v>1.2334000000000001</v>
      </c>
      <c r="AE211" s="186">
        <f>AA211*AC211*T211/AD211 / AF330</f>
        <v>-3.0633992838112267E-4</v>
      </c>
      <c r="AF211" s="197"/>
      <c r="AG211" s="188"/>
      <c r="AH211" s="170"/>
    </row>
    <row r="212" spans="2:34" s="43" customFormat="1" x14ac:dyDescent="0.2">
      <c r="B212" s="48">
        <v>20173</v>
      </c>
      <c r="C212" s="223" t="s">
        <v>70</v>
      </c>
      <c r="D212" s="43" t="str">
        <f>_xll.BDP(C212,$D$7)</f>
        <v>USD</v>
      </c>
      <c r="E212" s="19" t="s">
        <v>366</v>
      </c>
      <c r="F212" s="20">
        <f>_xll.BDP(C212,$F$7)</f>
        <v>43.76</v>
      </c>
      <c r="G212" s="20">
        <f>_xll.BDP(C212,$G$7)</f>
        <v>43.54</v>
      </c>
      <c r="H212" s="36">
        <f>IF(OR(G212="#N/A N/A",F212="#N/A N/A"),0,  G212 - F212)</f>
        <v>-0.21999999999999886</v>
      </c>
      <c r="I212" s="24">
        <f>IF(OR(F212=0,F212="#N/A N/A"),0,H212 / F212*100)</f>
        <v>-0.50274223034734666</v>
      </c>
      <c r="J212" s="28">
        <v>-132500</v>
      </c>
      <c r="K212" s="51" t="str">
        <f>CONCATENATE(C330,D212, " Curncy")</f>
        <v>EURUSD Curncy</v>
      </c>
      <c r="L212" s="19">
        <f>IF(D212 = C330,1,_xll.BDP(K212,$L$7))</f>
        <v>1</v>
      </c>
      <c r="M212" s="21">
        <f>IF(D212 = C330,1,_xll.BDP(K212,$M$7)*L212)</f>
        <v>1.2407999999999999</v>
      </c>
      <c r="N212" s="7">
        <f>H212*J212*T212/M212</f>
        <v>23492.907801418321</v>
      </c>
      <c r="O212" s="53">
        <f>N212 / Y330</f>
        <v>1.3703719592110593E-4</v>
      </c>
      <c r="P212" s="7">
        <f>G212*J212*T212/M212</f>
        <v>-4649460.0257898131</v>
      </c>
      <c r="Q212" s="54">
        <f>P212 / Y330*100</f>
        <v>-2.712090686547719</v>
      </c>
      <c r="R212" s="54">
        <f>IF(Q212&lt;0,Q212,0)</f>
        <v>-2.712090686547719</v>
      </c>
      <c r="S212" s="150">
        <f>IF(Q212&gt;0,Q212,0)</f>
        <v>0</v>
      </c>
      <c r="T212" s="33">
        <f>IF(EXACT(D212,UPPER(D212)),1,0.01)/V212</f>
        <v>1</v>
      </c>
      <c r="U212" s="43">
        <v>0</v>
      </c>
      <c r="V212" s="43">
        <v>1</v>
      </c>
      <c r="W212" s="143">
        <f>IF(AND(Q212&lt;0,O212&gt;0),O212,0)</f>
        <v>1.3703719592110593E-4</v>
      </c>
      <c r="X212" s="143">
        <f>IF(AND(Q212&gt;0,O212&gt;0),O212,0)</f>
        <v>0</v>
      </c>
      <c r="Y212" s="194"/>
      <c r="Z212" s="180">
        <f>_xll.BDH(C212,$Z$7,$D$1,$D$1)</f>
        <v>43.6</v>
      </c>
      <c r="AA212" s="174">
        <f>IF(OR(F212="#N/A N/A",Z212="#N/A N/A"),0,  F212 - Z212)</f>
        <v>0.15999999999999659</v>
      </c>
      <c r="AB212" s="168">
        <f>IF(OR(Z212=0,Z212="#N/A N/A"),0,AA212 / Z212*100)</f>
        <v>0.36697247706421238</v>
      </c>
      <c r="AC212" s="161">
        <v>-132500</v>
      </c>
      <c r="AD212" s="163">
        <f>IF(D212 = C330,1,_xll.BDP(K212,$AD$7)*L212)</f>
        <v>1.2334000000000001</v>
      </c>
      <c r="AE212" s="186">
        <f>AA212*AC212*T212/AD212 / AF330</f>
        <v>-1.0074470218540037E-4</v>
      </c>
      <c r="AF212" s="197"/>
      <c r="AG212" s="188"/>
      <c r="AH212" s="170"/>
    </row>
    <row r="213" spans="2:34" s="43" customFormat="1" x14ac:dyDescent="0.2">
      <c r="B213" s="48">
        <v>23421</v>
      </c>
      <c r="C213" s="223" t="s">
        <v>392</v>
      </c>
      <c r="D213" s="43" t="str">
        <f>_xll.BDP(C213,$D$7)</f>
        <v>USD</v>
      </c>
      <c r="E213" s="19" t="s">
        <v>393</v>
      </c>
      <c r="F213" s="20">
        <f>_xll.BDP(C213,$F$7)</f>
        <v>19.34</v>
      </c>
      <c r="G213" s="20">
        <f>_xll.BDP(C213,$G$7)</f>
        <v>19.16</v>
      </c>
      <c r="H213" s="36">
        <f>IF(OR(G213="#N/A N/A",F213="#N/A N/A"),0,  G213 - F213)</f>
        <v>-0.17999999999999972</v>
      </c>
      <c r="I213" s="24">
        <f>IF(OR(F213=0,F213="#N/A N/A"),0,H213 / F213*100)</f>
        <v>-0.9307135470527389</v>
      </c>
      <c r="J213" s="28">
        <v>-138000</v>
      </c>
      <c r="K213" s="51" t="str">
        <f>CONCATENATE(C330,D213, " Curncy")</f>
        <v>EURUSD Curncy</v>
      </c>
      <c r="L213" s="19">
        <f>IF(D213 = C330,1,_xll.BDP(K213,$L$7))</f>
        <v>1</v>
      </c>
      <c r="M213" s="21">
        <f>IF(D213 = C330,1,_xll.BDP(K213,$M$7)*L213)</f>
        <v>1.2407999999999999</v>
      </c>
      <c r="N213" s="7">
        <f>H213*J213*T213/M213</f>
        <v>20019.342359767859</v>
      </c>
      <c r="O213" s="53">
        <f>N213 / Y330</f>
        <v>1.1677543556364606E-4</v>
      </c>
      <c r="P213" s="7">
        <f>G213*J213*T213/M213</f>
        <v>-2130947.7756286268</v>
      </c>
      <c r="Q213" s="54">
        <f>P213 / Y330*100</f>
        <v>-1.2430096363330345</v>
      </c>
      <c r="R213" s="54">
        <f>IF(Q213&lt;0,Q213,0)</f>
        <v>-1.2430096363330345</v>
      </c>
      <c r="S213" s="150">
        <f>IF(Q213&gt;0,Q213,0)</f>
        <v>0</v>
      </c>
      <c r="T213" s="33">
        <f>IF(EXACT(D213,UPPER(D213)),1,0.01)/V213</f>
        <v>1</v>
      </c>
      <c r="U213" s="43">
        <v>0</v>
      </c>
      <c r="V213" s="43">
        <v>1</v>
      </c>
      <c r="W213" s="143">
        <f>IF(AND(Q213&lt;0,O213&gt;0),O213,0)</f>
        <v>1.1677543556364606E-4</v>
      </c>
      <c r="X213" s="143">
        <f>IF(AND(Q213&gt;0,O213&gt;0),O213,0)</f>
        <v>0</v>
      </c>
      <c r="Y213" s="194"/>
      <c r="Z213" s="180">
        <f>_xll.BDH(C213,$Z$7,$D$1,$D$1)</f>
        <v>19.45</v>
      </c>
      <c r="AA213" s="174">
        <f>IF(OR(F213="#N/A N/A",Z213="#N/A N/A"),0,  F213 - Z213)</f>
        <v>-0.10999999999999943</v>
      </c>
      <c r="AB213" s="168">
        <f>IF(OR(Z213=0,Z213="#N/A N/A"),0,AA213 / Z213*100)</f>
        <v>-0.56555269922878892</v>
      </c>
      <c r="AC213" s="161">
        <v>-138000</v>
      </c>
      <c r="AD213" s="163">
        <f>IF(D213 = C330,1,_xll.BDP(K213,$AD$7)*L213)</f>
        <v>1.2334000000000001</v>
      </c>
      <c r="AE213" s="186">
        <f>AA213*AC213*T213/AD213 / AF330</f>
        <v>7.2137008451622747E-5</v>
      </c>
      <c r="AF213" s="197"/>
      <c r="AG213" s="188"/>
      <c r="AH213" s="170"/>
    </row>
    <row r="214" spans="2:34" s="43" customFormat="1" x14ac:dyDescent="0.2">
      <c r="B214" s="48">
        <v>24308</v>
      </c>
      <c r="C214" s="223" t="s">
        <v>69</v>
      </c>
      <c r="D214" s="43" t="str">
        <f>_xll.BDP(C214,$D$7)</f>
        <v>USD</v>
      </c>
      <c r="E214" s="19" t="s">
        <v>365</v>
      </c>
      <c r="F214" s="20">
        <f>_xll.BDP(C214,$F$7)</f>
        <v>330.82</v>
      </c>
      <c r="G214" s="20">
        <f>_xll.BDP(C214,$G$7)</f>
        <v>333.12</v>
      </c>
      <c r="H214" s="36">
        <f>IF(OR(G214="#N/A N/A",F214="#N/A N/A"),0,  G214 - F214)</f>
        <v>2.3000000000000114</v>
      </c>
      <c r="I214" s="24">
        <f>IF(OR(F214=0,F214="#N/A N/A"),0,H214 / F214*100)</f>
        <v>0.69524212562723275</v>
      </c>
      <c r="J214" s="28">
        <v>-17800</v>
      </c>
      <c r="K214" s="51" t="str">
        <f>CONCATENATE(C330,D214, " Curncy")</f>
        <v>EURUSD Curncy</v>
      </c>
      <c r="L214" s="19">
        <f>IF(D214 = C330,1,_xll.BDP(K214,$L$7))</f>
        <v>1</v>
      </c>
      <c r="M214" s="21">
        <f>IF(D214 = C330,1,_xll.BDP(K214,$M$7)*L214)</f>
        <v>1.2407999999999999</v>
      </c>
      <c r="N214" s="7">
        <f>H214*J214*T214/M214</f>
        <v>-32994.842037395392</v>
      </c>
      <c r="O214" s="53">
        <f>N214 / Y330</f>
        <v>-1.9246321787341791E-4</v>
      </c>
      <c r="P214" s="7">
        <f>G214*J214*T214/M214</f>
        <v>-4778800.7736943914</v>
      </c>
      <c r="Q214" s="54">
        <f>P214 / Y330*100</f>
        <v>-2.7875368320866376</v>
      </c>
      <c r="R214" s="54">
        <f>IF(Q214&lt;0,Q214,0)</f>
        <v>-2.7875368320866376</v>
      </c>
      <c r="S214" s="150">
        <f>IF(Q214&gt;0,Q214,0)</f>
        <v>0</v>
      </c>
      <c r="T214" s="33">
        <f>IF(EXACT(D214,UPPER(D214)),1,0.01)/V214</f>
        <v>1</v>
      </c>
      <c r="U214" s="43">
        <v>0</v>
      </c>
      <c r="V214" s="43">
        <v>1</v>
      </c>
      <c r="W214" s="143">
        <f>IF(AND(Q214&lt;0,O214&gt;0),O214,0)</f>
        <v>0</v>
      </c>
      <c r="X214" s="143">
        <f>IF(AND(Q214&gt;0,O214&gt;0),O214,0)</f>
        <v>0</v>
      </c>
      <c r="Y214" s="194"/>
      <c r="Z214" s="180">
        <f>_xll.BDH(C214,$Z$7,$D$1,$D$1)</f>
        <v>324.54000000000002</v>
      </c>
      <c r="AA214" s="174">
        <f>IF(OR(F214="#N/A N/A",Z214="#N/A N/A"),0,  F214 - Z214)</f>
        <v>6.2799999999999727</v>
      </c>
      <c r="AB214" s="168">
        <f>IF(OR(Z214=0,Z214="#N/A N/A"),0,AA214 / Z214*100)</f>
        <v>1.9350465273926087</v>
      </c>
      <c r="AC214" s="161">
        <v>-17800</v>
      </c>
      <c r="AD214" s="163">
        <f>IF(D214 = C330,1,_xll.BDP(K214,$AD$7)*L214)</f>
        <v>1.2334000000000001</v>
      </c>
      <c r="AE214" s="186">
        <f>AA214*AC214*T214/AD214 / AF330</f>
        <v>-5.3120970703268797E-4</v>
      </c>
      <c r="AF214" s="197"/>
      <c r="AG214" s="188"/>
      <c r="AH214" s="170"/>
    </row>
    <row r="215" spans="2:34" s="43" customFormat="1" x14ac:dyDescent="0.2">
      <c r="B215" s="48">
        <v>2358</v>
      </c>
      <c r="C215" s="223" t="s">
        <v>68</v>
      </c>
      <c r="D215" s="43" t="str">
        <f>_xll.BDP(C215,$D$7)</f>
        <v>USD</v>
      </c>
      <c r="E215" s="19" t="s">
        <v>391</v>
      </c>
      <c r="F215" s="20">
        <f>_xll.BDP(C215,$F$7)</f>
        <v>53.79</v>
      </c>
      <c r="G215" s="20">
        <f>_xll.BDP(C215,$G$7)</f>
        <v>53.65</v>
      </c>
      <c r="H215" s="36">
        <f>IF(OR(G215="#N/A N/A",F215="#N/A N/A"),0,  G215 - F215)</f>
        <v>-0.14000000000000057</v>
      </c>
      <c r="I215" s="24">
        <f>IF(OR(F215=0,F215="#N/A N/A"),0,H215 / F215*100)</f>
        <v>-0.26027142591559871</v>
      </c>
      <c r="J215" s="28">
        <v>17200</v>
      </c>
      <c r="K215" s="51" t="str">
        <f>CONCATENATE(C330,D215, " Curncy")</f>
        <v>EURUSD Curncy</v>
      </c>
      <c r="L215" s="19">
        <f>IF(D215 = C330,1,_xll.BDP(K215,$L$7))</f>
        <v>1</v>
      </c>
      <c r="M215" s="21">
        <f>IF(D215 = C330,1,_xll.BDP(K215,$M$7)*L215)</f>
        <v>1.2407999999999999</v>
      </c>
      <c r="N215" s="7">
        <f>H215*J215*T215/M215</f>
        <v>-1940.6834300451403</v>
      </c>
      <c r="O215" s="53">
        <f>N215 / Y330</f>
        <v>-1.1320259615026624E-5</v>
      </c>
      <c r="P215" s="7">
        <f>G215*J215*T215/M215</f>
        <v>743697.61444229539</v>
      </c>
      <c r="Q215" s="54">
        <f>P215 / Y330*100</f>
        <v>0.43380852024726857</v>
      </c>
      <c r="R215" s="54">
        <f>IF(Q215&lt;0,Q215,0)</f>
        <v>0</v>
      </c>
      <c r="S215" s="150">
        <f>IF(Q215&gt;0,Q215,0)</f>
        <v>0.43380852024726857</v>
      </c>
      <c r="T215" s="33">
        <f>IF(EXACT(D215,UPPER(D215)),1,0.01)/V215</f>
        <v>1</v>
      </c>
      <c r="U215" s="43">
        <v>0</v>
      </c>
      <c r="V215" s="43">
        <v>1</v>
      </c>
      <c r="W215" s="143">
        <f>IF(AND(Q215&lt;0,O215&gt;0),O215,0)</f>
        <v>0</v>
      </c>
      <c r="X215" s="143">
        <f>IF(AND(Q215&gt;0,O215&gt;0),O215,0)</f>
        <v>0</v>
      </c>
      <c r="Y215" s="194"/>
      <c r="Z215" s="180">
        <f>_xll.BDH(C215,$Z$7,$D$1,$D$1)</f>
        <v>53.26</v>
      </c>
      <c r="AA215" s="174">
        <f>IF(OR(F215="#N/A N/A",Z215="#N/A N/A"),0,  F215 - Z215)</f>
        <v>0.53000000000000114</v>
      </c>
      <c r="AB215" s="168">
        <f>IF(OR(Z215=0,Z215="#N/A N/A"),0,AA215 / Z215*100)</f>
        <v>0.99511828764551469</v>
      </c>
      <c r="AC215" s="161">
        <v>17200</v>
      </c>
      <c r="AD215" s="163">
        <f>IF(D215 = C330,1,_xll.BDP(K215,$AD$7)*L215)</f>
        <v>1.2334000000000001</v>
      </c>
      <c r="AE215" s="186">
        <f>AA215*AC215*T215/AD215 / AF330</f>
        <v>4.332022193972317E-5</v>
      </c>
      <c r="AF215" s="197"/>
      <c r="AG215" s="188"/>
      <c r="AH215" s="170"/>
    </row>
    <row r="216" spans="2:34" s="43" customFormat="1" x14ac:dyDescent="0.2">
      <c r="B216" s="51">
        <v>2582</v>
      </c>
      <c r="D216" s="43" t="s">
        <v>36</v>
      </c>
      <c r="E216" s="19" t="s">
        <v>67</v>
      </c>
      <c r="F216" s="20">
        <v>0.16500000000000001</v>
      </c>
      <c r="G216" s="20">
        <v>0.16500000000000001</v>
      </c>
      <c r="H216" s="36">
        <f>IF(OR(G216="#N/A N/A",F216="#N/A N/A"),0,  G216 - F216)</f>
        <v>0</v>
      </c>
      <c r="I216" s="24">
        <f>IF(OR(F216=0,F216="#N/A N/A"),0,H216 / F216*100)</f>
        <v>0</v>
      </c>
      <c r="J216" s="28">
        <v>6122944</v>
      </c>
      <c r="K216" s="51" t="str">
        <f>CONCATENATE(C330,D216, " Curncy")</f>
        <v>EURUSD Curncy</v>
      </c>
      <c r="L216" s="19">
        <f>IF(D216 = C330,1,_xll.BDP(K216,$L$7))</f>
        <v>1</v>
      </c>
      <c r="M216" s="21">
        <f>IF(D216 = C330,1,_xll.BDP(K216,$M$7)*L216)</f>
        <v>1.2407999999999999</v>
      </c>
      <c r="N216" s="7">
        <f>H216*J216*T216/M216</f>
        <v>0</v>
      </c>
      <c r="O216" s="53">
        <f>N216 / Y330</f>
        <v>0</v>
      </c>
      <c r="P216" s="7">
        <f>G216*J216*T216/M216</f>
        <v>814221.27659574477</v>
      </c>
      <c r="Q216" s="54">
        <f>P216 / Y330*100</f>
        <v>0.47494589238224394</v>
      </c>
      <c r="R216" s="54">
        <f>IF(Q216&lt;0,Q216,0)</f>
        <v>0</v>
      </c>
      <c r="S216" s="150">
        <f>IF(Q216&gt;0,Q216,0)</f>
        <v>0.47494589238224394</v>
      </c>
      <c r="T216" s="33">
        <f>IF(EXACT(D216,UPPER(D216)),1,0.01)/V216</f>
        <v>1</v>
      </c>
      <c r="U216" s="43">
        <v>1</v>
      </c>
      <c r="V216" s="43">
        <v>1</v>
      </c>
      <c r="W216" s="143">
        <f>IF(AND(Q216&lt;0,O216&gt;0),O216,0)</f>
        <v>0</v>
      </c>
      <c r="X216" s="143">
        <f>IF(AND(Q216&gt;0,O216&gt;0),O216,0)</f>
        <v>0</v>
      </c>
      <c r="Y216" s="194"/>
      <c r="Z216" s="180">
        <v>0.16500000000000001</v>
      </c>
      <c r="AA216" s="174">
        <f>IF(OR(F216="#N/A N/A",Z216="#N/A N/A"),0,  F216 - Z216)</f>
        <v>0</v>
      </c>
      <c r="AB216" s="168">
        <f>IF(OR(Z216=0,Z216="#N/A N/A"),0,AA216 / Z216*100)</f>
        <v>0</v>
      </c>
      <c r="AC216" s="161">
        <v>6122944</v>
      </c>
      <c r="AD216" s="163">
        <f>IF(D216 = C330,1,_xll.BDP(K216,$AD$7)*L216)</f>
        <v>1.2334000000000001</v>
      </c>
      <c r="AE216" s="186">
        <f>AA216*AC216*T216/AD216 / AF330</f>
        <v>0</v>
      </c>
      <c r="AF216" s="197"/>
      <c r="AG216" s="188"/>
      <c r="AH216" s="170"/>
    </row>
    <row r="217" spans="2:34" s="43" customFormat="1" x14ac:dyDescent="0.2">
      <c r="B217" s="51">
        <v>22796</v>
      </c>
      <c r="D217" s="43" t="s">
        <v>36</v>
      </c>
      <c r="E217" s="19" t="s">
        <v>66</v>
      </c>
      <c r="F217" s="20">
        <v>4.33</v>
      </c>
      <c r="G217" s="20">
        <v>4.33</v>
      </c>
      <c r="H217" s="36">
        <f>IF(OR(G217="#N/A N/A",F217="#N/A N/A"),0,  G217 - F217)</f>
        <v>0</v>
      </c>
      <c r="I217" s="24">
        <f>IF(OR(F217=0,F217="#N/A N/A"),0,H217 / F217*100)</f>
        <v>0</v>
      </c>
      <c r="J217" s="28">
        <v>129475</v>
      </c>
      <c r="K217" s="51" t="str">
        <f>CONCATENATE(C330,D217, " Curncy")</f>
        <v>EURUSD Curncy</v>
      </c>
      <c r="L217" s="19">
        <f>IF(D217 = C330,1,_xll.BDP(K217,$L$7))</f>
        <v>1</v>
      </c>
      <c r="M217" s="21">
        <f>IF(D217 = C330,1,_xll.BDP(K217,$M$7)*L217)</f>
        <v>1.2407999999999999</v>
      </c>
      <c r="N217" s="7">
        <f>H217*J217*T217/M217</f>
        <v>0</v>
      </c>
      <c r="O217" s="53">
        <f>N217 / Y330</f>
        <v>0</v>
      </c>
      <c r="P217" s="7">
        <f>G217*J217*T217/M217</f>
        <v>451826.84558349458</v>
      </c>
      <c r="Q217" s="54">
        <f>P217 / Y330*100</f>
        <v>0.26355649323623759</v>
      </c>
      <c r="R217" s="54">
        <f>IF(Q217&lt;0,Q217,0)</f>
        <v>0</v>
      </c>
      <c r="S217" s="150">
        <f>IF(Q217&gt;0,Q217,0)</f>
        <v>0.26355649323623759</v>
      </c>
      <c r="T217" s="33">
        <f>IF(EXACT(D217,UPPER(D217)),1,0.01)/V217</f>
        <v>1</v>
      </c>
      <c r="U217" s="43">
        <v>1</v>
      </c>
      <c r="V217" s="43">
        <v>1</v>
      </c>
      <c r="W217" s="143">
        <f>IF(AND(Q217&lt;0,O217&gt;0),O217,0)</f>
        <v>0</v>
      </c>
      <c r="X217" s="143">
        <f>IF(AND(Q217&gt;0,O217&gt;0),O217,0)</f>
        <v>0</v>
      </c>
      <c r="Y217" s="194"/>
      <c r="Z217" s="180">
        <v>4.33</v>
      </c>
      <c r="AA217" s="174">
        <f>IF(OR(F217="#N/A N/A",Z217="#N/A N/A"),0,  F217 - Z217)</f>
        <v>0</v>
      </c>
      <c r="AB217" s="168">
        <f>IF(OR(Z217=0,Z217="#N/A N/A"),0,AA217 / Z217*100)</f>
        <v>0</v>
      </c>
      <c r="AC217" s="161">
        <v>129475</v>
      </c>
      <c r="AD217" s="163">
        <f>IF(D217 = C330,1,_xll.BDP(K217,$AD$7)*L217)</f>
        <v>1.2334000000000001</v>
      </c>
      <c r="AE217" s="186">
        <f>AA217*AC217*T217/AD217 / AF330</f>
        <v>0</v>
      </c>
      <c r="AF217" s="197"/>
      <c r="AG217" s="188"/>
      <c r="AH217" s="170"/>
    </row>
    <row r="218" spans="2:34" s="43" customFormat="1" x14ac:dyDescent="0.2">
      <c r="B218" s="48">
        <v>25367</v>
      </c>
      <c r="C218" s="223" t="s">
        <v>65</v>
      </c>
      <c r="D218" s="43" t="str">
        <f>_xll.BDP(C218,$D$7)</f>
        <v>USD</v>
      </c>
      <c r="E218" s="19" t="s">
        <v>361</v>
      </c>
      <c r="F218" s="20">
        <f>_xll.BDP(C218,$F$7)</f>
        <v>21.35</v>
      </c>
      <c r="G218" s="20">
        <f>_xll.BDP(C218,$G$7)</f>
        <v>21.29</v>
      </c>
      <c r="H218" s="36">
        <f>IF(OR(G218="#N/A N/A",F218="#N/A N/A"),0,  G218 - F218)</f>
        <v>-6.0000000000002274E-2</v>
      </c>
      <c r="I218" s="24">
        <f>IF(OR(F218=0,F218="#N/A N/A"),0,H218 / F218*100)</f>
        <v>-0.28103044496488183</v>
      </c>
      <c r="J218" s="28">
        <v>-213500</v>
      </c>
      <c r="K218" s="51" t="str">
        <f>CONCATENATE(C330,D218, " Curncy")</f>
        <v>EURUSD Curncy</v>
      </c>
      <c r="L218" s="19">
        <f>IF(D218 = C330,1,_xll.BDP(K218,$L$7))</f>
        <v>1</v>
      </c>
      <c r="M218" s="21">
        <f>IF(D218 = C330,1,_xll.BDP(K218,$M$7)*L218)</f>
        <v>1.2407999999999999</v>
      </c>
      <c r="N218" s="7">
        <f>H218*J218*T218/M218</f>
        <v>10323.984526112577</v>
      </c>
      <c r="O218" s="53">
        <f>N218 / Y330</f>
        <v>6.0221148533428549E-5</v>
      </c>
      <c r="P218" s="7">
        <f>G218*J218*T218/M218</f>
        <v>-3663293.8426821409</v>
      </c>
      <c r="Q218" s="54">
        <f>P218 / Y330*100</f>
        <v>-2.1368470871277423</v>
      </c>
      <c r="R218" s="54">
        <f>IF(Q218&lt;0,Q218,0)</f>
        <v>-2.1368470871277423</v>
      </c>
      <c r="S218" s="150">
        <f>IF(Q218&gt;0,Q218,0)</f>
        <v>0</v>
      </c>
      <c r="T218" s="33">
        <f>IF(EXACT(D218,UPPER(D218)),1,0.01)/V218</f>
        <v>1</v>
      </c>
      <c r="U218" s="43">
        <v>0</v>
      </c>
      <c r="V218" s="43">
        <v>1</v>
      </c>
      <c r="W218" s="143">
        <f>IF(AND(Q218&lt;0,O218&gt;0),O218,0)</f>
        <v>6.0221148533428549E-5</v>
      </c>
      <c r="X218" s="143">
        <f>IF(AND(Q218&gt;0,O218&gt;0),O218,0)</f>
        <v>0</v>
      </c>
      <c r="Y218" s="194"/>
      <c r="Z218" s="180">
        <f>_xll.BDH(C218,$Z$7,$D$1,$D$1)</f>
        <v>21.06</v>
      </c>
      <c r="AA218" s="174">
        <f>IF(OR(F218="#N/A N/A",Z218="#N/A N/A"),0,  F218 - Z218)</f>
        <v>0.2900000000000027</v>
      </c>
      <c r="AB218" s="168">
        <f>IF(OR(Z218=0,Z218="#N/A N/A"),0,AA218 / Z218*100)</f>
        <v>1.3770180436847232</v>
      </c>
      <c r="AC218" s="161">
        <v>-213500</v>
      </c>
      <c r="AD218" s="163">
        <f>IF(D218 = C330,1,_xll.BDP(K218,$AD$7)*L218)</f>
        <v>1.2334000000000001</v>
      </c>
      <c r="AE218" s="186">
        <f>AA218*AC218*T218/AD218 / AF330</f>
        <v>-2.9422680357590821E-4</v>
      </c>
      <c r="AF218" s="197"/>
      <c r="AG218" s="188"/>
      <c r="AH218" s="170"/>
    </row>
    <row r="219" spans="2:34" s="43" customFormat="1" x14ac:dyDescent="0.2">
      <c r="B219" s="48">
        <v>26423</v>
      </c>
      <c r="C219" s="223" t="s">
        <v>64</v>
      </c>
      <c r="D219" s="43" t="str">
        <f>_xll.BDP(C219,$D$7)</f>
        <v>USD</v>
      </c>
      <c r="E219" s="19" t="s">
        <v>390</v>
      </c>
      <c r="F219" s="20">
        <f>_xll.BDP(C219,$F$7)</f>
        <v>9.39</v>
      </c>
      <c r="G219" s="20">
        <f>_xll.BDP(C219,$G$7)</f>
        <v>8.9700000000000006</v>
      </c>
      <c r="H219" s="36">
        <f>IF(OR(G219="#N/A N/A",F219="#N/A N/A"),0,  G219 - F219)</f>
        <v>-0.41999999999999993</v>
      </c>
      <c r="I219" s="24">
        <f>IF(OR(F219=0,F219="#N/A N/A"),0,H219 / F219*100)</f>
        <v>-4.4728434504792327</v>
      </c>
      <c r="J219" s="28">
        <v>-430000</v>
      </c>
      <c r="K219" s="51" t="str">
        <f>CONCATENATE(C330,D219, " Curncy")</f>
        <v>EURUSD Curncy</v>
      </c>
      <c r="L219" s="19">
        <f>IF(D219 = C330,1,_xll.BDP(K219,$L$7))</f>
        <v>1</v>
      </c>
      <c r="M219" s="21">
        <f>IF(D219 = C330,1,_xll.BDP(K219,$M$7)*L219)</f>
        <v>1.2407999999999999</v>
      </c>
      <c r="N219" s="7">
        <f>H219*J219*T219/M219</f>
        <v>145551.25725338489</v>
      </c>
      <c r="O219" s="53">
        <f>N219 / Y330</f>
        <v>8.4901947112699311E-4</v>
      </c>
      <c r="P219" s="7">
        <f>G219*J219*T219/M219</f>
        <v>-3108558.9941972927</v>
      </c>
      <c r="Q219" s="54">
        <f>P219 / Y330*100</f>
        <v>-1.8132630133355074</v>
      </c>
      <c r="R219" s="54">
        <f>IF(Q219&lt;0,Q219,0)</f>
        <v>-1.8132630133355074</v>
      </c>
      <c r="S219" s="150">
        <f>IF(Q219&gt;0,Q219,0)</f>
        <v>0</v>
      </c>
      <c r="T219" s="33">
        <f>IF(EXACT(D219,UPPER(D219)),1,0.01)/V219</f>
        <v>1</v>
      </c>
      <c r="U219" s="43">
        <v>0</v>
      </c>
      <c r="V219" s="43">
        <v>1</v>
      </c>
      <c r="W219" s="143">
        <f>IF(AND(Q219&lt;0,O219&gt;0),O219,0)</f>
        <v>8.4901947112699311E-4</v>
      </c>
      <c r="X219" s="143">
        <f>IF(AND(Q219&gt;0,O219&gt;0),O219,0)</f>
        <v>0</v>
      </c>
      <c r="Y219" s="194"/>
      <c r="Z219" s="180">
        <f>_xll.BDH(C219,$Z$7,$D$1,$D$1)</f>
        <v>9.39</v>
      </c>
      <c r="AA219" s="174">
        <f>IF(OR(F219="#N/A N/A",Z219="#N/A N/A"),0,  F219 - Z219)</f>
        <v>0</v>
      </c>
      <c r="AB219" s="168">
        <f>IF(OR(Z219=0,Z219="#N/A N/A"),0,AA219 / Z219*100)</f>
        <v>0</v>
      </c>
      <c r="AC219" s="161">
        <v>-430000</v>
      </c>
      <c r="AD219" s="163">
        <f>IF(D219 = C330,1,_xll.BDP(K219,$AD$7)*L219)</f>
        <v>1.2334000000000001</v>
      </c>
      <c r="AE219" s="186">
        <f>AA219*AC219*T219/AD219 / AF330</f>
        <v>0</v>
      </c>
      <c r="AF219" s="197"/>
      <c r="AG219" s="188"/>
      <c r="AH219" s="170"/>
    </row>
    <row r="220" spans="2:34" s="43" customFormat="1" x14ac:dyDescent="0.2">
      <c r="B220" s="48">
        <v>19644</v>
      </c>
      <c r="C220" s="223" t="s">
        <v>62</v>
      </c>
      <c r="D220" s="43" t="str">
        <f>_xll.BDP(C220,$D$7)</f>
        <v>USD</v>
      </c>
      <c r="E220" s="19" t="s">
        <v>389</v>
      </c>
      <c r="F220" s="20">
        <f>_xll.BDP(C220,$F$7)</f>
        <v>61.76</v>
      </c>
      <c r="G220" s="20">
        <f>_xll.BDP(C220,$G$7)</f>
        <v>62.88</v>
      </c>
      <c r="H220" s="36">
        <f>IF(OR(G220="#N/A N/A",F220="#N/A N/A"),0,  G220 - F220)</f>
        <v>1.1200000000000045</v>
      </c>
      <c r="I220" s="24">
        <f>IF(OR(F220=0,F220="#N/A N/A"),0,H220 / F220*100)</f>
        <v>1.8134715025906811</v>
      </c>
      <c r="J220" s="28">
        <v>40000</v>
      </c>
      <c r="K220" s="51" t="str">
        <f>CONCATENATE(C330,D220, " Curncy")</f>
        <v>EURUSD Curncy</v>
      </c>
      <c r="L220" s="19">
        <f>IF(D220 = C330,1,_xll.BDP(K220,$L$7))</f>
        <v>1</v>
      </c>
      <c r="M220" s="21">
        <f>IF(D220 = C330,1,_xll.BDP(K220,$M$7)*L220)</f>
        <v>1.2407999999999999</v>
      </c>
      <c r="N220" s="7">
        <f>H220*J220*T220/M220</f>
        <v>36105.738233397955</v>
      </c>
      <c r="O220" s="53">
        <f>N220 / Y330</f>
        <v>2.1060948120979762E-4</v>
      </c>
      <c r="P220" s="7">
        <f>G220*J220*T220/M220</f>
        <v>2027079.3036750485</v>
      </c>
      <c r="Q220" s="54">
        <f>P220 / Y330*100</f>
        <v>1.1824218016492878</v>
      </c>
      <c r="R220" s="54">
        <f>IF(Q220&lt;0,Q220,0)</f>
        <v>0</v>
      </c>
      <c r="S220" s="150">
        <f>IF(Q220&gt;0,Q220,0)</f>
        <v>1.1824218016492878</v>
      </c>
      <c r="T220" s="33">
        <f>IF(EXACT(D220,UPPER(D220)),1,0.01)/V220</f>
        <v>1</v>
      </c>
      <c r="U220" s="43">
        <v>0</v>
      </c>
      <c r="V220" s="43">
        <v>1</v>
      </c>
      <c r="W220" s="143">
        <f>IF(AND(Q220&lt;0,O220&gt;0),O220,0)</f>
        <v>0</v>
      </c>
      <c r="X220" s="143">
        <f>IF(AND(Q220&gt;0,O220&gt;0),O220,0)</f>
        <v>2.1060948120979762E-4</v>
      </c>
      <c r="Y220" s="194"/>
      <c r="Z220" s="180">
        <f>_xll.BDH(C220,$Z$7,$D$1,$D$1)</f>
        <v>61.2</v>
      </c>
      <c r="AA220" s="174">
        <f>IF(OR(F220="#N/A N/A",Z220="#N/A N/A"),0,  F220 - Z220)</f>
        <v>0.55999999999999517</v>
      </c>
      <c r="AB220" s="168">
        <f>IF(OR(Z220=0,Z220="#N/A N/A"),0,AA220 / Z220*100)</f>
        <v>0.91503267973855418</v>
      </c>
      <c r="AC220" s="161">
        <v>40000</v>
      </c>
      <c r="AD220" s="163">
        <f>IF(D220 = C330,1,_xll.BDP(K220,$AD$7)*L220)</f>
        <v>1.2334000000000001</v>
      </c>
      <c r="AE220" s="186">
        <f>AA220*AC220*T220/AD220 / AF330</f>
        <v>1.0644723249778287E-4</v>
      </c>
      <c r="AF220" s="197"/>
      <c r="AG220" s="188"/>
      <c r="AH220" s="170"/>
    </row>
    <row r="221" spans="2:34" s="43" customFormat="1" x14ac:dyDescent="0.2">
      <c r="B221" s="48">
        <v>26745</v>
      </c>
      <c r="C221" s="223" t="s">
        <v>61</v>
      </c>
      <c r="D221" s="43" t="str">
        <f>_xll.BDP(C221,$D$7)</f>
        <v>USD</v>
      </c>
      <c r="E221" s="19" t="s">
        <v>360</v>
      </c>
      <c r="F221" s="20">
        <f>_xll.BDP(C221,$F$7)</f>
        <v>19.21</v>
      </c>
      <c r="G221" s="20">
        <f>_xll.BDP(C221,$G$7)</f>
        <v>19.149999999999999</v>
      </c>
      <c r="H221" s="36">
        <f>IF(OR(G221="#N/A N/A",F221="#N/A N/A"),0,  G221 - F221)</f>
        <v>-6.0000000000002274E-2</v>
      </c>
      <c r="I221" s="24">
        <f>IF(OR(F221=0,F221="#N/A N/A"),0,H221 / F221*100)</f>
        <v>-0.3123373243102669</v>
      </c>
      <c r="J221" s="28">
        <v>-338300</v>
      </c>
      <c r="K221" s="51" t="str">
        <f>CONCATENATE(C330,D221, " Curncy")</f>
        <v>EURUSD Curncy</v>
      </c>
      <c r="L221" s="19">
        <f>IF(D221 = C330,1,_xll.BDP(K221,$L$7))</f>
        <v>1</v>
      </c>
      <c r="M221" s="21">
        <f>IF(D221 = C330,1,_xll.BDP(K221,$M$7)*L221)</f>
        <v>1.2407999999999999</v>
      </c>
      <c r="N221" s="7">
        <f>H221*J221*T221/M221</f>
        <v>16358.800773695011</v>
      </c>
      <c r="O221" s="53">
        <f>N221 / Y330</f>
        <v>9.5423018964210205E-5</v>
      </c>
      <c r="P221" s="7">
        <f>G221*J221*T221/M221</f>
        <v>-5221183.9136041263</v>
      </c>
      <c r="Q221" s="54">
        <f>P221 / Y330*100</f>
        <v>-3.0455846886075935</v>
      </c>
      <c r="R221" s="54">
        <f>IF(Q221&lt;0,Q221,0)</f>
        <v>-3.0455846886075935</v>
      </c>
      <c r="S221" s="150">
        <f>IF(Q221&gt;0,Q221,0)</f>
        <v>0</v>
      </c>
      <c r="T221" s="33">
        <f>IF(EXACT(D221,UPPER(D221)),1,0.01)/V221</f>
        <v>1</v>
      </c>
      <c r="U221" s="43">
        <v>0</v>
      </c>
      <c r="V221" s="43">
        <v>1</v>
      </c>
      <c r="W221" s="143">
        <f>IF(AND(Q221&lt;0,O221&gt;0),O221,0)</f>
        <v>9.5423018964210205E-5</v>
      </c>
      <c r="X221" s="143">
        <f>IF(AND(Q221&gt;0,O221&gt;0),O221,0)</f>
        <v>0</v>
      </c>
      <c r="Y221" s="194"/>
      <c r="Z221" s="180">
        <f>_xll.BDH(C221,$Z$7,$D$1,$D$1)</f>
        <v>18.690000000000001</v>
      </c>
      <c r="AA221" s="174">
        <f>IF(OR(F221="#N/A N/A",Z221="#N/A N/A"),0,  F221 - Z221)</f>
        <v>0.51999999999999957</v>
      </c>
      <c r="AB221" s="168">
        <f>IF(OR(Z221=0,Z221="#N/A N/A"),0,AA221 / Z221*100)</f>
        <v>2.7822364901016563</v>
      </c>
      <c r="AC221" s="161">
        <v>-338300</v>
      </c>
      <c r="AD221" s="163">
        <f>IF(D221 = C330,1,_xll.BDP(K221,$AD$7)*L221)</f>
        <v>1.2334000000000001</v>
      </c>
      <c r="AE221" s="186">
        <f>AA221*AC221*T221/AD221 / AF330</f>
        <v>-8.3597193536071946E-4</v>
      </c>
      <c r="AF221" s="197"/>
      <c r="AG221" s="188"/>
      <c r="AH221" s="170"/>
    </row>
    <row r="222" spans="2:34" s="43" customFormat="1" x14ac:dyDescent="0.2">
      <c r="B222" s="48">
        <v>20886</v>
      </c>
      <c r="C222" s="223" t="s">
        <v>60</v>
      </c>
      <c r="D222" s="43" t="str">
        <f>_xll.BDP(C222,$D$7)</f>
        <v>USD</v>
      </c>
      <c r="E222" s="19" t="s">
        <v>357</v>
      </c>
      <c r="F222" s="20">
        <f>_xll.BDP(C222,$F$7)</f>
        <v>130.02000000000001</v>
      </c>
      <c r="G222" s="20">
        <f>_xll.BDP(C222,$G$7)</f>
        <v>128.21</v>
      </c>
      <c r="H222" s="36">
        <f>IF(OR(G222="#N/A N/A",F222="#N/A N/A"),0,  G222 - F222)</f>
        <v>-1.8100000000000023</v>
      </c>
      <c r="I222" s="24">
        <f>IF(OR(F222=0,F222="#N/A N/A"),0,H222 / F222*100)</f>
        <v>-1.3920935240732211</v>
      </c>
      <c r="J222" s="28">
        <v>-9400</v>
      </c>
      <c r="K222" s="51" t="str">
        <f>CONCATENATE(C330,D222, " Curncy")</f>
        <v>EURUSD Curncy</v>
      </c>
      <c r="L222" s="19">
        <f>IF(D222 = C330,1,_xll.BDP(K222,$L$7))</f>
        <v>1</v>
      </c>
      <c r="M222" s="21">
        <f>IF(D222 = C330,1,_xll.BDP(K222,$M$7)*L222)</f>
        <v>1.2407999999999999</v>
      </c>
      <c r="N222" s="7">
        <f>H222*J222*T222/M222</f>
        <v>13712.12121212123</v>
      </c>
      <c r="O222" s="53">
        <f>N222 / Y330</f>
        <v>7.998459181480998E-5</v>
      </c>
      <c r="P222" s="7">
        <f>G222*J222*T222/M222</f>
        <v>-971287.8787878789</v>
      </c>
      <c r="Q222" s="54">
        <f>P222 / Y330*100</f>
        <v>-0.56656489041860636</v>
      </c>
      <c r="R222" s="54">
        <f>IF(Q222&lt;0,Q222,0)</f>
        <v>-0.56656489041860636</v>
      </c>
      <c r="S222" s="150">
        <f>IF(Q222&gt;0,Q222,0)</f>
        <v>0</v>
      </c>
      <c r="T222" s="33">
        <f>IF(EXACT(D222,UPPER(D222)),1,0.01)/V222</f>
        <v>1</v>
      </c>
      <c r="U222" s="43">
        <v>0</v>
      </c>
      <c r="V222" s="43">
        <v>1</v>
      </c>
      <c r="W222" s="143">
        <f>IF(AND(Q222&lt;0,O222&gt;0),O222,0)</f>
        <v>7.998459181480998E-5</v>
      </c>
      <c r="X222" s="143">
        <f>IF(AND(Q222&gt;0,O222&gt;0),O222,0)</f>
        <v>0</v>
      </c>
      <c r="Y222" s="194"/>
      <c r="Z222" s="180">
        <f>_xll.BDH(C222,$Z$7,$D$1,$D$1)</f>
        <v>128.44999999999999</v>
      </c>
      <c r="AA222" s="174">
        <f>IF(OR(F222="#N/A N/A",Z222="#N/A N/A"),0,  F222 - Z222)</f>
        <v>1.5700000000000216</v>
      </c>
      <c r="AB222" s="168">
        <f>IF(OR(Z222=0,Z222="#N/A N/A"),0,AA222 / Z222*100)</f>
        <v>1.2222654729466886</v>
      </c>
      <c r="AC222" s="161">
        <v>-9400</v>
      </c>
      <c r="AD222" s="163">
        <f>IF(D222 = C330,1,_xll.BDP(K222,$AD$7)*L222)</f>
        <v>1.2334000000000001</v>
      </c>
      <c r="AE222" s="186">
        <f>AA222*AC222*T222/AD222 / AF330</f>
        <v>-7.0131618625103343E-5</v>
      </c>
      <c r="AF222" s="197"/>
      <c r="AG222" s="188"/>
      <c r="AH222" s="170"/>
    </row>
    <row r="223" spans="2:34" s="43" customFormat="1" x14ac:dyDescent="0.2">
      <c r="B223" s="48">
        <v>2763</v>
      </c>
      <c r="C223" s="223" t="s">
        <v>59</v>
      </c>
      <c r="D223" s="43" t="str">
        <f>_xll.BDP(C223,$D$7)</f>
        <v>USD</v>
      </c>
      <c r="E223" s="19" t="s">
        <v>388</v>
      </c>
      <c r="F223" s="20">
        <f>_xll.BDP(C223,$F$7)</f>
        <v>69.2</v>
      </c>
      <c r="G223" s="20">
        <f>_xll.BDP(C223,$G$7)</f>
        <v>69.2</v>
      </c>
      <c r="H223" s="36">
        <f>IF(OR(G223="#N/A N/A",F223="#N/A N/A"),0,  G223 - F223)</f>
        <v>0</v>
      </c>
      <c r="I223" s="24">
        <f>IF(OR(F223=0,F223="#N/A N/A"),0,H223 / F223*100)</f>
        <v>0</v>
      </c>
      <c r="J223" s="28">
        <v>-46000</v>
      </c>
      <c r="K223" s="51" t="str">
        <f>CONCATENATE(C330,D223, " Curncy")</f>
        <v>EURUSD Curncy</v>
      </c>
      <c r="L223" s="19">
        <f>IF(D223 = C330,1,_xll.BDP(K223,$L$7))</f>
        <v>1</v>
      </c>
      <c r="M223" s="21">
        <f>IF(D223 = C330,1,_xll.BDP(K223,$M$7)*L223)</f>
        <v>1.2407999999999999</v>
      </c>
      <c r="N223" s="7">
        <f>H223*J223*T223/M223</f>
        <v>0</v>
      </c>
      <c r="O223" s="53">
        <f>N223 / Y330</f>
        <v>0</v>
      </c>
      <c r="P223" s="7">
        <f>G223*J223*T223/M223</f>
        <v>-2565441.6505480339</v>
      </c>
      <c r="Q223" s="54">
        <f>P223 / Y330*100</f>
        <v>-1.4964555816674669</v>
      </c>
      <c r="R223" s="54">
        <f>IF(Q223&lt;0,Q223,0)</f>
        <v>-1.4964555816674669</v>
      </c>
      <c r="S223" s="150">
        <f>IF(Q223&gt;0,Q223,0)</f>
        <v>0</v>
      </c>
      <c r="T223" s="33">
        <f>IF(EXACT(D223,UPPER(D223)),1,0.01)/V223</f>
        <v>1</v>
      </c>
      <c r="U223" s="43">
        <v>0</v>
      </c>
      <c r="V223" s="43">
        <v>1</v>
      </c>
      <c r="W223" s="143">
        <f>IF(AND(Q223&lt;0,O223&gt;0),O223,0)</f>
        <v>0</v>
      </c>
      <c r="X223" s="143">
        <f>IF(AND(Q223&gt;0,O223&gt;0),O223,0)</f>
        <v>0</v>
      </c>
      <c r="Y223" s="194"/>
      <c r="Z223" s="180">
        <f>_xll.BDH(C223,$Z$7,$D$1,$D$1)</f>
        <v>67.680000000000007</v>
      </c>
      <c r="AA223" s="174">
        <f>IF(OR(F223="#N/A N/A",Z223="#N/A N/A"),0,  F223 - Z223)</f>
        <v>1.519999999999996</v>
      </c>
      <c r="AB223" s="168">
        <f>IF(OR(Z223=0,Z223="#N/A N/A"),0,AA223 / Z223*100)</f>
        <v>2.2458628841607502</v>
      </c>
      <c r="AC223" s="161">
        <v>-46000</v>
      </c>
      <c r="AD223" s="163">
        <f>IF(D223 = C330,1,_xll.BDP(K223,$AD$7)*L223)</f>
        <v>1.2334000000000001</v>
      </c>
      <c r="AE223" s="186">
        <f>AA223*AC223*T223/AD223 / AF330</f>
        <v>-3.3226743286808135E-4</v>
      </c>
      <c r="AF223" s="197"/>
      <c r="AG223" s="188"/>
      <c r="AH223" s="170"/>
    </row>
    <row r="224" spans="2:34" s="43" customFormat="1" x14ac:dyDescent="0.2">
      <c r="B224" s="48">
        <v>24143</v>
      </c>
      <c r="C224" s="223" t="s">
        <v>58</v>
      </c>
      <c r="D224" s="43" t="str">
        <f>_xll.BDP(C224,$D$7)</f>
        <v>USD</v>
      </c>
      <c r="E224" s="19" t="s">
        <v>387</v>
      </c>
      <c r="F224" s="20">
        <f>_xll.BDP(C224,$F$7)</f>
        <v>3.62</v>
      </c>
      <c r="G224" s="20">
        <f>_xll.BDP(C224,$G$7)</f>
        <v>3.6949999999999998</v>
      </c>
      <c r="H224" s="36">
        <f>IF(OR(G224="#N/A N/A",F224="#N/A N/A"),0,  G224 - F224)</f>
        <v>7.4999999999999734E-2</v>
      </c>
      <c r="I224" s="24">
        <f>IF(OR(F224=0,F224="#N/A N/A"),0,H224 / F224*100)</f>
        <v>2.0718232044198821</v>
      </c>
      <c r="J224" s="28">
        <v>1168312</v>
      </c>
      <c r="K224" s="51" t="str">
        <f>CONCATENATE(C330,D224, " Curncy")</f>
        <v>EURUSD Curncy</v>
      </c>
      <c r="L224" s="19">
        <f>IF(D224 = C330,1,_xll.BDP(K224,$L$7))</f>
        <v>1</v>
      </c>
      <c r="M224" s="21">
        <f>IF(D224 = C330,1,_xll.BDP(K224,$M$7)*L224)</f>
        <v>1.2407999999999999</v>
      </c>
      <c r="N224" s="7">
        <f>H224*J224*T224/M224</f>
        <v>70618.47195357809</v>
      </c>
      <c r="O224" s="53">
        <f>N224 / Y330</f>
        <v>4.1192675928210807E-4</v>
      </c>
      <c r="P224" s="7">
        <f>G224*J224*T224/M224</f>
        <v>3479136.7182462928</v>
      </c>
      <c r="Q224" s="54">
        <f>P224 / Y330*100</f>
        <v>2.029425834063193</v>
      </c>
      <c r="R224" s="54">
        <f>IF(Q224&lt;0,Q224,0)</f>
        <v>0</v>
      </c>
      <c r="S224" s="150">
        <f>IF(Q224&gt;0,Q224,0)</f>
        <v>2.029425834063193</v>
      </c>
      <c r="T224" s="33">
        <f>IF(EXACT(D224,UPPER(D224)),1,0.01)/V224</f>
        <v>1</v>
      </c>
      <c r="U224" s="43">
        <v>0</v>
      </c>
      <c r="V224" s="43">
        <v>1</v>
      </c>
      <c r="W224" s="143">
        <f>IF(AND(Q224&lt;0,O224&gt;0),O224,0)</f>
        <v>0</v>
      </c>
      <c r="X224" s="143">
        <f>IF(AND(Q224&gt;0,O224&gt;0),O224,0)</f>
        <v>4.1192675928210807E-4</v>
      </c>
      <c r="Y224" s="194"/>
      <c r="Z224" s="180">
        <f>_xll.BDH(C224,$Z$7,$D$1,$D$1)</f>
        <v>3.64</v>
      </c>
      <c r="AA224" s="174">
        <f>IF(OR(F224="#N/A N/A",Z224="#N/A N/A"),0,  F224 - Z224)</f>
        <v>-2.0000000000000018E-2</v>
      </c>
      <c r="AB224" s="168">
        <f>IF(OR(Z224=0,Z224="#N/A N/A"),0,AA224 / Z224*100)</f>
        <v>-0.54945054945054994</v>
      </c>
      <c r="AC224" s="161">
        <v>1168312</v>
      </c>
      <c r="AD224" s="163">
        <f>IF(D224 = C330,1,_xll.BDP(K224,$AD$7)*L224)</f>
        <v>1.2334000000000001</v>
      </c>
      <c r="AE224" s="186">
        <f>AA224*AC224*T224/AD224 / AF330</f>
        <v>-1.1103890990531329E-4</v>
      </c>
      <c r="AF224" s="197"/>
      <c r="AG224" s="188"/>
      <c r="AH224" s="170"/>
    </row>
    <row r="225" spans="2:34" s="43" customFormat="1" x14ac:dyDescent="0.2">
      <c r="B225" s="48">
        <v>24542</v>
      </c>
      <c r="C225" s="223" t="s">
        <v>57</v>
      </c>
      <c r="D225" s="43" t="str">
        <f>_xll.BDP(C225,$D$7)</f>
        <v>USD</v>
      </c>
      <c r="E225" s="19" t="s">
        <v>354</v>
      </c>
      <c r="F225" s="20">
        <f>_xll.BDP(C225,$F$7)</f>
        <v>67.430000000000007</v>
      </c>
      <c r="G225" s="20">
        <f>_xll.BDP(C225,$G$7)</f>
        <v>67.326599999999999</v>
      </c>
      <c r="H225" s="36">
        <f>IF(OR(G225="#N/A N/A",F225="#N/A N/A"),0,  G225 - F225)</f>
        <v>-0.10340000000000771</v>
      </c>
      <c r="I225" s="24">
        <f>IF(OR(F225=0,F225="#N/A N/A"),0,H225 / F225*100)</f>
        <v>-0.15334420880914681</v>
      </c>
      <c r="J225" s="28">
        <v>-62000</v>
      </c>
      <c r="K225" s="51" t="str">
        <f>CONCATENATE(C330,D225, " Curncy")</f>
        <v>EURUSD Curncy</v>
      </c>
      <c r="L225" s="19">
        <f>IF(D225 = C330,1,_xll.BDP(K225,$L$7))</f>
        <v>1</v>
      </c>
      <c r="M225" s="21">
        <f>IF(D225 = C330,1,_xll.BDP(K225,$M$7)*L225)</f>
        <v>1.2407999999999999</v>
      </c>
      <c r="N225" s="7">
        <f>H225*J225*T225/M225</f>
        <v>5166.6666666670517</v>
      </c>
      <c r="O225" s="53">
        <f>N225 / Y330</f>
        <v>3.013784067276486E-5</v>
      </c>
      <c r="P225" s="7">
        <f>G225*J225*T225/M225</f>
        <v>-3364159.5744680851</v>
      </c>
      <c r="Q225" s="54">
        <f>P225 / Y330*100</f>
        <v>-1.9623581661884135</v>
      </c>
      <c r="R225" s="54">
        <f>IF(Q225&lt;0,Q225,0)</f>
        <v>-1.9623581661884135</v>
      </c>
      <c r="S225" s="150">
        <f>IF(Q225&gt;0,Q225,0)</f>
        <v>0</v>
      </c>
      <c r="T225" s="33">
        <f>IF(EXACT(D225,UPPER(D225)),1,0.01)/V225</f>
        <v>1</v>
      </c>
      <c r="U225" s="43">
        <v>0</v>
      </c>
      <c r="V225" s="43">
        <v>1</v>
      </c>
      <c r="W225" s="143">
        <f>IF(AND(Q225&lt;0,O225&gt;0),O225,0)</f>
        <v>3.013784067276486E-5</v>
      </c>
      <c r="X225" s="143">
        <f>IF(AND(Q225&gt;0,O225&gt;0),O225,0)</f>
        <v>0</v>
      </c>
      <c r="Y225" s="194"/>
      <c r="Z225" s="180">
        <f>_xll.BDH(C225,$Z$7,$D$1,$D$1)</f>
        <v>67.17</v>
      </c>
      <c r="AA225" s="174">
        <f>IF(OR(F225="#N/A N/A",Z225="#N/A N/A"),0,  F225 - Z225)</f>
        <v>0.26000000000000512</v>
      </c>
      <c r="AB225" s="168">
        <f>IF(OR(Z225=0,Z225="#N/A N/A"),0,AA225 / Z225*100)</f>
        <v>0.3870775643888717</v>
      </c>
      <c r="AC225" s="161">
        <v>-62000</v>
      </c>
      <c r="AD225" s="163">
        <f>IF(D225 = C330,1,_xll.BDP(K225,$AD$7)*L225)</f>
        <v>1.2334000000000001</v>
      </c>
      <c r="AE225" s="186">
        <f>AA225*AC225*T225/AD225 / AF330</f>
        <v>-7.6603990529656627E-5</v>
      </c>
      <c r="AF225" s="197"/>
      <c r="AG225" s="188"/>
      <c r="AH225" s="170"/>
    </row>
    <row r="226" spans="2:34" s="43" customFormat="1" x14ac:dyDescent="0.2">
      <c r="B226" s="48">
        <v>18424</v>
      </c>
      <c r="C226" s="223" t="s">
        <v>56</v>
      </c>
      <c r="D226" s="43" t="str">
        <f>_xll.BDP(C226,$D$7)</f>
        <v>USD</v>
      </c>
      <c r="E226" s="19" t="s">
        <v>353</v>
      </c>
      <c r="F226" s="20">
        <f>_xll.BDP(C226,$F$7)</f>
        <v>66.64</v>
      </c>
      <c r="G226" s="20">
        <f>_xll.BDP(C226,$G$7)</f>
        <v>66.27</v>
      </c>
      <c r="H226" s="36">
        <f>IF(OR(G226="#N/A N/A",F226="#N/A N/A"),0,  G226 - F226)</f>
        <v>-0.37000000000000455</v>
      </c>
      <c r="I226" s="24">
        <f>IF(OR(F226=0,F226="#N/A N/A"),0,H226 / F226*100)</f>
        <v>-0.55522208883554103</v>
      </c>
      <c r="J226" s="28">
        <v>-60000</v>
      </c>
      <c r="K226" s="51" t="str">
        <f>CONCATENATE(C330,D226, " Curncy")</f>
        <v>EURUSD Curncy</v>
      </c>
      <c r="L226" s="19">
        <f>IF(D226 = C330,1,_xll.BDP(K226,$L$7))</f>
        <v>1</v>
      </c>
      <c r="M226" s="21">
        <f>IF(D226 = C330,1,_xll.BDP(K226,$M$7)*L226)</f>
        <v>1.2407999999999999</v>
      </c>
      <c r="N226" s="7">
        <f>H226*J226*T226/M226</f>
        <v>17891.682785300029</v>
      </c>
      <c r="O226" s="53">
        <f>N226 / Y330</f>
        <v>1.0436451970664166E-4</v>
      </c>
      <c r="P226" s="7">
        <f>G226*J226*T226/M226</f>
        <v>-3204545.4545454546</v>
      </c>
      <c r="Q226" s="54">
        <f>P226 / Y330*100</f>
        <v>-1.8692531678267721</v>
      </c>
      <c r="R226" s="54">
        <f>IF(Q226&lt;0,Q226,0)</f>
        <v>-1.8692531678267721</v>
      </c>
      <c r="S226" s="150">
        <f>IF(Q226&gt;0,Q226,0)</f>
        <v>0</v>
      </c>
      <c r="T226" s="33">
        <f>IF(EXACT(D226,UPPER(D226)),1,0.01)/V226</f>
        <v>1</v>
      </c>
      <c r="U226" s="43">
        <v>0</v>
      </c>
      <c r="V226" s="43">
        <v>1</v>
      </c>
      <c r="W226" s="143">
        <f>IF(AND(Q226&lt;0,O226&gt;0),O226,0)</f>
        <v>1.0436451970664166E-4</v>
      </c>
      <c r="X226" s="143">
        <f>IF(AND(Q226&gt;0,O226&gt;0),O226,0)</f>
        <v>0</v>
      </c>
      <c r="Y226" s="194"/>
      <c r="Z226" s="180">
        <f>_xll.BDH(C226,$Z$7,$D$1,$D$1)</f>
        <v>66.150000000000006</v>
      </c>
      <c r="AA226" s="174">
        <f>IF(OR(F226="#N/A N/A",Z226="#N/A N/A"),0,  F226 - Z226)</f>
        <v>0.48999999999999488</v>
      </c>
      <c r="AB226" s="168">
        <f>IF(OR(Z226=0,Z226="#N/A N/A"),0,AA226 / Z226*100)</f>
        <v>0.74074074074073293</v>
      </c>
      <c r="AC226" s="161">
        <v>-60000</v>
      </c>
      <c r="AD226" s="163">
        <f>IF(D226 = C330,1,_xll.BDP(K226,$AD$7)*L226)</f>
        <v>1.2334000000000001</v>
      </c>
      <c r="AE226" s="186">
        <f>AA226*AC226*T226/AD226 / AF330</f>
        <v>-1.3971199265333975E-4</v>
      </c>
      <c r="AF226" s="197"/>
      <c r="AG226" s="188"/>
      <c r="AH226" s="170"/>
    </row>
    <row r="227" spans="2:34" s="43" customFormat="1" x14ac:dyDescent="0.2">
      <c r="B227" s="48">
        <v>1853</v>
      </c>
      <c r="C227" s="223" t="s">
        <v>55</v>
      </c>
      <c r="D227" s="43" t="str">
        <f>_xll.BDP(C227,$D$7)</f>
        <v>USD</v>
      </c>
      <c r="E227" s="19" t="s">
        <v>386</v>
      </c>
      <c r="F227" s="20">
        <f>_xll.BDP(C227,$F$7)</f>
        <v>71.569999999999993</v>
      </c>
      <c r="G227" s="20">
        <f>_xll.BDP(C227,$G$7)</f>
        <v>72.400000000000006</v>
      </c>
      <c r="H227" s="36">
        <f>IF(OR(G227="#N/A N/A",F227="#N/A N/A"),0,  G227 - F227)</f>
        <v>0.83000000000001251</v>
      </c>
      <c r="I227" s="24">
        <f>IF(OR(F227=0,F227="#N/A N/A"),0,H227 / F227*100)</f>
        <v>1.1597037865027422</v>
      </c>
      <c r="J227" s="28">
        <v>-49500</v>
      </c>
      <c r="K227" s="51" t="str">
        <f>CONCATENATE(C330,D227, " Curncy")</f>
        <v>EURUSD Curncy</v>
      </c>
      <c r="L227" s="19">
        <f>IF(D227 = C330,1,_xll.BDP(K227,$L$7))</f>
        <v>1</v>
      </c>
      <c r="M227" s="21">
        <f>IF(D227 = C330,1,_xll.BDP(K227,$M$7)*L227)</f>
        <v>1.2407999999999999</v>
      </c>
      <c r="N227" s="7">
        <f>H227*J227*T227/M227</f>
        <v>-33111.702127660079</v>
      </c>
      <c r="O227" s="53">
        <f>N227 / Y330</f>
        <v>-1.9314487802465696E-4</v>
      </c>
      <c r="P227" s="7">
        <f>G227*J227*T227/M227</f>
        <v>-2888297.8723404263</v>
      </c>
      <c r="Q227" s="54">
        <f>P227 / Y330*100</f>
        <v>-1.6847818275885489</v>
      </c>
      <c r="R227" s="54">
        <f>IF(Q227&lt;0,Q227,0)</f>
        <v>-1.6847818275885489</v>
      </c>
      <c r="S227" s="150">
        <f>IF(Q227&gt;0,Q227,0)</f>
        <v>0</v>
      </c>
      <c r="T227" s="33">
        <f>IF(EXACT(D227,UPPER(D227)),1,0.01)/V227</f>
        <v>1</v>
      </c>
      <c r="U227" s="43">
        <v>0</v>
      </c>
      <c r="V227" s="43">
        <v>1</v>
      </c>
      <c r="W227" s="143">
        <f>IF(AND(Q227&lt;0,O227&gt;0),O227,0)</f>
        <v>0</v>
      </c>
      <c r="X227" s="143">
        <f>IF(AND(Q227&gt;0,O227&gt;0),O227,0)</f>
        <v>0</v>
      </c>
      <c r="Y227" s="194"/>
      <c r="Z227" s="180">
        <f>_xll.BDH(C227,$Z$7,$D$1,$D$1)</f>
        <v>71.510000000000005</v>
      </c>
      <c r="AA227" s="174">
        <f>IF(OR(F227="#N/A N/A",Z227="#N/A N/A"),0,  F227 - Z227)</f>
        <v>5.9999999999988063E-2</v>
      </c>
      <c r="AB227" s="168">
        <f>IF(OR(Z227=0,Z227="#N/A N/A"),0,AA227 / Z227*100)</f>
        <v>8.3904349042075319E-2</v>
      </c>
      <c r="AC227" s="161">
        <v>-49500</v>
      </c>
      <c r="AD227" s="163">
        <f>IF(D227 = C330,1,_xll.BDP(K227,$AD$7)*L227)</f>
        <v>1.2334000000000001</v>
      </c>
      <c r="AE227" s="186">
        <f>AA227*AC227*T227/AD227 / AF330</f>
        <v>-1.4113762523140846E-5</v>
      </c>
      <c r="AF227" s="197"/>
      <c r="AG227" s="188"/>
      <c r="AH227" s="170"/>
    </row>
    <row r="228" spans="2:34" s="43" customFormat="1" x14ac:dyDescent="0.2">
      <c r="B228" s="48">
        <v>24621</v>
      </c>
      <c r="C228" s="223" t="s">
        <v>54</v>
      </c>
      <c r="D228" s="43" t="str">
        <f>_xll.BDP(C228,$D$7)</f>
        <v>USD</v>
      </c>
      <c r="E228" s="19" t="s">
        <v>352</v>
      </c>
      <c r="F228" s="20">
        <f>_xll.BDP(C228,$F$7)</f>
        <v>31.99</v>
      </c>
      <c r="G228" s="20">
        <f>_xll.BDP(C228,$G$7)</f>
        <v>31.9</v>
      </c>
      <c r="H228" s="36">
        <f>IF(OR(G228="#N/A N/A",F228="#N/A N/A"),0,  G228 - F228)</f>
        <v>-8.9999999999999858E-2</v>
      </c>
      <c r="I228" s="24">
        <f>IF(OR(F228=0,F228="#N/A N/A"),0,H228 / F228*100)</f>
        <v>-0.28133791809940567</v>
      </c>
      <c r="J228" s="28">
        <v>0</v>
      </c>
      <c r="K228" s="51" t="str">
        <f>CONCATENATE(C330,D228, " Curncy")</f>
        <v>EURUSD Curncy</v>
      </c>
      <c r="L228" s="19">
        <f>IF(D228 = C330,1,_xll.BDP(K228,$L$7))</f>
        <v>1</v>
      </c>
      <c r="M228" s="21">
        <f>IF(D228 = C330,1,_xll.BDP(K228,$M$7)*L228)</f>
        <v>1.2407999999999999</v>
      </c>
      <c r="N228" s="7">
        <f>H228*J228*T228/M228</f>
        <v>0</v>
      </c>
      <c r="O228" s="53">
        <f>N228 / Y330</f>
        <v>0</v>
      </c>
      <c r="P228" s="7">
        <f>G228*J228*T228/M228</f>
        <v>0</v>
      </c>
      <c r="Q228" s="54">
        <f>P228 / Y330*100</f>
        <v>0</v>
      </c>
      <c r="R228" s="54">
        <f>IF(Q228&lt;0,Q228,0)</f>
        <v>0</v>
      </c>
      <c r="S228" s="150">
        <f>IF(Q228&gt;0,Q228,0)</f>
        <v>0</v>
      </c>
      <c r="T228" s="33">
        <f>IF(EXACT(D228,UPPER(D228)),1,0.01)/V228</f>
        <v>1</v>
      </c>
      <c r="U228" s="43">
        <v>0</v>
      </c>
      <c r="V228" s="43">
        <v>1</v>
      </c>
      <c r="W228" s="143">
        <f>IF(AND(Q228&lt;0,O228&gt;0),O228,0)</f>
        <v>0</v>
      </c>
      <c r="X228" s="143">
        <f>IF(AND(Q228&gt;0,O228&gt;0),O228,0)</f>
        <v>0</v>
      </c>
      <c r="Y228" s="194"/>
      <c r="Z228" s="180">
        <f>_xll.BDH(C228,$Z$7,$D$1,$D$1)</f>
        <v>32.86</v>
      </c>
      <c r="AA228" s="174">
        <f>IF(OR(F228="#N/A N/A",Z228="#N/A N/A"),0,  F228 - Z228)</f>
        <v>-0.87000000000000099</v>
      </c>
      <c r="AB228" s="168">
        <f>IF(OR(Z228=0,Z228="#N/A N/A"),0,AA228 / Z228*100)</f>
        <v>-2.6475958612294614</v>
      </c>
      <c r="AC228" s="161">
        <v>0</v>
      </c>
      <c r="AD228" s="163">
        <f>IF(D228 = C330,1,_xll.BDP(K228,$AD$7)*L228)</f>
        <v>1.2334000000000001</v>
      </c>
      <c r="AE228" s="186">
        <f>AA228*AC228*T228/AD228 / AF330</f>
        <v>0</v>
      </c>
      <c r="AF228" s="197"/>
      <c r="AG228" s="188"/>
      <c r="AH228" s="170"/>
    </row>
    <row r="229" spans="2:34" s="43" customFormat="1" x14ac:dyDescent="0.2">
      <c r="B229" s="48">
        <v>23981</v>
      </c>
      <c r="C229" s="223" t="s">
        <v>53</v>
      </c>
      <c r="D229" s="43" t="str">
        <f>_xll.BDP(C229,$D$7)</f>
        <v>USD</v>
      </c>
      <c r="E229" s="19" t="s">
        <v>385</v>
      </c>
      <c r="F229" s="20">
        <f>_xll.BDP(C229,$F$7)</f>
        <v>81.13</v>
      </c>
      <c r="G229" s="20">
        <f>_xll.BDP(C229,$G$7)</f>
        <v>82.3</v>
      </c>
      <c r="H229" s="36">
        <f>IF(OR(G229="#N/A N/A",F229="#N/A N/A"),0,  G229 - F229)</f>
        <v>1.1700000000000017</v>
      </c>
      <c r="I229" s="24">
        <f>IF(OR(F229=0,F229="#N/A N/A"),0,H229 / F229*100)</f>
        <v>1.4421299149513149</v>
      </c>
      <c r="J229" s="28">
        <v>-5500</v>
      </c>
      <c r="K229" s="51" t="str">
        <f>CONCATENATE(C330,D229, " Curncy")</f>
        <v>EURUSD Curncy</v>
      </c>
      <c r="L229" s="19">
        <f>IF(D229 = C330,1,_xll.BDP(K229,$L$7))</f>
        <v>1</v>
      </c>
      <c r="M229" s="21">
        <f>IF(D229 = C330,1,_xll.BDP(K229,$M$7)*L229)</f>
        <v>1.2407999999999999</v>
      </c>
      <c r="N229" s="7">
        <f>H229*J229*T229/M229</f>
        <v>-5186.1702127659655</v>
      </c>
      <c r="O229" s="53">
        <f>N229 / Y330</f>
        <v>-3.0251607401451881E-5</v>
      </c>
      <c r="P229" s="7">
        <f>G229*J229*T229/M229</f>
        <v>-364804.96453900711</v>
      </c>
      <c r="Q229" s="54">
        <f>P229 / Y330*100</f>
        <v>-0.21279549479824669</v>
      </c>
      <c r="R229" s="54">
        <f>IF(Q229&lt;0,Q229,0)</f>
        <v>-0.21279549479824669</v>
      </c>
      <c r="S229" s="150">
        <f>IF(Q229&gt;0,Q229,0)</f>
        <v>0</v>
      </c>
      <c r="T229" s="33">
        <f>IF(EXACT(D229,UPPER(D229)),1,0.01)/V229</f>
        <v>1</v>
      </c>
      <c r="U229" s="43">
        <v>0</v>
      </c>
      <c r="V229" s="43">
        <v>1</v>
      </c>
      <c r="W229" s="143">
        <f>IF(AND(Q229&lt;0,O229&gt;0),O229,0)</f>
        <v>0</v>
      </c>
      <c r="X229" s="143">
        <f>IF(AND(Q229&gt;0,O229&gt;0),O229,0)</f>
        <v>0</v>
      </c>
      <c r="Y229" s="194"/>
      <c r="Z229" s="180">
        <f>_xll.BDH(C229,$Z$7,$D$1,$D$1)</f>
        <v>82.07</v>
      </c>
      <c r="AA229" s="174">
        <f>IF(OR(F229="#N/A N/A",Z229="#N/A N/A"),0,  F229 - Z229)</f>
        <v>-0.93999999999999773</v>
      </c>
      <c r="AB229" s="168">
        <f>IF(OR(Z229=0,Z229="#N/A N/A"),0,AA229 / Z229*100)</f>
        <v>-1.1453637139027633</v>
      </c>
      <c r="AC229" s="161">
        <v>-5500</v>
      </c>
      <c r="AD229" s="163">
        <f>IF(D229 = C330,1,_xll.BDP(K229,$AD$7)*L229)</f>
        <v>1.2334000000000001</v>
      </c>
      <c r="AE229" s="186">
        <f>AA229*AC229*T229/AD229 / AF330</f>
        <v>2.4568401429175931E-5</v>
      </c>
      <c r="AF229" s="197"/>
      <c r="AG229" s="188"/>
      <c r="AH229" s="170"/>
    </row>
    <row r="230" spans="2:34" s="43" customFormat="1" x14ac:dyDescent="0.2">
      <c r="B230" s="48">
        <v>3300</v>
      </c>
      <c r="C230" s="223" t="s">
        <v>52</v>
      </c>
      <c r="D230" s="43" t="str">
        <f>_xll.BDP(C230,$D$7)</f>
        <v>USD</v>
      </c>
      <c r="E230" s="19" t="s">
        <v>350</v>
      </c>
      <c r="F230" s="20">
        <f>_xll.BDP(C230,$F$7)</f>
        <v>123</v>
      </c>
      <c r="G230" s="20">
        <f>_xll.BDP(C230,$G$7)</f>
        <v>123.04</v>
      </c>
      <c r="H230" s="36">
        <f>IF(OR(G230="#N/A N/A",F230="#N/A N/A"),0,  G230 - F230)</f>
        <v>4.0000000000006253E-2</v>
      </c>
      <c r="I230" s="24">
        <f>IF(OR(F230=0,F230="#N/A N/A"),0,H230 / F230*100)</f>
        <v>3.2520325203257115E-2</v>
      </c>
      <c r="J230" s="28">
        <v>27700</v>
      </c>
      <c r="K230" s="51" t="str">
        <f>CONCATENATE(C330,D230, " Curncy")</f>
        <v>EURUSD Curncy</v>
      </c>
      <c r="L230" s="19">
        <f>IF(D230 = C330,1,_xll.BDP(K230,$L$7))</f>
        <v>1</v>
      </c>
      <c r="M230" s="21">
        <f>IF(D230 = C330,1,_xll.BDP(K230,$M$7)*L230)</f>
        <v>1.2407999999999999</v>
      </c>
      <c r="N230" s="7">
        <f>H230*J230*T230/M230</f>
        <v>892.97227595113907</v>
      </c>
      <c r="O230" s="53">
        <f>N230 / Y330</f>
        <v>5.2088237763502531E-6</v>
      </c>
      <c r="P230" s="7">
        <f>G230*J230*T230/M230</f>
        <v>2746782.720825274</v>
      </c>
      <c r="Q230" s="54">
        <f>P230 / Y330*100</f>
        <v>1.6022341936050872</v>
      </c>
      <c r="R230" s="54">
        <f>IF(Q230&lt;0,Q230,0)</f>
        <v>0</v>
      </c>
      <c r="S230" s="150">
        <f>IF(Q230&gt;0,Q230,0)</f>
        <v>1.6022341936050872</v>
      </c>
      <c r="T230" s="33">
        <f>IF(EXACT(D230,UPPER(D230)),1,0.01)/V230</f>
        <v>1</v>
      </c>
      <c r="U230" s="43">
        <v>0</v>
      </c>
      <c r="V230" s="43">
        <v>1</v>
      </c>
      <c r="W230" s="143">
        <f>IF(AND(Q230&lt;0,O230&gt;0),O230,0)</f>
        <v>0</v>
      </c>
      <c r="X230" s="143">
        <f>IF(AND(Q230&gt;0,O230&gt;0),O230,0)</f>
        <v>5.2088237763502531E-6</v>
      </c>
      <c r="Y230" s="194"/>
      <c r="Z230" s="180">
        <f>_xll.BDH(C230,$Z$7,$D$1,$D$1)</f>
        <v>122.73</v>
      </c>
      <c r="AA230" s="174">
        <f>IF(OR(F230="#N/A N/A",Z230="#N/A N/A"),0,  F230 - Z230)</f>
        <v>0.26999999999999602</v>
      </c>
      <c r="AB230" s="168">
        <f>IF(OR(Z230=0,Z230="#N/A N/A"),0,AA230 / Z230*100)</f>
        <v>0.21999511121974744</v>
      </c>
      <c r="AC230" s="161">
        <v>27700</v>
      </c>
      <c r="AD230" s="163">
        <f>IF(D230 = C330,1,_xll.BDP(K230,$AD$7)*L230)</f>
        <v>1.2334000000000001</v>
      </c>
      <c r="AE230" s="186">
        <f>AA230*AC230*T230/AD230 / AF330</f>
        <v>3.5541020171915764E-5</v>
      </c>
      <c r="AF230" s="197"/>
      <c r="AG230" s="188"/>
      <c r="AH230" s="170"/>
    </row>
    <row r="231" spans="2:34" s="43" customFormat="1" x14ac:dyDescent="0.2">
      <c r="B231" s="48">
        <v>18529</v>
      </c>
      <c r="C231" s="223" t="s">
        <v>51</v>
      </c>
      <c r="D231" s="43" t="str">
        <f>_xll.BDP(C231,$D$7)</f>
        <v>USD</v>
      </c>
      <c r="E231" s="19" t="s">
        <v>349</v>
      </c>
      <c r="F231" s="20">
        <f>_xll.BDP(C231,$F$7)</f>
        <v>37.619999999999997</v>
      </c>
      <c r="G231" s="20">
        <f>_xll.BDP(C231,$G$7)</f>
        <v>36.78</v>
      </c>
      <c r="H231" s="36">
        <f>IF(OR(G231="#N/A N/A",F231="#N/A N/A"),0,  G231 - F231)</f>
        <v>-0.83999999999999631</v>
      </c>
      <c r="I231" s="24">
        <f>IF(OR(F231=0,F231="#N/A N/A"),0,H231 / F231*100)</f>
        <v>-2.232854864433802</v>
      </c>
      <c r="J231" s="28">
        <v>-271000</v>
      </c>
      <c r="K231" s="51" t="str">
        <f>CONCATENATE(C330,D231, " Curncy")</f>
        <v>EURUSD Curncy</v>
      </c>
      <c r="L231" s="19">
        <f>IF(D231 = C330,1,_xll.BDP(K231,$L$7))</f>
        <v>1</v>
      </c>
      <c r="M231" s="21">
        <f>IF(D231 = C330,1,_xll.BDP(K231,$M$7)*L231)</f>
        <v>1.2407999999999999</v>
      </c>
      <c r="N231" s="7">
        <f>H231*J231*T231/M231</f>
        <v>183462.28239845182</v>
      </c>
      <c r="O231" s="53">
        <f>N231 / Y330</f>
        <v>1.0701594263972753E-3</v>
      </c>
      <c r="P231" s="7">
        <f>G231*J231*T231/M231</f>
        <v>-8033027.0793036753</v>
      </c>
      <c r="Q231" s="54">
        <f>P231 / Y330*100</f>
        <v>-4.6857694884395187</v>
      </c>
      <c r="R231" s="54">
        <f>IF(Q231&lt;0,Q231,0)</f>
        <v>-4.6857694884395187</v>
      </c>
      <c r="S231" s="150">
        <f>IF(Q231&gt;0,Q231,0)</f>
        <v>0</v>
      </c>
      <c r="T231" s="33">
        <f>IF(EXACT(D231,UPPER(D231)),1,0.01)/V231</f>
        <v>1</v>
      </c>
      <c r="U231" s="43">
        <v>0</v>
      </c>
      <c r="V231" s="43">
        <v>1</v>
      </c>
      <c r="W231" s="143">
        <f>IF(AND(Q231&lt;0,O231&gt;0),O231,0)</f>
        <v>1.0701594263972753E-3</v>
      </c>
      <c r="X231" s="143">
        <f>IF(AND(Q231&gt;0,O231&gt;0),O231,0)</f>
        <v>0</v>
      </c>
      <c r="Y231" s="194"/>
      <c r="Z231" s="180">
        <f>_xll.BDH(C231,$Z$7,$D$1,$D$1)</f>
        <v>36.06</v>
      </c>
      <c r="AA231" s="174">
        <f>IF(OR(F231="#N/A N/A",Z231="#N/A N/A"),0,  F231 - Z231)</f>
        <v>1.5599999999999952</v>
      </c>
      <c r="AB231" s="168">
        <f>IF(OR(Z231=0,Z231="#N/A N/A"),0,AA231 / Z231*100)</f>
        <v>4.3261231281197867</v>
      </c>
      <c r="AC231" s="161">
        <v>-271000</v>
      </c>
      <c r="AD231" s="163">
        <f>IF(D231 = C330,1,_xll.BDP(K231,$AD$7)*L231)</f>
        <v>1.2334000000000001</v>
      </c>
      <c r="AE231" s="186">
        <f>AA231*AC231*T231/AD231 / AF330</f>
        <v>-2.0090014290519167E-3</v>
      </c>
      <c r="AF231" s="197"/>
      <c r="AG231" s="188"/>
      <c r="AH231" s="170"/>
    </row>
    <row r="232" spans="2:34" s="43" customFormat="1" x14ac:dyDescent="0.2">
      <c r="B232" s="48">
        <v>19538</v>
      </c>
      <c r="C232" s="223" t="s">
        <v>50</v>
      </c>
      <c r="D232" s="43" t="str">
        <f>_xll.BDP(C232,$D$7)</f>
        <v>USD</v>
      </c>
      <c r="E232" s="19" t="s">
        <v>384</v>
      </c>
      <c r="F232" s="20">
        <f>_xll.BDP(C232,$F$7)</f>
        <v>315</v>
      </c>
      <c r="G232" s="20">
        <f>_xll.BDP(C232,$G$7)</f>
        <v>319.22000000000003</v>
      </c>
      <c r="H232" s="36">
        <f>IF(OR(G232="#N/A N/A",F232="#N/A N/A"),0,  G232 - F232)</f>
        <v>4.2200000000000273</v>
      </c>
      <c r="I232" s="24">
        <f>IF(OR(F232=0,F232="#N/A N/A"),0,H232 / F232*100)</f>
        <v>1.3396825396825482</v>
      </c>
      <c r="J232" s="28">
        <v>-25400</v>
      </c>
      <c r="K232" s="51" t="str">
        <f>CONCATENATE(C330,D232, " Curncy")</f>
        <v>EURUSD Curncy</v>
      </c>
      <c r="L232" s="19">
        <f>IF(D232 = C330,1,_xll.BDP(K232,$L$7))</f>
        <v>1</v>
      </c>
      <c r="M232" s="21">
        <f>IF(D232 = C330,1,_xll.BDP(K232,$M$7)*L232)</f>
        <v>1.2407999999999999</v>
      </c>
      <c r="N232" s="7">
        <f>H232*J232*T232/M232</f>
        <v>-86386.202450032812</v>
      </c>
      <c r="O232" s="53">
        <f>N232 / Y330</f>
        <v>-5.0390198821240726E-4</v>
      </c>
      <c r="P232" s="7">
        <f>G232*J232*T232/M232</f>
        <v>-6534645.3900709236</v>
      </c>
      <c r="Q232" s="54">
        <f>P232 / Y330*100</f>
        <v>-3.8117439023024557</v>
      </c>
      <c r="R232" s="54">
        <f>IF(Q232&lt;0,Q232,0)</f>
        <v>-3.8117439023024557</v>
      </c>
      <c r="S232" s="150">
        <f>IF(Q232&gt;0,Q232,0)</f>
        <v>0</v>
      </c>
      <c r="T232" s="33">
        <f>IF(EXACT(D232,UPPER(D232)),1,0.01)/V232</f>
        <v>1</v>
      </c>
      <c r="U232" s="43">
        <v>0</v>
      </c>
      <c r="V232" s="43">
        <v>1</v>
      </c>
      <c r="W232" s="143">
        <f>IF(AND(Q232&lt;0,O232&gt;0),O232,0)</f>
        <v>0</v>
      </c>
      <c r="X232" s="143">
        <f>IF(AND(Q232&gt;0,O232&gt;0),O232,0)</f>
        <v>0</v>
      </c>
      <c r="Y232" s="194"/>
      <c r="Z232" s="180">
        <f>_xll.BDH(C232,$Z$7,$D$1,$D$1)</f>
        <v>301.05</v>
      </c>
      <c r="AA232" s="174">
        <f>IF(OR(F232="#N/A N/A",Z232="#N/A N/A"),0,  F232 - Z232)</f>
        <v>13.949999999999989</v>
      </c>
      <c r="AB232" s="168">
        <f>IF(OR(Z232=0,Z232="#N/A N/A"),0,AA232 / Z232*100)</f>
        <v>4.6337817638266028</v>
      </c>
      <c r="AC232" s="161">
        <v>-25400</v>
      </c>
      <c r="AD232" s="163">
        <f>IF(D232 = C330,1,_xll.BDP(K232,$AD$7)*L232)</f>
        <v>1.2334000000000001</v>
      </c>
      <c r="AE232" s="186">
        <f>AA232*AC232*T232/AD232 / AF330</f>
        <v>-1.6838146379883794E-3</v>
      </c>
      <c r="AF232" s="197"/>
      <c r="AG232" s="188"/>
      <c r="AH232" s="170"/>
    </row>
    <row r="233" spans="2:34" s="43" customFormat="1" x14ac:dyDescent="0.2">
      <c r="B233" s="48">
        <v>25283</v>
      </c>
      <c r="C233" s="223" t="s">
        <v>49</v>
      </c>
      <c r="D233" s="43" t="str">
        <f>_xll.BDP(C233,$D$7)</f>
        <v>USD</v>
      </c>
      <c r="E233" s="19" t="s">
        <v>347</v>
      </c>
      <c r="F233" s="20">
        <f>_xll.BDP(C233,$F$7)</f>
        <v>33.24</v>
      </c>
      <c r="G233" s="20">
        <f>_xll.BDP(C233,$G$7)</f>
        <v>33.06</v>
      </c>
      <c r="H233" s="36">
        <f>IF(OR(G233="#N/A N/A",F233="#N/A N/A"),0,  G233 - F233)</f>
        <v>-0.17999999999999972</v>
      </c>
      <c r="I233" s="24">
        <f>IF(OR(F233=0,F233="#N/A N/A"),0,H233 / F233*100)</f>
        <v>-0.54151624548736377</v>
      </c>
      <c r="J233" s="28">
        <v>-110600</v>
      </c>
      <c r="K233" s="51" t="str">
        <f>CONCATENATE(C330,D233, " Curncy")</f>
        <v>EURUSD Curncy</v>
      </c>
      <c r="L233" s="19">
        <f>IF(D233 = C330,1,_xll.BDP(K233,$L$7))</f>
        <v>1</v>
      </c>
      <c r="M233" s="21">
        <f>IF(D233 = C330,1,_xll.BDP(K233,$M$7)*L233)</f>
        <v>1.2407999999999999</v>
      </c>
      <c r="N233" s="7">
        <f>H233*J233*T233/M233</f>
        <v>16044.487427466125</v>
      </c>
      <c r="O233" s="53">
        <f>N233 / Y330</f>
        <v>9.3589588212603287E-5</v>
      </c>
      <c r="P233" s="7">
        <f>G233*J233*T233/M233</f>
        <v>-2946837.5241779503</v>
      </c>
      <c r="Q233" s="54">
        <f>P233 / Y330*100</f>
        <v>-1.7189287701714837</v>
      </c>
      <c r="R233" s="54">
        <f>IF(Q233&lt;0,Q233,0)</f>
        <v>-1.7189287701714837</v>
      </c>
      <c r="S233" s="150">
        <f>IF(Q233&gt;0,Q233,0)</f>
        <v>0</v>
      </c>
      <c r="T233" s="33">
        <f>IF(EXACT(D233,UPPER(D233)),1,0.01)/V233</f>
        <v>1</v>
      </c>
      <c r="U233" s="43">
        <v>0</v>
      </c>
      <c r="V233" s="43">
        <v>1</v>
      </c>
      <c r="W233" s="143">
        <f>IF(AND(Q233&lt;0,O233&gt;0),O233,0)</f>
        <v>9.3589588212603287E-5</v>
      </c>
      <c r="X233" s="143">
        <f>IF(AND(Q233&gt;0,O233&gt;0),O233,0)</f>
        <v>0</v>
      </c>
      <c r="Y233" s="194"/>
      <c r="Z233" s="180">
        <f>_xll.BDH(C233,$Z$7,$D$1,$D$1)</f>
        <v>32.68</v>
      </c>
      <c r="AA233" s="174">
        <f>IF(OR(F233="#N/A N/A",Z233="#N/A N/A"),0,  F233 - Z233)</f>
        <v>0.56000000000000227</v>
      </c>
      <c r="AB233" s="168">
        <f>IF(OR(Z233=0,Z233="#N/A N/A"),0,AA233 / Z233*100)</f>
        <v>1.7135862913096767</v>
      </c>
      <c r="AC233" s="161">
        <v>-110600</v>
      </c>
      <c r="AD233" s="163">
        <f>IF(D233 = C330,1,_xll.BDP(K233,$AD$7)*L233)</f>
        <v>1.2334000000000001</v>
      </c>
      <c r="AE233" s="186">
        <f>AA233*AC233*T233/AD233 / AF330</f>
        <v>-2.9432659785637338E-4</v>
      </c>
      <c r="AF233" s="197"/>
      <c r="AG233" s="188"/>
      <c r="AH233" s="170"/>
    </row>
    <row r="234" spans="2:34" s="43" customFormat="1" x14ac:dyDescent="0.2">
      <c r="B234" s="48">
        <v>21245</v>
      </c>
      <c r="C234" s="223" t="s">
        <v>48</v>
      </c>
      <c r="D234" s="43" t="str">
        <f>_xll.BDP(C234,$D$7)</f>
        <v>USD</v>
      </c>
      <c r="E234" s="19" t="s">
        <v>383</v>
      </c>
      <c r="F234" s="20">
        <f>_xll.BDP(C234,$F$7)</f>
        <v>0.06</v>
      </c>
      <c r="G234" s="20">
        <f>_xll.BDP(C234,$G$7)</f>
        <v>0.06</v>
      </c>
      <c r="H234" s="36">
        <f>IF(OR(G234="#N/A N/A",F234="#N/A N/A"),0,  G234 - F234)</f>
        <v>0</v>
      </c>
      <c r="I234" s="24">
        <f>IF(OR(F234=0,F234="#N/A N/A"),0,H234 / F234*100)</f>
        <v>0</v>
      </c>
      <c r="J234" s="28">
        <v>-10794</v>
      </c>
      <c r="K234" s="51" t="str">
        <f>CONCATENATE(C330,D234, " Curncy")</f>
        <v>EURUSD Curncy</v>
      </c>
      <c r="L234" s="19">
        <f>IF(D234 = C330,1,_xll.BDP(K234,$L$7))</f>
        <v>1</v>
      </c>
      <c r="M234" s="21">
        <f>IF(D234 = C330,1,_xll.BDP(K234,$M$7)*L234)</f>
        <v>1.2407999999999999</v>
      </c>
      <c r="N234" s="7">
        <f>H234*J234*T234/M234</f>
        <v>0</v>
      </c>
      <c r="O234" s="53">
        <f>N234 / Y330</f>
        <v>0</v>
      </c>
      <c r="P234" s="7">
        <f>G234*J234*T234/M234</f>
        <v>-521.95357833655714</v>
      </c>
      <c r="Q234" s="54">
        <f>P234 / Y330*100</f>
        <v>-3.0446233127391252E-4</v>
      </c>
      <c r="R234" s="54">
        <f>IF(Q234&lt;0,Q234,0)</f>
        <v>-3.0446233127391252E-4</v>
      </c>
      <c r="S234" s="150">
        <f>IF(Q234&gt;0,Q234,0)</f>
        <v>0</v>
      </c>
      <c r="T234" s="33">
        <f>IF(EXACT(D234,UPPER(D234)),1,0.01)/V234</f>
        <v>1</v>
      </c>
      <c r="U234" s="43">
        <v>0</v>
      </c>
      <c r="V234" s="43">
        <v>1</v>
      </c>
      <c r="W234" s="143">
        <f>IF(AND(Q234&lt;0,O234&gt;0),O234,0)</f>
        <v>0</v>
      </c>
      <c r="X234" s="143">
        <f>IF(AND(Q234&gt;0,O234&gt;0),O234,0)</f>
        <v>0</v>
      </c>
      <c r="Y234" s="194"/>
      <c r="Z234" s="180">
        <f>_xll.BDH(C234,$Z$7,$D$1,$D$1)</f>
        <v>6.4799999999999996E-2</v>
      </c>
      <c r="AA234" s="174">
        <f>IF(OR(F234="#N/A N/A",Z234="#N/A N/A"),0,  F234 - Z234)</f>
        <v>-4.7999999999999987E-3</v>
      </c>
      <c r="AB234" s="168">
        <f>IF(OR(Z234=0,Z234="#N/A N/A"),0,AA234 / Z234*100)</f>
        <v>-7.4074074074074057</v>
      </c>
      <c r="AC234" s="161">
        <v>-10794</v>
      </c>
      <c r="AD234" s="163">
        <f>IF(D234 = C330,1,_xll.BDP(K234,$AD$7)*L234)</f>
        <v>1.2334000000000001</v>
      </c>
      <c r="AE234" s="186">
        <f>AA234*AC234*T234/AD234 / AF330</f>
        <v>2.4621244876737386E-7</v>
      </c>
      <c r="AF234" s="197"/>
      <c r="AG234" s="188"/>
      <c r="AH234" s="170"/>
    </row>
    <row r="235" spans="2:34" s="43" customFormat="1" x14ac:dyDescent="0.2">
      <c r="B235" s="51">
        <v>21176</v>
      </c>
      <c r="D235" s="43" t="s">
        <v>36</v>
      </c>
      <c r="E235" s="19" t="s">
        <v>47</v>
      </c>
      <c r="F235" s="20">
        <v>0</v>
      </c>
      <c r="G235" s="20">
        <v>0</v>
      </c>
      <c r="H235" s="36">
        <f>IF(OR(G235="#N/A N/A",F235="#N/A N/A"),0,  G235 - F235)</f>
        <v>0</v>
      </c>
      <c r="I235" s="24">
        <f>IF(OR(F235=0,F235="#N/A N/A"),0,H235 / F235*100)</f>
        <v>0</v>
      </c>
      <c r="J235" s="28">
        <v>5806659</v>
      </c>
      <c r="K235" s="51" t="str">
        <f>CONCATENATE(C330,D235, " Curncy")</f>
        <v>EURUSD Curncy</v>
      </c>
      <c r="L235" s="19">
        <f>IF(D235 = C330,1,_xll.BDP(K235,$L$7))</f>
        <v>1</v>
      </c>
      <c r="M235" s="21">
        <f>IF(D235 = C330,1,_xll.BDP(K235,$M$7)*L235)</f>
        <v>1.2407999999999999</v>
      </c>
      <c r="N235" s="7">
        <f>H235*J235*T235/M235</f>
        <v>0</v>
      </c>
      <c r="O235" s="53">
        <f>N235 / Y330</f>
        <v>0</v>
      </c>
      <c r="P235" s="7">
        <f>G235*J235*T235/M235</f>
        <v>0</v>
      </c>
      <c r="Q235" s="54">
        <f>P235 / Y330*100</f>
        <v>0</v>
      </c>
      <c r="R235" s="54">
        <f>IF(Q235&lt;0,Q235,0)</f>
        <v>0</v>
      </c>
      <c r="S235" s="150">
        <f>IF(Q235&gt;0,Q235,0)</f>
        <v>0</v>
      </c>
      <c r="T235" s="33">
        <f>IF(EXACT(D235,UPPER(D235)),1,0.01)/V235</f>
        <v>1</v>
      </c>
      <c r="U235" s="43">
        <v>1</v>
      </c>
      <c r="V235" s="43">
        <v>1</v>
      </c>
      <c r="W235" s="143">
        <f>IF(AND(Q235&lt;0,O235&gt;0),O235,0)</f>
        <v>0</v>
      </c>
      <c r="X235" s="143">
        <f>IF(AND(Q235&gt;0,O235&gt;0),O235,0)</f>
        <v>0</v>
      </c>
      <c r="Y235" s="194"/>
      <c r="Z235" s="180">
        <v>0</v>
      </c>
      <c r="AA235" s="174">
        <f>IF(OR(F235="#N/A N/A",Z235="#N/A N/A"),0,  F235 - Z235)</f>
        <v>0</v>
      </c>
      <c r="AB235" s="168">
        <f>IF(OR(Z235=0,Z235="#N/A N/A"),0,AA235 / Z235*100)</f>
        <v>0</v>
      </c>
      <c r="AC235" s="161">
        <v>5806659</v>
      </c>
      <c r="AD235" s="163">
        <f>IF(D235 = C330,1,_xll.BDP(K235,$AD$7)*L235)</f>
        <v>1.2334000000000001</v>
      </c>
      <c r="AE235" s="186">
        <f>AA235*AC235*T235/AD235 / AF330</f>
        <v>0</v>
      </c>
      <c r="AF235" s="197"/>
      <c r="AG235" s="188"/>
      <c r="AH235" s="170"/>
    </row>
    <row r="236" spans="2:34" s="43" customFormat="1" x14ac:dyDescent="0.2">
      <c r="B236" s="48">
        <v>19405</v>
      </c>
      <c r="C236" s="223" t="s">
        <v>46</v>
      </c>
      <c r="D236" s="43" t="str">
        <f>_xll.BDP(C236,$D$7)</f>
        <v>USD</v>
      </c>
      <c r="E236" s="19" t="s">
        <v>382</v>
      </c>
      <c r="F236" s="20">
        <f>_xll.BDP(C236,$F$7)</f>
        <v>64.010000000000005</v>
      </c>
      <c r="G236" s="20">
        <f>_xll.BDP(C236,$G$7)</f>
        <v>61.93</v>
      </c>
      <c r="H236" s="36">
        <f>IF(OR(G236="#N/A N/A",F236="#N/A N/A"),0,  G236 - F236)</f>
        <v>-2.0800000000000054</v>
      </c>
      <c r="I236" s="24">
        <f>IF(OR(F236=0,F236="#N/A N/A"),0,H236 / F236*100)</f>
        <v>-3.2494922668333155</v>
      </c>
      <c r="J236" s="28">
        <v>9800</v>
      </c>
      <c r="K236" s="51" t="str">
        <f>CONCATENATE(C330,D236, " Curncy")</f>
        <v>EURUSD Curncy</v>
      </c>
      <c r="L236" s="19">
        <f>IF(D236 = C330,1,_xll.BDP(K236,$L$7))</f>
        <v>1</v>
      </c>
      <c r="M236" s="21">
        <f>IF(D236 = C330,1,_xll.BDP(K236,$M$7)*L236)</f>
        <v>1.2407999999999999</v>
      </c>
      <c r="N236" s="7">
        <f>H236*J236*T236/M236</f>
        <v>-16428.110896196049</v>
      </c>
      <c r="O236" s="53">
        <f>N236 / Y330</f>
        <v>-9.5827313950457797E-5</v>
      </c>
      <c r="P236" s="7">
        <f>G236*J236*T236/M236</f>
        <v>489131.20567375893</v>
      </c>
      <c r="Q236" s="54">
        <f>P236 / Y330*100</f>
        <v>0.28531661312268441</v>
      </c>
      <c r="R236" s="54">
        <f>IF(Q236&lt;0,Q236,0)</f>
        <v>0</v>
      </c>
      <c r="S236" s="150">
        <f>IF(Q236&gt;0,Q236,0)</f>
        <v>0.28531661312268441</v>
      </c>
      <c r="T236" s="33">
        <f>IF(EXACT(D236,UPPER(D236)),1,0.01)/V236</f>
        <v>1</v>
      </c>
      <c r="U236" s="43">
        <v>0</v>
      </c>
      <c r="V236" s="43">
        <v>1</v>
      </c>
      <c r="W236" s="143">
        <f>IF(AND(Q236&lt;0,O236&gt;0),O236,0)</f>
        <v>0</v>
      </c>
      <c r="X236" s="143">
        <f>IF(AND(Q236&gt;0,O236&gt;0),O236,0)</f>
        <v>0</v>
      </c>
      <c r="Y236" s="194"/>
      <c r="Z236" s="180">
        <f>_xll.BDH(C236,$Z$7,$D$1,$D$1)</f>
        <v>64.739999999999995</v>
      </c>
      <c r="AA236" s="174">
        <f>IF(OR(F236="#N/A N/A",Z236="#N/A N/A"),0,  F236 - Z236)</f>
        <v>-0.72999999999998977</v>
      </c>
      <c r="AB236" s="168">
        <f>IF(OR(Z236=0,Z236="#N/A N/A"),0,AA236 / Z236*100)</f>
        <v>-1.1275872721655695</v>
      </c>
      <c r="AC236" s="161">
        <v>9800</v>
      </c>
      <c r="AD236" s="163">
        <f>IF(D236 = C330,1,_xll.BDP(K236,$AD$7)*L236)</f>
        <v>1.2334000000000001</v>
      </c>
      <c r="AE236" s="186">
        <f>AA236*AC236*T236/AD236 / AF330</f>
        <v>-3.3996584878979217E-5</v>
      </c>
      <c r="AF236" s="197"/>
      <c r="AG236" s="188"/>
      <c r="AH236" s="170"/>
    </row>
    <row r="237" spans="2:34" s="43" customFormat="1" x14ac:dyDescent="0.2">
      <c r="B237" s="48">
        <v>26363</v>
      </c>
      <c r="C237" s="223" t="s">
        <v>45</v>
      </c>
      <c r="D237" s="43" t="str">
        <f>_xll.BDP(C237,$D$7)</f>
        <v>USD</v>
      </c>
      <c r="E237" s="19" t="s">
        <v>344</v>
      </c>
      <c r="F237" s="20">
        <f>_xll.BDP(C237,$F$7)</f>
        <v>12.02</v>
      </c>
      <c r="G237" s="20">
        <f>_xll.BDP(C237,$G$7)</f>
        <v>11.695</v>
      </c>
      <c r="H237" s="36">
        <f>IF(OR(G237="#N/A N/A",F237="#N/A N/A"),0,  G237 - F237)</f>
        <v>-0.32499999999999929</v>
      </c>
      <c r="I237" s="24">
        <f>IF(OR(F237=0,F237="#N/A N/A"),0,H237 / F237*100)</f>
        <v>-2.7038269550748693</v>
      </c>
      <c r="J237" s="28">
        <v>645800</v>
      </c>
      <c r="K237" s="51" t="str">
        <f>CONCATENATE(C330,D237, " Curncy")</f>
        <v>EURUSD Curncy</v>
      </c>
      <c r="L237" s="19">
        <f>IF(D237 = C330,1,_xll.BDP(K237,$L$7))</f>
        <v>1</v>
      </c>
      <c r="M237" s="21">
        <f>IF(D237 = C330,1,_xll.BDP(K237,$M$7)*L237)</f>
        <v>1.2407999999999999</v>
      </c>
      <c r="N237" s="7">
        <f>H237*J237*T237/M237</f>
        <v>-169152.96582849737</v>
      </c>
      <c r="O237" s="53">
        <f>N237 / Y330</f>
        <v>-9.8669131615442191E-4</v>
      </c>
      <c r="P237" s="7">
        <f>G237*J237*T237/M237</f>
        <v>6086904.4165054811</v>
      </c>
      <c r="Q237" s="54">
        <f>P237 / Y330*100</f>
        <v>3.5505707515156892</v>
      </c>
      <c r="R237" s="54">
        <f>IF(Q237&lt;0,Q237,0)</f>
        <v>0</v>
      </c>
      <c r="S237" s="150">
        <f>IF(Q237&gt;0,Q237,0)</f>
        <v>3.5505707515156892</v>
      </c>
      <c r="T237" s="33">
        <f>IF(EXACT(D237,UPPER(D237)),1,0.01)/V237</f>
        <v>1</v>
      </c>
      <c r="U237" s="43">
        <v>0</v>
      </c>
      <c r="V237" s="43">
        <v>1</v>
      </c>
      <c r="W237" s="143">
        <f>IF(AND(Q237&lt;0,O237&gt;0),O237,0)</f>
        <v>0</v>
      </c>
      <c r="X237" s="143">
        <f>IF(AND(Q237&gt;0,O237&gt;0),O237,0)</f>
        <v>0</v>
      </c>
      <c r="Y237" s="194"/>
      <c r="Z237" s="180">
        <f>_xll.BDH(C237,$Z$7,$D$1,$D$1)</f>
        <v>11.61</v>
      </c>
      <c r="AA237" s="174">
        <f>IF(OR(F237="#N/A N/A",Z237="#N/A N/A"),0,  F237 - Z237)</f>
        <v>0.41000000000000014</v>
      </c>
      <c r="AB237" s="168">
        <f>IF(OR(Z237=0,Z237="#N/A N/A"),0,AA237 / Z237*100)</f>
        <v>3.531438415159347</v>
      </c>
      <c r="AC237" s="161">
        <v>645800</v>
      </c>
      <c r="AD237" s="163">
        <f>IF(D237 = C330,1,_xll.BDP(K237,$AD$7)*L237)</f>
        <v>1.2334000000000001</v>
      </c>
      <c r="AE237" s="186">
        <f>AA237*AC237*T237/AD237 / AF330</f>
        <v>1.2582538092097413E-3</v>
      </c>
      <c r="AF237" s="197"/>
      <c r="AG237" s="188"/>
      <c r="AH237" s="170"/>
    </row>
    <row r="238" spans="2:34" s="43" customFormat="1" x14ac:dyDescent="0.2">
      <c r="B238" s="48">
        <v>26737</v>
      </c>
      <c r="C238" s="223" t="s">
        <v>43</v>
      </c>
      <c r="D238" s="43" t="str">
        <f>_xll.BDP(C238,$D$7)</f>
        <v>USD</v>
      </c>
      <c r="E238" s="19" t="s">
        <v>381</v>
      </c>
      <c r="F238" s="20">
        <f>_xll.BDP(C238,$F$7)</f>
        <v>18.25</v>
      </c>
      <c r="G238" s="20">
        <f>_xll.BDP(C238,$G$7)</f>
        <v>18.024999999999999</v>
      </c>
      <c r="H238" s="36">
        <f>IF(OR(G238="#N/A N/A",F238="#N/A N/A"),0,  G238 - F238)</f>
        <v>-0.22500000000000142</v>
      </c>
      <c r="I238" s="24">
        <f>IF(OR(F238=0,F238="#N/A N/A"),0,H238 / F238*100)</f>
        <v>-1.2328767123287749</v>
      </c>
      <c r="J238" s="28">
        <v>-115000</v>
      </c>
      <c r="K238" s="51" t="str">
        <f>CONCATENATE(C330,D238, " Curncy")</f>
        <v>EURUSD Curncy</v>
      </c>
      <c r="L238" s="19">
        <f>IF(D238 = C330,1,_xll.BDP(K238,$L$7))</f>
        <v>1</v>
      </c>
      <c r="M238" s="21">
        <f>IF(D238 = C330,1,_xll.BDP(K238,$M$7)*L238)</f>
        <v>1.2407999999999999</v>
      </c>
      <c r="N238" s="7">
        <f>H238*J238*T238/M238</f>
        <v>20853.481624758355</v>
      </c>
      <c r="O238" s="53">
        <f>N238 / Y330</f>
        <v>1.2164107871213229E-4</v>
      </c>
      <c r="P238" s="7">
        <f>G238*J238*T238/M238</f>
        <v>-1670595.5834945196</v>
      </c>
      <c r="Q238" s="54">
        <f>P238 / Y330*100</f>
        <v>-0.97448019723829793</v>
      </c>
      <c r="R238" s="54">
        <f>IF(Q238&lt;0,Q238,0)</f>
        <v>-0.97448019723829793</v>
      </c>
      <c r="S238" s="150">
        <f>IF(Q238&gt;0,Q238,0)</f>
        <v>0</v>
      </c>
      <c r="T238" s="33">
        <f>IF(EXACT(D238,UPPER(D238)),1,0.01)/V238</f>
        <v>1</v>
      </c>
      <c r="U238" s="43">
        <v>0</v>
      </c>
      <c r="V238" s="43">
        <v>1</v>
      </c>
      <c r="W238" s="143">
        <f>IF(AND(Q238&lt;0,O238&gt;0),O238,0)</f>
        <v>1.2164107871213229E-4</v>
      </c>
      <c r="X238" s="143">
        <f>IF(AND(Q238&gt;0,O238&gt;0),O238,0)</f>
        <v>0</v>
      </c>
      <c r="Y238" s="194"/>
      <c r="Z238" s="180">
        <f>_xll.BDH(C238,$Z$7,$D$1,$D$1)</f>
        <v>18.010000000000002</v>
      </c>
      <c r="AA238" s="174">
        <f>IF(OR(F238="#N/A N/A",Z238="#N/A N/A"),0,  F238 - Z238)</f>
        <v>0.23999999999999844</v>
      </c>
      <c r="AB238" s="168">
        <f>IF(OR(Z238=0,Z238="#N/A N/A"),0,AA238 / Z238*100)</f>
        <v>1.3325930038867209</v>
      </c>
      <c r="AC238" s="161">
        <v>-115000</v>
      </c>
      <c r="AD238" s="163">
        <f>IF(D238 = C330,1,_xll.BDP(K238,$AD$7)*L238)</f>
        <v>1.2334000000000001</v>
      </c>
      <c r="AE238" s="186">
        <f>AA238*AC238*T238/AD238 / AF330</f>
        <v>-1.3115819718476847E-4</v>
      </c>
      <c r="AF238" s="197"/>
      <c r="AG238" s="188"/>
      <c r="AH238" s="170"/>
    </row>
    <row r="239" spans="2:34" s="43" customFormat="1" x14ac:dyDescent="0.2">
      <c r="B239" s="48">
        <v>1849</v>
      </c>
      <c r="C239" s="223" t="s">
        <v>42</v>
      </c>
      <c r="D239" s="43" t="str">
        <f>_xll.BDP(C239,$D$7)</f>
        <v>USD</v>
      </c>
      <c r="E239" s="19" t="s">
        <v>380</v>
      </c>
      <c r="F239" s="20">
        <f>_xll.BDP(C239,$F$7)</f>
        <v>51.05</v>
      </c>
      <c r="G239" s="20">
        <f>_xll.BDP(C239,$G$7)</f>
        <v>50.69</v>
      </c>
      <c r="H239" s="36">
        <f>IF(OR(G239="#N/A N/A",F239="#N/A N/A"),0,  G239 - F239)</f>
        <v>-0.35999999999999943</v>
      </c>
      <c r="I239" s="24">
        <f>IF(OR(F239=0,F239="#N/A N/A"),0,H239 / F239*100)</f>
        <v>-0.70519098922624768</v>
      </c>
      <c r="J239" s="28">
        <v>-30700</v>
      </c>
      <c r="K239" s="51" t="str">
        <f>CONCATENATE(C330,D239, " Curncy")</f>
        <v>EURUSD Curncy</v>
      </c>
      <c r="L239" s="19">
        <f>IF(D239 = C330,1,_xll.BDP(K239,$L$7))</f>
        <v>1</v>
      </c>
      <c r="M239" s="21">
        <f>IF(D239 = C330,1,_xll.BDP(K239,$M$7)*L239)</f>
        <v>1.2407999999999999</v>
      </c>
      <c r="N239" s="7">
        <f>H239*J239*T239/M239</f>
        <v>8907.1566731141065</v>
      </c>
      <c r="O239" s="53">
        <f>N239 / Y330</f>
        <v>5.1956606837738177E-5</v>
      </c>
      <c r="P239" s="7">
        <f>G239*J239*T239/M239</f>
        <v>-1254177.1437782077</v>
      </c>
      <c r="Q239" s="54">
        <f>P239 / Y330*100</f>
        <v>-0.73157788905693133</v>
      </c>
      <c r="R239" s="54">
        <f>IF(Q239&lt;0,Q239,0)</f>
        <v>-0.73157788905693133</v>
      </c>
      <c r="S239" s="150">
        <f>IF(Q239&gt;0,Q239,0)</f>
        <v>0</v>
      </c>
      <c r="T239" s="33">
        <f>IF(EXACT(D239,UPPER(D239)),1,0.01)/V239</f>
        <v>1</v>
      </c>
      <c r="U239" s="43">
        <v>0</v>
      </c>
      <c r="V239" s="43">
        <v>1</v>
      </c>
      <c r="W239" s="143">
        <f>IF(AND(Q239&lt;0,O239&gt;0),O239,0)</f>
        <v>5.1956606837738177E-5</v>
      </c>
      <c r="X239" s="143">
        <f>IF(AND(Q239&gt;0,O239&gt;0),O239,0)</f>
        <v>0</v>
      </c>
      <c r="Y239" s="194"/>
      <c r="Z239" s="180">
        <f>_xll.BDH(C239,$Z$7,$D$1,$D$1)</f>
        <v>51</v>
      </c>
      <c r="AA239" s="174">
        <f>IF(OR(F239="#N/A N/A",Z239="#N/A N/A"),0,  F239 - Z239)</f>
        <v>4.9999999999997158E-2</v>
      </c>
      <c r="AB239" s="168">
        <f>IF(OR(Z239=0,Z239="#N/A N/A"),0,AA239 / Z239*100)</f>
        <v>9.803921568626893E-2</v>
      </c>
      <c r="AC239" s="161">
        <v>-30700</v>
      </c>
      <c r="AD239" s="163">
        <f>IF(D239 = C330,1,_xll.BDP(K239,$AD$7)*L239)</f>
        <v>1.2334000000000001</v>
      </c>
      <c r="AE239" s="186">
        <f>AA239*AC239*T239/AD239 / AF330</f>
        <v>-7.2944866912539645E-6</v>
      </c>
      <c r="AF239" s="197"/>
      <c r="AG239" s="188"/>
      <c r="AH239" s="170"/>
    </row>
    <row r="240" spans="2:34" s="43" customFormat="1" x14ac:dyDescent="0.2">
      <c r="B240" s="48">
        <v>19383</v>
      </c>
      <c r="C240" s="223" t="s">
        <v>40</v>
      </c>
      <c r="D240" s="43" t="str">
        <f>_xll.BDP(C240,$D$7)</f>
        <v>USD</v>
      </c>
      <c r="E240" s="19" t="s">
        <v>335</v>
      </c>
      <c r="F240" s="20">
        <f>_xll.BDP(C240,$F$7)</f>
        <v>333.35</v>
      </c>
      <c r="G240" s="20">
        <f>_xll.BDP(C240,$G$7)</f>
        <v>327.71</v>
      </c>
      <c r="H240" s="36">
        <f>IF(OR(G240="#N/A N/A",F240="#N/A N/A"),0,  G240 - F240)</f>
        <v>-5.6400000000000432</v>
      </c>
      <c r="I240" s="24">
        <f>IF(OR(F240=0,F240="#N/A N/A"),0,H240 / F240*100)</f>
        <v>-1.6919154042298015</v>
      </c>
      <c r="J240" s="28">
        <v>-14160</v>
      </c>
      <c r="K240" s="51" t="str">
        <f>CONCATENATE(C330,D240, " Curncy")</f>
        <v>EURUSD Curncy</v>
      </c>
      <c r="L240" s="19">
        <f>IF(D240 = C330,1,_xll.BDP(K240,$L$7))</f>
        <v>1</v>
      </c>
      <c r="M240" s="21">
        <f>IF(D240 = C330,1,_xll.BDP(K240,$M$7)*L240)</f>
        <v>1.2407999999999999</v>
      </c>
      <c r="N240" s="7">
        <f>H240*J240*T240/M240</f>
        <v>64363.636363636855</v>
      </c>
      <c r="O240" s="53">
        <f>N240 / Y330</f>
        <v>3.7544148732520988E-4</v>
      </c>
      <c r="P240" s="7">
        <f>G240*J240*T240/M240</f>
        <v>-3739823.9845261122</v>
      </c>
      <c r="Q240" s="54">
        <f>P240 / Y330*100</f>
        <v>-2.1814881172224041</v>
      </c>
      <c r="R240" s="54">
        <f>IF(Q240&lt;0,Q240,0)</f>
        <v>-2.1814881172224041</v>
      </c>
      <c r="S240" s="150">
        <f>IF(Q240&gt;0,Q240,0)</f>
        <v>0</v>
      </c>
      <c r="T240" s="33">
        <f>IF(EXACT(D240,UPPER(D240)),1,0.01)/V240</f>
        <v>1</v>
      </c>
      <c r="U240" s="43">
        <v>0</v>
      </c>
      <c r="V240" s="43">
        <v>1</v>
      </c>
      <c r="W240" s="143">
        <f>IF(AND(Q240&lt;0,O240&gt;0),O240,0)</f>
        <v>3.7544148732520988E-4</v>
      </c>
      <c r="X240" s="143">
        <f>IF(AND(Q240&gt;0,O240&gt;0),O240,0)</f>
        <v>0</v>
      </c>
      <c r="Y240" s="194"/>
      <c r="Z240" s="180">
        <f>_xll.BDH(C240,$Z$7,$D$1,$D$1)</f>
        <v>335.12</v>
      </c>
      <c r="AA240" s="174">
        <f>IF(OR(F240="#N/A N/A",Z240="#N/A N/A"),0,  F240 - Z240)</f>
        <v>-1.7699999999999818</v>
      </c>
      <c r="AB240" s="168">
        <f>IF(OR(Z240=0,Z240="#N/A N/A"),0,AA240 / Z240*100)</f>
        <v>-0.52816901408450156</v>
      </c>
      <c r="AC240" s="161">
        <v>-14160</v>
      </c>
      <c r="AD240" s="163">
        <f>IF(D240 = C330,1,_xll.BDP(K240,$AD$7)*L240)</f>
        <v>1.2334000000000001</v>
      </c>
      <c r="AE240" s="186">
        <f>AA240*AC240*T240/AD240 / AF330</f>
        <v>1.1910304810439407E-4</v>
      </c>
      <c r="AF240" s="197"/>
      <c r="AG240" s="188"/>
      <c r="AH240" s="170"/>
    </row>
    <row r="241" spans="1:34" s="43" customFormat="1" x14ac:dyDescent="0.2">
      <c r="B241" s="48">
        <v>24750</v>
      </c>
      <c r="C241" s="223" t="s">
        <v>39</v>
      </c>
      <c r="D241" s="43" t="str">
        <f>_xll.BDP(C241,$D$7)</f>
        <v>USD</v>
      </c>
      <c r="E241" s="19" t="s">
        <v>334</v>
      </c>
      <c r="F241" s="20">
        <f>_xll.BDP(C241,$F$7)</f>
        <v>285.58</v>
      </c>
      <c r="G241" s="20">
        <f>_xll.BDP(C241,$G$7)</f>
        <v>284.02</v>
      </c>
      <c r="H241" s="36">
        <f>IF(OR(G241="#N/A N/A",F241="#N/A N/A"),0,  G241 - F241)</f>
        <v>-1.5600000000000023</v>
      </c>
      <c r="I241" s="24">
        <f>IF(OR(F241=0,F241="#N/A N/A"),0,H241 / F241*100)</f>
        <v>-0.54625674066811492</v>
      </c>
      <c r="J241" s="28">
        <v>0</v>
      </c>
      <c r="K241" s="51" t="str">
        <f>CONCATENATE(C330,D241, " Curncy")</f>
        <v>EURUSD Curncy</v>
      </c>
      <c r="L241" s="19">
        <f>IF(D241 = C330,1,_xll.BDP(K241,$L$7))</f>
        <v>1</v>
      </c>
      <c r="M241" s="21">
        <f>IF(D241 = C330,1,_xll.BDP(K241,$M$7)*L241)</f>
        <v>1.2407999999999999</v>
      </c>
      <c r="N241" s="7">
        <f>H241*J241*T241/M241</f>
        <v>0</v>
      </c>
      <c r="O241" s="53">
        <f>N241 / Y330</f>
        <v>0</v>
      </c>
      <c r="P241" s="7">
        <f>G241*J241*T241/M241</f>
        <v>0</v>
      </c>
      <c r="Q241" s="54">
        <f>P241 / Y330*100</f>
        <v>0</v>
      </c>
      <c r="R241" s="54">
        <f>IF(Q241&lt;0,Q241,0)</f>
        <v>0</v>
      </c>
      <c r="S241" s="150">
        <f>IF(Q241&gt;0,Q241,0)</f>
        <v>0</v>
      </c>
      <c r="T241" s="33">
        <f>IF(EXACT(D241,UPPER(D241)),1,0.01)/V241</f>
        <v>1</v>
      </c>
      <c r="U241" s="43">
        <v>0</v>
      </c>
      <c r="V241" s="43">
        <v>1</v>
      </c>
      <c r="W241" s="143">
        <f>IF(AND(Q241&lt;0,O241&gt;0),O241,0)</f>
        <v>0</v>
      </c>
      <c r="X241" s="143">
        <f>IF(AND(Q241&gt;0,O241&gt;0),O241,0)</f>
        <v>0</v>
      </c>
      <c r="Y241" s="194"/>
      <c r="Z241" s="180">
        <f>_xll.BDH(C241,$Z$7,$D$1,$D$1)</f>
        <v>285.14999999999998</v>
      </c>
      <c r="AA241" s="174">
        <f>IF(OR(F241="#N/A N/A",Z241="#N/A N/A"),0,  F241 - Z241)</f>
        <v>0.43000000000000682</v>
      </c>
      <c r="AB241" s="168">
        <f>IF(OR(Z241=0,Z241="#N/A N/A"),0,AA241 / Z241*100)</f>
        <v>0.1507978257057713</v>
      </c>
      <c r="AC241" s="161">
        <v>0</v>
      </c>
      <c r="AD241" s="163">
        <f>IF(D241 = C330,1,_xll.BDP(K241,$AD$7)*L241)</f>
        <v>1.2334000000000001</v>
      </c>
      <c r="AE241" s="186">
        <f>AA241*AC241*T241/AD241 / AF330</f>
        <v>0</v>
      </c>
      <c r="AF241" s="197"/>
      <c r="AG241" s="188"/>
      <c r="AH241" s="170"/>
    </row>
    <row r="242" spans="1:34" s="43" customFormat="1" x14ac:dyDescent="0.2">
      <c r="B242" s="48">
        <v>19902</v>
      </c>
      <c r="C242" s="223" t="s">
        <v>38</v>
      </c>
      <c r="D242" s="43" t="str">
        <f>_xll.BDP(C242,$D$7)</f>
        <v>USD</v>
      </c>
      <c r="E242" s="19" t="s">
        <v>333</v>
      </c>
      <c r="F242" s="20">
        <f>_xll.BDP(C242,$F$7)</f>
        <v>9.65</v>
      </c>
      <c r="G242" s="20">
        <f>_xll.BDP(C242,$G$7)</f>
        <v>9.49</v>
      </c>
      <c r="H242" s="36">
        <f>IF(OR(G242="#N/A N/A",F242="#N/A N/A"),0,  G242 - F242)</f>
        <v>-0.16000000000000014</v>
      </c>
      <c r="I242" s="24">
        <f>IF(OR(F242=0,F242="#N/A N/A"),0,H242 / F242*100)</f>
        <v>-1.6580310880829028</v>
      </c>
      <c r="J242" s="28">
        <v>410000</v>
      </c>
      <c r="K242" s="51" t="str">
        <f>CONCATENATE(C330,D242, " Curncy")</f>
        <v>EURUSD Curncy</v>
      </c>
      <c r="L242" s="19">
        <f>IF(D242 = C330,1,_xll.BDP(K242,$L$7))</f>
        <v>1</v>
      </c>
      <c r="M242" s="21">
        <f>IF(D242 = C330,1,_xll.BDP(K242,$M$7)*L242)</f>
        <v>1.2407999999999999</v>
      </c>
      <c r="N242" s="7">
        <f>H242*J242*T242/M242</f>
        <v>-52869.116698903985</v>
      </c>
      <c r="O242" s="53">
        <f>N242 / Y330</f>
        <v>-3.0839245462863129E-4</v>
      </c>
      <c r="P242" s="7">
        <f>G242*J242*T242/M242</f>
        <v>3135799.4842037396</v>
      </c>
      <c r="Q242" s="54">
        <f>P242 / Y330*100</f>
        <v>1.8291527465160675</v>
      </c>
      <c r="R242" s="54">
        <f>IF(Q242&lt;0,Q242,0)</f>
        <v>0</v>
      </c>
      <c r="S242" s="150">
        <f>IF(Q242&gt;0,Q242,0)</f>
        <v>1.8291527465160675</v>
      </c>
      <c r="T242" s="33">
        <f>IF(EXACT(D242,UPPER(D242)),1,0.01)/V242</f>
        <v>1</v>
      </c>
      <c r="U242" s="43">
        <v>0</v>
      </c>
      <c r="V242" s="43">
        <v>1</v>
      </c>
      <c r="W242" s="143">
        <f>IF(AND(Q242&lt;0,O242&gt;0),O242,0)</f>
        <v>0</v>
      </c>
      <c r="X242" s="143">
        <f>IF(AND(Q242&gt;0,O242&gt;0),O242,0)</f>
        <v>0</v>
      </c>
      <c r="Y242" s="194"/>
      <c r="Z242" s="180">
        <f>_xll.BDH(C242,$Z$7,$D$1,$D$1)</f>
        <v>9.48</v>
      </c>
      <c r="AA242" s="174">
        <f>IF(OR(F242="#N/A N/A",Z242="#N/A N/A"),0,  F242 - Z242)</f>
        <v>0.16999999999999993</v>
      </c>
      <c r="AB242" s="168">
        <f>IF(OR(Z242=0,Z242="#N/A N/A"),0,AA242 / Z242*100)</f>
        <v>1.7932489451476785</v>
      </c>
      <c r="AC242" s="161">
        <v>410000</v>
      </c>
      <c r="AD242" s="163">
        <f>IF(D242 = C330,1,_xll.BDP(K242,$AD$7)*L242)</f>
        <v>1.2334000000000001</v>
      </c>
      <c r="AE242" s="186">
        <f>AA242*AC242*T242/AD242 / AF330</f>
        <v>3.3122196897747885E-4</v>
      </c>
      <c r="AF242" s="197"/>
      <c r="AG242" s="188"/>
      <c r="AH242" s="170"/>
    </row>
    <row r="243" spans="1:34" s="43" customFormat="1" x14ac:dyDescent="0.2">
      <c r="B243" s="51">
        <v>27054</v>
      </c>
      <c r="D243" s="43" t="s">
        <v>36</v>
      </c>
      <c r="E243" s="19" t="s">
        <v>37</v>
      </c>
      <c r="F243" s="20">
        <v>1</v>
      </c>
      <c r="G243" s="20">
        <v>1</v>
      </c>
      <c r="H243" s="36">
        <f>IF(OR(G243="#N/A N/A",F243="#N/A N/A"),0,  G243 - F243)</f>
        <v>0</v>
      </c>
      <c r="I243" s="24">
        <f>IF(OR(F243=0,F243="#N/A N/A"),0,H243 / F243*100)</f>
        <v>0</v>
      </c>
      <c r="J243" s="28">
        <v>1933201</v>
      </c>
      <c r="K243" s="51" t="str">
        <f>CONCATENATE(C330,D243, " Curncy")</f>
        <v>EURUSD Curncy</v>
      </c>
      <c r="L243" s="19">
        <f>IF(D243 = C330,1,_xll.BDP(K243,$L$7))</f>
        <v>1</v>
      </c>
      <c r="M243" s="21">
        <f>IF(D243 = C330,1,_xll.BDP(K243,$M$7)*L243)</f>
        <v>1.2407999999999999</v>
      </c>
      <c r="N243" s="7">
        <f>H243*J243*T243/M243</f>
        <v>0</v>
      </c>
      <c r="O243" s="53">
        <f>N243 / Y330</f>
        <v>0</v>
      </c>
      <c r="P243" s="7">
        <f>G243*J243*T243/M243</f>
        <v>1558027.8852353322</v>
      </c>
      <c r="Q243" s="54">
        <f>P243 / Y330*100</f>
        <v>0.90881799036665256</v>
      </c>
      <c r="R243" s="54">
        <f>IF(Q243&lt;0,Q243,0)</f>
        <v>0</v>
      </c>
      <c r="S243" s="150">
        <f>IF(Q243&gt;0,Q243,0)</f>
        <v>0.90881799036665256</v>
      </c>
      <c r="T243" s="33">
        <f>IF(EXACT(D243,UPPER(D243)),1,0.01)/V243</f>
        <v>1</v>
      </c>
      <c r="U243" s="43">
        <v>1</v>
      </c>
      <c r="V243" s="43">
        <v>1</v>
      </c>
      <c r="W243" s="143">
        <f>IF(AND(Q243&lt;0,O243&gt;0),O243,0)</f>
        <v>0</v>
      </c>
      <c r="X243" s="143">
        <f>IF(AND(Q243&gt;0,O243&gt;0),O243,0)</f>
        <v>0</v>
      </c>
      <c r="Y243" s="194"/>
      <c r="Z243" s="180">
        <v>1</v>
      </c>
      <c r="AA243" s="174">
        <f>IF(OR(F243="#N/A N/A",Z243="#N/A N/A"),0,  F243 - Z243)</f>
        <v>0</v>
      </c>
      <c r="AB243" s="168">
        <f>IF(OR(Z243=0,Z243="#N/A N/A"),0,AA243 / Z243*100)</f>
        <v>0</v>
      </c>
      <c r="AC243" s="161">
        <v>1933201</v>
      </c>
      <c r="AD243" s="163">
        <f>IF(D243 = C330,1,_xll.BDP(K243,$AD$7)*L243)</f>
        <v>1.2334000000000001</v>
      </c>
      <c r="AE243" s="186">
        <f>AA243*AC243*T243/AD243 / AF330</f>
        <v>0</v>
      </c>
      <c r="AF243" s="197"/>
      <c r="AG243" s="188"/>
      <c r="AH243" s="170"/>
    </row>
    <row r="244" spans="1:34" s="43" customFormat="1" x14ac:dyDescent="0.2">
      <c r="B244" s="48">
        <v>20820</v>
      </c>
      <c r="C244" s="223" t="s">
        <v>35</v>
      </c>
      <c r="D244" s="43" t="str">
        <f>_xll.BDP(C244,$D$7)</f>
        <v>USD</v>
      </c>
      <c r="E244" s="19" t="s">
        <v>379</v>
      </c>
      <c r="F244" s="20">
        <f>_xll.BDP(C244,$F$7)</f>
        <v>50.55</v>
      </c>
      <c r="G244" s="20">
        <f>_xll.BDP(C244,$G$7)</f>
        <v>49.34</v>
      </c>
      <c r="H244" s="36">
        <f>IF(OR(G244="#N/A N/A",F244="#N/A N/A"),0,  G244 - F244)</f>
        <v>-1.2099999999999937</v>
      </c>
      <c r="I244" s="24">
        <f>IF(OR(F244=0,F244="#N/A N/A"),0,H244 / F244*100)</f>
        <v>-2.3936696340257049</v>
      </c>
      <c r="J244" s="28">
        <v>-35000</v>
      </c>
      <c r="K244" s="51" t="str">
        <f>CONCATENATE(C330,D244, " Curncy")</f>
        <v>EURUSD Curncy</v>
      </c>
      <c r="L244" s="19">
        <f>IF(D244 = C330,1,_xll.BDP(K244,$L$7))</f>
        <v>1</v>
      </c>
      <c r="M244" s="21">
        <f>IF(D244 = C330,1,_xll.BDP(K244,$M$7)*L244)</f>
        <v>1.2407999999999999</v>
      </c>
      <c r="N244" s="7">
        <f>H244*J244*T244/M244</f>
        <v>34131.20567375869</v>
      </c>
      <c r="O244" s="53">
        <f>N244 / Y330</f>
        <v>1.99091775206135E-4</v>
      </c>
      <c r="P244" s="7">
        <f>G244*J244*T244/M244</f>
        <v>-1391763.3784655065</v>
      </c>
      <c r="Q244" s="54">
        <f>P244 / Y330*100</f>
        <v>-0.81183373460088881</v>
      </c>
      <c r="R244" s="54">
        <f>IF(Q244&lt;0,Q244,0)</f>
        <v>-0.81183373460088881</v>
      </c>
      <c r="S244" s="150">
        <f>IF(Q244&gt;0,Q244,0)</f>
        <v>0</v>
      </c>
      <c r="T244" s="33">
        <f>IF(EXACT(D244,UPPER(D244)),1,0.01)/V244</f>
        <v>1</v>
      </c>
      <c r="U244" s="43">
        <v>0</v>
      </c>
      <c r="V244" s="43">
        <v>1</v>
      </c>
      <c r="W244" s="143">
        <f>IF(AND(Q244&lt;0,O244&gt;0),O244,0)</f>
        <v>1.99091775206135E-4</v>
      </c>
      <c r="X244" s="143">
        <f>IF(AND(Q244&gt;0,O244&gt;0),O244,0)</f>
        <v>0</v>
      </c>
      <c r="Y244" s="194"/>
      <c r="Z244" s="180">
        <f>_xll.BDH(C244,$Z$7,$D$1,$D$1)</f>
        <v>49.58</v>
      </c>
      <c r="AA244" s="174">
        <f>IF(OR(F244="#N/A N/A",Z244="#N/A N/A"),0,  F244 - Z244)</f>
        <v>0.96999999999999886</v>
      </c>
      <c r="AB244" s="168">
        <f>IF(OR(Z244=0,Z244="#N/A N/A"),0,AA244 / Z244*100)</f>
        <v>1.9564340459862823</v>
      </c>
      <c r="AC244" s="161">
        <v>-35000</v>
      </c>
      <c r="AD244" s="163">
        <f>IF(D244 = C330,1,_xll.BDP(K244,$AD$7)*L244)</f>
        <v>1.2334000000000001</v>
      </c>
      <c r="AE244" s="186">
        <f>AA244*AC244*T244/AD244 / AF330</f>
        <v>-1.6133408675445338E-4</v>
      </c>
      <c r="AF244" s="197"/>
      <c r="AG244" s="188"/>
      <c r="AH244" s="170"/>
    </row>
    <row r="245" spans="1:34" s="43" customFormat="1" x14ac:dyDescent="0.2">
      <c r="B245" s="48">
        <v>2974</v>
      </c>
      <c r="C245" s="223" t="s">
        <v>34</v>
      </c>
      <c r="D245" s="43" t="str">
        <f>_xll.BDP(C245,$D$7)</f>
        <v>USD</v>
      </c>
      <c r="E245" s="19" t="s">
        <v>332</v>
      </c>
      <c r="F245" s="20">
        <f>_xll.BDP(C245,$F$7)</f>
        <v>180.71</v>
      </c>
      <c r="G245" s="20">
        <f>_xll.BDP(C245,$G$7)</f>
        <v>180.96</v>
      </c>
      <c r="H245" s="36">
        <f>IF(OR(G245="#N/A N/A",F245="#N/A N/A"),0,  G245 - F245)</f>
        <v>0.25</v>
      </c>
      <c r="I245" s="24">
        <f>IF(OR(F245=0,F245="#N/A N/A"),0,H245 / F245*100)</f>
        <v>0.13834320181506282</v>
      </c>
      <c r="J245" s="28">
        <v>-33315</v>
      </c>
      <c r="K245" s="51" t="str">
        <f>CONCATENATE(C330,D245, " Curncy")</f>
        <v>EURUSD Curncy</v>
      </c>
      <c r="L245" s="19">
        <f>IF(D245 = C330,1,_xll.BDP(K245,$L$7))</f>
        <v>1</v>
      </c>
      <c r="M245" s="21">
        <f>IF(D245 = C330,1,_xll.BDP(K245,$M$7)*L245)</f>
        <v>1.2407999999999999</v>
      </c>
      <c r="N245" s="7">
        <f>H245*J245*T245/M245</f>
        <v>-6712.4032882011606</v>
      </c>
      <c r="O245" s="53">
        <f>N245 / Y330</f>
        <v>-3.9154324031832479E-5</v>
      </c>
      <c r="P245" s="7">
        <f>G245*J245*T245/M245</f>
        <v>-4858705.9961315291</v>
      </c>
      <c r="Q245" s="54">
        <f>P245 / Y330*100</f>
        <v>-2.8341465907201626</v>
      </c>
      <c r="R245" s="54">
        <f>IF(Q245&lt;0,Q245,0)</f>
        <v>-2.8341465907201626</v>
      </c>
      <c r="S245" s="150">
        <f>IF(Q245&gt;0,Q245,0)</f>
        <v>0</v>
      </c>
      <c r="T245" s="33">
        <f>IF(EXACT(D245,UPPER(D245)),1,0.01)/V245</f>
        <v>1</v>
      </c>
      <c r="U245" s="43">
        <v>0</v>
      </c>
      <c r="V245" s="43">
        <v>1</v>
      </c>
      <c r="W245" s="143">
        <f>IF(AND(Q245&lt;0,O245&gt;0),O245,0)</f>
        <v>0</v>
      </c>
      <c r="X245" s="143">
        <f>IF(AND(Q245&gt;0,O245&gt;0),O245,0)</f>
        <v>0</v>
      </c>
      <c r="Y245" s="194"/>
      <c r="Z245" s="180">
        <f>_xll.BDH(C245,$Z$7,$D$1,$D$1)</f>
        <v>176.6</v>
      </c>
      <c r="AA245" s="174">
        <f>IF(OR(F245="#N/A N/A",Z245="#N/A N/A"),0,  F245 - Z245)</f>
        <v>4.1100000000000136</v>
      </c>
      <c r="AB245" s="168">
        <f>IF(OR(Z245=0,Z245="#N/A N/A"),0,AA245 / Z245*100)</f>
        <v>2.3272933182333033</v>
      </c>
      <c r="AC245" s="161">
        <v>-33315</v>
      </c>
      <c r="AD245" s="163">
        <f>IF(D245 = C330,1,_xll.BDP(K245,$AD$7)*L245)</f>
        <v>1.2334000000000001</v>
      </c>
      <c r="AE245" s="186">
        <f>AA245*AC245*T245/AD245 / AF330</f>
        <v>-6.5068080594766597E-4</v>
      </c>
      <c r="AF245" s="197"/>
      <c r="AG245" s="188"/>
      <c r="AH245" s="170"/>
    </row>
    <row r="246" spans="1:34" s="43" customFormat="1" x14ac:dyDescent="0.2">
      <c r="B246" s="48">
        <v>27557</v>
      </c>
      <c r="C246" s="223" t="s">
        <v>377</v>
      </c>
      <c r="D246" s="43" t="str">
        <f>_xll.BDP(C246,$D$7)</f>
        <v>USD</v>
      </c>
      <c r="E246" s="19" t="s">
        <v>378</v>
      </c>
      <c r="F246" s="20">
        <f>_xll.BDP(C246,$F$7)</f>
        <v>30.17</v>
      </c>
      <c r="G246" s="20">
        <f>_xll.BDP(C246,$G$7)</f>
        <v>30.32</v>
      </c>
      <c r="H246" s="36">
        <f>IF(OR(G246="#N/A N/A",F246="#N/A N/A"),0,  G246 - F246)</f>
        <v>0.14999999999999858</v>
      </c>
      <c r="I246" s="24">
        <f>IF(OR(F246=0,F246="#N/A N/A"),0,H246 / F246*100)</f>
        <v>0.49718263175339267</v>
      </c>
      <c r="J246" s="28">
        <v>-68000</v>
      </c>
      <c r="K246" s="51" t="str">
        <f>CONCATENATE(C330,D246, " Curncy")</f>
        <v>EURUSD Curncy</v>
      </c>
      <c r="L246" s="19">
        <f>IF(D246 = C330,1,_xll.BDP(K246,$L$7))</f>
        <v>1</v>
      </c>
      <c r="M246" s="21">
        <f>IF(D246 = C330,1,_xll.BDP(K246,$M$7)*L246)</f>
        <v>1.2407999999999999</v>
      </c>
      <c r="N246" s="7">
        <f>H246*J246*T246/M246</f>
        <v>-8220.5029013538879</v>
      </c>
      <c r="O246" s="53">
        <f>N246 / Y330</f>
        <v>-4.7951265811158636E-5</v>
      </c>
      <c r="P246" s="7">
        <f>G246*J246*T246/M246</f>
        <v>-1661637.6531270149</v>
      </c>
      <c r="Q246" s="54">
        <f>P246 / Y330*100</f>
        <v>-0.969254919596229</v>
      </c>
      <c r="R246" s="54">
        <f>IF(Q246&lt;0,Q246,0)</f>
        <v>-0.969254919596229</v>
      </c>
      <c r="S246" s="150">
        <f>IF(Q246&gt;0,Q246,0)</f>
        <v>0</v>
      </c>
      <c r="T246" s="33">
        <f>IF(EXACT(D246,UPPER(D246)),1,0.01)/V246</f>
        <v>1</v>
      </c>
      <c r="U246" s="43">
        <v>0</v>
      </c>
      <c r="V246" s="43">
        <v>1</v>
      </c>
      <c r="W246" s="143">
        <f>IF(AND(Q246&lt;0,O246&gt;0),O246,0)</f>
        <v>0</v>
      </c>
      <c r="X246" s="143">
        <f>IF(AND(Q246&gt;0,O246&gt;0),O246,0)</f>
        <v>0</v>
      </c>
      <c r="Y246" s="194"/>
      <c r="Z246" s="180">
        <f>_xll.BDH(C246,$Z$7,$D$1,$D$1)</f>
        <v>30.13</v>
      </c>
      <c r="AA246" s="174">
        <f>IF(OR(F246="#N/A N/A",Z246="#N/A N/A"),0,  F246 - Z246)</f>
        <v>4.00000000000027E-2</v>
      </c>
      <c r="AB246" s="168">
        <f>IF(OR(Z246=0,Z246="#N/A N/A"),0,AA246 / Z246*100)</f>
        <v>0.13275804845669664</v>
      </c>
      <c r="AC246" s="161">
        <v>-68000</v>
      </c>
      <c r="AD246" s="163">
        <f>IF(D246 = C330,1,_xll.BDP(K246,$AD$7)*L246)</f>
        <v>1.2334000000000001</v>
      </c>
      <c r="AE246" s="186">
        <f>AA246*AC246*T246/AD246 / AF330</f>
        <v>-1.292573537473176E-5</v>
      </c>
      <c r="AF246" s="197"/>
      <c r="AG246" s="188"/>
      <c r="AH246" s="170"/>
    </row>
    <row r="247" spans="1:34" s="43" customFormat="1" x14ac:dyDescent="0.2">
      <c r="B247" s="48">
        <v>25072</v>
      </c>
      <c r="C247" s="223" t="s">
        <v>33</v>
      </c>
      <c r="D247" s="43" t="str">
        <f>_xll.BDP(C247,$D$7)</f>
        <v>USD</v>
      </c>
      <c r="E247" s="19" t="s">
        <v>330</v>
      </c>
      <c r="F247" s="20">
        <f>_xll.BDP(C247,$F$7)</f>
        <v>70.8</v>
      </c>
      <c r="G247" s="20">
        <f>_xll.BDP(C247,$G$7)</f>
        <v>71.77</v>
      </c>
      <c r="H247" s="36">
        <f>IF(OR(G247="#N/A N/A",F247="#N/A N/A"),0,  G247 - F247)</f>
        <v>0.96999999999999886</v>
      </c>
      <c r="I247" s="24">
        <f>IF(OR(F247=0,F247="#N/A N/A"),0,H247 / F247*100)</f>
        <v>1.3700564971751397</v>
      </c>
      <c r="J247" s="28">
        <v>39575</v>
      </c>
      <c r="K247" s="51" t="str">
        <f>CONCATENATE(C330,D247, " Curncy")</f>
        <v>EURUSD Curncy</v>
      </c>
      <c r="L247" s="19">
        <f>IF(D247 = C330,1,_xll.BDP(K247,$L$7))</f>
        <v>1</v>
      </c>
      <c r="M247" s="21">
        <f>IF(D247 = C330,1,_xll.BDP(K247,$M$7)*L247)</f>
        <v>1.2407999999999999</v>
      </c>
      <c r="N247" s="7">
        <f>H247*J247*T247/M247</f>
        <v>30937.902965828463</v>
      </c>
      <c r="O247" s="53">
        <f>N247 / Y330</f>
        <v>1.8046482393552159E-4</v>
      </c>
      <c r="P247" s="7">
        <f>G247*J247*T247/M247</f>
        <v>2289085.8720180532</v>
      </c>
      <c r="Q247" s="54">
        <f>P247 / Y330*100</f>
        <v>1.3352536509126185</v>
      </c>
      <c r="R247" s="54">
        <f>IF(Q247&lt;0,Q247,0)</f>
        <v>0</v>
      </c>
      <c r="S247" s="150">
        <f>IF(Q247&gt;0,Q247,0)</f>
        <v>1.3352536509126185</v>
      </c>
      <c r="T247" s="33">
        <f>IF(EXACT(D247,UPPER(D247)),1,0.01)/V247</f>
        <v>1</v>
      </c>
      <c r="U247" s="43">
        <v>0</v>
      </c>
      <c r="V247" s="43">
        <v>1</v>
      </c>
      <c r="W247" s="143">
        <f>IF(AND(Q247&lt;0,O247&gt;0),O247,0)</f>
        <v>0</v>
      </c>
      <c r="X247" s="143">
        <f>IF(AND(Q247&gt;0,O247&gt;0),O247,0)</f>
        <v>1.8046482393552159E-4</v>
      </c>
      <c r="Y247" s="194"/>
      <c r="Z247" s="180">
        <f>_xll.BDH(C247,$Z$7,$D$1,$D$1)</f>
        <v>69.42</v>
      </c>
      <c r="AA247" s="174">
        <f>IF(OR(F247="#N/A N/A",Z247="#N/A N/A"),0,  F247 - Z247)</f>
        <v>1.3799999999999955</v>
      </c>
      <c r="AB247" s="168">
        <f>IF(OR(Z247=0,Z247="#N/A N/A"),0,AA247 / Z247*100)</f>
        <v>1.9878997407087227</v>
      </c>
      <c r="AC247" s="161">
        <v>39575</v>
      </c>
      <c r="AD247" s="163">
        <f>IF(D247 = C330,1,_xll.BDP(K247,$AD$7)*L247)</f>
        <v>1.2334000000000001</v>
      </c>
      <c r="AE247" s="186">
        <f>AA247*AC247*T247/AD247 / AF330</f>
        <v>2.5952928267936141E-4</v>
      </c>
      <c r="AF247" s="197"/>
      <c r="AG247" s="188"/>
      <c r="AH247" s="170"/>
    </row>
    <row r="248" spans="1:34" s="43" customFormat="1" x14ac:dyDescent="0.2">
      <c r="B248" s="48">
        <v>22516</v>
      </c>
      <c r="C248" s="223" t="s">
        <v>32</v>
      </c>
      <c r="D248" s="43" t="str">
        <f>_xll.BDP(C248,$D$7)</f>
        <v>USD</v>
      </c>
      <c r="E248" s="19" t="s">
        <v>328</v>
      </c>
      <c r="F248" s="20">
        <f>_xll.BDP(C248,$F$7)</f>
        <v>2.65</v>
      </c>
      <c r="G248" s="20">
        <f>_xll.BDP(C248,$G$7)</f>
        <v>2.6549999999999998</v>
      </c>
      <c r="H248" s="36">
        <f>IF(OR(G248="#N/A N/A",F248="#N/A N/A"),0,  G248 - F248)</f>
        <v>4.9999999999998934E-3</v>
      </c>
      <c r="I248" s="24">
        <f>IF(OR(F248=0,F248="#N/A N/A"),0,H248 / F248*100)</f>
        <v>0.18867924528301486</v>
      </c>
      <c r="J248" s="28">
        <v>-1374000</v>
      </c>
      <c r="K248" s="51" t="str">
        <f>CONCATENATE(C330,D248, " Curncy")</f>
        <v>EURUSD Curncy</v>
      </c>
      <c r="L248" s="19">
        <f>IF(D248 = C330,1,_xll.BDP(K248,$L$7))</f>
        <v>1</v>
      </c>
      <c r="M248" s="21">
        <f>IF(D248 = C330,1,_xll.BDP(K248,$M$7)*L248)</f>
        <v>1.2407999999999999</v>
      </c>
      <c r="N248" s="7">
        <f>H248*J248*T248/M248</f>
        <v>-5536.750483558877</v>
      </c>
      <c r="O248" s="53">
        <f>N248 / Y330</f>
        <v>-3.2296587855162345E-5</v>
      </c>
      <c r="P248" s="7">
        <f>G248*J248*T248/M248</f>
        <v>-2940014.5067698257</v>
      </c>
      <c r="Q248" s="54">
        <f>P248 / Y330*100</f>
        <v>-1.7149488151091568</v>
      </c>
      <c r="R248" s="54">
        <f>IF(Q248&lt;0,Q248,0)</f>
        <v>-1.7149488151091568</v>
      </c>
      <c r="S248" s="150">
        <f>IF(Q248&gt;0,Q248,0)</f>
        <v>0</v>
      </c>
      <c r="T248" s="33">
        <f>IF(EXACT(D248,UPPER(D248)),1,0.01)/V248</f>
        <v>1</v>
      </c>
      <c r="U248" s="43">
        <v>0</v>
      </c>
      <c r="V248" s="43">
        <v>1</v>
      </c>
      <c r="W248" s="143">
        <f>IF(AND(Q248&lt;0,O248&gt;0),O248,0)</f>
        <v>0</v>
      </c>
      <c r="X248" s="143">
        <f>IF(AND(Q248&gt;0,O248&gt;0),O248,0)</f>
        <v>0</v>
      </c>
      <c r="Y248" s="194"/>
      <c r="Z248" s="180">
        <f>_xll.BDH(C248,$Z$7,$D$1,$D$1)</f>
        <v>2.58</v>
      </c>
      <c r="AA248" s="174">
        <f>IF(OR(F248="#N/A N/A",Z248="#N/A N/A"),0,  F248 - Z248)</f>
        <v>6.999999999999984E-2</v>
      </c>
      <c r="AB248" s="168">
        <f>IF(OR(Z248=0,Z248="#N/A N/A"),0,AA248 / Z248*100)</f>
        <v>2.7131782945736371</v>
      </c>
      <c r="AC248" s="161">
        <v>-1374000</v>
      </c>
      <c r="AD248" s="163">
        <f>IF(D248 = C330,1,_xll.BDP(K248,$AD$7)*L248)</f>
        <v>1.2334000000000001</v>
      </c>
      <c r="AE248" s="186">
        <f>AA248*AC248*T248/AD248 / AF330</f>
        <v>-4.5705780453735809E-4</v>
      </c>
      <c r="AF248" s="197"/>
      <c r="AG248" s="188"/>
      <c r="AH248" s="170"/>
    </row>
    <row r="249" spans="1:34" s="43" customFormat="1" x14ac:dyDescent="0.2">
      <c r="A249" s="55" t="s">
        <v>299</v>
      </c>
      <c r="B249" s="61"/>
      <c r="C249" s="224"/>
      <c r="D249" s="55"/>
      <c r="E249" s="56" t="s">
        <v>30</v>
      </c>
      <c r="F249" s="57"/>
      <c r="G249" s="57"/>
      <c r="H249" s="58"/>
      <c r="I249" s="59"/>
      <c r="J249" s="60"/>
      <c r="K249" s="61"/>
      <c r="L249" s="55"/>
      <c r="M249" s="62"/>
      <c r="N249" s="64">
        <f xml:space="preserve"> SUM(N202:N248)</f>
        <v>323269.00386847195</v>
      </c>
      <c r="O249" s="63">
        <f xml:space="preserve"> SUM(O202:O248)</f>
        <v>1.8856702709091654E-3</v>
      </c>
      <c r="P249" s="64">
        <f xml:space="preserve"> SUM(P202:P248)</f>
        <v>-47002483.066884272</v>
      </c>
      <c r="Q249" s="65">
        <f xml:space="preserve"> SUM(Q202:Q248)</f>
        <v>-27.417161533431891</v>
      </c>
      <c r="R249" s="65">
        <f xml:space="preserve"> SUM(R202:R248)</f>
        <v>-45.894690694363703</v>
      </c>
      <c r="S249" s="154">
        <f xml:space="preserve"> SUM(S202:S248)</f>
        <v>18.477529160931827</v>
      </c>
      <c r="T249" s="58"/>
      <c r="U249" s="55"/>
      <c r="V249" s="45"/>
      <c r="W249" s="144">
        <f xml:space="preserve"> SUM(W202:W248)</f>
        <v>3.4319321742200589E-3</v>
      </c>
      <c r="X249" s="144">
        <f xml:space="preserve"> SUM(X202:X248)</f>
        <v>9.4116652542644422E-4</v>
      </c>
      <c r="Y249" s="207"/>
      <c r="Z249" s="165"/>
      <c r="AA249" s="175"/>
      <c r="AB249" s="164"/>
      <c r="AC249" s="165"/>
      <c r="AD249" s="171"/>
      <c r="AE249" s="187">
        <f xml:space="preserve"> SUM(AE202:AE248)</f>
        <v>-6.5046947910825034E-3</v>
      </c>
      <c r="AF249" s="208"/>
      <c r="AG249" s="188"/>
      <c r="AH249" s="170"/>
    </row>
    <row r="250" spans="1:34" s="43" customFormat="1" x14ac:dyDescent="0.2">
      <c r="B250" s="48"/>
      <c r="C250" s="223"/>
      <c r="E250" s="19"/>
      <c r="F250" s="20"/>
      <c r="G250" s="20"/>
      <c r="H250" s="36"/>
      <c r="I250" s="24"/>
      <c r="J250" s="28"/>
      <c r="K250" s="51"/>
      <c r="L250" s="19"/>
      <c r="M250" s="21"/>
      <c r="N250" s="7"/>
      <c r="O250" s="53"/>
      <c r="P250" s="7"/>
      <c r="Q250" s="54"/>
      <c r="R250" s="54"/>
      <c r="S250" s="150"/>
      <c r="T250" s="33"/>
      <c r="W250" s="143"/>
      <c r="X250" s="143"/>
      <c r="Y250" s="194"/>
      <c r="Z250" s="20"/>
      <c r="AA250" s="19"/>
      <c r="AB250" s="24"/>
      <c r="AC250" s="146"/>
      <c r="AD250" s="21"/>
      <c r="AE250" s="158"/>
      <c r="AF250" s="195"/>
      <c r="AG250" s="188"/>
      <c r="AH250" s="170"/>
    </row>
    <row r="251" spans="1:34" x14ac:dyDescent="0.2">
      <c r="A251" s="1" t="s">
        <v>298</v>
      </c>
      <c r="C251" s="86"/>
      <c r="D251" s="86"/>
      <c r="E251" s="86" t="s">
        <v>247</v>
      </c>
      <c r="F251" s="87"/>
      <c r="G251" s="87"/>
      <c r="H251" s="88"/>
      <c r="I251" s="89"/>
      <c r="J251" s="90"/>
      <c r="K251" s="91"/>
      <c r="L251" s="92"/>
      <c r="M251" s="93"/>
      <c r="N251" s="95">
        <f>N201+N249+N117+N134+N111+N59+N90+N73+N34+N20+N124+N24+N139+N42+N129+N31+N95+N84+N27+N79+N76+N38</f>
        <v>-229135.64417466905</v>
      </c>
      <c r="O251" s="96">
        <f>O201+O249+O117+O134+O111+O59+O90+O73+O34+O20+O124+O24+O139+O42+O129+O31+O95+O84+O27+O79+O76+O38</f>
        <v>-1.33657810385555E-3</v>
      </c>
      <c r="P251" s="95">
        <f>P201+P249+P117+P134+P111+P59+P90+P73+P34+P20+P124+P24+P139+P42+P129+P31+P95+P84+P27+P79+P76+P38</f>
        <v>69578292.39871563</v>
      </c>
      <c r="Q251" s="97">
        <f>Q201+Q249+Q117+Q134+Q111+Q59+Q90+Q73+Q34+Q20+Q124+Q24+Q139+Q42+Q129+Q31+Q95+Q84+Q27+Q79+Q76+Q38</f>
        <v>40.585925624426736</v>
      </c>
      <c r="R251" s="97">
        <f>R201+R249+R117+R134+R111+R59+R90+R73+R34+R20+R124+R24+R139+R42+R129+R31+R95+R84+R27+R79+R76+R38</f>
        <v>-143.2900811046365</v>
      </c>
      <c r="S251" s="156">
        <f>S201+S249+S117+S134+S111+S59+S90+S73+S34+S20+S124+S24+S139+S42+S129+S31+S95+S84+S27+S79+S76+S38</f>
        <v>183.87600672906325</v>
      </c>
      <c r="T251" s="189"/>
      <c r="U251" s="190"/>
      <c r="V251" s="190"/>
      <c r="W251" s="191">
        <f>W201+W249+W117+W134+W111+W59+W90+W73+W34+W20+W124+W24+W139+W42+W129+W31+W95+W84+W27+W79+W76+W38</f>
        <v>5.4806443410220281E-3</v>
      </c>
      <c r="X251" s="191">
        <f>X201+X249+X117+X134+X111+X59+X90+X73+X34+X20+X124+X24+X139+X42+X129+X31+X95+X84+X27+X79+X76+X38</f>
        <v>1.3637433462807408E-2</v>
      </c>
      <c r="Y251" s="206"/>
      <c r="Z251" s="181"/>
      <c r="AA251" s="182"/>
      <c r="AB251" s="159"/>
      <c r="AC251" s="183"/>
      <c r="AD251" s="184"/>
      <c r="AE251" s="159">
        <f>AE201+AE249+AE117+AE134+AE111+AE59+AE90+AE73+AE34+AE20+AE124+AE24+AE139+AE42+AE129+AE31+AE95+AE84+AE27+AE79+AE76+AE38</f>
        <v>-1.9883617603070818E-2</v>
      </c>
      <c r="AF251" s="198"/>
      <c r="AH251" s="170"/>
    </row>
    <row r="252" spans="1:34" x14ac:dyDescent="0.2">
      <c r="D252" s="43"/>
      <c r="W252" s="143"/>
      <c r="X252" s="143"/>
      <c r="Y252" s="194"/>
      <c r="AH252" s="170"/>
    </row>
    <row r="253" spans="1:34" s="43" customFormat="1" x14ac:dyDescent="0.2">
      <c r="B253" s="48">
        <v>27265</v>
      </c>
      <c r="C253" s="140" t="s">
        <v>63</v>
      </c>
      <c r="D253" s="43" t="str">
        <f>_xll.BDP(C253,$D$7)</f>
        <v>USD</v>
      </c>
      <c r="E253" s="43" t="s">
        <v>376</v>
      </c>
      <c r="F253" s="2">
        <f>_xll.BDP(C253,$F$7)</f>
        <v>1319.9</v>
      </c>
      <c r="G253" s="2">
        <f>_xll.BDP(C253,$G$7)</f>
        <v>1338.3</v>
      </c>
      <c r="H253" s="33">
        <f>IF(OR(G253="#N/A N/A",F253="#N/A N/A"),0,  G253 - F253)</f>
        <v>18.399999999999864</v>
      </c>
      <c r="I253" s="22">
        <f>IF(OR(F253=0,F253="#N/A N/A"),0,H253 / F253*100)</f>
        <v>1.3940450034093388</v>
      </c>
      <c r="J253" s="25">
        <v>214</v>
      </c>
      <c r="K253" s="48" t="str">
        <f>CONCATENATE(C330,D253, " Curncy")</f>
        <v>EURUSD Curncy</v>
      </c>
      <c r="L253" s="43">
        <f>IF(D253 = C330,1,_xll.BDP(K253,$L$7))</f>
        <v>1</v>
      </c>
      <c r="M253" s="4">
        <f>IF(D253 = C330,1,_xll.BDP(K253,$M$7)*L253)</f>
        <v>1.2407999999999999</v>
      </c>
      <c r="N253" s="7">
        <f>H253*J253*T253/M253</f>
        <v>317343.64925854054</v>
      </c>
      <c r="O253" s="8">
        <f>N253 / Y330</f>
        <v>1.8511069044903788E-3</v>
      </c>
      <c r="P253" s="7">
        <f>G253*J253*T253/M253</f>
        <v>23081576.402321085</v>
      </c>
      <c r="Q253" s="10">
        <f>P253 / Y330*100</f>
        <v>13.4637846210842</v>
      </c>
      <c r="R253" s="10">
        <f>IF(Q253&lt;0,Q253,0)</f>
        <v>0</v>
      </c>
      <c r="S253" s="150">
        <f>IF(Q253&gt;0,Q253,0)</f>
        <v>13.4637846210842</v>
      </c>
      <c r="T253" s="33">
        <f>IF(EXACT(D253,UPPER(D253)),1,0.01)/V253</f>
        <v>100</v>
      </c>
      <c r="U253" s="43">
        <v>0</v>
      </c>
      <c r="V253" s="43">
        <v>0.01</v>
      </c>
      <c r="W253" s="143">
        <f>IF(AND(Q253&lt;0,O253&gt;0),O253,0)</f>
        <v>0</v>
      </c>
      <c r="X253" s="143">
        <f>IF(AND(Q253&gt;0,O253&gt;0),O253,0)</f>
        <v>1.8511069044903788E-3</v>
      </c>
      <c r="Y253" s="194"/>
      <c r="Z253" s="2">
        <f>_xll.BDH(C253,$Z$7,$D$1,$D$1)</f>
        <v>1323.4</v>
      </c>
      <c r="AA253" s="19">
        <f>IF(OR(F253="#N/A N/A",Z253="#N/A N/A"),0,  F253 - Z253)</f>
        <v>-3.5</v>
      </c>
      <c r="AB253" s="22">
        <f>IF(OR(Z253=0,Z253="#N/A N/A"),0,AA253 / Z253*100)</f>
        <v>-0.2644703037630346</v>
      </c>
      <c r="AC253" s="146">
        <v>214</v>
      </c>
      <c r="AD253" s="21">
        <f>IF(D253 = C330,1,_xll.BDP(K253,$AD$7)*L253)</f>
        <v>1.2334000000000001</v>
      </c>
      <c r="AE253" s="158">
        <f>AA253*AC253*T253/AD253 / AF330</f>
        <v>-3.5593293366446453E-4</v>
      </c>
      <c r="AF253" s="195"/>
      <c r="AG253" s="188"/>
      <c r="AH253" s="170"/>
    </row>
    <row r="254" spans="1:34" s="43" customFormat="1" x14ac:dyDescent="0.2">
      <c r="B254" s="48">
        <v>27137</v>
      </c>
      <c r="C254" s="140" t="s">
        <v>173</v>
      </c>
      <c r="D254" s="43" t="str">
        <f>_xll.BDP(C254,$D$7)</f>
        <v>JPY</v>
      </c>
      <c r="E254" s="43" t="s">
        <v>375</v>
      </c>
      <c r="F254" s="2">
        <f>_xll.BDP(C254,$F$7)</f>
        <v>150.99</v>
      </c>
      <c r="G254" s="2">
        <f>_xll.BDP(C254,$G$7)</f>
        <v>151.04</v>
      </c>
      <c r="H254" s="33">
        <f>IF(OR(G254="#N/A N/A",F254="#N/A N/A"),0,  G254 - F254)</f>
        <v>4.9999999999982947E-2</v>
      </c>
      <c r="I254" s="22">
        <f>IF(OR(F254=0,F254="#N/A N/A"),0,H254 / F254*100)</f>
        <v>3.3114775812956451E-2</v>
      </c>
      <c r="J254" s="25">
        <v>-97</v>
      </c>
      <c r="K254" s="48" t="str">
        <f>CONCATENATE(C330,D254, " Curncy")</f>
        <v>EURJPY Curncy</v>
      </c>
      <c r="L254" s="43">
        <f>IF(D254 = C330,1,_xll.BDP(K254,$L$7))</f>
        <v>1</v>
      </c>
      <c r="M254" s="4">
        <f>IF(D254 = C330,1,_xll.BDP(K254,$M$7)*L254)</f>
        <v>131.5</v>
      </c>
      <c r="N254" s="7">
        <f>H254*J254*T254/M254</f>
        <v>-36882.129277553962</v>
      </c>
      <c r="O254" s="8">
        <f>N254 / Y330</f>
        <v>-2.151382714527396E-4</v>
      </c>
      <c r="P254" s="7">
        <f>G254*J254*T254/M254</f>
        <v>-111413536.121673</v>
      </c>
      <c r="Q254" s="10">
        <f>P254 / Y330*100</f>
        <v>-64.988969040465733</v>
      </c>
      <c r="R254" s="10">
        <f>IF(Q254&lt;0,Q254,0)</f>
        <v>-64.988969040465733</v>
      </c>
      <c r="S254" s="150">
        <f>IF(Q254&gt;0,Q254,0)</f>
        <v>0</v>
      </c>
      <c r="T254" s="33">
        <f>IF(EXACT(D254,UPPER(D254)),1,0.01)/V254</f>
        <v>1000000</v>
      </c>
      <c r="U254" s="43">
        <v>0</v>
      </c>
      <c r="V254" s="43">
        <v>9.9999999999999995E-7</v>
      </c>
      <c r="W254" s="143">
        <f>IF(AND(Q254&lt;0,O254&gt;0),O254,0)</f>
        <v>0</v>
      </c>
      <c r="X254" s="143">
        <f>IF(AND(Q254&gt;0,O254&gt;0),O254,0)</f>
        <v>0</v>
      </c>
      <c r="Y254" s="194"/>
      <c r="Z254" s="2">
        <f>_xll.BDH(C254,$Z$7,$D$1,$D$1)</f>
        <v>150.71</v>
      </c>
      <c r="AA254" s="19">
        <f>IF(OR(F254="#N/A N/A",Z254="#N/A N/A"),0,  F254 - Z254)</f>
        <v>0.28000000000000114</v>
      </c>
      <c r="AB254" s="22">
        <f>IF(OR(Z254=0,Z254="#N/A N/A"),0,AA254 / Z254*100)</f>
        <v>0.18578727357176109</v>
      </c>
      <c r="AC254" s="146">
        <v>-97</v>
      </c>
      <c r="AD254" s="21">
        <f>IF(D254 = C330,1,_xll.BDP(K254,$AD$7)*L254)</f>
        <v>130.94999999999999</v>
      </c>
      <c r="AE254" s="158">
        <f>AA254*AC254*T254/AD254 / AF330</f>
        <v>-1.2156668200256212E-3</v>
      </c>
      <c r="AF254" s="195"/>
      <c r="AG254" s="188"/>
      <c r="AH254" s="170"/>
    </row>
    <row r="255" spans="1:34" s="43" customFormat="1" x14ac:dyDescent="0.2">
      <c r="B255" s="48">
        <v>27046</v>
      </c>
      <c r="C255" s="140" t="s">
        <v>106</v>
      </c>
      <c r="D255" s="43" t="str">
        <f>_xll.BDP(C255,$D$7)</f>
        <v>GBP</v>
      </c>
      <c r="E255" s="43" t="s">
        <v>542</v>
      </c>
      <c r="F255" s="66">
        <f>_xll.BDP(C255,$F$7)</f>
        <v>122.3</v>
      </c>
      <c r="G255" s="66">
        <f>_xll.BDP(C255,$G$7)</f>
        <v>122.04</v>
      </c>
      <c r="H255" s="67">
        <f>IF(OR(G255="#N/A N/A",F255="#N/A N/A"),0,  G255 - F255)</f>
        <v>-0.25999999999999091</v>
      </c>
      <c r="I255" s="75">
        <f>IF(OR(F255=0,F255="#N/A N/A"),0,H255 / F255*100)</f>
        <v>-0.21259198691740877</v>
      </c>
      <c r="J255" s="25">
        <v>0</v>
      </c>
      <c r="K255" s="48" t="str">
        <f>CONCATENATE(C330,D255, " Curncy")</f>
        <v>EURGBP Curncy</v>
      </c>
      <c r="L255" s="48">
        <f>IF(D255 = C330,1,_xll.BDP(K255,$L$7))</f>
        <v>1</v>
      </c>
      <c r="M255" s="68">
        <f>IF(D255 = C330,1,_xll.BDP(K255,$M$7)*L255)</f>
        <v>0.89412000000000003</v>
      </c>
      <c r="N255" s="69">
        <f>H255*J255*T255/M255</f>
        <v>0</v>
      </c>
      <c r="O255" s="78">
        <f>N255 / Y330</f>
        <v>0</v>
      </c>
      <c r="P255" s="69">
        <f>G255*J255*T255/M255</f>
        <v>0</v>
      </c>
      <c r="Q255" s="84">
        <f>P255 / Y330*100</f>
        <v>0</v>
      </c>
      <c r="R255" s="81">
        <f>IF(Q255&lt;0,Q255,0)</f>
        <v>0</v>
      </c>
      <c r="S255" s="152">
        <f>IF(Q255&gt;0,Q255,0)</f>
        <v>0</v>
      </c>
      <c r="T255" s="33">
        <f>IF(EXACT(D255,UPPER(D255)),1,0.01)/V255</f>
        <v>1000</v>
      </c>
      <c r="U255" s="43">
        <v>0</v>
      </c>
      <c r="V255" s="43">
        <v>1E-3</v>
      </c>
      <c r="W255" s="143">
        <f>IF(AND(Q255&lt;0,O255&gt;0),O255,0)</f>
        <v>0</v>
      </c>
      <c r="X255" s="143">
        <f>IF(AND(Q255&gt;0,O255&gt;0),O255,0)</f>
        <v>0</v>
      </c>
      <c r="Y255" s="194"/>
      <c r="Z255" s="66">
        <f>_xll.BDH(C255,$Z$7,$D$1,$D$1)</f>
        <v>122.59</v>
      </c>
      <c r="AA255" s="19">
        <f>IF(OR(F255="#N/A N/A",Z255="#N/A N/A"),0,  F255 - Z255)</f>
        <v>-0.29000000000000625</v>
      </c>
      <c r="AB255" s="75">
        <f>IF(OR(Z255=0,Z255="#N/A N/A"),0,AA255 / Z255*100)</f>
        <v>-0.23656089403703914</v>
      </c>
      <c r="AC255" s="146">
        <v>0</v>
      </c>
      <c r="AD255" s="21">
        <f>IF(D255 = C330,1,_xll.BDP(K255,$AD$7)*L255)</f>
        <v>0.89080999999999999</v>
      </c>
      <c r="AE255" s="158">
        <f>AA255*AC255*T255/AD255 / AF330</f>
        <v>0</v>
      </c>
      <c r="AF255" s="195"/>
      <c r="AG255" s="188"/>
      <c r="AH255" s="170"/>
    </row>
    <row r="256" spans="1:34" s="43" customFormat="1" x14ac:dyDescent="0.2">
      <c r="B256" s="48">
        <v>27315</v>
      </c>
      <c r="C256" s="140" t="s">
        <v>536</v>
      </c>
      <c r="D256" s="43" t="str">
        <f>_xll.BDP(C256,$D$7)</f>
        <v>USD</v>
      </c>
      <c r="E256" s="43" t="s">
        <v>537</v>
      </c>
      <c r="F256" s="66">
        <f>_xll.BDP(C256,$F$7)</f>
        <v>143.09375</v>
      </c>
      <c r="G256" s="66">
        <f>_xll.BDP(C256,$G$7)</f>
        <v>143.65625</v>
      </c>
      <c r="H256" s="67">
        <f>IF(OR(G256="#N/A N/A",F256="#N/A N/A"),0,  G256 - F256)</f>
        <v>0.5625</v>
      </c>
      <c r="I256" s="75">
        <f>IF(OR(F256=0,F256="#N/A N/A"),0,H256 / F256*100)</f>
        <v>0.39309892989735751</v>
      </c>
      <c r="J256" s="25">
        <v>-137</v>
      </c>
      <c r="K256" s="48" t="str">
        <f>CONCATENATE(C330,D256, " Curncy")</f>
        <v>EURUSD Curncy</v>
      </c>
      <c r="L256" s="48">
        <f>IF(D256 = C330,1,_xll.BDP(K256,$L$7))</f>
        <v>1</v>
      </c>
      <c r="M256" s="68">
        <f>IF(D256 = C330,1,_xll.BDP(K256,$M$7)*L256)</f>
        <v>1.2407999999999999</v>
      </c>
      <c r="N256" s="69">
        <f>H256*J256*T256/M256</f>
        <v>-62107.108317214705</v>
      </c>
      <c r="O256" s="78">
        <f>N256 / Y330</f>
        <v>-3.6227886486004388E-4</v>
      </c>
      <c r="P256" s="69">
        <f>G256*J256*T256/M256</f>
        <v>-15861465.385235334</v>
      </c>
      <c r="Q256" s="84">
        <f>P256 / Y330*100</f>
        <v>-9.2521996764534542</v>
      </c>
      <c r="R256" s="81">
        <f>IF(Q256&lt;0,Q256,0)</f>
        <v>-9.2521996764534542</v>
      </c>
      <c r="S256" s="152">
        <f>IF(Q256&gt;0,Q256,0)</f>
        <v>0</v>
      </c>
      <c r="T256" s="33">
        <f>IF(EXACT(D256,UPPER(D256)),1,0.01)/V256</f>
        <v>1000</v>
      </c>
      <c r="U256" s="43">
        <v>0</v>
      </c>
      <c r="V256" s="43">
        <v>1E-3</v>
      </c>
      <c r="W256" s="143">
        <f>IF(AND(Q256&lt;0,O256&gt;0),O256,0)</f>
        <v>0</v>
      </c>
      <c r="X256" s="143">
        <f>IF(AND(Q256&gt;0,O256&gt;0),O256,0)</f>
        <v>0</v>
      </c>
      <c r="Y256" s="194"/>
      <c r="Z256" s="66">
        <f>_xll.BDH(C256,$Z$7,$D$1,$D$1)</f>
        <v>143.4375</v>
      </c>
      <c r="AA256" s="19">
        <f>IF(OR(F256="#N/A N/A",Z256="#N/A N/A"),0,  F256 - Z256)</f>
        <v>-0.34375</v>
      </c>
      <c r="AB256" s="75">
        <f>IF(OR(Z256=0,Z256="#N/A N/A"),0,AA256 / Z256*100)</f>
        <v>-0.23965141612200436</v>
      </c>
      <c r="AC256" s="146">
        <v>-137</v>
      </c>
      <c r="AD256" s="21">
        <f>IF(D256 = C330,1,_xll.BDP(K256,$AD$7)*L256)</f>
        <v>1.2334000000000001</v>
      </c>
      <c r="AE256" s="158">
        <f>AA256*AC256*T256/AD256 / AF330</f>
        <v>2.2379461408225467E-4</v>
      </c>
      <c r="AF256" s="195"/>
      <c r="AG256" s="188"/>
      <c r="AH256" s="170"/>
    </row>
    <row r="257" spans="1:34" s="43" customFormat="1" x14ac:dyDescent="0.2">
      <c r="B257" s="48">
        <v>27559</v>
      </c>
      <c r="C257" s="140" t="s">
        <v>269</v>
      </c>
      <c r="D257" s="43" t="str">
        <f>_xll.BDP(C257,$D$7)</f>
        <v>GBP</v>
      </c>
      <c r="E257" s="43" t="s">
        <v>373</v>
      </c>
      <c r="F257" s="66">
        <f>_xll.BDP(C257,$F$7)</f>
        <v>121.31</v>
      </c>
      <c r="G257" s="66">
        <f>_xll.BDP(C257,$G$7)</f>
        <v>121.05</v>
      </c>
      <c r="H257" s="67">
        <f>IF(OR(G257="#N/A N/A",F257="#N/A N/A"),0,  G257 - F257)</f>
        <v>-0.26000000000000512</v>
      </c>
      <c r="I257" s="75">
        <f>IF(OR(F257=0,F257="#N/A N/A"),0,H257 / F257*100)</f>
        <v>-0.21432693100321912</v>
      </c>
      <c r="J257" s="25">
        <v>-1832</v>
      </c>
      <c r="K257" s="48" t="str">
        <f>CONCATENATE(C330,D257, " Curncy")</f>
        <v>EURGBP Curncy</v>
      </c>
      <c r="L257" s="48">
        <f>IF(D257 = C330,1,_xll.BDP(K257,$L$7))</f>
        <v>1</v>
      </c>
      <c r="M257" s="68">
        <f>IF(D257 = C330,1,_xll.BDP(K257,$M$7)*L257)</f>
        <v>0.89412000000000003</v>
      </c>
      <c r="N257" s="69">
        <f>H257*J257*T257/M257</f>
        <v>532724.91388181609</v>
      </c>
      <c r="O257" s="78">
        <f>N257 / Y330</f>
        <v>3.1074539181254242E-3</v>
      </c>
      <c r="P257" s="69">
        <f>G257*J257*T257/M257</f>
        <v>-248024426.25150985</v>
      </c>
      <c r="Q257" s="84">
        <f>P257 / Y330*100</f>
        <v>-144.67588338041352</v>
      </c>
      <c r="R257" s="81">
        <f>IF(Q257&lt;0,Q257,0)</f>
        <v>-144.67588338041352</v>
      </c>
      <c r="S257" s="152">
        <f>IF(Q257&gt;0,Q257,0)</f>
        <v>0</v>
      </c>
      <c r="T257" s="33">
        <f>IF(EXACT(D257,UPPER(D257)),1,0.01)/V257</f>
        <v>1000</v>
      </c>
      <c r="U257" s="43">
        <v>0</v>
      </c>
      <c r="V257" s="43">
        <v>1E-3</v>
      </c>
      <c r="W257" s="143">
        <f>IF(AND(Q257&lt;0,O257&gt;0),O257,0)</f>
        <v>3.1074539181254242E-3</v>
      </c>
      <c r="X257" s="143">
        <f>IF(AND(Q257&gt;0,O257&gt;0),O257,0)</f>
        <v>0</v>
      </c>
      <c r="Y257" s="194"/>
      <c r="Z257" s="66">
        <f>_xll.BDH(C257,$Z$7,$D$1,$D$1)</f>
        <v>121.6</v>
      </c>
      <c r="AA257" s="19">
        <f>IF(OR(F257="#N/A N/A",Z257="#N/A N/A"),0,  F257 - Z257)</f>
        <v>-0.28999999999999204</v>
      </c>
      <c r="AB257" s="75">
        <f>IF(OR(Z257=0,Z257="#N/A N/A"),0,AA257 / Z257*100)</f>
        <v>-0.23848684210525661</v>
      </c>
      <c r="AC257" s="146">
        <v>-1832</v>
      </c>
      <c r="AD257" s="21">
        <f>IF(D257 = C330,1,_xll.BDP(K257,$AD$7)*L257)</f>
        <v>0.89080999999999999</v>
      </c>
      <c r="AE257" s="158">
        <f>AA257*AC257*T257/AD257 / AF330</f>
        <v>3.495655967976611E-3</v>
      </c>
      <c r="AF257" s="195"/>
      <c r="AG257" s="188"/>
      <c r="AH257" s="170"/>
    </row>
    <row r="258" spans="1:34" s="43" customFormat="1" x14ac:dyDescent="0.2">
      <c r="A258" s="43" t="s">
        <v>297</v>
      </c>
      <c r="B258" s="48"/>
      <c r="C258" s="86"/>
      <c r="D258" s="86"/>
      <c r="E258" s="86" t="s">
        <v>268</v>
      </c>
      <c r="F258" s="87"/>
      <c r="G258" s="87"/>
      <c r="H258" s="88"/>
      <c r="I258" s="89"/>
      <c r="J258" s="90"/>
      <c r="K258" s="91"/>
      <c r="L258" s="92"/>
      <c r="M258" s="93"/>
      <c r="N258" s="95">
        <f xml:space="preserve"> SUM(N252:N257)</f>
        <v>751079.32554558804</v>
      </c>
      <c r="O258" s="96">
        <f xml:space="preserve"> SUM(O252:O257)</f>
        <v>4.3811436863030202E-3</v>
      </c>
      <c r="P258" s="95">
        <f xml:space="preserve"> SUM(P252:P257)</f>
        <v>-352217851.3560971</v>
      </c>
      <c r="Q258" s="97">
        <f xml:space="preserve"> SUM(Q252:Q257)</f>
        <v>-205.45326747624853</v>
      </c>
      <c r="R258" s="97">
        <f xml:space="preserve"> SUM(R252:R257)</f>
        <v>-218.91705209733271</v>
      </c>
      <c r="S258" s="156">
        <f xml:space="preserve"> SUM(S252:S257)</f>
        <v>13.4637846210842</v>
      </c>
      <c r="T258" s="189"/>
      <c r="U258" s="190"/>
      <c r="V258" s="190"/>
      <c r="W258" s="191">
        <f xml:space="preserve"> SUM(W252:W257)</f>
        <v>3.1074539181254242E-3</v>
      </c>
      <c r="X258" s="191">
        <f xml:space="preserve"> SUM(X252:X257)</f>
        <v>1.8511069044903788E-3</v>
      </c>
      <c r="Y258" s="206"/>
      <c r="Z258" s="181"/>
      <c r="AA258" s="182"/>
      <c r="AB258" s="159"/>
      <c r="AC258" s="183"/>
      <c r="AD258" s="184"/>
      <c r="AE258" s="205">
        <f xml:space="preserve"> SUM(AE252:AE257)</f>
        <v>2.14785082836878E-3</v>
      </c>
      <c r="AF258" s="198"/>
      <c r="AG258" s="188"/>
      <c r="AH258" s="170"/>
    </row>
    <row r="259" spans="1:34" s="43" customFormat="1" x14ac:dyDescent="0.2">
      <c r="B259" s="48"/>
      <c r="C259" s="140"/>
      <c r="F259" s="4"/>
      <c r="G259" s="4"/>
      <c r="H259" s="33"/>
      <c r="I259" s="22"/>
      <c r="J259" s="25"/>
      <c r="K259" s="48"/>
      <c r="M259" s="4"/>
      <c r="N259" s="7"/>
      <c r="O259" s="8"/>
      <c r="P259" s="7"/>
      <c r="Q259" s="10"/>
      <c r="R259" s="10"/>
      <c r="S259" s="150"/>
      <c r="T259" s="33"/>
      <c r="W259" s="143"/>
      <c r="Y259" s="3"/>
      <c r="Z259" s="2"/>
      <c r="AA259" s="19"/>
      <c r="AB259" s="22"/>
      <c r="AC259" s="146"/>
      <c r="AD259" s="21"/>
      <c r="AE259" s="158"/>
      <c r="AF259" s="195"/>
      <c r="AG259" s="188"/>
      <c r="AH259" s="170"/>
    </row>
    <row r="260" spans="1:34" x14ac:dyDescent="0.2">
      <c r="C260" s="140" t="s">
        <v>248</v>
      </c>
      <c r="D260" s="43" t="s">
        <v>87</v>
      </c>
      <c r="E260" s="1" t="s">
        <v>249</v>
      </c>
      <c r="F260" s="21">
        <v>0.89029999999999998</v>
      </c>
      <c r="G260" s="21">
        <f>_xll.BDP(C260,$G$7)</f>
        <v>0.89412000000000003</v>
      </c>
      <c r="H260" s="36">
        <f>IF(OR(G260="#N/A N/A",F260="#N/A N/A"),0,  G260 - F260)</f>
        <v>3.8200000000000456E-3</v>
      </c>
      <c r="I260" s="24">
        <f>IF(OR(F260=0,F260="#N/A N/A"),0,H260 / F260*100)</f>
        <v>0.42906885319555715</v>
      </c>
      <c r="J260" s="28">
        <v>0</v>
      </c>
      <c r="K260" s="51" t="str">
        <f>CONCATENATE(C330,D260, " Curncy")</f>
        <v>EURGBP Curncy</v>
      </c>
      <c r="L260" s="19">
        <f>IF(D260 = C330,1,_xll.BDP(K260,$L$7))</f>
        <v>1</v>
      </c>
      <c r="M260" s="21">
        <f>IF(D260 = C330,1,_xll.BDP(K260,$M$7)*L260)</f>
        <v>0.89412000000000003</v>
      </c>
      <c r="N260" s="7">
        <f>H260*J260/M260/G260</f>
        <v>0</v>
      </c>
      <c r="O260" s="53">
        <f>N260 / Y330</f>
        <v>0</v>
      </c>
      <c r="P260" s="7">
        <f>ABS(J260/M260)</f>
        <v>0</v>
      </c>
      <c r="Q260" s="54">
        <f>P260 / Y330*100</f>
        <v>0</v>
      </c>
      <c r="R260" s="54">
        <f>IF(Q260&lt;0,Q260,0)</f>
        <v>0</v>
      </c>
      <c r="S260" s="150">
        <f>IF(Q260&gt;0,Q260,0)</f>
        <v>0</v>
      </c>
      <c r="T260" s="33">
        <f>IF(EXACT(D260,UPPER(D260)),1,0.01)/V260</f>
        <v>1</v>
      </c>
      <c r="U260" s="43">
        <v>2</v>
      </c>
      <c r="V260" s="43">
        <v>1</v>
      </c>
      <c r="W260" s="143">
        <f>IF(AND(Q260&lt;0,O260&gt;0),O260,0)</f>
        <v>0</v>
      </c>
      <c r="X260" s="1">
        <f>IF(AND(Q260&gt;0,O260&gt;0),O260,0)</f>
        <v>0</v>
      </c>
      <c r="Z260" s="20">
        <v>0.89400000000000002</v>
      </c>
      <c r="AA260" s="19">
        <f>IF(OR(F260="#N/A N/A",Z260="#N/A N/A"),0,  F260 - Z260)</f>
        <v>-3.7000000000000366E-3</v>
      </c>
      <c r="AB260" s="24">
        <f>IF(OR(Z260=0,Z260="#N/A N/A"),0,AA260 / Z260*100)</f>
        <v>-0.41387024608501527</v>
      </c>
      <c r="AC260" s="146">
        <v>0</v>
      </c>
      <c r="AD260" s="21">
        <f>IF(D260 = C330,1,_xll.BDP(K260,$AD$7)*L260)</f>
        <v>0.89080999999999999</v>
      </c>
      <c r="AE260" s="158">
        <f>AA260*AC260/AD260/Z260 / AF330</f>
        <v>0</v>
      </c>
      <c r="AH260" s="170"/>
    </row>
    <row r="261" spans="1:34" x14ac:dyDescent="0.2">
      <c r="C261" s="140" t="s">
        <v>250</v>
      </c>
      <c r="D261" s="43" t="s">
        <v>290</v>
      </c>
      <c r="E261" s="1" t="s">
        <v>251</v>
      </c>
      <c r="F261" s="21">
        <v>1.591</v>
      </c>
      <c r="G261" s="21">
        <f>_xll.BDP(C261,$G$7)</f>
        <v>1.5883700000000001</v>
      </c>
      <c r="H261" s="36">
        <f>IF(OR(G261="#N/A N/A",F261="#N/A N/A"),0,  G261 - F261)</f>
        <v>-2.6299999999999102E-3</v>
      </c>
      <c r="I261" s="24">
        <f>IF(OR(F261=0,F261="#N/A N/A"),0,H261 / F261*100)</f>
        <v>-0.16530483972343873</v>
      </c>
      <c r="J261" s="28">
        <v>0</v>
      </c>
      <c r="K261" s="51" t="str">
        <f>CONCATENATE(C330,D261, " Curncy")</f>
        <v>EURAUD Curncy</v>
      </c>
      <c r="L261" s="19">
        <f>IF(D261 = C330,1,_xll.BDP(K261,$L$7))</f>
        <v>1</v>
      </c>
      <c r="M261" s="21">
        <f>IF(D261 = C330,1,_xll.BDP(K261,$M$7)*L261)</f>
        <v>1.5883700000000001</v>
      </c>
      <c r="N261" s="7">
        <f>H261*J261/M261/G261</f>
        <v>0</v>
      </c>
      <c r="O261" s="53">
        <f>N261 / Y330</f>
        <v>0</v>
      </c>
      <c r="P261" s="7">
        <f>ABS(J261/M261)</f>
        <v>0</v>
      </c>
      <c r="Q261" s="54">
        <f>P261 / Y330*100</f>
        <v>0</v>
      </c>
      <c r="R261" s="54">
        <f>IF(Q261&lt;0,Q261,0)</f>
        <v>0</v>
      </c>
      <c r="S261" s="150">
        <f>IF(Q261&gt;0,Q261,0)</f>
        <v>0</v>
      </c>
      <c r="T261" s="33">
        <f>IF(EXACT(D261,UPPER(D261)),1,0.01)/V261</f>
        <v>1</v>
      </c>
      <c r="U261" s="43">
        <v>2</v>
      </c>
      <c r="V261" s="43">
        <v>1</v>
      </c>
      <c r="W261" s="143">
        <f>IF(AND(Q261&lt;0,O261&gt;0),O261,0)</f>
        <v>0</v>
      </c>
      <c r="X261" s="1">
        <f>IF(AND(Q261&gt;0,O261&gt;0),O261,0)</f>
        <v>0</v>
      </c>
      <c r="Z261" s="20">
        <v>1.5895999999999999</v>
      </c>
      <c r="AA261" s="19">
        <f>IF(OR(F261="#N/A N/A",Z261="#N/A N/A"),0,  F261 - Z261)</f>
        <v>1.4000000000000679E-3</v>
      </c>
      <c r="AB261" s="24">
        <f>IF(OR(Z261=0,Z261="#N/A N/A"),0,AA261 / Z261*100)</f>
        <v>8.8072471061906632E-2</v>
      </c>
      <c r="AC261" s="146">
        <v>0</v>
      </c>
      <c r="AD261" s="21">
        <f>IF(D261 = C330,1,_xll.BDP(K261,$AD$7)*L261)</f>
        <v>1.59016</v>
      </c>
      <c r="AE261" s="158">
        <f>AA261*AC261/AD261/Z261 / AF330</f>
        <v>0</v>
      </c>
      <c r="AH261" s="170"/>
    </row>
    <row r="262" spans="1:34" s="43" customFormat="1" x14ac:dyDescent="0.2">
      <c r="B262" s="48"/>
      <c r="C262" s="140" t="s">
        <v>252</v>
      </c>
      <c r="D262" s="43" t="s">
        <v>87</v>
      </c>
      <c r="E262" s="43" t="s">
        <v>254</v>
      </c>
      <c r="F262" s="21">
        <v>1.38470179</v>
      </c>
      <c r="G262" s="21">
        <f>_xll.BDP(C262,$G$7)</f>
        <v>1.3876999999999999</v>
      </c>
      <c r="H262" s="36">
        <f>IF(OR(G262="#N/A N/A",F262="#N/A N/A"),0,  G262 - F262)</f>
        <v>2.9982099999998901E-3</v>
      </c>
      <c r="I262" s="24">
        <f>IF(OR(F262=0,F262="#N/A N/A"),0,H262 / F262*100)</f>
        <v>0.21652387695692155</v>
      </c>
      <c r="J262" s="28">
        <v>-30500000</v>
      </c>
      <c r="K262" s="51" t="str">
        <f>CONCATENATE(C330,D262, " Curncy")</f>
        <v>EURGBP Curncy</v>
      </c>
      <c r="L262" s="19">
        <f>IF(D262 = C330,1,_xll.BDP(K262,$L$7))</f>
        <v>1</v>
      </c>
      <c r="M262" s="21">
        <f>IF(D262 = C330,1,_xll.BDP(K262,$M$7)*L262)</f>
        <v>0.89412000000000003</v>
      </c>
      <c r="N262" s="7">
        <f>H262*J262/M262/G262</f>
        <v>-73700.509458668079</v>
      </c>
      <c r="O262" s="53">
        <f>N262 / Y330</f>
        <v>-4.2990468610969791E-4</v>
      </c>
      <c r="P262" s="7">
        <f>ABS(J262/M262)</f>
        <v>34111752.337493844</v>
      </c>
      <c r="Q262" s="54">
        <f>P262 / Y330*100</f>
        <v>19.89783013579601</v>
      </c>
      <c r="R262" s="54">
        <f>IF(Q262&lt;0,Q262,0)</f>
        <v>0</v>
      </c>
      <c r="S262" s="150">
        <f>IF(Q262&gt;0,Q262,0)</f>
        <v>19.89783013579601</v>
      </c>
      <c r="T262" s="33">
        <f>IF(EXACT(D262,UPPER(D262)),1,0.01)/V262</f>
        <v>1</v>
      </c>
      <c r="U262" s="43">
        <v>2</v>
      </c>
      <c r="V262" s="43">
        <v>1</v>
      </c>
      <c r="W262" s="143">
        <f>IF(AND(Q262&lt;0,O262&gt;0),O262,0)</f>
        <v>0</v>
      </c>
      <c r="X262" s="43">
        <f>IF(AND(Q262&gt;0,O262&gt;0),O262,0)</f>
        <v>0</v>
      </c>
      <c r="Y262" s="3"/>
      <c r="Z262" s="20">
        <v>1.3769574899999999</v>
      </c>
      <c r="AA262" s="19">
        <f>IF(OR(F262="#N/A N/A",Z262="#N/A N/A"),0,  F262 - Z262)</f>
        <v>7.7443000000001483E-3</v>
      </c>
      <c r="AB262" s="24">
        <f>IF(OR(Z262=0,Z262="#N/A N/A"),0,AA262 / Z262*100)</f>
        <v>0.56242113908688274</v>
      </c>
      <c r="AC262" s="146">
        <v>-61000000</v>
      </c>
      <c r="AD262" s="21">
        <f>IF(D262 = C330,1,_xll.BDP(K262,$AD$7)*L262)</f>
        <v>0.89080999999999999</v>
      </c>
      <c r="AE262" s="158">
        <f>AA262*AC262/AD262/Z262 / AF330</f>
        <v>-2.2573384936998282E-3</v>
      </c>
      <c r="AF262" s="195"/>
      <c r="AG262" s="188"/>
      <c r="AH262" s="170"/>
    </row>
    <row r="263" spans="1:34" s="43" customFormat="1" x14ac:dyDescent="0.2">
      <c r="B263" s="48"/>
      <c r="C263" s="140" t="s">
        <v>255</v>
      </c>
      <c r="D263" s="43" t="s">
        <v>36</v>
      </c>
      <c r="E263" s="43" t="s">
        <v>257</v>
      </c>
      <c r="F263" s="21">
        <v>8.2641144877364674</v>
      </c>
      <c r="G263" s="21">
        <f>_xll.BDP(C263,$G$7)</f>
        <v>8.2157</v>
      </c>
      <c r="H263" s="36">
        <f>IF(OR(G263="#N/A N/A",F263="#N/A N/A"),0,  G263 - F263)</f>
        <v>-4.8414487736467393E-2</v>
      </c>
      <c r="I263" s="24">
        <f>IF(OR(F263=0,F263="#N/A N/A"),0,H263 / F263*100)</f>
        <v>-0.585839993000001</v>
      </c>
      <c r="J263" s="28">
        <v>0</v>
      </c>
      <c r="K263" s="51" t="str">
        <f>CONCATENATE(C330,D263, " Curncy")</f>
        <v>EURUSD Curncy</v>
      </c>
      <c r="L263" s="19">
        <f>IF(D263 = C330,1,_xll.BDP(K263,$L$7))</f>
        <v>1</v>
      </c>
      <c r="M263" s="21">
        <f>IF(D263 = C330,1,_xll.BDP(K263,$M$7)*L263)</f>
        <v>1.2407999999999999</v>
      </c>
      <c r="N263" s="7">
        <f>H263*J263/M263/G263</f>
        <v>0</v>
      </c>
      <c r="O263" s="53">
        <f>N263 / Y330</f>
        <v>0</v>
      </c>
      <c r="P263" s="7">
        <f>ABS(J263/M263)</f>
        <v>0</v>
      </c>
      <c r="Q263" s="54">
        <f>P263 / Y330*100</f>
        <v>0</v>
      </c>
      <c r="R263" s="54">
        <f>IF(Q263&lt;0,Q263,0)</f>
        <v>0</v>
      </c>
      <c r="S263" s="150">
        <f>IF(Q263&gt;0,Q263,0)</f>
        <v>0</v>
      </c>
      <c r="T263" s="33">
        <f>IF(EXACT(D263,UPPER(D263)),1,0.01)/V263</f>
        <v>1</v>
      </c>
      <c r="U263" s="43">
        <v>2</v>
      </c>
      <c r="V263" s="43">
        <v>1</v>
      </c>
      <c r="W263" s="143">
        <f>IF(AND(Q263&lt;0,O263&gt;0),O263,0)</f>
        <v>0</v>
      </c>
      <c r="X263" s="43">
        <f>IF(AND(Q263&gt;0,O263&gt;0),O263,0)</f>
        <v>0</v>
      </c>
      <c r="Y263" s="3"/>
      <c r="Z263" s="20">
        <v>8.285052878107237</v>
      </c>
      <c r="AA263" s="19">
        <f>IF(OR(F263="#N/A N/A",Z263="#N/A N/A"),0,  F263 - Z263)</f>
        <v>-2.0938390370769611E-2</v>
      </c>
      <c r="AB263" s="24">
        <f>IF(OR(Z263=0,Z263="#N/A N/A"),0,AA263 / Z263*100)</f>
        <v>-0.25272488514947289</v>
      </c>
      <c r="AC263" s="146">
        <v>0</v>
      </c>
      <c r="AD263" s="21">
        <f>IF(D263 = C330,1,_xll.BDP(K263,$AD$7)*L263)</f>
        <v>1.2334000000000001</v>
      </c>
      <c r="AE263" s="158">
        <f>AA263*AC263/AD263/Z263 / AF330</f>
        <v>0</v>
      </c>
      <c r="AF263" s="195"/>
      <c r="AG263" s="188"/>
      <c r="AH263" s="170"/>
    </row>
    <row r="264" spans="1:34" s="43" customFormat="1" x14ac:dyDescent="0.2">
      <c r="B264" s="48"/>
      <c r="C264" s="140" t="s">
        <v>256</v>
      </c>
      <c r="D264" s="43" t="s">
        <v>36</v>
      </c>
      <c r="E264" s="43" t="s">
        <v>259</v>
      </c>
      <c r="F264" s="21">
        <v>56.819841009999998</v>
      </c>
      <c r="G264" s="21">
        <f>_xll.BDP(C264,$G$7)</f>
        <v>56.6785</v>
      </c>
      <c r="H264" s="36">
        <f>IF(OR(G264="#N/A N/A",F264="#N/A N/A"),0,  G264 - F264)</f>
        <v>-0.14134100999999788</v>
      </c>
      <c r="I264" s="24">
        <f>IF(OR(F264=0,F264="#N/A N/A"),0,H264 / F264*100)</f>
        <v>-0.24875291357313475</v>
      </c>
      <c r="J264" s="28">
        <v>0</v>
      </c>
      <c r="K264" s="51" t="str">
        <f>CONCATENATE(C330,D264, " Curncy")</f>
        <v>EURUSD Curncy</v>
      </c>
      <c r="L264" s="19">
        <f>IF(D264 = C330,1,_xll.BDP(K264,$L$7))</f>
        <v>1</v>
      </c>
      <c r="M264" s="21">
        <f>IF(D264 = C330,1,_xll.BDP(K264,$M$7)*L264)</f>
        <v>1.2407999999999999</v>
      </c>
      <c r="N264" s="7">
        <f>H264*J264/M264/G264</f>
        <v>0</v>
      </c>
      <c r="O264" s="53">
        <f>N264 / Y330</f>
        <v>0</v>
      </c>
      <c r="P264" s="7">
        <f>ABS(J264/M264)</f>
        <v>0</v>
      </c>
      <c r="Q264" s="54">
        <f>P264 / Y330*100</f>
        <v>0</v>
      </c>
      <c r="R264" s="54">
        <f>IF(Q264&lt;0,Q264,0)</f>
        <v>0</v>
      </c>
      <c r="S264" s="150">
        <f>IF(Q264&gt;0,Q264,0)</f>
        <v>0</v>
      </c>
      <c r="T264" s="33">
        <f>IF(EXACT(D264,UPPER(D264)),1,0.01)/V264</f>
        <v>1</v>
      </c>
      <c r="U264" s="43">
        <v>2</v>
      </c>
      <c r="V264" s="43">
        <v>1</v>
      </c>
      <c r="W264" s="143">
        <f>IF(AND(Q264&lt;0,O264&gt;0),O264,0)</f>
        <v>0</v>
      </c>
      <c r="X264" s="43">
        <f>IF(AND(Q264&gt;0,O264&gt;0),O264,0)</f>
        <v>0</v>
      </c>
      <c r="Y264" s="3"/>
      <c r="Z264" s="20">
        <v>57.191632820000002</v>
      </c>
      <c r="AA264" s="19">
        <f>IF(OR(F264="#N/A N/A",Z264="#N/A N/A"),0,  F264 - Z264)</f>
        <v>-0.37179181000000483</v>
      </c>
      <c r="AB264" s="24">
        <f>IF(OR(Z264=0,Z264="#N/A N/A"),0,AA264 / Z264*100)</f>
        <v>-0.65008077522484842</v>
      </c>
      <c r="AC264" s="146">
        <v>0</v>
      </c>
      <c r="AD264" s="21">
        <f>IF(D264 = C330,1,_xll.BDP(K264,$AD$7)*L264)</f>
        <v>1.2334000000000001</v>
      </c>
      <c r="AE264" s="158">
        <f>AA264*AC264/AD264/Z264 / AF330</f>
        <v>0</v>
      </c>
      <c r="AF264" s="195"/>
      <c r="AG264" s="188"/>
      <c r="AH264" s="170"/>
    </row>
    <row r="265" spans="1:34" s="43" customFormat="1" x14ac:dyDescent="0.2">
      <c r="B265" s="48"/>
      <c r="C265" s="140" t="s">
        <v>258</v>
      </c>
      <c r="D265" s="43" t="s">
        <v>87</v>
      </c>
      <c r="E265" s="43" t="s">
        <v>260</v>
      </c>
      <c r="F265" s="21">
        <v>16.435583510000001</v>
      </c>
      <c r="G265" s="21">
        <f>_xll.BDP(C265,$G$7)</f>
        <v>16.3644</v>
      </c>
      <c r="H265" s="36">
        <f>IF(OR(G265="#N/A N/A",F265="#N/A N/A"),0,  G265 - F265)</f>
        <v>-7.1183510000000894E-2</v>
      </c>
      <c r="I265" s="24">
        <f>IF(OR(F265=0,F265="#N/A N/A"),0,H265 / F265*100)</f>
        <v>-0.43310607108466997</v>
      </c>
      <c r="J265" s="28">
        <v>0</v>
      </c>
      <c r="K265" s="51" t="str">
        <f>CONCATENATE(C330,D265, " Curncy")</f>
        <v>EURGBP Curncy</v>
      </c>
      <c r="L265" s="19">
        <f>IF(D265 = C330,1,_xll.BDP(K265,$L$7))</f>
        <v>1</v>
      </c>
      <c r="M265" s="21">
        <f>IF(D265 = C330,1,_xll.BDP(K265,$M$7)*L265)</f>
        <v>0.89412000000000003</v>
      </c>
      <c r="N265" s="7">
        <f>H265*J265/M265/G265</f>
        <v>0</v>
      </c>
      <c r="O265" s="53">
        <f>N265 / Y330</f>
        <v>0</v>
      </c>
      <c r="P265" s="7">
        <f>ABS(J265/M265)</f>
        <v>0</v>
      </c>
      <c r="Q265" s="54">
        <f>P265 / Y330*100</f>
        <v>0</v>
      </c>
      <c r="R265" s="54">
        <f>IF(Q265&lt;0,Q265,0)</f>
        <v>0</v>
      </c>
      <c r="S265" s="150">
        <f>IF(Q265&gt;0,Q265,0)</f>
        <v>0</v>
      </c>
      <c r="T265" s="33">
        <f>IF(EXACT(D265,UPPER(D265)),1,0.01)/V265</f>
        <v>1</v>
      </c>
      <c r="U265" s="43">
        <v>2</v>
      </c>
      <c r="V265" s="43">
        <v>1</v>
      </c>
      <c r="W265" s="143">
        <f>IF(AND(Q265&lt;0,O265&gt;0),O265,0)</f>
        <v>0</v>
      </c>
      <c r="X265" s="43">
        <f>IF(AND(Q265&gt;0,O265&gt;0),O265,0)</f>
        <v>0</v>
      </c>
      <c r="Y265" s="3"/>
      <c r="Z265" s="20">
        <v>16.539932889999999</v>
      </c>
      <c r="AA265" s="19">
        <f>IF(OR(F265="#N/A N/A",Z265="#N/A N/A"),0,  F265 - Z265)</f>
        <v>-0.1043493799999986</v>
      </c>
      <c r="AB265" s="24">
        <f>IF(OR(Z265=0,Z265="#N/A N/A"),0,AA265 / Z265*100)</f>
        <v>-0.63089361180593406</v>
      </c>
      <c r="AC265" s="146">
        <v>0</v>
      </c>
      <c r="AD265" s="21">
        <f>IF(D265 = C330,1,_xll.BDP(K265,$AD$7)*L265)</f>
        <v>0.89080999999999999</v>
      </c>
      <c r="AE265" s="158">
        <f>AA265*AC265/AD265/Z265 / AF330</f>
        <v>0</v>
      </c>
      <c r="AF265" s="195"/>
      <c r="AG265" s="188"/>
      <c r="AH265" s="170"/>
    </row>
    <row r="266" spans="1:34" s="43" customFormat="1" x14ac:dyDescent="0.2">
      <c r="B266" s="48"/>
      <c r="C266" s="140" t="s">
        <v>262</v>
      </c>
      <c r="D266" s="43" t="s">
        <v>36</v>
      </c>
      <c r="E266" s="43" t="s">
        <v>261</v>
      </c>
      <c r="F266" s="21">
        <v>105.83511312715243</v>
      </c>
      <c r="G266" s="21">
        <f>_xll.BDP(C266,$G$7)</f>
        <v>105.99</v>
      </c>
      <c r="H266" s="36">
        <f>IF(OR(G266="#N/A N/A",F266="#N/A N/A"),0,  G266 - F266)</f>
        <v>0.15488687284756963</v>
      </c>
      <c r="I266" s="24">
        <f>IF(OR(F266=0,F266="#N/A N/A"),0,H266 / F266*100)</f>
        <v>0.14634733999999172</v>
      </c>
      <c r="J266" s="28">
        <v>0</v>
      </c>
      <c r="K266" s="51" t="str">
        <f>CONCATENATE(C330,D266, " Curncy")</f>
        <v>EURUSD Curncy</v>
      </c>
      <c r="L266" s="19">
        <f>IF(D266 = C330,1,_xll.BDP(K266,$L$7))</f>
        <v>1</v>
      </c>
      <c r="M266" s="21">
        <f>IF(D266 = C330,1,_xll.BDP(K266,$M$7)*L266)</f>
        <v>1.2407999999999999</v>
      </c>
      <c r="N266" s="7">
        <f>H266*J266/M266/G266</f>
        <v>0</v>
      </c>
      <c r="O266" s="53">
        <f>N266 / Y330</f>
        <v>0</v>
      </c>
      <c r="P266" s="7">
        <f>ABS(J266/M266)</f>
        <v>0</v>
      </c>
      <c r="Q266" s="54">
        <f>P266 / Y330*100</f>
        <v>0</v>
      </c>
      <c r="R266" s="54">
        <f>IF(Q266&lt;0,Q266,0)</f>
        <v>0</v>
      </c>
      <c r="S266" s="150">
        <f>IF(Q266&gt;0,Q266,0)</f>
        <v>0</v>
      </c>
      <c r="T266" s="33">
        <f>IF(EXACT(D266,UPPER(D266)),1,0.01)/V266</f>
        <v>1</v>
      </c>
      <c r="U266" s="43">
        <v>2</v>
      </c>
      <c r="V266" s="43">
        <v>1</v>
      </c>
      <c r="W266" s="143">
        <f>IF(AND(Q266&lt;0,O266&gt;0),O266,0)</f>
        <v>0</v>
      </c>
      <c r="X266" s="43">
        <f>IF(AND(Q266&gt;0,O266&gt;0),O266,0)</f>
        <v>0</v>
      </c>
      <c r="Y266" s="3"/>
      <c r="Z266" s="20">
        <v>105.46309371766897</v>
      </c>
      <c r="AA266" s="19">
        <f>IF(OR(F266="#N/A N/A",Z266="#N/A N/A"),0,  F266 - Z266)</f>
        <v>0.3720194094834568</v>
      </c>
      <c r="AB266" s="24">
        <f>IF(OR(Z266=0,Z266="#N/A N/A"),0,AA266 / Z266*100)</f>
        <v>0.35274843205280426</v>
      </c>
      <c r="AC266" s="146">
        <v>0</v>
      </c>
      <c r="AD266" s="21">
        <f>IF(D266 = C330,1,_xll.BDP(K266,$AD$7)*L266)</f>
        <v>1.2334000000000001</v>
      </c>
      <c r="AE266" s="158">
        <f>AA266*AC266/AD266/Z266 / AF330</f>
        <v>0</v>
      </c>
      <c r="AF266" s="195"/>
      <c r="AG266" s="188"/>
      <c r="AH266" s="170"/>
    </row>
    <row r="267" spans="1:34" s="43" customFormat="1" x14ac:dyDescent="0.2">
      <c r="B267" s="48"/>
      <c r="C267" s="140" t="s">
        <v>263</v>
      </c>
      <c r="D267" s="43" t="s">
        <v>36</v>
      </c>
      <c r="E267" s="43" t="s">
        <v>264</v>
      </c>
      <c r="F267" s="21">
        <v>7.8310350399999997</v>
      </c>
      <c r="G267" s="21">
        <f>_xll.BDP(C267,$G$7)</f>
        <v>7.8333000000000004</v>
      </c>
      <c r="H267" s="36">
        <f>IF(OR(G267="#N/A N/A",F267="#N/A N/A"),0,  G267 - F267)</f>
        <v>2.2649600000006487E-3</v>
      </c>
      <c r="I267" s="24">
        <f>IF(OR(F267=0,F267="#N/A N/A"),0,H267 / F267*100)</f>
        <v>2.8922868923858737E-2</v>
      </c>
      <c r="J267" s="28">
        <v>149000000</v>
      </c>
      <c r="K267" s="51" t="str">
        <f>CONCATENATE(C330,D267, " Curncy")</f>
        <v>EURUSD Curncy</v>
      </c>
      <c r="L267" s="19">
        <f>IF(D267 = C330,1,_xll.BDP(K267,$L$7))</f>
        <v>1</v>
      </c>
      <c r="M267" s="21">
        <f>IF(D267 = C330,1,_xll.BDP(K267,$M$7)*L267)</f>
        <v>1.2407999999999999</v>
      </c>
      <c r="N267" s="7">
        <f>H267*J267/M267/G267</f>
        <v>34721.642463396536</v>
      </c>
      <c r="O267" s="53">
        <f>N267 / Y330</f>
        <v>2.0253587002422072E-4</v>
      </c>
      <c r="P267" s="7">
        <f>ABS(J267/M267)</f>
        <v>120083816.89232755</v>
      </c>
      <c r="Q267" s="54">
        <f>P267 / Y330*100</f>
        <v>70.046456920222596</v>
      </c>
      <c r="R267" s="54">
        <f>IF(Q267&lt;0,Q267,0)</f>
        <v>0</v>
      </c>
      <c r="S267" s="150">
        <f>IF(Q267&gt;0,Q267,0)</f>
        <v>70.046456920222596</v>
      </c>
      <c r="T267" s="33">
        <f>IF(EXACT(D267,UPPER(D267)),1,0.01)/V267</f>
        <v>1</v>
      </c>
      <c r="U267" s="43">
        <v>2</v>
      </c>
      <c r="V267" s="43">
        <v>1</v>
      </c>
      <c r="W267" s="143">
        <f>IF(AND(Q267&lt;0,O267&gt;0),O267,0)</f>
        <v>0</v>
      </c>
      <c r="X267" s="43">
        <f>IF(AND(Q267&gt;0,O267&gt;0),O267,0)</f>
        <v>2.0253587002422072E-4</v>
      </c>
      <c r="Y267" s="3"/>
      <c r="Z267" s="20">
        <v>7.8286758699999996</v>
      </c>
      <c r="AA267" s="19">
        <f>IF(OR(F267="#N/A N/A",Z267="#N/A N/A"),0,  F267 - Z267)</f>
        <v>2.359170000000077E-3</v>
      </c>
      <c r="AB267" s="24">
        <f>IF(OR(Z267=0,Z267="#N/A N/A"),0,AA267 / Z267*100)</f>
        <v>3.0134981179136201E-2</v>
      </c>
      <c r="AC267" s="146">
        <v>149000000</v>
      </c>
      <c r="AD267" s="21">
        <f>IF(D267 = C330,1,_xll.BDP(K267,$AD$7)*L267)</f>
        <v>1.2334000000000001</v>
      </c>
      <c r="AE267" s="158">
        <f>AA267*AC267/AD267/Z267 / AF330</f>
        <v>2.1337500751602035E-4</v>
      </c>
      <c r="AF267" s="195"/>
      <c r="AG267" s="188"/>
      <c r="AH267" s="170"/>
    </row>
    <row r="268" spans="1:34" s="43" customFormat="1" x14ac:dyDescent="0.2">
      <c r="B268" s="48"/>
      <c r="C268" s="140" t="s">
        <v>323</v>
      </c>
      <c r="D268" s="43" t="s">
        <v>36</v>
      </c>
      <c r="E268" s="43" t="s">
        <v>265</v>
      </c>
      <c r="F268" s="21">
        <v>0.77485857999999996</v>
      </c>
      <c r="G268" s="21">
        <f>_xll.BDP(C268,$G$7)</f>
        <v>0.78110000000000002</v>
      </c>
      <c r="H268" s="36">
        <f>IF(OR(G268="#N/A N/A",F268="#N/A N/A"),0,  G268 - F268)</f>
        <v>6.241420000000053E-3</v>
      </c>
      <c r="I268" s="24">
        <f>IF(OR(F268=0,F268="#N/A N/A"),0,H268 / F268*100)</f>
        <v>0.80549150013929682</v>
      </c>
      <c r="J268" s="28">
        <v>13500000</v>
      </c>
      <c r="K268" s="51" t="str">
        <f>CONCATENATE(C330,D268, " Curncy")</f>
        <v>EURUSD Curncy</v>
      </c>
      <c r="L268" s="19">
        <f>IF(D268 = C330,1,_xll.BDP(K268,$L$7))</f>
        <v>1</v>
      </c>
      <c r="M268" s="21">
        <f>IF(D268 = C330,1,_xll.BDP(K268,$M$7)*L268)</f>
        <v>1.2407999999999999</v>
      </c>
      <c r="N268" s="7">
        <f>H268*J268/M268/G268</f>
        <v>86937.821655569045</v>
      </c>
      <c r="O268" s="53">
        <f>N268 / Y330</f>
        <v>5.0711965499856601E-4</v>
      </c>
      <c r="P268" s="7">
        <f>ABS(J268/M268)</f>
        <v>10880077.369439073</v>
      </c>
      <c r="Q268" s="54">
        <f>P268 / Y330*100</f>
        <v>6.3464910632416451</v>
      </c>
      <c r="R268" s="54">
        <f>IF(Q268&lt;0,Q268,0)</f>
        <v>0</v>
      </c>
      <c r="S268" s="150">
        <f>IF(Q268&gt;0,Q268,0)</f>
        <v>6.3464910632416451</v>
      </c>
      <c r="T268" s="33">
        <f>IF(EXACT(D268,UPPER(D268)),1,0.01)/V268</f>
        <v>1</v>
      </c>
      <c r="U268" s="43">
        <v>2</v>
      </c>
      <c r="V268" s="43">
        <v>1</v>
      </c>
      <c r="W268" s="143">
        <f>IF(AND(Q268&lt;0,O268&gt;0),O268,0)</f>
        <v>0</v>
      </c>
      <c r="X268" s="43">
        <f>IF(AND(Q268&gt;0,O268&gt;0),O268,0)</f>
        <v>5.0711965499856601E-4</v>
      </c>
      <c r="Y268" s="3"/>
      <c r="Z268" s="20">
        <v>0.77440865999999997</v>
      </c>
      <c r="AA268" s="19">
        <f>IF(OR(F268="#N/A N/A",Z268="#N/A N/A"),0,  F268 - Z268)</f>
        <v>4.4991999999999255E-4</v>
      </c>
      <c r="AB268" s="24">
        <f>IF(OR(Z268=0,Z268="#N/A N/A"),0,AA268 / Z268*100)</f>
        <v>5.809852384656862E-2</v>
      </c>
      <c r="AC268" s="146">
        <v>26500000</v>
      </c>
      <c r="AD268" s="21">
        <f>IF(D268 = C330,1,_xll.BDP(K268,$AD$7)*L268)</f>
        <v>1.2334000000000001</v>
      </c>
      <c r="AE268" s="158">
        <f>AA268*AC268/AD268/Z268 / AF330</f>
        <v>7.3163981029175773E-5</v>
      </c>
      <c r="AF268" s="195"/>
      <c r="AG268" s="188"/>
      <c r="AH268" s="170"/>
    </row>
    <row r="269" spans="1:34" x14ac:dyDescent="0.2">
      <c r="C269" s="140" t="s">
        <v>266</v>
      </c>
      <c r="D269" s="43" t="s">
        <v>36</v>
      </c>
      <c r="E269" s="1" t="s">
        <v>267</v>
      </c>
      <c r="F269" s="21">
        <v>1.2327999999999999</v>
      </c>
      <c r="G269" s="21">
        <f>_xll.BDP(C269,$G$7)</f>
        <v>1.2407999999999999</v>
      </c>
      <c r="H269" s="36">
        <f>IF(OR(G269="#N/A N/A",F269="#N/A N/A"),0,  G269 - F269)</f>
        <v>8.0000000000000071E-3</v>
      </c>
      <c r="I269" s="24">
        <f>IF(OR(F269=0,F269="#N/A N/A"),0,H269 / F269*100)</f>
        <v>0.64892926670992923</v>
      </c>
      <c r="J269" s="28">
        <v>0</v>
      </c>
      <c r="K269" s="51" t="str">
        <f>CONCATENATE(C330,D269, " Curncy")</f>
        <v>EURUSD Curncy</v>
      </c>
      <c r="L269" s="19">
        <f>IF(D269 = C330,1,_xll.BDP(K269,$L$7))</f>
        <v>1</v>
      </c>
      <c r="M269" s="21">
        <f>IF(D269 = C330,1,_xll.BDP(K269,$M$7)*L269)</f>
        <v>1.2407999999999999</v>
      </c>
      <c r="N269" s="7">
        <f>H269*J269/M269/G269</f>
        <v>0</v>
      </c>
      <c r="O269" s="53">
        <f>N269 / Y330</f>
        <v>0</v>
      </c>
      <c r="P269" s="7">
        <f>ABS(J269/M269)</f>
        <v>0</v>
      </c>
      <c r="Q269" s="54">
        <f>P269 / Y330*100</f>
        <v>0</v>
      </c>
      <c r="R269" s="54">
        <f>IF(Q269&lt;0,Q269,0)</f>
        <v>0</v>
      </c>
      <c r="S269" s="150">
        <f>IF(Q269&gt;0,Q269,0)</f>
        <v>0</v>
      </c>
      <c r="T269" s="33">
        <f>IF(EXACT(D269,UPPER(D269)),1,0.01)/V269</f>
        <v>1</v>
      </c>
      <c r="U269" s="43">
        <v>2</v>
      </c>
      <c r="V269" s="43">
        <v>1</v>
      </c>
      <c r="W269" s="143">
        <f>IF(AND(Q269&lt;0,O269&gt;0),O269,0)</f>
        <v>0</v>
      </c>
      <c r="X269" s="1">
        <f>IF(AND(Q269&gt;0,O269&gt;0),O269,0)</f>
        <v>0</v>
      </c>
      <c r="Z269" s="20">
        <v>1.2310000000000001</v>
      </c>
      <c r="AA269" s="19">
        <f>IF(OR(F269="#N/A N/A",Z269="#N/A N/A"),0,  F269 - Z269)</f>
        <v>1.7999999999998018E-3</v>
      </c>
      <c r="AB269" s="24">
        <f>IF(OR(Z269=0,Z269="#N/A N/A"),0,AA269 / Z269*100)</f>
        <v>0.1462225832656216</v>
      </c>
      <c r="AC269" s="146">
        <v>0</v>
      </c>
      <c r="AD269" s="21">
        <f>IF(D269 = C330,1,_xll.BDP(K269,$AD$7)*L269)</f>
        <v>1.2334000000000001</v>
      </c>
      <c r="AE269" s="158">
        <f>AA269*AC269/AD269/Z269 / AF330</f>
        <v>0</v>
      </c>
      <c r="AH269" s="170"/>
    </row>
    <row r="270" spans="1:34" x14ac:dyDescent="0.2">
      <c r="A270" s="43" t="s">
        <v>296</v>
      </c>
      <c r="C270" s="86"/>
      <c r="D270" s="86"/>
      <c r="E270" s="86" t="s">
        <v>270</v>
      </c>
      <c r="F270" s="87"/>
      <c r="G270" s="87"/>
      <c r="H270" s="88"/>
      <c r="I270" s="89"/>
      <c r="J270" s="90"/>
      <c r="K270" s="91"/>
      <c r="L270" s="92"/>
      <c r="M270" s="93"/>
      <c r="N270" s="95">
        <f xml:space="preserve"> SUM(N259:N269)</f>
        <v>47958.954660297502</v>
      </c>
      <c r="O270" s="96">
        <f xml:space="preserve"> SUM(O259:O269)</f>
        <v>2.7975083891308879E-4</v>
      </c>
      <c r="P270" s="95">
        <f xml:space="preserve"> SUM(P259:P269)</f>
        <v>165075646.59926045</v>
      </c>
      <c r="Q270" s="97">
        <f xml:space="preserve"> SUM(Q259:Q269)</f>
        <v>96.290778119260253</v>
      </c>
      <c r="R270" s="97">
        <f xml:space="preserve"> SUM(R259:R269)</f>
        <v>0</v>
      </c>
      <c r="S270" s="156">
        <f xml:space="preserve"> SUM(S259:S269)</f>
        <v>96.290778119260253</v>
      </c>
      <c r="T270" s="189"/>
      <c r="U270" s="190"/>
      <c r="V270" s="190"/>
      <c r="W270" s="191">
        <f xml:space="preserve"> SUM(W259:W269)</f>
        <v>0</v>
      </c>
      <c r="X270" s="191">
        <f xml:space="preserve"> SUM(X259:X269)</f>
        <v>7.0965552502278676E-4</v>
      </c>
      <c r="Y270" s="206"/>
      <c r="Z270" s="181"/>
      <c r="AA270" s="182"/>
      <c r="AB270" s="159"/>
      <c r="AC270" s="183"/>
      <c r="AD270" s="184"/>
      <c r="AE270" s="205">
        <f xml:space="preserve"> SUM(AE259:AE269)</f>
        <v>-1.9707995051546322E-3</v>
      </c>
      <c r="AF270" s="198"/>
      <c r="AH270" s="170"/>
    </row>
    <row r="271" spans="1:34" x14ac:dyDescent="0.2">
      <c r="AH271" s="170"/>
    </row>
    <row r="272" spans="1:34" x14ac:dyDescent="0.2">
      <c r="A272" s="43" t="s">
        <v>295</v>
      </c>
      <c r="C272" s="86"/>
      <c r="D272" s="86"/>
      <c r="E272" s="86" t="s">
        <v>321</v>
      </c>
      <c r="F272" s="87"/>
      <c r="G272" s="87"/>
      <c r="H272" s="88"/>
      <c r="I272" s="89"/>
      <c r="J272" s="90"/>
      <c r="K272" s="91"/>
      <c r="L272" s="92"/>
      <c r="M272" s="93"/>
      <c r="N272" s="95">
        <f>N251+N258+N270</f>
        <v>569902.63603121648</v>
      </c>
      <c r="O272" s="96">
        <f>O251+O258+O270</f>
        <v>3.3243164213605592E-3</v>
      </c>
      <c r="P272" s="95">
        <f>P251+P258+P270</f>
        <v>-117563912.35812104</v>
      </c>
      <c r="Q272" s="97">
        <f>Q251+Q258+Q270</f>
        <v>-68.576563732561524</v>
      </c>
      <c r="R272" s="97">
        <f>R251+R258+R270</f>
        <v>-362.20713320196921</v>
      </c>
      <c r="S272" s="156">
        <f>S251+S258+S270</f>
        <v>293.6305694694077</v>
      </c>
      <c r="T272" s="189"/>
      <c r="U272" s="190"/>
      <c r="V272" s="190"/>
      <c r="W272" s="191">
        <f>W251+W258+W270</f>
        <v>8.5880982591474524E-3</v>
      </c>
      <c r="X272" s="191">
        <f>X251+X258+X270</f>
        <v>1.6198195892320574E-2</v>
      </c>
      <c r="Y272" s="206">
        <v>157852429.22281447</v>
      </c>
      <c r="Z272" s="181"/>
      <c r="AA272" s="182"/>
      <c r="AB272" s="159"/>
      <c r="AC272" s="183"/>
      <c r="AD272" s="184"/>
      <c r="AE272" s="159">
        <f>AE251+AE258+AE270</f>
        <v>-1.9706566279856671E-2</v>
      </c>
      <c r="AF272" s="198">
        <v>157092151.17987531</v>
      </c>
      <c r="AH272" s="170"/>
    </row>
    <row r="273" spans="2:34" x14ac:dyDescent="0.2">
      <c r="AH273" s="170"/>
    </row>
    <row r="274" spans="2:34" s="43" customFormat="1" x14ac:dyDescent="0.2">
      <c r="B274" s="48">
        <v>24498</v>
      </c>
      <c r="C274" s="140" t="s">
        <v>160</v>
      </c>
      <c r="D274" s="43" t="str">
        <f>_xll.BDP(C274,$D$7)</f>
        <v>NOK</v>
      </c>
      <c r="E274" s="43" t="s">
        <v>372</v>
      </c>
      <c r="F274" s="2">
        <f>_xll.BDP(C274,$F$7)</f>
        <v>195.3</v>
      </c>
      <c r="G274" s="2">
        <f>_xll.BDP(C274,$G$7)</f>
        <v>201.2</v>
      </c>
      <c r="H274" s="33">
        <f>IF(OR(G274="#N/A N/A",F274="#N/A N/A"),0,  G274 - F274)</f>
        <v>5.8999999999999773</v>
      </c>
      <c r="I274" s="22">
        <f>IF(OR(F274=0,F274="#N/A N/A"),0,H274 / F274*100)</f>
        <v>3.0209933435739766</v>
      </c>
      <c r="J274" s="25">
        <v>18180</v>
      </c>
      <c r="K274" s="48" t="str">
        <f>CONCATENATE(C330,D274, " Curncy")</f>
        <v>EURNOK Curncy</v>
      </c>
      <c r="L274" s="43">
        <f>IF(D274 = C330,1,_xll.BDP(K274,$L$7))</f>
        <v>1</v>
      </c>
      <c r="M274" s="4">
        <f>IF(D274 = C330,1,_xll.BDP(K274,$M$7)*L274)</f>
        <v>9.6593999999999998</v>
      </c>
      <c r="N274" s="7">
        <f>H274*J274*T274/M274</f>
        <v>11104.416423380293</v>
      </c>
      <c r="O274" s="8">
        <f>N274 / Y330</f>
        <v>6.4773509599711697E-5</v>
      </c>
      <c r="P274" s="7">
        <f>G274*J274*T274/M274</f>
        <v>378679.42108205479</v>
      </c>
      <c r="Q274" s="10">
        <f>P274 / Y330*100</f>
        <v>0.22088864629596683</v>
      </c>
      <c r="R274" s="10">
        <f>IF(Q274&lt;0,Q274,0)</f>
        <v>0</v>
      </c>
      <c r="S274" s="150">
        <f>IF(Q274&gt;0,Q274,0)</f>
        <v>0.22088864629596683</v>
      </c>
      <c r="T274" s="33">
        <f>IF(EXACT(D274,UPPER(D274)),1,0.01)/V274</f>
        <v>1</v>
      </c>
      <c r="U274" s="43">
        <v>0</v>
      </c>
      <c r="V274" s="43">
        <v>1</v>
      </c>
      <c r="W274" s="142">
        <f>IF(AND(Q274&lt;0,O274&gt;0),O274,0)</f>
        <v>0</v>
      </c>
      <c r="X274" s="43">
        <f>IF(AND(Q274&gt;0,O274&gt;0),O274,0)</f>
        <v>6.4773509599711697E-5</v>
      </c>
      <c r="Y274" s="3"/>
      <c r="Z274" s="2">
        <f>_xll.BDH(C274,$Z$7,$D$1,$D$1)</f>
        <v>191.1</v>
      </c>
      <c r="AA274" s="19">
        <f>IF(OR(F274="#N/A N/A",Z274="#N/A N/A"),0,  F274 - Z274)</f>
        <v>4.2000000000000171</v>
      </c>
      <c r="AB274" s="22">
        <f>IF(OR(Z274=0,Z274="#N/A N/A"),0,AA274 / Z274*100)</f>
        <v>2.1978021978022069</v>
      </c>
      <c r="AC274" s="146">
        <v>18180</v>
      </c>
      <c r="AD274" s="21">
        <f>IF(D274 = C330,1,_xll.BDP(K274,$AD$7)*L274)</f>
        <v>9.6501000000000001</v>
      </c>
      <c r="AE274" s="158">
        <f>AA274*AC274*T274/AD274 / AF330</f>
        <v>4.6376893654815206E-5</v>
      </c>
      <c r="AF274" s="195"/>
      <c r="AG274" s="188"/>
      <c r="AH274" s="170"/>
    </row>
    <row r="275" spans="2:34" s="43" customFormat="1" x14ac:dyDescent="0.2">
      <c r="B275" s="48">
        <v>27226</v>
      </c>
      <c r="C275" s="140" t="s">
        <v>226</v>
      </c>
      <c r="D275" s="43" t="str">
        <f>_xll.BDP(C275,$D$7)</f>
        <v>DKK</v>
      </c>
      <c r="E275" s="43" t="s">
        <v>371</v>
      </c>
      <c r="F275" s="2">
        <f>_xll.BDP(C275,$F$7)</f>
        <v>114.5</v>
      </c>
      <c r="G275" s="2">
        <f>_xll.BDP(C275,$G$7)</f>
        <v>115</v>
      </c>
      <c r="H275" s="33">
        <f>IF(OR(G275="#N/A N/A",F275="#N/A N/A"),0,  G275 - F275)</f>
        <v>0.5</v>
      </c>
      <c r="I275" s="22">
        <f>IF(OR(F275=0,F275="#N/A N/A"),0,H275 / F275*100)</f>
        <v>0.43668122270742354</v>
      </c>
      <c r="J275" s="25">
        <v>-15975</v>
      </c>
      <c r="K275" s="48" t="str">
        <f>CONCATENATE(C330,D275, " Curncy")</f>
        <v>EURDKK Curncy</v>
      </c>
      <c r="L275" s="43">
        <f>IF(D275 = C330,1,_xll.BDP(K275,$L$7))</f>
        <v>1</v>
      </c>
      <c r="M275" s="4">
        <f>IF(D275 = C330,1,_xll.BDP(K275,$M$7)*L275)</f>
        <v>7.4499000000000004</v>
      </c>
      <c r="N275" s="7">
        <f>H275*J275*T275/M275</f>
        <v>-1072.1620424435228</v>
      </c>
      <c r="O275" s="8">
        <f>N275 / Y330</f>
        <v>-6.2540610601058009E-6</v>
      </c>
      <c r="P275" s="7">
        <f>G275*J275*T275/M275</f>
        <v>-246597.26976201023</v>
      </c>
      <c r="Q275" s="10">
        <f>P275 / Y330*100</f>
        <v>-0.1438434043824334</v>
      </c>
      <c r="R275" s="10">
        <f>IF(Q275&lt;0,Q275,0)</f>
        <v>-0.1438434043824334</v>
      </c>
      <c r="S275" s="150">
        <f>IF(Q275&gt;0,Q275,0)</f>
        <v>0</v>
      </c>
      <c r="T275" s="33">
        <f>IF(EXACT(D275,UPPER(D275)),1,0.01)/V275</f>
        <v>1</v>
      </c>
      <c r="U275" s="43">
        <v>0</v>
      </c>
      <c r="V275" s="43">
        <v>1</v>
      </c>
      <c r="W275" s="142">
        <f>IF(AND(Q275&lt;0,O275&gt;0),O275,0)</f>
        <v>0</v>
      </c>
      <c r="X275" s="43">
        <f>IF(AND(Q275&gt;0,O275&gt;0),O275,0)</f>
        <v>0</v>
      </c>
      <c r="Y275" s="3"/>
      <c r="Z275" s="2">
        <f>_xll.BDH(C275,$Z$7,$D$1,$D$1)</f>
        <v>113.5</v>
      </c>
      <c r="AA275" s="19">
        <f>IF(OR(F275="#N/A N/A",Z275="#N/A N/A"),0,  F275 - Z275)</f>
        <v>1</v>
      </c>
      <c r="AB275" s="22">
        <f>IF(OR(Z275=0,Z275="#N/A N/A"),0,AA275 / Z275*100)</f>
        <v>0.88105726872246704</v>
      </c>
      <c r="AC275" s="146">
        <v>-15975</v>
      </c>
      <c r="AD275" s="21">
        <f>IF(D275 = C330,1,_xll.BDP(K275,$AD$7)*L275)</f>
        <v>7.4490999999999996</v>
      </c>
      <c r="AE275" s="158">
        <f>AA275*AC275*T275/AD275 / AF330</f>
        <v>-1.2569770920253761E-5</v>
      </c>
      <c r="AF275" s="195"/>
      <c r="AG275" s="188"/>
      <c r="AH275" s="170"/>
    </row>
    <row r="276" spans="2:34" s="43" customFormat="1" x14ac:dyDescent="0.2">
      <c r="B276" s="48">
        <v>2096</v>
      </c>
      <c r="C276" s="140" t="s">
        <v>235</v>
      </c>
      <c r="D276" s="43" t="str">
        <f>_xll.BDP(C276,$D$7)</f>
        <v>EUR</v>
      </c>
      <c r="E276" s="43" t="s">
        <v>370</v>
      </c>
      <c r="F276" s="2">
        <f>_xll.BDP(C276,$F$7)</f>
        <v>90.17</v>
      </c>
      <c r="G276" s="2">
        <f>_xll.BDP(C276,$G$7)</f>
        <v>90.48</v>
      </c>
      <c r="H276" s="33">
        <f>IF(OR(G276="#N/A N/A",F276="#N/A N/A"),0,  G276 - F276)</f>
        <v>0.31000000000000227</v>
      </c>
      <c r="I276" s="22">
        <f>IF(OR(F276=0,F276="#N/A N/A"),0,H276 / F276*100)</f>
        <v>0.34379505378729319</v>
      </c>
      <c r="J276" s="25">
        <v>-4666</v>
      </c>
      <c r="K276" s="48" t="str">
        <f>CONCATENATE(C330,D276, " Curncy")</f>
        <v>EUREUR Curncy</v>
      </c>
      <c r="L276" s="43">
        <f>IF(D276 = C330,1,_xll.BDP(K276,$L$7))</f>
        <v>1</v>
      </c>
      <c r="M276" s="4">
        <f>IF(D276 = C330,1,_xll.BDP(K276,$M$7)*L276)</f>
        <v>1</v>
      </c>
      <c r="N276" s="7">
        <f>H276*J276*T276/M276</f>
        <v>-1446.4600000000105</v>
      </c>
      <c r="O276" s="8">
        <f>N276 / Y330</f>
        <v>-8.4373898747466826E-6</v>
      </c>
      <c r="P276" s="7">
        <f>G276*J276*T276/M276</f>
        <v>-422179.68</v>
      </c>
      <c r="Q276" s="10">
        <f>P276 / Y330*100</f>
        <v>-0.2462629147958304</v>
      </c>
      <c r="R276" s="10">
        <f>IF(Q276&lt;0,Q276,0)</f>
        <v>-0.2462629147958304</v>
      </c>
      <c r="S276" s="150">
        <f>IF(Q276&gt;0,Q276,0)</f>
        <v>0</v>
      </c>
      <c r="T276" s="33">
        <f>IF(EXACT(D276,UPPER(D276)),1,0.01)/V276</f>
        <v>1</v>
      </c>
      <c r="U276" s="43">
        <v>0</v>
      </c>
      <c r="V276" s="43">
        <v>1</v>
      </c>
      <c r="W276" s="142">
        <f>IF(AND(Q276&lt;0,O276&gt;0),O276,0)</f>
        <v>0</v>
      </c>
      <c r="X276" s="43">
        <f>IF(AND(Q276&gt;0,O276&gt;0),O276,0)</f>
        <v>0</v>
      </c>
      <c r="Y276" s="3"/>
      <c r="Z276" s="2">
        <f>_xll.BDH(C276,$Z$7,$D$1,$D$1)</f>
        <v>88.76</v>
      </c>
      <c r="AA276" s="19">
        <f>IF(OR(F276="#N/A N/A",Z276="#N/A N/A"),0,  F276 - Z276)</f>
        <v>1.4099999999999966</v>
      </c>
      <c r="AB276" s="22">
        <f>IF(OR(Z276=0,Z276="#N/A N/A"),0,AA276 / Z276*100)</f>
        <v>1.5885534024335246</v>
      </c>
      <c r="AC276" s="146">
        <v>-4666</v>
      </c>
      <c r="AD276" s="21">
        <f>IF(D276 = C330,1,_xll.BDP(K276,$AD$7)*L276)</f>
        <v>1</v>
      </c>
      <c r="AE276" s="158">
        <f>AA276*AC276*T276/AD276 / AF330</f>
        <v>-3.8561520289617527E-5</v>
      </c>
      <c r="AF276" s="195"/>
      <c r="AG276" s="188"/>
      <c r="AH276" s="170"/>
    </row>
    <row r="277" spans="2:34" s="43" customFormat="1" x14ac:dyDescent="0.2">
      <c r="B277" s="48">
        <v>10264</v>
      </c>
      <c r="C277" s="140" t="s">
        <v>133</v>
      </c>
      <c r="D277" s="43" t="str">
        <f>_xll.BDP(C277,$D$7)</f>
        <v>GBp</v>
      </c>
      <c r="E277" s="43" t="s">
        <v>508</v>
      </c>
      <c r="F277" s="2">
        <f>_xll.BDP(C277,$F$7)</f>
        <v>401</v>
      </c>
      <c r="G277" s="2">
        <f>_xll.BDP(C277,$G$7)</f>
        <v>401.2</v>
      </c>
      <c r="H277" s="33">
        <f>IF(OR(G277="#N/A N/A",F277="#N/A N/A"),0,  G277 - F277)</f>
        <v>0.19999999999998863</v>
      </c>
      <c r="I277" s="22">
        <f>IF(OR(F277=0,F277="#N/A N/A"),0,H277 / F277*100)</f>
        <v>4.9875311720695419E-2</v>
      </c>
      <c r="J277" s="25">
        <v>-58670</v>
      </c>
      <c r="K277" s="48" t="str">
        <f>CONCATENATE(C330,D277, " Curncy")</f>
        <v>EURGBp Curncy</v>
      </c>
      <c r="L277" s="43">
        <f>IF(D277 = C330,1,_xll.BDP(K277,$L$7))</f>
        <v>1</v>
      </c>
      <c r="M277" s="4">
        <f>IF(D277 = C330,1,_xll.BDP(K277,$M$7)*L277)</f>
        <v>0.89412000000000003</v>
      </c>
      <c r="N277" s="7">
        <f>H277*J277*T277/M277</f>
        <v>-131.23518096004264</v>
      </c>
      <c r="O277" s="8">
        <f>N277 / Y330</f>
        <v>-7.6551193053579386E-7</v>
      </c>
      <c r="P277" s="7">
        <f>G277*J277*T277/M277</f>
        <v>-263257.77300586051</v>
      </c>
      <c r="Q277" s="10">
        <f>P277 / Y330*100</f>
        <v>-0.15356169326548899</v>
      </c>
      <c r="R277" s="10">
        <f>IF(Q277&lt;0,Q277,0)</f>
        <v>-0.15356169326548899</v>
      </c>
      <c r="S277" s="150">
        <f>IF(Q277&gt;0,Q277,0)</f>
        <v>0</v>
      </c>
      <c r="T277" s="33">
        <f>IF(EXACT(D277,UPPER(D277)),1,0.01)/V277</f>
        <v>0.01</v>
      </c>
      <c r="U277" s="43">
        <v>0</v>
      </c>
      <c r="V277" s="43">
        <v>1</v>
      </c>
      <c r="W277" s="142">
        <f>IF(AND(Q277&lt;0,O277&gt;0),O277,0)</f>
        <v>0</v>
      </c>
      <c r="X277" s="43">
        <f>IF(AND(Q277&gt;0,O277&gt;0),O277,0)</f>
        <v>0</v>
      </c>
      <c r="Y277" s="3"/>
      <c r="Z277" s="2">
        <f>_xll.BDH(C277,$Z$7,$D$1,$D$1)</f>
        <v>399.8</v>
      </c>
      <c r="AA277" s="19">
        <f>IF(OR(F277="#N/A N/A",Z277="#N/A N/A"),0,  F277 - Z277)</f>
        <v>1.1999999999999886</v>
      </c>
      <c r="AB277" s="22">
        <f>IF(OR(Z277=0,Z277="#N/A N/A"),0,AA277 / Z277*100)</f>
        <v>0.3001500750375159</v>
      </c>
      <c r="AC277" s="146">
        <v>-58670</v>
      </c>
      <c r="AD277" s="21">
        <f>IF(D277 = C330,1,_xll.BDP(K277,$AD$7)*L277)</f>
        <v>0.89080999999999999</v>
      </c>
      <c r="AE277" s="158">
        <f>AA277*AC277*T277/AD277 / AF330</f>
        <v>-4.6323626481220777E-6</v>
      </c>
      <c r="AF277" s="195"/>
      <c r="AG277" s="188"/>
      <c r="AH277" s="170"/>
    </row>
    <row r="278" spans="2:34" s="43" customFormat="1" x14ac:dyDescent="0.2">
      <c r="B278" s="48">
        <v>21355</v>
      </c>
      <c r="C278" s="140" t="s">
        <v>143</v>
      </c>
      <c r="D278" s="43" t="str">
        <f>_xll.BDP(C278,$D$7)</f>
        <v>CHF</v>
      </c>
      <c r="E278" s="43" t="s">
        <v>369</v>
      </c>
      <c r="F278" s="2">
        <f>_xll.BDP(C278,$F$7)</f>
        <v>22.71</v>
      </c>
      <c r="G278" s="2">
        <f>_xll.BDP(C278,$G$7)</f>
        <v>23.46</v>
      </c>
      <c r="H278" s="33">
        <f>IF(OR(G278="#N/A N/A",F278="#N/A N/A"),0,  G278 - F278)</f>
        <v>0.75</v>
      </c>
      <c r="I278" s="22">
        <f>IF(OR(F278=0,F278="#N/A N/A"),0,H278 / F278*100)</f>
        <v>3.3025099075297222</v>
      </c>
      <c r="J278" s="25">
        <v>-8029</v>
      </c>
      <c r="K278" s="48" t="str">
        <f>CONCATENATE(C330,D278, " Curncy")</f>
        <v>EURCHF Curncy</v>
      </c>
      <c r="L278" s="43">
        <f>IF(D278 = C330,1,_xll.BDP(K278,$L$7))</f>
        <v>1</v>
      </c>
      <c r="M278" s="4">
        <f>IF(D278 = C330,1,_xll.BDP(K278,$M$7)*L278)</f>
        <v>1.16442</v>
      </c>
      <c r="N278" s="7">
        <f>H278*J278*T278/M278</f>
        <v>-5171.4587519967017</v>
      </c>
      <c r="O278" s="8">
        <f>N278 / Y330</f>
        <v>-3.0165793531633625E-5</v>
      </c>
      <c r="P278" s="7">
        <f>G278*J278*T278/M278</f>
        <v>-161763.22976245685</v>
      </c>
      <c r="Q278" s="10">
        <f>P278 / Y330*100</f>
        <v>-9.4358602166949995E-2</v>
      </c>
      <c r="R278" s="10">
        <f>IF(Q278&lt;0,Q278,0)</f>
        <v>-9.4358602166949995E-2</v>
      </c>
      <c r="S278" s="150">
        <f>IF(Q278&gt;0,Q278,0)</f>
        <v>0</v>
      </c>
      <c r="T278" s="33">
        <f>IF(EXACT(D278,UPPER(D278)),1,0.01)/V278</f>
        <v>1</v>
      </c>
      <c r="U278" s="43">
        <v>0</v>
      </c>
      <c r="V278" s="43">
        <v>1</v>
      </c>
      <c r="W278" s="142">
        <f>IF(AND(Q278&lt;0,O278&gt;0),O278,0)</f>
        <v>0</v>
      </c>
      <c r="X278" s="43">
        <f>IF(AND(Q278&gt;0,O278&gt;0),O278,0)</f>
        <v>0</v>
      </c>
      <c r="Y278" s="3"/>
      <c r="Z278" s="2">
        <f>_xll.BDH(C278,$Z$7,$D$1,$D$1)</f>
        <v>22.14</v>
      </c>
      <c r="AA278" s="19">
        <f>IF(OR(F278="#N/A N/A",Z278="#N/A N/A"),0,  F278 - Z278)</f>
        <v>0.57000000000000028</v>
      </c>
      <c r="AB278" s="22">
        <f>IF(OR(Z278=0,Z278="#N/A N/A"),0,AA278 / Z278*100)</f>
        <v>2.5745257452574539</v>
      </c>
      <c r="AC278" s="146">
        <v>-8029</v>
      </c>
      <c r="AD278" s="21">
        <f>IF(D278 = C330,1,_xll.BDP(K278,$AD$7)*L278)</f>
        <v>1.15944</v>
      </c>
      <c r="AE278" s="158">
        <f>AA278*AC278*T278/AD278 / AF330</f>
        <v>-2.3135470439547101E-5</v>
      </c>
      <c r="AF278" s="195"/>
      <c r="AG278" s="188"/>
      <c r="AH278" s="170"/>
    </row>
    <row r="279" spans="2:34" s="43" customFormat="1" x14ac:dyDescent="0.2">
      <c r="B279" s="48">
        <v>17946</v>
      </c>
      <c r="C279" s="140" t="s">
        <v>74</v>
      </c>
      <c r="D279" s="43" t="str">
        <f>_xll.BDP(C279,$D$7)</f>
        <v>USD</v>
      </c>
      <c r="E279" s="43" t="s">
        <v>368</v>
      </c>
      <c r="F279" s="2">
        <f>_xll.BDP(C279,$F$7)</f>
        <v>45.79</v>
      </c>
      <c r="G279" s="2">
        <f>_xll.BDP(C279,$G$7)</f>
        <v>45.77</v>
      </c>
      <c r="H279" s="33">
        <f>IF(OR(G279="#N/A N/A",F279="#N/A N/A"),0,  G279 - F279)</f>
        <v>-1.9999999999996021E-2</v>
      </c>
      <c r="I279" s="22">
        <f>IF(OR(F279=0,F279="#N/A N/A"),0,H279 / F279*100)</f>
        <v>-4.3677658877475482E-2</v>
      </c>
      <c r="J279" s="25">
        <v>-3650</v>
      </c>
      <c r="K279" s="48" t="str">
        <f>CONCATENATE(C330,D279, " Curncy")</f>
        <v>EURUSD Curncy</v>
      </c>
      <c r="L279" s="43">
        <f>IF(D279 = C330,1,_xll.BDP(K279,$L$7))</f>
        <v>1</v>
      </c>
      <c r="M279" s="4">
        <f>IF(D279 = C330,1,_xll.BDP(K279,$M$7)*L279)</f>
        <v>1.2407999999999999</v>
      </c>
      <c r="N279" s="7">
        <f>H279*J279*T279/M279</f>
        <v>58.833010960658832</v>
      </c>
      <c r="O279" s="8">
        <f>N279 / Y330</f>
        <v>3.4318062786410953E-7</v>
      </c>
      <c r="P279" s="7">
        <f>G279*J279*T279/M279</f>
        <v>-134639.34558349452</v>
      </c>
      <c r="Q279" s="10">
        <f>P279 / Y330*100</f>
        <v>-7.8536886686717086E-2</v>
      </c>
      <c r="R279" s="10">
        <f>IF(Q279&lt;0,Q279,0)</f>
        <v>-7.8536886686717086E-2</v>
      </c>
      <c r="S279" s="150">
        <f>IF(Q279&gt;0,Q279,0)</f>
        <v>0</v>
      </c>
      <c r="T279" s="33">
        <f>IF(EXACT(D279,UPPER(D279)),1,0.01)/V279</f>
        <v>1</v>
      </c>
      <c r="U279" s="43">
        <v>0</v>
      </c>
      <c r="V279" s="43">
        <v>1</v>
      </c>
      <c r="W279" s="142">
        <f>IF(AND(Q279&lt;0,O279&gt;0),O279,0)</f>
        <v>3.4318062786410953E-7</v>
      </c>
      <c r="X279" s="43">
        <f>IF(AND(Q279&gt;0,O279&gt;0),O279,0)</f>
        <v>0</v>
      </c>
      <c r="Y279" s="3"/>
      <c r="Z279" s="2">
        <f>_xll.BDH(C279,$Z$7,$D$1,$D$1)</f>
        <v>45.54</v>
      </c>
      <c r="AA279" s="19">
        <f>IF(OR(F279="#N/A N/A",Z279="#N/A N/A"),0,  F279 - Z279)</f>
        <v>0.25</v>
      </c>
      <c r="AB279" s="22">
        <f>IF(OR(Z279=0,Z279="#N/A N/A"),0,AA279 / Z279*100)</f>
        <v>0.54896794027228812</v>
      </c>
      <c r="AC279" s="146">
        <v>-3650</v>
      </c>
      <c r="AD279" s="21">
        <f>IF(D279 = C330,1,_xll.BDP(K279,$AD$7)*L279)</f>
        <v>1.2334000000000001</v>
      </c>
      <c r="AE279" s="158">
        <f>AA279*AC279*T279/AD279 / AF330</f>
        <v>-4.3362990917065937E-6</v>
      </c>
      <c r="AF279" s="195"/>
      <c r="AG279" s="188"/>
      <c r="AH279" s="170"/>
    </row>
    <row r="280" spans="2:34" s="43" customFormat="1" x14ac:dyDescent="0.2">
      <c r="B280" s="48">
        <v>6366</v>
      </c>
      <c r="C280" s="140" t="s">
        <v>129</v>
      </c>
      <c r="D280" s="43" t="str">
        <f>_xll.BDP(C280,$D$7)</f>
        <v>GBp</v>
      </c>
      <c r="E280" s="43" t="s">
        <v>512</v>
      </c>
      <c r="F280" s="2">
        <f>_xll.BDP(C280,$F$7)</f>
        <v>3788</v>
      </c>
      <c r="G280" s="2">
        <f>_xll.BDP(C280,$G$7)</f>
        <v>3811</v>
      </c>
      <c r="H280" s="33">
        <f>IF(OR(G280="#N/A N/A",F280="#N/A N/A"),0,  G280 - F280)</f>
        <v>23</v>
      </c>
      <c r="I280" s="22">
        <f>IF(OR(F280=0,F280="#N/A N/A"),0,H280 / F280*100)</f>
        <v>0.60718057022175298</v>
      </c>
      <c r="J280" s="25">
        <v>-7517</v>
      </c>
      <c r="K280" s="48" t="str">
        <f>CONCATENATE(C330,D280, " Curncy")</f>
        <v>EURGBp Curncy</v>
      </c>
      <c r="L280" s="43">
        <f>IF(D280 = C330,1,_xll.BDP(K280,$L$7))</f>
        <v>1</v>
      </c>
      <c r="M280" s="4">
        <f>IF(D280 = C330,1,_xll.BDP(K280,$M$7)*L280)</f>
        <v>0.89412000000000003</v>
      </c>
      <c r="N280" s="7">
        <f>H280*J280*T280/M280</f>
        <v>-1933.6442535677538</v>
      </c>
      <c r="O280" s="8">
        <f>N280 / Y330</f>
        <v>-1.1279199180353798E-5</v>
      </c>
      <c r="P280" s="7">
        <f>G280*J280*T280/M280</f>
        <v>-320396.44566724822</v>
      </c>
      <c r="Q280" s="10">
        <f>P280 / Y330*100</f>
        <v>-0.18689142641881878</v>
      </c>
      <c r="R280" s="10">
        <f>IF(Q280&lt;0,Q280,0)</f>
        <v>-0.18689142641881878</v>
      </c>
      <c r="S280" s="150">
        <f>IF(Q280&gt;0,Q280,0)</f>
        <v>0</v>
      </c>
      <c r="T280" s="33">
        <f>IF(EXACT(D280,UPPER(D280)),1,0.01)/V280</f>
        <v>0.01</v>
      </c>
      <c r="U280" s="43">
        <v>0</v>
      </c>
      <c r="V280" s="43">
        <v>1</v>
      </c>
      <c r="W280" s="142">
        <f>IF(AND(Q280&lt;0,O280&gt;0),O280,0)</f>
        <v>0</v>
      </c>
      <c r="X280" s="43">
        <f>IF(AND(Q280&gt;0,O280&gt;0),O280,0)</f>
        <v>0</v>
      </c>
      <c r="Y280" s="3"/>
      <c r="Z280" s="2">
        <f>_xll.BDH(C280,$Z$7,$D$1,$D$1)</f>
        <v>3765</v>
      </c>
      <c r="AA280" s="19">
        <f>IF(OR(F280="#N/A N/A",Z280="#N/A N/A"),0,  F280 - Z280)</f>
        <v>23</v>
      </c>
      <c r="AB280" s="22">
        <f>IF(OR(Z280=0,Z280="#N/A N/A"),0,AA280 / Z280*100)</f>
        <v>0.61088977423638779</v>
      </c>
      <c r="AC280" s="146">
        <v>-7517</v>
      </c>
      <c r="AD280" s="21">
        <f>IF(D280 = C330,1,_xll.BDP(K280,$AD$7)*L280)</f>
        <v>0.89080999999999999</v>
      </c>
      <c r="AE280" s="158">
        <f>AA280*AC280*T280/AD280 / AF330</f>
        <v>-1.1375686191075532E-5</v>
      </c>
      <c r="AF280" s="195"/>
      <c r="AG280" s="188"/>
      <c r="AH280" s="170"/>
    </row>
    <row r="281" spans="2:34" s="43" customFormat="1" x14ac:dyDescent="0.2">
      <c r="B281" s="48">
        <v>26358</v>
      </c>
      <c r="C281" s="140" t="s">
        <v>159</v>
      </c>
      <c r="D281" s="43" t="str">
        <f>_xll.BDP(C281,$D$7)</f>
        <v>NOK</v>
      </c>
      <c r="E281" s="43" t="s">
        <v>367</v>
      </c>
      <c r="F281" s="2">
        <f>_xll.BDP(C281,$F$7)</f>
        <v>34.200000000000003</v>
      </c>
      <c r="G281" s="2">
        <f>_xll.BDP(C281,$G$7)</f>
        <v>35</v>
      </c>
      <c r="H281" s="33">
        <f>IF(OR(G281="#N/A N/A",F281="#N/A N/A"),0,  G281 - F281)</f>
        <v>0.79999999999999716</v>
      </c>
      <c r="I281" s="22">
        <f>IF(OR(F281=0,F281="#N/A N/A"),0,H281 / F281*100)</f>
        <v>2.339181286549699</v>
      </c>
      <c r="J281" s="25">
        <v>93619</v>
      </c>
      <c r="K281" s="48" t="str">
        <f>CONCATENATE(C330,D281, " Curncy")</f>
        <v>EURNOK Curncy</v>
      </c>
      <c r="L281" s="43">
        <f>IF(D281 = C330,1,_xll.BDP(K281,$L$7))</f>
        <v>1</v>
      </c>
      <c r="M281" s="4">
        <f>IF(D281 = C330,1,_xll.BDP(K281,$M$7)*L281)</f>
        <v>9.6593999999999998</v>
      </c>
      <c r="N281" s="7">
        <f>H281*J281*T281/M281</f>
        <v>7753.6078845476668</v>
      </c>
      <c r="O281" s="8">
        <f>N281 / Y330</f>
        <v>4.5227806270369079E-5</v>
      </c>
      <c r="P281" s="7">
        <f>G281*J281*T281/M281</f>
        <v>339220.34494896163</v>
      </c>
      <c r="Q281" s="10">
        <f>P281 / Y330*100</f>
        <v>0.19787165243286545</v>
      </c>
      <c r="R281" s="10">
        <f>IF(Q281&lt;0,Q281,0)</f>
        <v>0</v>
      </c>
      <c r="S281" s="150">
        <f>IF(Q281&gt;0,Q281,0)</f>
        <v>0.19787165243286545</v>
      </c>
      <c r="T281" s="33">
        <f>IF(EXACT(D281,UPPER(D281)),1,0.01)/V281</f>
        <v>1</v>
      </c>
      <c r="U281" s="43">
        <v>0</v>
      </c>
      <c r="V281" s="43">
        <v>1</v>
      </c>
      <c r="W281" s="142">
        <f>IF(AND(Q281&lt;0,O281&gt;0),O281,0)</f>
        <v>0</v>
      </c>
      <c r="X281" s="43">
        <f>IF(AND(Q281&gt;0,O281&gt;0),O281,0)</f>
        <v>4.5227806270369079E-5</v>
      </c>
      <c r="Y281" s="3"/>
      <c r="Z281" s="2">
        <f>_xll.BDH(C281,$Z$7,$D$1,$D$1)</f>
        <v>33.799999999999997</v>
      </c>
      <c r="AA281" s="19">
        <f>IF(OR(F281="#N/A N/A",Z281="#N/A N/A"),0,  F281 - Z281)</f>
        <v>0.40000000000000568</v>
      </c>
      <c r="AB281" s="22">
        <f>IF(OR(Z281=0,Z281="#N/A N/A"),0,AA281 / Z281*100)</f>
        <v>1.1834319526627388</v>
      </c>
      <c r="AC281" s="146">
        <v>93619</v>
      </c>
      <c r="AD281" s="21">
        <f>IF(D281 = C330,1,_xll.BDP(K281,$AD$7)*L281)</f>
        <v>9.6501000000000001</v>
      </c>
      <c r="AE281" s="158">
        <f>AA281*AC281*T281/AD281 / AF330</f>
        <v>2.2744818518886209E-5</v>
      </c>
      <c r="AF281" s="195"/>
      <c r="AG281" s="188"/>
      <c r="AH281" s="170"/>
    </row>
    <row r="282" spans="2:34" s="43" customFormat="1" x14ac:dyDescent="0.2">
      <c r="B282" s="48">
        <v>20173</v>
      </c>
      <c r="C282" s="140" t="s">
        <v>70</v>
      </c>
      <c r="D282" s="43" t="str">
        <f>_xll.BDP(C282,$D$7)</f>
        <v>USD</v>
      </c>
      <c r="E282" s="43" t="s">
        <v>366</v>
      </c>
      <c r="F282" s="2">
        <f>_xll.BDP(C282,$F$7)</f>
        <v>43.76</v>
      </c>
      <c r="G282" s="2">
        <f>_xll.BDP(C282,$G$7)</f>
        <v>43.54</v>
      </c>
      <c r="H282" s="33">
        <f>IF(OR(G282="#N/A N/A",F282="#N/A N/A"),0,  G282 - F282)</f>
        <v>-0.21999999999999886</v>
      </c>
      <c r="I282" s="22">
        <f>IF(OR(F282=0,F282="#N/A N/A"),0,H282 / F282*100)</f>
        <v>-0.50274223034734666</v>
      </c>
      <c r="J282" s="25">
        <v>-8390</v>
      </c>
      <c r="K282" s="48" t="str">
        <f>CONCATENATE(C330,D282, " Curncy")</f>
        <v>EURUSD Curncy</v>
      </c>
      <c r="L282" s="43">
        <f>IF(D282 = C330,1,_xll.BDP(K282,$L$7))</f>
        <v>1</v>
      </c>
      <c r="M282" s="4">
        <f>IF(D282 = C330,1,_xll.BDP(K282,$M$7)*L282)</f>
        <v>1.2407999999999999</v>
      </c>
      <c r="N282" s="7">
        <f>H282*J282*T282/M282</f>
        <v>1487.588652482262</v>
      </c>
      <c r="O282" s="8">
        <f>N282 / Y330</f>
        <v>8.6772986700232345E-6</v>
      </c>
      <c r="P282" s="7">
        <f>G282*J282*T282/M282</f>
        <v>-294407.31785944552</v>
      </c>
      <c r="Q282" s="10">
        <f>P282 / Y330*100</f>
        <v>-0.17173162913309709</v>
      </c>
      <c r="R282" s="10">
        <f>IF(Q282&lt;0,Q282,0)</f>
        <v>-0.17173162913309709</v>
      </c>
      <c r="S282" s="150">
        <f>IF(Q282&gt;0,Q282,0)</f>
        <v>0</v>
      </c>
      <c r="T282" s="33">
        <f>IF(EXACT(D282,UPPER(D282)),1,0.01)/V282</f>
        <v>1</v>
      </c>
      <c r="U282" s="43">
        <v>0</v>
      </c>
      <c r="V282" s="43">
        <v>1</v>
      </c>
      <c r="W282" s="142">
        <f>IF(AND(Q282&lt;0,O282&gt;0),O282,0)</f>
        <v>8.6772986700232345E-6</v>
      </c>
      <c r="X282" s="43">
        <f>IF(AND(Q282&gt;0,O282&gt;0),O282,0)</f>
        <v>0</v>
      </c>
      <c r="Y282" s="3"/>
      <c r="Z282" s="2">
        <f>_xll.BDH(C282,$Z$7,$D$1,$D$1)</f>
        <v>43.6</v>
      </c>
      <c r="AA282" s="19">
        <f>IF(OR(F282="#N/A N/A",Z282="#N/A N/A"),0,  F282 - Z282)</f>
        <v>0.15999999999999659</v>
      </c>
      <c r="AB282" s="22">
        <f>IF(OR(Z282=0,Z282="#N/A N/A"),0,AA282 / Z282*100)</f>
        <v>0.36697247706421238</v>
      </c>
      <c r="AC282" s="146">
        <v>-8390</v>
      </c>
      <c r="AD282" s="21">
        <f>IF(D282 = C330,1,_xll.BDP(K282,$AD$7)*L282)</f>
        <v>1.2334000000000001</v>
      </c>
      <c r="AE282" s="158">
        <f>AA282*AC282*T282/AD282 / AF330</f>
        <v>-6.3792305761170487E-6</v>
      </c>
      <c r="AF282" s="195"/>
      <c r="AG282" s="188"/>
      <c r="AH282" s="170"/>
    </row>
    <row r="283" spans="2:34" s="43" customFormat="1" x14ac:dyDescent="0.2">
      <c r="B283" s="48">
        <v>24308</v>
      </c>
      <c r="C283" s="140" t="s">
        <v>69</v>
      </c>
      <c r="D283" s="43" t="str">
        <f>_xll.BDP(C283,$D$7)</f>
        <v>USD</v>
      </c>
      <c r="E283" s="43" t="s">
        <v>365</v>
      </c>
      <c r="F283" s="2">
        <f>_xll.BDP(C283,$F$7)</f>
        <v>330.82</v>
      </c>
      <c r="G283" s="2">
        <f>_xll.BDP(C283,$G$7)</f>
        <v>333.12</v>
      </c>
      <c r="H283" s="33">
        <f>IF(OR(G283="#N/A N/A",F283="#N/A N/A"),0,  G283 - F283)</f>
        <v>2.3000000000000114</v>
      </c>
      <c r="I283" s="22">
        <f>IF(OR(F283=0,F283="#N/A N/A"),0,H283 / F283*100)</f>
        <v>0.69524212562723275</v>
      </c>
      <c r="J283" s="25">
        <v>-525</v>
      </c>
      <c r="K283" s="48" t="str">
        <f>CONCATENATE(C330,D283, " Curncy")</f>
        <v>EURUSD Curncy</v>
      </c>
      <c r="L283" s="43">
        <f>IF(D283 = C330,1,_xll.BDP(K283,$L$7))</f>
        <v>1</v>
      </c>
      <c r="M283" s="4">
        <f>IF(D283 = C330,1,_xll.BDP(K283,$M$7)*L283)</f>
        <v>1.2407999999999999</v>
      </c>
      <c r="N283" s="7">
        <f>H283*J283*T283/M283</f>
        <v>-973.16247582205517</v>
      </c>
      <c r="O283" s="8">
        <f>N283 / Y330</f>
        <v>-5.6765836732328319E-6</v>
      </c>
      <c r="P283" s="7">
        <f>G283*J283*T283/M283</f>
        <v>-140947.7756286267</v>
      </c>
      <c r="Q283" s="10">
        <f>P283 / Y330*100</f>
        <v>-8.2216676227274424E-2</v>
      </c>
      <c r="R283" s="10">
        <f>IF(Q283&lt;0,Q283,0)</f>
        <v>-8.2216676227274424E-2</v>
      </c>
      <c r="S283" s="150">
        <f>IF(Q283&gt;0,Q283,0)</f>
        <v>0</v>
      </c>
      <c r="T283" s="33">
        <f>IF(EXACT(D283,UPPER(D283)),1,0.01)/V283</f>
        <v>1</v>
      </c>
      <c r="U283" s="43">
        <v>0</v>
      </c>
      <c r="V283" s="43">
        <v>1</v>
      </c>
      <c r="W283" s="142">
        <f>IF(AND(Q283&lt;0,O283&gt;0),O283,0)</f>
        <v>0</v>
      </c>
      <c r="X283" s="43">
        <f>IF(AND(Q283&gt;0,O283&gt;0),O283,0)</f>
        <v>0</v>
      </c>
      <c r="Y283" s="3"/>
      <c r="Z283" s="2">
        <f>_xll.BDH(C283,$Z$7,$D$1,$D$1)</f>
        <v>324.54000000000002</v>
      </c>
      <c r="AA283" s="19">
        <f>IF(OR(F283="#N/A N/A",Z283="#N/A N/A"),0,  F283 - Z283)</f>
        <v>6.2799999999999727</v>
      </c>
      <c r="AB283" s="22">
        <f>IF(OR(Z283=0,Z283="#N/A N/A"),0,AA283 / Z283*100)</f>
        <v>1.9350465273926087</v>
      </c>
      <c r="AC283" s="146">
        <v>-525</v>
      </c>
      <c r="AD283" s="21">
        <f>IF(D283 = C330,1,_xll.BDP(K283,$AD$7)*L283)</f>
        <v>1.2334000000000001</v>
      </c>
      <c r="AE283" s="158">
        <f>AA283*AC283*T283/AD283 / AF330</f>
        <v>-1.5667702033267481E-5</v>
      </c>
      <c r="AF283" s="195"/>
      <c r="AG283" s="188"/>
      <c r="AH283" s="170"/>
    </row>
    <row r="284" spans="2:34" s="43" customFormat="1" x14ac:dyDescent="0.2">
      <c r="B284" s="48">
        <v>26826</v>
      </c>
      <c r="C284" s="140" t="s">
        <v>123</v>
      </c>
      <c r="D284" s="43" t="str">
        <f>_xll.BDP(C284,$D$7)</f>
        <v>GBp</v>
      </c>
      <c r="E284" s="43" t="s">
        <v>538</v>
      </c>
      <c r="F284" s="2">
        <f>_xll.BDP(C284,$F$7)</f>
        <v>810.5</v>
      </c>
      <c r="G284" s="2">
        <f>_xll.BDP(C284,$G$7)</f>
        <v>814.5</v>
      </c>
      <c r="H284" s="33">
        <f>IF(OR(G284="#N/A N/A",F284="#N/A N/A"),0,  G284 - F284)</f>
        <v>4</v>
      </c>
      <c r="I284" s="22">
        <f>IF(OR(F284=0,F284="#N/A N/A"),0,H284 / F284*100)</f>
        <v>0.49352251696483651</v>
      </c>
      <c r="J284" s="25">
        <v>55100</v>
      </c>
      <c r="K284" s="48" t="str">
        <f>CONCATENATE(C330,D284, " Curncy")</f>
        <v>EURGBp Curncy</v>
      </c>
      <c r="L284" s="43">
        <f>IF(D284 = C330,1,_xll.BDP(K284,$L$7))</f>
        <v>1</v>
      </c>
      <c r="M284" s="4">
        <f>IF(D284 = C330,1,_xll.BDP(K284,$M$7)*L284)</f>
        <v>0.89412000000000003</v>
      </c>
      <c r="N284" s="7">
        <f>H284*J284*T284/M284</f>
        <v>2464.9935131749653</v>
      </c>
      <c r="O284" s="8">
        <f>N284 / Y330</f>
        <v>1.4378628727637512E-5</v>
      </c>
      <c r="P284" s="7">
        <f>G284*J284*T284/M284</f>
        <v>501934.30412025232</v>
      </c>
      <c r="Q284" s="10">
        <f>P284 / Y330*100</f>
        <v>0.29278482746651885</v>
      </c>
      <c r="R284" s="10">
        <f>IF(Q284&lt;0,Q284,0)</f>
        <v>0</v>
      </c>
      <c r="S284" s="150">
        <f>IF(Q284&gt;0,Q284,0)</f>
        <v>0.29278482746651885</v>
      </c>
      <c r="T284" s="33">
        <f>IF(EXACT(D284,UPPER(D284)),1,0.01)/V284</f>
        <v>0.01</v>
      </c>
      <c r="U284" s="43">
        <v>0</v>
      </c>
      <c r="V284" s="43">
        <v>1</v>
      </c>
      <c r="W284" s="142">
        <f>IF(AND(Q284&lt;0,O284&gt;0),O284,0)</f>
        <v>0</v>
      </c>
      <c r="X284" s="43">
        <f>IF(AND(Q284&gt;0,O284&gt;0),O284,0)</f>
        <v>1.4378628727637512E-5</v>
      </c>
      <c r="Y284" s="3"/>
      <c r="Z284" s="2">
        <f>_xll.BDH(C284,$Z$7,$D$1,$D$1)</f>
        <v>813.5</v>
      </c>
      <c r="AA284" s="19">
        <f>IF(OR(F284="#N/A N/A",Z284="#N/A N/A"),0,  F284 - Z284)</f>
        <v>-3</v>
      </c>
      <c r="AB284" s="22">
        <f>IF(OR(Z284=0,Z284="#N/A N/A"),0,AA284 / Z284*100)</f>
        <v>-0.36877688998156116</v>
      </c>
      <c r="AC284" s="146">
        <v>55100</v>
      </c>
      <c r="AD284" s="21">
        <f>IF(D284 = C330,1,_xll.BDP(K284,$AD$7)*L284)</f>
        <v>0.89080999999999999</v>
      </c>
      <c r="AE284" s="158">
        <f>AA284*AC284*T284/AD284 / AF330</f>
        <v>-1.0876222171106567E-5</v>
      </c>
      <c r="AF284" s="195"/>
      <c r="AG284" s="188"/>
      <c r="AH284" s="170"/>
    </row>
    <row r="285" spans="2:34" s="43" customFormat="1" x14ac:dyDescent="0.2">
      <c r="B285" s="48">
        <v>3917</v>
      </c>
      <c r="C285" s="140" t="s">
        <v>218</v>
      </c>
      <c r="D285" s="43" t="str">
        <f>_xll.BDP(C285,$D$7)</f>
        <v>EUR</v>
      </c>
      <c r="E285" s="43" t="s">
        <v>364</v>
      </c>
      <c r="F285" s="2">
        <f>_xll.BDP(C285,$F$7)</f>
        <v>10.47</v>
      </c>
      <c r="G285" s="2">
        <f>_xll.BDP(C285,$G$7)</f>
        <v>10.43</v>
      </c>
      <c r="H285" s="33">
        <f>IF(OR(G285="#N/A N/A",F285="#N/A N/A"),0,  G285 - F285)</f>
        <v>-4.0000000000000924E-2</v>
      </c>
      <c r="I285" s="22">
        <f>IF(OR(F285=0,F285="#N/A N/A"),0,H285 / F285*100)</f>
        <v>-0.38204393505253981</v>
      </c>
      <c r="J285" s="25">
        <v>41441</v>
      </c>
      <c r="K285" s="48" t="str">
        <f>CONCATENATE(C330,D285, " Curncy")</f>
        <v>EUREUR Curncy</v>
      </c>
      <c r="L285" s="43">
        <f>IF(D285 = C330,1,_xll.BDP(K285,$L$7))</f>
        <v>1</v>
      </c>
      <c r="M285" s="4">
        <f>IF(D285 = C330,1,_xll.BDP(K285,$M$7)*L285)</f>
        <v>1</v>
      </c>
      <c r="N285" s="7">
        <f>H285*J285*T285/M285</f>
        <v>-1657.6400000000383</v>
      </c>
      <c r="O285" s="8">
        <f>N285 / Y330</f>
        <v>-9.6692303637676209E-6</v>
      </c>
      <c r="P285" s="7">
        <f>G285*J285*T285/M285</f>
        <v>432229.63</v>
      </c>
      <c r="Q285" s="10">
        <f>P285 / Y330*100</f>
        <v>0.2521251817352349</v>
      </c>
      <c r="R285" s="10">
        <f>IF(Q285&lt;0,Q285,0)</f>
        <v>0</v>
      </c>
      <c r="S285" s="150">
        <f>IF(Q285&gt;0,Q285,0)</f>
        <v>0.2521251817352349</v>
      </c>
      <c r="T285" s="33">
        <f>IF(EXACT(D285,UPPER(D285)),1,0.01)/V285</f>
        <v>1</v>
      </c>
      <c r="U285" s="43">
        <v>0</v>
      </c>
      <c r="V285" s="43">
        <v>1</v>
      </c>
      <c r="W285" s="142">
        <f>IF(AND(Q285&lt;0,O285&gt;0),O285,0)</f>
        <v>0</v>
      </c>
      <c r="X285" s="43">
        <f>IF(AND(Q285&gt;0,O285&gt;0),O285,0)</f>
        <v>0</v>
      </c>
      <c r="Y285" s="3"/>
      <c r="Z285" s="2">
        <f>_xll.BDH(C285,$Z$7,$D$1,$D$1)</f>
        <v>10.285</v>
      </c>
      <c r="AA285" s="19">
        <f>IF(OR(F285="#N/A N/A",Z285="#N/A N/A"),0,  F285 - Z285)</f>
        <v>0.1850000000000005</v>
      </c>
      <c r="AB285" s="22">
        <f>IF(OR(Z285=0,Z285="#N/A N/A"),0,AA285 / Z285*100)</f>
        <v>1.7987360233349587</v>
      </c>
      <c r="AC285" s="146">
        <v>41441</v>
      </c>
      <c r="AD285" s="21">
        <f>IF(D285 = C330,1,_xll.BDP(K285,$AD$7)*L285)</f>
        <v>1</v>
      </c>
      <c r="AE285" s="158">
        <f>AA285*AC285*T285/AD285 / AF330</f>
        <v>4.4935776999993754E-5</v>
      </c>
      <c r="AF285" s="195"/>
      <c r="AG285" s="188"/>
      <c r="AH285" s="170"/>
    </row>
    <row r="286" spans="2:34" s="43" customFormat="1" x14ac:dyDescent="0.2">
      <c r="B286" s="48">
        <v>23985</v>
      </c>
      <c r="C286" s="140" t="s">
        <v>201</v>
      </c>
      <c r="D286" s="43" t="str">
        <f>_xll.BDP(C286,$D$7)</f>
        <v>EUR</v>
      </c>
      <c r="E286" s="43" t="s">
        <v>363</v>
      </c>
      <c r="F286" s="2">
        <f>_xll.BDP(C286,$F$7)</f>
        <v>15.2</v>
      </c>
      <c r="G286" s="2">
        <f>_xll.BDP(C286,$G$7)</f>
        <v>15.28</v>
      </c>
      <c r="H286" s="33">
        <f>IF(OR(G286="#N/A N/A",F286="#N/A N/A"),0,  G286 - F286)</f>
        <v>8.0000000000000071E-2</v>
      </c>
      <c r="I286" s="22">
        <f>IF(OR(F286=0,F286="#N/A N/A"),0,H286 / F286*100)</f>
        <v>0.52631578947368474</v>
      </c>
      <c r="J286" s="25">
        <v>-11822</v>
      </c>
      <c r="K286" s="48" t="str">
        <f>CONCATENATE(C330,D286, " Curncy")</f>
        <v>EUREUR Curncy</v>
      </c>
      <c r="L286" s="43">
        <f>IF(D286 = C330,1,_xll.BDP(K286,$L$7))</f>
        <v>1</v>
      </c>
      <c r="M286" s="4">
        <f>IF(D286 = C330,1,_xll.BDP(K286,$M$7)*L286)</f>
        <v>1</v>
      </c>
      <c r="N286" s="7">
        <f>H286*J286*T286/M286</f>
        <v>-945.76000000000079</v>
      </c>
      <c r="O286" s="8">
        <f>N286 / Y330</f>
        <v>-5.5167414570332892E-6</v>
      </c>
      <c r="P286" s="7">
        <f>G286*J286*T286/M286</f>
        <v>-180640.16</v>
      </c>
      <c r="Q286" s="10">
        <f>P286 / Y330*100</f>
        <v>-0.10536976182933575</v>
      </c>
      <c r="R286" s="10">
        <f>IF(Q286&lt;0,Q286,0)</f>
        <v>-0.10536976182933575</v>
      </c>
      <c r="S286" s="150">
        <f>IF(Q286&gt;0,Q286,0)</f>
        <v>0</v>
      </c>
      <c r="T286" s="33">
        <f>IF(EXACT(D286,UPPER(D286)),1,0.01)/V286</f>
        <v>1</v>
      </c>
      <c r="U286" s="43">
        <v>0</v>
      </c>
      <c r="V286" s="43">
        <v>1</v>
      </c>
      <c r="W286" s="142">
        <f>IF(AND(Q286&lt;0,O286&gt;0),O286,0)</f>
        <v>0</v>
      </c>
      <c r="X286" s="43">
        <f>IF(AND(Q286&gt;0,O286&gt;0),O286,0)</f>
        <v>0</v>
      </c>
      <c r="Y286" s="3"/>
      <c r="Z286" s="2">
        <f>_xll.BDH(C286,$Z$7,$D$1,$D$1)</f>
        <v>15.06</v>
      </c>
      <c r="AA286" s="19">
        <f>IF(OR(F286="#N/A N/A",Z286="#N/A N/A"),0,  F286 - Z286)</f>
        <v>0.13999999999999879</v>
      </c>
      <c r="AB286" s="22">
        <f>IF(OR(Z286=0,Z286="#N/A N/A"),0,AA286 / Z286*100)</f>
        <v>0.92961487383797325</v>
      </c>
      <c r="AC286" s="146">
        <v>-11822</v>
      </c>
      <c r="AD286" s="21">
        <f>IF(D286 = C330,1,_xll.BDP(K286,$AD$7)*L286)</f>
        <v>1</v>
      </c>
      <c r="AE286" s="158">
        <f>AA286*AC286*T286/AD286 / AF330</f>
        <v>-9.7008388737813288E-6</v>
      </c>
      <c r="AF286" s="195"/>
      <c r="AG286" s="188"/>
      <c r="AH286" s="170"/>
    </row>
    <row r="287" spans="2:34" s="43" customFormat="1" x14ac:dyDescent="0.2">
      <c r="B287" s="48">
        <v>565</v>
      </c>
      <c r="C287" s="140" t="s">
        <v>158</v>
      </c>
      <c r="D287" s="43" t="str">
        <f>_xll.BDP(C287,$D$7)</f>
        <v>NOK</v>
      </c>
      <c r="E287" s="43" t="s">
        <v>362</v>
      </c>
      <c r="F287" s="2">
        <f>_xll.BDP(C287,$F$7)</f>
        <v>31.12</v>
      </c>
      <c r="G287" s="2">
        <f>_xll.BDP(C287,$G$7)</f>
        <v>34.979999999999997</v>
      </c>
      <c r="H287" s="33">
        <f>IF(OR(G287="#N/A N/A",F287="#N/A N/A"),0,  G287 - F287)</f>
        <v>3.8599999999999959</v>
      </c>
      <c r="I287" s="22">
        <f>IF(OR(F287=0,F287="#N/A N/A"),0,H287 / F287*100)</f>
        <v>12.403598971722351</v>
      </c>
      <c r="J287" s="25">
        <v>106962</v>
      </c>
      <c r="K287" s="48" t="str">
        <f>CONCATENATE(C330,D287, " Curncy")</f>
        <v>EURNOK Curncy</v>
      </c>
      <c r="L287" s="43">
        <f>IF(D287 = C330,1,_xll.BDP(K287,$L$7))</f>
        <v>1</v>
      </c>
      <c r="M287" s="4">
        <f>IF(D287 = C330,1,_xll.BDP(K287,$M$7)*L287)</f>
        <v>9.6593999999999998</v>
      </c>
      <c r="N287" s="7">
        <f>H287*J287*T287/M287</f>
        <v>42743.164171687633</v>
      </c>
      <c r="O287" s="8">
        <f>N287 / Y330</f>
        <v>2.4932645257859175E-4</v>
      </c>
      <c r="P287" s="7">
        <f>G287*J287*T287/M287</f>
        <v>387346.08360767749</v>
      </c>
      <c r="Q287" s="10">
        <f>P287 / Y330*100</f>
        <v>0.22594402360619556</v>
      </c>
      <c r="R287" s="10">
        <f>IF(Q287&lt;0,Q287,0)</f>
        <v>0</v>
      </c>
      <c r="S287" s="150">
        <f>IF(Q287&gt;0,Q287,0)</f>
        <v>0.22594402360619556</v>
      </c>
      <c r="T287" s="33">
        <f>IF(EXACT(D287,UPPER(D287)),1,0.01)/V287</f>
        <v>1</v>
      </c>
      <c r="U287" s="43">
        <v>0</v>
      </c>
      <c r="V287" s="43">
        <v>1</v>
      </c>
      <c r="W287" s="142">
        <f>IF(AND(Q287&lt;0,O287&gt;0),O287,0)</f>
        <v>0</v>
      </c>
      <c r="X287" s="43">
        <f>IF(AND(Q287&gt;0,O287&gt;0),O287,0)</f>
        <v>2.4932645257859175E-4</v>
      </c>
      <c r="Y287" s="3"/>
      <c r="Z287" s="2">
        <f>_xll.BDH(C287,$Z$7,$D$1,$D$1)</f>
        <v>30.46</v>
      </c>
      <c r="AA287" s="19">
        <f>IF(OR(F287="#N/A N/A",Z287="#N/A N/A"),0,  F287 - Z287)</f>
        <v>0.66000000000000014</v>
      </c>
      <c r="AB287" s="22">
        <f>IF(OR(Z287=0,Z287="#N/A N/A"),0,AA287 / Z287*100)</f>
        <v>2.166776099803021</v>
      </c>
      <c r="AC287" s="146">
        <v>106962</v>
      </c>
      <c r="AD287" s="21">
        <f>IF(D287 = C330,1,_xll.BDP(K287,$AD$7)*L287)</f>
        <v>9.6501000000000001</v>
      </c>
      <c r="AE287" s="158">
        <f>AA287*AC287*T287/AD287 / AF330</f>
        <v>4.2877745002490623E-5</v>
      </c>
      <c r="AF287" s="195"/>
      <c r="AG287" s="188"/>
      <c r="AH287" s="170"/>
    </row>
    <row r="288" spans="2:34" s="43" customFormat="1" x14ac:dyDescent="0.2">
      <c r="B288" s="48">
        <v>25367</v>
      </c>
      <c r="C288" s="140" t="s">
        <v>65</v>
      </c>
      <c r="D288" s="43" t="str">
        <f>_xll.BDP(C288,$D$7)</f>
        <v>USD</v>
      </c>
      <c r="E288" s="43" t="s">
        <v>361</v>
      </c>
      <c r="F288" s="2">
        <f>_xll.BDP(C288,$F$7)</f>
        <v>21.35</v>
      </c>
      <c r="G288" s="2">
        <f>_xll.BDP(C288,$G$7)</f>
        <v>21.29</v>
      </c>
      <c r="H288" s="33">
        <f>IF(OR(G288="#N/A N/A",F288="#N/A N/A"),0,  G288 - F288)</f>
        <v>-6.0000000000002274E-2</v>
      </c>
      <c r="I288" s="22">
        <f>IF(OR(F288=0,F288="#N/A N/A"),0,H288 / F288*100)</f>
        <v>-0.28103044496488183</v>
      </c>
      <c r="J288" s="25">
        <v>-14650</v>
      </c>
      <c r="K288" s="48" t="str">
        <f>CONCATENATE(C330,D288, " Curncy")</f>
        <v>EURUSD Curncy</v>
      </c>
      <c r="L288" s="43">
        <f>IF(D288 = C330,1,_xll.BDP(K288,$L$7))</f>
        <v>1</v>
      </c>
      <c r="M288" s="4">
        <f>IF(D288 = C330,1,_xll.BDP(K288,$M$7)*L288)</f>
        <v>1.2407999999999999</v>
      </c>
      <c r="N288" s="7">
        <f>H288*J288*T288/M288</f>
        <v>708.41392649905981</v>
      </c>
      <c r="O288" s="8">
        <f>N288 / Y330</f>
        <v>4.1322708478441607E-6</v>
      </c>
      <c r="P288" s="7">
        <f>G288*J288*T288/M288</f>
        <v>-251368.87491940687</v>
      </c>
      <c r="Q288" s="10">
        <f>P288 / Y330*100</f>
        <v>-0.14662674391766475</v>
      </c>
      <c r="R288" s="10">
        <f>IF(Q288&lt;0,Q288,0)</f>
        <v>-0.14662674391766475</v>
      </c>
      <c r="S288" s="150">
        <f>IF(Q288&gt;0,Q288,0)</f>
        <v>0</v>
      </c>
      <c r="T288" s="33">
        <f>IF(EXACT(D288,UPPER(D288)),1,0.01)/V288</f>
        <v>1</v>
      </c>
      <c r="U288" s="43">
        <v>0</v>
      </c>
      <c r="V288" s="43">
        <v>1</v>
      </c>
      <c r="W288" s="142">
        <f>IF(AND(Q288&lt;0,O288&gt;0),O288,0)</f>
        <v>4.1322708478441607E-6</v>
      </c>
      <c r="X288" s="43">
        <f>IF(AND(Q288&gt;0,O288&gt;0),O288,0)</f>
        <v>0</v>
      </c>
      <c r="Y288" s="3"/>
      <c r="Z288" s="2">
        <f>_xll.BDH(C288,$Z$7,$D$1,$D$1)</f>
        <v>21.06</v>
      </c>
      <c r="AA288" s="19">
        <f>IF(OR(F288="#N/A N/A",Z288="#N/A N/A"),0,  F288 - Z288)</f>
        <v>0.2900000000000027</v>
      </c>
      <c r="AB288" s="22">
        <f>IF(OR(Z288=0,Z288="#N/A N/A"),0,AA288 / Z288*100)</f>
        <v>1.3770180436847232</v>
      </c>
      <c r="AC288" s="146">
        <v>-14650</v>
      </c>
      <c r="AD288" s="21">
        <f>IF(D288 = C330,1,_xll.BDP(K288,$AD$7)*L288)</f>
        <v>1.2334000000000001</v>
      </c>
      <c r="AE288" s="158">
        <f>AA288*AC288*T288/AD288 / AF330</f>
        <v>-2.018933336012672E-5</v>
      </c>
      <c r="AF288" s="195"/>
      <c r="AG288" s="188"/>
      <c r="AH288" s="170"/>
    </row>
    <row r="289" spans="2:34" s="43" customFormat="1" x14ac:dyDescent="0.2">
      <c r="B289" s="48">
        <v>26745</v>
      </c>
      <c r="C289" s="140" t="s">
        <v>61</v>
      </c>
      <c r="D289" s="43" t="str">
        <f>_xll.BDP(C289,$D$7)</f>
        <v>USD</v>
      </c>
      <c r="E289" s="43" t="s">
        <v>360</v>
      </c>
      <c r="F289" s="2">
        <f>_xll.BDP(C289,$F$7)</f>
        <v>19.21</v>
      </c>
      <c r="G289" s="2">
        <f>_xll.BDP(C289,$G$7)</f>
        <v>19.149999999999999</v>
      </c>
      <c r="H289" s="33">
        <f>IF(OR(G289="#N/A N/A",F289="#N/A N/A"),0,  G289 - F289)</f>
        <v>-6.0000000000002274E-2</v>
      </c>
      <c r="I289" s="22">
        <f>IF(OR(F289=0,F289="#N/A N/A"),0,H289 / F289*100)</f>
        <v>-0.3123373243102669</v>
      </c>
      <c r="J289" s="25">
        <v>-8100</v>
      </c>
      <c r="K289" s="48" t="str">
        <f>CONCATENATE(C330,D289, " Curncy")</f>
        <v>EURUSD Curncy</v>
      </c>
      <c r="L289" s="43">
        <f>IF(D289 = C330,1,_xll.BDP(K289,$L$7))</f>
        <v>1</v>
      </c>
      <c r="M289" s="4">
        <f>IF(D289 = C330,1,_xll.BDP(K289,$M$7)*L289)</f>
        <v>1.2407999999999999</v>
      </c>
      <c r="N289" s="7">
        <f>H289*J289*T289/M289</f>
        <v>391.68278529982143</v>
      </c>
      <c r="O289" s="8">
        <f>N289 / Y330</f>
        <v>2.2847367827670783E-6</v>
      </c>
      <c r="P289" s="7">
        <f>G289*J289*T289/M289</f>
        <v>-125012.08897485494</v>
      </c>
      <c r="Q289" s="10">
        <f>P289 / Y330*100</f>
        <v>-7.2921182316646488E-2</v>
      </c>
      <c r="R289" s="10">
        <f>IF(Q289&lt;0,Q289,0)</f>
        <v>-7.2921182316646488E-2</v>
      </c>
      <c r="S289" s="150">
        <f>IF(Q289&gt;0,Q289,0)</f>
        <v>0</v>
      </c>
      <c r="T289" s="33">
        <f>IF(EXACT(D289,UPPER(D289)),1,0.01)/V289</f>
        <v>1</v>
      </c>
      <c r="U289" s="43">
        <v>0</v>
      </c>
      <c r="V289" s="43">
        <v>1</v>
      </c>
      <c r="W289" s="142">
        <f>IF(AND(Q289&lt;0,O289&gt;0),O289,0)</f>
        <v>2.2847367827670783E-6</v>
      </c>
      <c r="X289" s="43">
        <f>IF(AND(Q289&gt;0,O289&gt;0),O289,0)</f>
        <v>0</v>
      </c>
      <c r="Y289" s="3"/>
      <c r="Z289" s="2">
        <f>_xll.BDH(C289,$Z$7,$D$1,$D$1)</f>
        <v>18.690000000000001</v>
      </c>
      <c r="AA289" s="19">
        <f>IF(OR(F289="#N/A N/A",Z289="#N/A N/A"),0,  F289 - Z289)</f>
        <v>0.51999999999999957</v>
      </c>
      <c r="AB289" s="22">
        <f>IF(OR(Z289=0,Z289="#N/A N/A"),0,AA289 / Z289*100)</f>
        <v>2.7822364901016563</v>
      </c>
      <c r="AC289" s="146">
        <v>-8100</v>
      </c>
      <c r="AD289" s="21">
        <f>IF(D289 = C330,1,_xll.BDP(K289,$AD$7)*L289)</f>
        <v>1.2334000000000001</v>
      </c>
      <c r="AE289" s="158">
        <f>AA289*AC289*T289/AD289 / AF330</f>
        <v>-2.0015881396458254E-5</v>
      </c>
      <c r="AF289" s="195"/>
      <c r="AG289" s="188"/>
      <c r="AH289" s="170"/>
    </row>
    <row r="290" spans="2:34" s="43" customFormat="1" x14ac:dyDescent="0.2">
      <c r="B290" s="48">
        <v>3244</v>
      </c>
      <c r="C290" s="140" t="s">
        <v>147</v>
      </c>
      <c r="D290" s="43" t="str">
        <f>_xll.BDP(C290,$D$7)</f>
        <v>SEK</v>
      </c>
      <c r="E290" s="43" t="s">
        <v>359</v>
      </c>
      <c r="F290" s="2">
        <f>_xll.BDP(C290,$F$7)</f>
        <v>479.3</v>
      </c>
      <c r="G290" s="2">
        <f>_xll.BDP(C290,$G$7)</f>
        <v>485.6</v>
      </c>
      <c r="H290" s="33">
        <f>IF(OR(G290="#N/A N/A",F290="#N/A N/A"),0,  G290 - F290)</f>
        <v>6.3000000000000114</v>
      </c>
      <c r="I290" s="22">
        <f>IF(OR(F290=0,F290="#N/A N/A"),0,H290 / F290*100)</f>
        <v>1.3144168579177991</v>
      </c>
      <c r="J290" s="25">
        <v>-2797</v>
      </c>
      <c r="K290" s="48" t="str">
        <f>CONCATENATE(C330,D290, " Curncy")</f>
        <v>EURSEK Curncy</v>
      </c>
      <c r="L290" s="43">
        <f>IF(D290 = C330,1,_xll.BDP(K290,$L$7))</f>
        <v>1</v>
      </c>
      <c r="M290" s="4">
        <f>IF(D290 = C330,1,_xll.BDP(K290,$M$7)*L290)</f>
        <v>10.1936</v>
      </c>
      <c r="N290" s="7">
        <f>H290*J290*T290/M290</f>
        <v>-1728.6434625647496</v>
      </c>
      <c r="O290" s="8">
        <f>N290 / Y330</f>
        <v>-1.0083402823507569E-5</v>
      </c>
      <c r="P290" s="7">
        <f>G290*J290*T290/M290</f>
        <v>-133242.74054308585</v>
      </c>
      <c r="Q290" s="10">
        <f>P290 / Y330*100</f>
        <v>-7.7722228747543906E-2</v>
      </c>
      <c r="R290" s="10">
        <f>IF(Q290&lt;0,Q290,0)</f>
        <v>-7.7722228747543906E-2</v>
      </c>
      <c r="S290" s="150">
        <f>IF(Q290&gt;0,Q290,0)</f>
        <v>0</v>
      </c>
      <c r="T290" s="33">
        <f>IF(EXACT(D290,UPPER(D290)),1,0.01)/V290</f>
        <v>1</v>
      </c>
      <c r="U290" s="43">
        <v>0</v>
      </c>
      <c r="V290" s="43">
        <v>1</v>
      </c>
      <c r="W290" s="142">
        <f>IF(AND(Q290&lt;0,O290&gt;0),O290,0)</f>
        <v>0</v>
      </c>
      <c r="X290" s="43">
        <f>IF(AND(Q290&gt;0,O290&gt;0),O290,0)</f>
        <v>0</v>
      </c>
      <c r="Y290" s="3"/>
      <c r="Z290" s="2">
        <f>_xll.BDH(C290,$Z$7,$D$1,$D$1)</f>
        <v>468.6</v>
      </c>
      <c r="AA290" s="19">
        <f>IF(OR(F290="#N/A N/A",Z290="#N/A N/A"),0,  F290 - Z290)</f>
        <v>10.699999999999989</v>
      </c>
      <c r="AB290" s="22">
        <f>IF(OR(Z290=0,Z290="#N/A N/A"),0,AA290 / Z290*100)</f>
        <v>2.2833973538198866</v>
      </c>
      <c r="AC290" s="146">
        <v>-2797</v>
      </c>
      <c r="AD290" s="21">
        <f>IF(D290 = C330,1,_xll.BDP(K290,$AD$7)*L290)</f>
        <v>10.1793</v>
      </c>
      <c r="AE290" s="158">
        <f>AA290*AC290*T290/AD290 / AF330</f>
        <v>-1.72325136309928E-5</v>
      </c>
      <c r="AF290" s="195"/>
      <c r="AG290" s="188"/>
      <c r="AH290" s="170"/>
    </row>
    <row r="291" spans="2:34" s="43" customFormat="1" x14ac:dyDescent="0.2">
      <c r="B291" s="48">
        <v>6110</v>
      </c>
      <c r="C291" s="140" t="s">
        <v>112</v>
      </c>
      <c r="D291" s="43" t="str">
        <f>_xll.BDP(C291,$D$7)</f>
        <v>GBp</v>
      </c>
      <c r="E291" s="43" t="s">
        <v>521</v>
      </c>
      <c r="F291" s="2">
        <f>_xll.BDP(C291,$F$7)</f>
        <v>155</v>
      </c>
      <c r="G291" s="2">
        <f>_xll.BDP(C291,$G$7)</f>
        <v>153.6</v>
      </c>
      <c r="H291" s="33">
        <f>IF(OR(G291="#N/A N/A",F291="#N/A N/A"),0,  G291 - F291)</f>
        <v>-1.4000000000000057</v>
      </c>
      <c r="I291" s="22">
        <f>IF(OR(F291=0,F291="#N/A N/A"),0,H291 / F291*100)</f>
        <v>-0.90322580645161665</v>
      </c>
      <c r="J291" s="25">
        <v>-150158</v>
      </c>
      <c r="K291" s="48" t="str">
        <f>CONCATENATE(C330,D291, " Curncy")</f>
        <v>EURGBp Curncy</v>
      </c>
      <c r="L291" s="43">
        <f>IF(D291 = C330,1,_xll.BDP(K291,$L$7))</f>
        <v>1</v>
      </c>
      <c r="M291" s="4">
        <f>IF(D291 = C330,1,_xll.BDP(K291,$M$7)*L291)</f>
        <v>0.89412000000000003</v>
      </c>
      <c r="N291" s="7">
        <f>H291*J291*T291/M291</f>
        <v>2351.1519706527183</v>
      </c>
      <c r="O291" s="8">
        <f>N291 / Y330</f>
        <v>1.3714576159158091E-5</v>
      </c>
      <c r="P291" s="7">
        <f>G291*J291*T291/M291</f>
        <v>-257954.95906589722</v>
      </c>
      <c r="Q291" s="10">
        <f>P291 / Y330*100</f>
        <v>-0.15046849271761958</v>
      </c>
      <c r="R291" s="10">
        <f>IF(Q291&lt;0,Q291,0)</f>
        <v>-0.15046849271761958</v>
      </c>
      <c r="S291" s="150">
        <f>IF(Q291&gt;0,Q291,0)</f>
        <v>0</v>
      </c>
      <c r="T291" s="33">
        <f>IF(EXACT(D291,UPPER(D291)),1,0.01)/V291</f>
        <v>0.01</v>
      </c>
      <c r="U291" s="43">
        <v>0</v>
      </c>
      <c r="V291" s="43">
        <v>1</v>
      </c>
      <c r="W291" s="142">
        <f>IF(AND(Q291&lt;0,O291&gt;0),O291,0)</f>
        <v>1.3714576159158091E-5</v>
      </c>
      <c r="X291" s="43">
        <f>IF(AND(Q291&gt;0,O291&gt;0),O291,0)</f>
        <v>0</v>
      </c>
      <c r="Y291" s="3"/>
      <c r="Z291" s="2">
        <f>_xll.BDH(C291,$Z$7,$D$1,$D$1)</f>
        <v>153.9</v>
      </c>
      <c r="AA291" s="19">
        <f>IF(OR(F291="#N/A N/A",Z291="#N/A N/A"),0,  F291 - Z291)</f>
        <v>1.0999999999999943</v>
      </c>
      <c r="AB291" s="22">
        <f>IF(OR(Z291=0,Z291="#N/A N/A"),0,AA291 / Z291*100)</f>
        <v>0.7147498375568514</v>
      </c>
      <c r="AC291" s="146">
        <v>-150158</v>
      </c>
      <c r="AD291" s="21">
        <f>IF(D291 = C330,1,_xll.BDP(K291,$AD$7)*L291)</f>
        <v>0.89080999999999999</v>
      </c>
      <c r="AE291" s="158">
        <f>AA291*AC291*T291/AD291 / AF330</f>
        <v>-1.086791860644835E-5</v>
      </c>
      <c r="AF291" s="195"/>
      <c r="AG291" s="188"/>
      <c r="AH291" s="170"/>
    </row>
    <row r="292" spans="2:34" s="43" customFormat="1" x14ac:dyDescent="0.2">
      <c r="B292" s="48">
        <v>7044</v>
      </c>
      <c r="C292" s="140" t="s">
        <v>146</v>
      </c>
      <c r="D292" s="43" t="str">
        <f>_xll.BDP(C292,$D$7)</f>
        <v>SEK</v>
      </c>
      <c r="E292" s="43" t="s">
        <v>358</v>
      </c>
      <c r="F292" s="2">
        <f>_xll.BDP(C292,$F$7)</f>
        <v>179.9</v>
      </c>
      <c r="G292" s="2">
        <f>_xll.BDP(C292,$G$7)</f>
        <v>181.7</v>
      </c>
      <c r="H292" s="33">
        <f>IF(OR(G292="#N/A N/A",F292="#N/A N/A"),0,  G292 - F292)</f>
        <v>1.7999999999999829</v>
      </c>
      <c r="I292" s="22">
        <f>IF(OR(F292=0,F292="#N/A N/A"),0,H292 / F292*100)</f>
        <v>1.0005558643690844</v>
      </c>
      <c r="J292" s="25">
        <v>-11639</v>
      </c>
      <c r="K292" s="48" t="str">
        <f>CONCATENATE(C330,D292, " Curncy")</f>
        <v>EURSEK Curncy</v>
      </c>
      <c r="L292" s="43">
        <f>IF(D292 = C330,1,_xll.BDP(K292,$L$7))</f>
        <v>1</v>
      </c>
      <c r="M292" s="4">
        <f>IF(D292 = C330,1,_xll.BDP(K292,$M$7)*L292)</f>
        <v>10.1936</v>
      </c>
      <c r="N292" s="7">
        <f>H292*J292*T292/M292</f>
        <v>-2055.230733008927</v>
      </c>
      <c r="O292" s="8">
        <f>N292 / Y330</f>
        <v>-1.1988428976229966E-5</v>
      </c>
      <c r="P292" s="7">
        <f>G292*J292*T292/M292</f>
        <v>-207464.12454873644</v>
      </c>
      <c r="Q292" s="10">
        <f>P292 / Y330*100</f>
        <v>-0.12101653027672254</v>
      </c>
      <c r="R292" s="10">
        <f>IF(Q292&lt;0,Q292,0)</f>
        <v>-0.12101653027672254</v>
      </c>
      <c r="S292" s="150">
        <f>IF(Q292&gt;0,Q292,0)</f>
        <v>0</v>
      </c>
      <c r="T292" s="33">
        <f>IF(EXACT(D292,UPPER(D292)),1,0.01)/V292</f>
        <v>1</v>
      </c>
      <c r="U292" s="43">
        <v>0</v>
      </c>
      <c r="V292" s="43">
        <v>1</v>
      </c>
      <c r="W292" s="142">
        <f>IF(AND(Q292&lt;0,O292&gt;0),O292,0)</f>
        <v>0</v>
      </c>
      <c r="X292" s="43">
        <f>IF(AND(Q292&gt;0,O292&gt;0),O292,0)</f>
        <v>0</v>
      </c>
      <c r="Y292" s="3"/>
      <c r="Z292" s="2">
        <f>_xll.BDH(C292,$Z$7,$D$1,$D$1)</f>
        <v>175.7</v>
      </c>
      <c r="AA292" s="19">
        <f>IF(OR(F292="#N/A N/A",Z292="#N/A N/A"),0,  F292 - Z292)</f>
        <v>4.2000000000000171</v>
      </c>
      <c r="AB292" s="22">
        <f>IF(OR(Z292=0,Z292="#N/A N/A"),0,AA292 / Z292*100)</f>
        <v>2.3904382470119621</v>
      </c>
      <c r="AC292" s="146">
        <v>-11639</v>
      </c>
      <c r="AD292" s="21">
        <f>IF(D292 = C330,1,_xll.BDP(K292,$AD$7)*L292)</f>
        <v>10.1793</v>
      </c>
      <c r="AE292" s="158">
        <f>AA292*AC292*T292/AD292 / AF330</f>
        <v>-2.8147339099460043E-5</v>
      </c>
      <c r="AF292" s="195"/>
      <c r="AG292" s="188"/>
      <c r="AH292" s="170"/>
    </row>
    <row r="293" spans="2:34" s="43" customFormat="1" x14ac:dyDescent="0.2">
      <c r="B293" s="48">
        <v>20886</v>
      </c>
      <c r="C293" s="140" t="s">
        <v>60</v>
      </c>
      <c r="D293" s="43" t="str">
        <f>_xll.BDP(C293,$D$7)</f>
        <v>USD</v>
      </c>
      <c r="E293" s="43" t="s">
        <v>357</v>
      </c>
      <c r="F293" s="2">
        <f>_xll.BDP(C293,$F$7)</f>
        <v>130.02000000000001</v>
      </c>
      <c r="G293" s="2">
        <f>_xll.BDP(C293,$G$7)</f>
        <v>128.21</v>
      </c>
      <c r="H293" s="33">
        <f>IF(OR(G293="#N/A N/A",F293="#N/A N/A"),0,  G293 - F293)</f>
        <v>-1.8100000000000023</v>
      </c>
      <c r="I293" s="22">
        <f>IF(OR(F293=0,F293="#N/A N/A"),0,H293 / F293*100)</f>
        <v>-1.3920935240732211</v>
      </c>
      <c r="J293" s="25">
        <v>-2110</v>
      </c>
      <c r="K293" s="48" t="str">
        <f>CONCATENATE(C330,D293, " Curncy")</f>
        <v>EURUSD Curncy</v>
      </c>
      <c r="L293" s="43">
        <f>IF(D293 = C330,1,_xll.BDP(K293,$L$7))</f>
        <v>1</v>
      </c>
      <c r="M293" s="4">
        <f>IF(D293 = C330,1,_xll.BDP(K293,$M$7)*L293)</f>
        <v>1.2407999999999999</v>
      </c>
      <c r="N293" s="7">
        <f>H293*J293*T293/M293</f>
        <v>3077.9335912314677</v>
      </c>
      <c r="O293" s="8">
        <f>N293 / Y330</f>
        <v>1.7953988162686069E-5</v>
      </c>
      <c r="P293" s="7">
        <f>G293*J293*T293/M293</f>
        <v>-218023.13023855581</v>
      </c>
      <c r="Q293" s="10">
        <f>P293 / Y330*100</f>
        <v>-0.12717573604077229</v>
      </c>
      <c r="R293" s="10">
        <f>IF(Q293&lt;0,Q293,0)</f>
        <v>-0.12717573604077229</v>
      </c>
      <c r="S293" s="150">
        <f>IF(Q293&gt;0,Q293,0)</f>
        <v>0</v>
      </c>
      <c r="T293" s="33">
        <f>IF(EXACT(D293,UPPER(D293)),1,0.01)/V293</f>
        <v>1</v>
      </c>
      <c r="U293" s="43">
        <v>0</v>
      </c>
      <c r="V293" s="43">
        <v>1</v>
      </c>
      <c r="W293" s="142">
        <f>IF(AND(Q293&lt;0,O293&gt;0),O293,0)</f>
        <v>1.7953988162686069E-5</v>
      </c>
      <c r="X293" s="43">
        <f>IF(AND(Q293&gt;0,O293&gt;0),O293,0)</f>
        <v>0</v>
      </c>
      <c r="Y293" s="3"/>
      <c r="Z293" s="2">
        <f>_xll.BDH(C293,$Z$7,$D$1,$D$1)</f>
        <v>128.44999999999999</v>
      </c>
      <c r="AA293" s="19">
        <f>IF(OR(F293="#N/A N/A",Z293="#N/A N/A"),0,  F293 - Z293)</f>
        <v>1.5700000000000216</v>
      </c>
      <c r="AB293" s="22">
        <f>IF(OR(Z293=0,Z293="#N/A N/A"),0,AA293 / Z293*100)</f>
        <v>1.2222654729466886</v>
      </c>
      <c r="AC293" s="146">
        <v>-2110</v>
      </c>
      <c r="AD293" s="21">
        <f>IF(D293 = C330,1,_xll.BDP(K293,$AD$7)*L293)</f>
        <v>1.2334000000000001</v>
      </c>
      <c r="AE293" s="158">
        <f>AA293*AC293*T293/AD293 / AF330</f>
        <v>-1.574231013818809E-5</v>
      </c>
      <c r="AF293" s="195"/>
      <c r="AG293" s="188"/>
      <c r="AH293" s="170"/>
    </row>
    <row r="294" spans="2:34" s="43" customFormat="1" x14ac:dyDescent="0.2">
      <c r="B294" s="48">
        <v>1933</v>
      </c>
      <c r="C294" s="140" t="s">
        <v>199</v>
      </c>
      <c r="D294" s="43" t="str">
        <f>_xll.BDP(C294,$D$7)</f>
        <v>EUR</v>
      </c>
      <c r="E294" s="43" t="s">
        <v>356</v>
      </c>
      <c r="F294" s="2">
        <f>_xll.BDP(C294,$F$7)</f>
        <v>22.83</v>
      </c>
      <c r="G294" s="2">
        <f>_xll.BDP(C294,$G$7)</f>
        <v>23.23</v>
      </c>
      <c r="H294" s="33">
        <f>IF(OR(G294="#N/A N/A",F294="#N/A N/A"),0,  G294 - F294)</f>
        <v>0.40000000000000213</v>
      </c>
      <c r="I294" s="22">
        <f>IF(OR(F294=0,F294="#N/A N/A"),0,H294 / F294*100)</f>
        <v>1.7520805957074121</v>
      </c>
      <c r="J294" s="25">
        <v>-8844</v>
      </c>
      <c r="K294" s="48" t="str">
        <f>CONCATENATE(C330,D294, " Curncy")</f>
        <v>EUREUR Curncy</v>
      </c>
      <c r="L294" s="43">
        <f>IF(D294 = C330,1,_xll.BDP(K294,$L$7))</f>
        <v>1</v>
      </c>
      <c r="M294" s="4">
        <f>IF(D294 = C330,1,_xll.BDP(K294,$M$7)*L294)</f>
        <v>1</v>
      </c>
      <c r="N294" s="7">
        <f>H294*J294*T294/M294</f>
        <v>-3537.600000000019</v>
      </c>
      <c r="O294" s="8">
        <f>N294 / Y330</f>
        <v>-2.0635282289799793E-5</v>
      </c>
      <c r="P294" s="7">
        <f>G294*J294*T294/M294</f>
        <v>-205446.12</v>
      </c>
      <c r="Q294" s="10">
        <f>P294 / Y330*100</f>
        <v>-0.11983940189801165</v>
      </c>
      <c r="R294" s="10">
        <f>IF(Q294&lt;0,Q294,0)</f>
        <v>-0.11983940189801165</v>
      </c>
      <c r="S294" s="150">
        <f>IF(Q294&gt;0,Q294,0)</f>
        <v>0</v>
      </c>
      <c r="T294" s="33">
        <f>IF(EXACT(D294,UPPER(D294)),1,0.01)/V294</f>
        <v>1</v>
      </c>
      <c r="U294" s="43">
        <v>0</v>
      </c>
      <c r="V294" s="43">
        <v>1</v>
      </c>
      <c r="W294" s="142">
        <f>IF(AND(Q294&lt;0,O294&gt;0),O294,0)</f>
        <v>0</v>
      </c>
      <c r="X294" s="43">
        <f>IF(AND(Q294&gt;0,O294&gt;0),O294,0)</f>
        <v>0</v>
      </c>
      <c r="Y294" s="3"/>
      <c r="Z294" s="2">
        <f>_xll.BDH(C294,$Z$7,$D$1,$D$1)</f>
        <v>21.9</v>
      </c>
      <c r="AA294" s="19">
        <f>IF(OR(F294="#N/A N/A",Z294="#N/A N/A"),0,  F294 - Z294)</f>
        <v>0.92999999999999972</v>
      </c>
      <c r="AB294" s="22">
        <f>IF(OR(Z294=0,Z294="#N/A N/A"),0,AA294 / Z294*100)</f>
        <v>4.2465753424657526</v>
      </c>
      <c r="AC294" s="146">
        <v>-8844</v>
      </c>
      <c r="AD294" s="21">
        <f>IF(D294 = C330,1,_xll.BDP(K294,$AD$7)*L294)</f>
        <v>1</v>
      </c>
      <c r="AE294" s="158">
        <f>AA294*AC294*T294/AD294 / AF330</f>
        <v>-4.820831843158167E-5</v>
      </c>
      <c r="AF294" s="195"/>
      <c r="AG294" s="188"/>
      <c r="AH294" s="170"/>
    </row>
    <row r="295" spans="2:34" s="43" customFormat="1" x14ac:dyDescent="0.2">
      <c r="B295" s="48">
        <v>2876</v>
      </c>
      <c r="C295" s="140" t="s">
        <v>162</v>
      </c>
      <c r="D295" s="43" t="str">
        <f>_xll.BDP(C295,$D$7)</f>
        <v>EUR</v>
      </c>
      <c r="E295" s="43" t="s">
        <v>355</v>
      </c>
      <c r="F295" s="2">
        <f>_xll.BDP(C295,$F$7)</f>
        <v>31.105</v>
      </c>
      <c r="G295" s="2">
        <f>_xll.BDP(C295,$G$7)</f>
        <v>31.24</v>
      </c>
      <c r="H295" s="33">
        <f>IF(OR(G295="#N/A N/A",F295="#N/A N/A"),0,  G295 - F295)</f>
        <v>0.13499999999999801</v>
      </c>
      <c r="I295" s="22">
        <f>IF(OR(F295=0,F295="#N/A N/A"),0,H295 / F295*100)</f>
        <v>0.4340138241440219</v>
      </c>
      <c r="J295" s="25">
        <v>13124</v>
      </c>
      <c r="K295" s="48" t="str">
        <f>CONCATENATE(C330,D295, " Curncy")</f>
        <v>EUREUR Curncy</v>
      </c>
      <c r="L295" s="43">
        <f>IF(D295 = C330,1,_xll.BDP(K295,$L$7))</f>
        <v>1</v>
      </c>
      <c r="M295" s="4">
        <f>IF(D295 = C330,1,_xll.BDP(K295,$M$7)*L295)</f>
        <v>1</v>
      </c>
      <c r="N295" s="7">
        <f>H295*J295*T295/M295</f>
        <v>1771.7399999999739</v>
      </c>
      <c r="O295" s="8">
        <f>N295 / Y330</f>
        <v>1.03347905484309E-5</v>
      </c>
      <c r="P295" s="7">
        <f>G295*J295*T295/M295</f>
        <v>409993.75999999995</v>
      </c>
      <c r="Q295" s="10">
        <f>P295 / Y330*100</f>
        <v>0.23915470869110075</v>
      </c>
      <c r="R295" s="10">
        <f>IF(Q295&lt;0,Q295,0)</f>
        <v>0</v>
      </c>
      <c r="S295" s="150">
        <f>IF(Q295&gt;0,Q295,0)</f>
        <v>0.23915470869110075</v>
      </c>
      <c r="T295" s="33">
        <f>IF(EXACT(D295,UPPER(D295)),1,0.01)/V295</f>
        <v>1</v>
      </c>
      <c r="U295" s="43">
        <v>0</v>
      </c>
      <c r="V295" s="43">
        <v>1</v>
      </c>
      <c r="W295" s="142">
        <f>IF(AND(Q295&lt;0,O295&gt;0),O295,0)</f>
        <v>0</v>
      </c>
      <c r="X295" s="43">
        <f>IF(AND(Q295&gt;0,O295&gt;0),O295,0)</f>
        <v>1.03347905484309E-5</v>
      </c>
      <c r="Y295" s="3"/>
      <c r="Z295" s="2">
        <f>_xll.BDH(C295,$Z$7,$D$1,$D$1)</f>
        <v>30.87</v>
      </c>
      <c r="AA295" s="19">
        <f>IF(OR(F295="#N/A N/A",Z295="#N/A N/A"),0,  F295 - Z295)</f>
        <v>0.23499999999999943</v>
      </c>
      <c r="AB295" s="22">
        <f>IF(OR(Z295=0,Z295="#N/A N/A"),0,AA295 / Z295*100)</f>
        <v>0.76125688370586142</v>
      </c>
      <c r="AC295" s="146">
        <v>13124</v>
      </c>
      <c r="AD295" s="21">
        <f>IF(D295 = C330,1,_xll.BDP(K295,$AD$7)*L295)</f>
        <v>1</v>
      </c>
      <c r="AE295" s="158">
        <f>AA295*AC295*T295/AD295 / AF330</f>
        <v>1.8076917855441507E-5</v>
      </c>
      <c r="AF295" s="195"/>
      <c r="AG295" s="188"/>
      <c r="AH295" s="170"/>
    </row>
    <row r="296" spans="2:34" s="43" customFormat="1" x14ac:dyDescent="0.2">
      <c r="B296" s="48">
        <v>24542</v>
      </c>
      <c r="C296" s="140" t="s">
        <v>57</v>
      </c>
      <c r="D296" s="43" t="str">
        <f>_xll.BDP(C296,$D$7)</f>
        <v>USD</v>
      </c>
      <c r="E296" s="43" t="s">
        <v>354</v>
      </c>
      <c r="F296" s="2">
        <f>_xll.BDP(C296,$F$7)</f>
        <v>67.430000000000007</v>
      </c>
      <c r="G296" s="2">
        <f>_xll.BDP(C296,$G$7)</f>
        <v>67.326599999999999</v>
      </c>
      <c r="H296" s="33">
        <f>IF(OR(G296="#N/A N/A",F296="#N/A N/A"),0,  G296 - F296)</f>
        <v>-0.10340000000000771</v>
      </c>
      <c r="I296" s="22">
        <f>IF(OR(F296=0,F296="#N/A N/A"),0,H296 / F296*100)</f>
        <v>-0.15334420880914681</v>
      </c>
      <c r="J296" s="25">
        <v>-4710</v>
      </c>
      <c r="K296" s="48" t="str">
        <f>CONCATENATE(C330,D296, " Curncy")</f>
        <v>EURUSD Curncy</v>
      </c>
      <c r="L296" s="43">
        <f>IF(D296 = C330,1,_xll.BDP(K296,$L$7))</f>
        <v>1</v>
      </c>
      <c r="M296" s="4">
        <f>IF(D296 = C330,1,_xll.BDP(K296,$M$7)*L296)</f>
        <v>1.2407999999999999</v>
      </c>
      <c r="N296" s="7">
        <f>H296*J296*T296/M296</f>
        <v>392.50000000002927</v>
      </c>
      <c r="O296" s="8">
        <f>N296 / Y330</f>
        <v>2.2895037027213307E-6</v>
      </c>
      <c r="P296" s="7">
        <f>G296*J296*T296/M296</f>
        <v>-255567.60638297876</v>
      </c>
      <c r="Q296" s="10">
        <f>P296 / Y330*100</f>
        <v>-0.14907591875399079</v>
      </c>
      <c r="R296" s="10">
        <f>IF(Q296&lt;0,Q296,0)</f>
        <v>-0.14907591875399079</v>
      </c>
      <c r="S296" s="150">
        <f>IF(Q296&gt;0,Q296,0)</f>
        <v>0</v>
      </c>
      <c r="T296" s="33">
        <f>IF(EXACT(D296,UPPER(D296)),1,0.01)/V296</f>
        <v>1</v>
      </c>
      <c r="U296" s="43">
        <v>0</v>
      </c>
      <c r="V296" s="43">
        <v>1</v>
      </c>
      <c r="W296" s="142">
        <f>IF(AND(Q296&lt;0,O296&gt;0),O296,0)</f>
        <v>2.2895037027213307E-6</v>
      </c>
      <c r="X296" s="43">
        <f>IF(AND(Q296&gt;0,O296&gt;0),O296,0)</f>
        <v>0</v>
      </c>
      <c r="Y296" s="3"/>
      <c r="Z296" s="2">
        <f>_xll.BDH(C296,$Z$7,$D$1,$D$1)</f>
        <v>67.17</v>
      </c>
      <c r="AA296" s="19">
        <f>IF(OR(F296="#N/A N/A",Z296="#N/A N/A"),0,  F296 - Z296)</f>
        <v>0.26000000000000512</v>
      </c>
      <c r="AB296" s="22">
        <f>IF(OR(Z296=0,Z296="#N/A N/A"),0,AA296 / Z296*100)</f>
        <v>0.3870775643888717</v>
      </c>
      <c r="AC296" s="146">
        <v>-4710</v>
      </c>
      <c r="AD296" s="21">
        <f>IF(D296 = C330,1,_xll.BDP(K296,$AD$7)*L296)</f>
        <v>1.2334000000000001</v>
      </c>
      <c r="AE296" s="158">
        <f>AA296*AC296*T296/AD296 / AF330</f>
        <v>-5.8194321837852047E-6</v>
      </c>
      <c r="AF296" s="195"/>
      <c r="AG296" s="188"/>
      <c r="AH296" s="170"/>
    </row>
    <row r="297" spans="2:34" s="43" customFormat="1" x14ac:dyDescent="0.2">
      <c r="B297" s="48">
        <v>18424</v>
      </c>
      <c r="C297" s="140" t="s">
        <v>56</v>
      </c>
      <c r="D297" s="43" t="str">
        <f>_xll.BDP(C297,$D$7)</f>
        <v>USD</v>
      </c>
      <c r="E297" s="43" t="s">
        <v>353</v>
      </c>
      <c r="F297" s="2">
        <f>_xll.BDP(C297,$F$7)</f>
        <v>66.64</v>
      </c>
      <c r="G297" s="2">
        <f>_xll.BDP(C297,$G$7)</f>
        <v>66.27</v>
      </c>
      <c r="H297" s="33">
        <f>IF(OR(G297="#N/A N/A",F297="#N/A N/A"),0,  G297 - F297)</f>
        <v>-0.37000000000000455</v>
      </c>
      <c r="I297" s="22">
        <f>IF(OR(F297=0,F297="#N/A N/A"),0,H297 / F297*100)</f>
        <v>-0.55522208883554103</v>
      </c>
      <c r="J297" s="25">
        <v>-5087</v>
      </c>
      <c r="K297" s="48" t="str">
        <f>CONCATENATE(C330,D297, " Curncy")</f>
        <v>EURUSD Curncy</v>
      </c>
      <c r="L297" s="43">
        <f>IF(D297 = C330,1,_xll.BDP(K297,$L$7))</f>
        <v>1</v>
      </c>
      <c r="M297" s="4">
        <f>IF(D297 = C330,1,_xll.BDP(K297,$M$7)*L297)</f>
        <v>1.2407999999999999</v>
      </c>
      <c r="N297" s="7">
        <f>H297*J297*T297/M297</f>
        <v>1516.9165054803541</v>
      </c>
      <c r="O297" s="8">
        <f>N297 / Y330</f>
        <v>8.8483718624614361E-6</v>
      </c>
      <c r="P297" s="7">
        <f>G297*J297*T297/M297</f>
        <v>-271692.04545454547</v>
      </c>
      <c r="Q297" s="10">
        <f>P297 / Y330*100</f>
        <v>-0.1584815144122465</v>
      </c>
      <c r="R297" s="10">
        <f>IF(Q297&lt;0,Q297,0)</f>
        <v>-0.1584815144122465</v>
      </c>
      <c r="S297" s="150">
        <f>IF(Q297&gt;0,Q297,0)</f>
        <v>0</v>
      </c>
      <c r="T297" s="33">
        <f>IF(EXACT(D297,UPPER(D297)),1,0.01)/V297</f>
        <v>1</v>
      </c>
      <c r="U297" s="43">
        <v>0</v>
      </c>
      <c r="V297" s="43">
        <v>1</v>
      </c>
      <c r="W297" s="142">
        <f>IF(AND(Q297&lt;0,O297&gt;0),O297,0)</f>
        <v>8.8483718624614361E-6</v>
      </c>
      <c r="X297" s="43">
        <f>IF(AND(Q297&gt;0,O297&gt;0),O297,0)</f>
        <v>0</v>
      </c>
      <c r="Y297" s="3"/>
      <c r="Z297" s="2">
        <f>_xll.BDH(C297,$Z$7,$D$1,$D$1)</f>
        <v>66.150000000000006</v>
      </c>
      <c r="AA297" s="19">
        <f>IF(OR(F297="#N/A N/A",Z297="#N/A N/A"),0,  F297 - Z297)</f>
        <v>0.48999999999999488</v>
      </c>
      <c r="AB297" s="22">
        <f>IF(OR(Z297=0,Z297="#N/A N/A"),0,AA297 / Z297*100)</f>
        <v>0.74074074074073293</v>
      </c>
      <c r="AC297" s="146">
        <v>-5087</v>
      </c>
      <c r="AD297" s="21">
        <f>IF(D297 = C330,1,_xll.BDP(K297,$AD$7)*L297)</f>
        <v>1.2334000000000001</v>
      </c>
      <c r="AE297" s="158">
        <f>AA297*AC297*T297/AD297 / AF330</f>
        <v>-1.1845248443792324E-5</v>
      </c>
      <c r="AF297" s="195"/>
      <c r="AG297" s="188"/>
      <c r="AH297" s="170"/>
    </row>
    <row r="298" spans="2:34" s="43" customFormat="1" x14ac:dyDescent="0.2">
      <c r="B298" s="48">
        <v>24621</v>
      </c>
      <c r="C298" s="140" t="s">
        <v>54</v>
      </c>
      <c r="D298" s="43" t="str">
        <f>_xll.BDP(C298,$D$7)</f>
        <v>USD</v>
      </c>
      <c r="E298" s="43" t="s">
        <v>352</v>
      </c>
      <c r="F298" s="2">
        <f>_xll.BDP(C298,$F$7)</f>
        <v>31.99</v>
      </c>
      <c r="G298" s="2">
        <f>_xll.BDP(C298,$G$7)</f>
        <v>31.9</v>
      </c>
      <c r="H298" s="33">
        <f>IF(OR(G298="#N/A N/A",F298="#N/A N/A"),0,  G298 - F298)</f>
        <v>-8.9999999999999858E-2</v>
      </c>
      <c r="I298" s="22">
        <f>IF(OR(F298=0,F298="#N/A N/A"),0,H298 / F298*100)</f>
        <v>-0.28133791809940567</v>
      </c>
      <c r="J298" s="25">
        <v>12000</v>
      </c>
      <c r="K298" s="48" t="str">
        <f>CONCATENATE(C330,D298, " Curncy")</f>
        <v>EURUSD Curncy</v>
      </c>
      <c r="L298" s="43">
        <f>IF(D298 = C330,1,_xll.BDP(K298,$L$7))</f>
        <v>1</v>
      </c>
      <c r="M298" s="4">
        <f>IF(D298 = C330,1,_xll.BDP(K298,$M$7)*L298)</f>
        <v>1.2407999999999999</v>
      </c>
      <c r="N298" s="7">
        <f>H298*J298*T298/M298</f>
        <v>-870.40618955512434</v>
      </c>
      <c r="O298" s="8">
        <f>N298 / Y330</f>
        <v>-5.0771928505933072E-6</v>
      </c>
      <c r="P298" s="7">
        <f>G298*J298*T298/M298</f>
        <v>308510.63829787239</v>
      </c>
      <c r="Q298" s="10">
        <f>P298 / Y330*100</f>
        <v>0.17995827992658531</v>
      </c>
      <c r="R298" s="10">
        <f>IF(Q298&lt;0,Q298,0)</f>
        <v>0</v>
      </c>
      <c r="S298" s="150">
        <f>IF(Q298&gt;0,Q298,0)</f>
        <v>0.17995827992658531</v>
      </c>
      <c r="T298" s="33">
        <f>IF(EXACT(D298,UPPER(D298)),1,0.01)/V298</f>
        <v>1</v>
      </c>
      <c r="U298" s="43">
        <v>0</v>
      </c>
      <c r="V298" s="43">
        <v>1</v>
      </c>
      <c r="W298" s="142">
        <f>IF(AND(Q298&lt;0,O298&gt;0),O298,0)</f>
        <v>0</v>
      </c>
      <c r="X298" s="43">
        <f>IF(AND(Q298&gt;0,O298&gt;0),O298,0)</f>
        <v>0</v>
      </c>
      <c r="Y298" s="3"/>
      <c r="Z298" s="2">
        <f>_xll.BDH(C298,$Z$7,$D$1,$D$1)</f>
        <v>32.86</v>
      </c>
      <c r="AA298" s="19">
        <f>IF(OR(F298="#N/A N/A",Z298="#N/A N/A"),0,  F298 - Z298)</f>
        <v>-0.87000000000000099</v>
      </c>
      <c r="AB298" s="22">
        <f>IF(OR(Z298=0,Z298="#N/A N/A"),0,AA298 / Z298*100)</f>
        <v>-2.6475958612294614</v>
      </c>
      <c r="AC298" s="146">
        <v>12000</v>
      </c>
      <c r="AD298" s="21">
        <f>IF(D298 = C330,1,_xll.BDP(K298,$AD$7)*L298)</f>
        <v>1.2334000000000001</v>
      </c>
      <c r="AE298" s="158">
        <f>AA298*AC298*T298/AD298 / AF330</f>
        <v>-4.961201371771714E-5</v>
      </c>
      <c r="AF298" s="195"/>
      <c r="AG298" s="188"/>
      <c r="AH298" s="170"/>
    </row>
    <row r="299" spans="2:34" s="43" customFormat="1" x14ac:dyDescent="0.2">
      <c r="B299" s="48">
        <v>1464</v>
      </c>
      <c r="C299" s="140" t="s">
        <v>157</v>
      </c>
      <c r="D299" s="43" t="str">
        <f>_xll.BDP(C299,$D$7)</f>
        <v>NOK</v>
      </c>
      <c r="E299" s="43" t="s">
        <v>351</v>
      </c>
      <c r="F299" s="2">
        <f>_xll.BDP(C299,$F$7)</f>
        <v>151.80000000000001</v>
      </c>
      <c r="G299" s="2">
        <f>_xll.BDP(C299,$G$7)</f>
        <v>151.75</v>
      </c>
      <c r="H299" s="33">
        <f>IF(OR(G299="#N/A N/A",F299="#N/A N/A"),0,  G299 - F299)</f>
        <v>-5.0000000000011369E-2</v>
      </c>
      <c r="I299" s="22">
        <f>IF(OR(F299=0,F299="#N/A N/A"),0,H299 / F299*100)</f>
        <v>-3.2938076416344775E-2</v>
      </c>
      <c r="J299" s="25">
        <v>-28587</v>
      </c>
      <c r="K299" s="48" t="str">
        <f>CONCATENATE(C330,D299, " Curncy")</f>
        <v>EURNOK Curncy</v>
      </c>
      <c r="L299" s="43">
        <f>IF(D299 = C330,1,_xll.BDP(K299,$L$7))</f>
        <v>1</v>
      </c>
      <c r="M299" s="4">
        <f>IF(D299 = C330,1,_xll.BDP(K299,$M$7)*L299)</f>
        <v>9.6593999999999998</v>
      </c>
      <c r="N299" s="7">
        <f>H299*J299*T299/M299</f>
        <v>147.97502950497184</v>
      </c>
      <c r="O299" s="8">
        <f>N299 / Y330</f>
        <v>8.6315765085835911E-7</v>
      </c>
      <c r="P299" s="7">
        <f>G299*J299*T299/M299</f>
        <v>-449104.21454748744</v>
      </c>
      <c r="Q299" s="10">
        <f>P299 / Y330*100</f>
        <v>-0.26196834703545241</v>
      </c>
      <c r="R299" s="10">
        <f>IF(Q299&lt;0,Q299,0)</f>
        <v>-0.26196834703545241</v>
      </c>
      <c r="S299" s="150">
        <f>IF(Q299&gt;0,Q299,0)</f>
        <v>0</v>
      </c>
      <c r="T299" s="33">
        <f>IF(EXACT(D299,UPPER(D299)),1,0.01)/V299</f>
        <v>1</v>
      </c>
      <c r="U299" s="43">
        <v>0</v>
      </c>
      <c r="V299" s="43">
        <v>1</v>
      </c>
      <c r="W299" s="142">
        <f>IF(AND(Q299&lt;0,O299&gt;0),O299,0)</f>
        <v>8.6315765085835911E-7</v>
      </c>
      <c r="X299" s="43">
        <f>IF(AND(Q299&gt;0,O299&gt;0),O299,0)</f>
        <v>0</v>
      </c>
      <c r="Y299" s="3"/>
      <c r="Z299" s="2">
        <f>_xll.BDH(C299,$Z$7,$D$1,$D$1)</f>
        <v>150.65</v>
      </c>
      <c r="AA299" s="19">
        <f>IF(OR(F299="#N/A N/A",Z299="#N/A N/A"),0,  F299 - Z299)</f>
        <v>1.1500000000000057</v>
      </c>
      <c r="AB299" s="22">
        <f>IF(OR(Z299=0,Z299="#N/A N/A"),0,AA299 / Z299*100)</f>
        <v>0.76335877862595802</v>
      </c>
      <c r="AC299" s="146">
        <v>-28587</v>
      </c>
      <c r="AD299" s="21">
        <f>IF(D299 = C330,1,_xll.BDP(K299,$AD$7)*L299)</f>
        <v>9.6501000000000001</v>
      </c>
      <c r="AE299" s="158">
        <f>AA299*AC299*T299/AD299 / AF330</f>
        <v>-1.9967555892748886E-5</v>
      </c>
      <c r="AF299" s="195"/>
      <c r="AG299" s="188"/>
      <c r="AH299" s="170"/>
    </row>
    <row r="300" spans="2:34" s="43" customFormat="1" x14ac:dyDescent="0.2">
      <c r="B300" s="48">
        <v>3300</v>
      </c>
      <c r="C300" s="140" t="s">
        <v>52</v>
      </c>
      <c r="D300" s="43" t="str">
        <f>_xll.BDP(C300,$D$7)</f>
        <v>USD</v>
      </c>
      <c r="E300" s="43" t="s">
        <v>350</v>
      </c>
      <c r="F300" s="2">
        <f>_xll.BDP(C300,$F$7)</f>
        <v>123</v>
      </c>
      <c r="G300" s="2">
        <f>_xll.BDP(C300,$G$7)</f>
        <v>123.04</v>
      </c>
      <c r="H300" s="33">
        <f>IF(OR(G300="#N/A N/A",F300="#N/A N/A"),0,  G300 - F300)</f>
        <v>4.0000000000006253E-2</v>
      </c>
      <c r="I300" s="22">
        <f>IF(OR(F300=0,F300="#N/A N/A"),0,H300 / F300*100)</f>
        <v>3.2520325203257115E-2</v>
      </c>
      <c r="J300" s="25">
        <v>5352</v>
      </c>
      <c r="K300" s="48" t="str">
        <f>CONCATENATE(C330,D300, " Curncy")</f>
        <v>EURUSD Curncy</v>
      </c>
      <c r="L300" s="43">
        <f>IF(D300 = C330,1,_xll.BDP(K300,$L$7))</f>
        <v>1</v>
      </c>
      <c r="M300" s="4">
        <f>IF(D300 = C330,1,_xll.BDP(K300,$M$7)*L300)</f>
        <v>1.2407999999999999</v>
      </c>
      <c r="N300" s="7">
        <f>H300*J300*T300/M300</f>
        <v>172.53384912962079</v>
      </c>
      <c r="O300" s="8">
        <f>N300 / Y330</f>
        <v>1.0064124494955435E-6</v>
      </c>
      <c r="P300" s="7">
        <f>G300*J300*T300/M300</f>
        <v>530714.11992263061</v>
      </c>
      <c r="Q300" s="10">
        <f>P300 / Y330*100</f>
        <v>0.30957246946478079</v>
      </c>
      <c r="R300" s="10">
        <f>IF(Q300&lt;0,Q300,0)</f>
        <v>0</v>
      </c>
      <c r="S300" s="150">
        <f>IF(Q300&gt;0,Q300,0)</f>
        <v>0.30957246946478079</v>
      </c>
      <c r="T300" s="33">
        <f>IF(EXACT(D300,UPPER(D300)),1,0.01)/V300</f>
        <v>1</v>
      </c>
      <c r="U300" s="43">
        <v>0</v>
      </c>
      <c r="V300" s="43">
        <v>1</v>
      </c>
      <c r="W300" s="142">
        <f>IF(AND(Q300&lt;0,O300&gt;0),O300,0)</f>
        <v>0</v>
      </c>
      <c r="X300" s="43">
        <f>IF(AND(Q300&gt;0,O300&gt;0),O300,0)</f>
        <v>1.0064124494955435E-6</v>
      </c>
      <c r="Y300" s="3"/>
      <c r="Z300" s="2">
        <f>_xll.BDH(C300,$Z$7,$D$1,$D$1)</f>
        <v>122.73</v>
      </c>
      <c r="AA300" s="19">
        <f>IF(OR(F300="#N/A N/A",Z300="#N/A N/A"),0,  F300 - Z300)</f>
        <v>0.26999999999999602</v>
      </c>
      <c r="AB300" s="22">
        <f>IF(OR(Z300=0,Z300="#N/A N/A"),0,AA300 / Z300*100)</f>
        <v>0.21999511121974744</v>
      </c>
      <c r="AC300" s="146">
        <v>5352</v>
      </c>
      <c r="AD300" s="21">
        <f>IF(D300 = C330,1,_xll.BDP(K300,$AD$7)*L300)</f>
        <v>1.2334000000000001</v>
      </c>
      <c r="AE300" s="158">
        <f>AA300*AC300*T300/AD300 / AF330</f>
        <v>6.8669870021694283E-6</v>
      </c>
      <c r="AF300" s="195"/>
      <c r="AG300" s="188"/>
      <c r="AH300" s="170"/>
    </row>
    <row r="301" spans="2:34" s="43" customFormat="1" x14ac:dyDescent="0.2">
      <c r="B301" s="48">
        <v>18529</v>
      </c>
      <c r="C301" s="140" t="s">
        <v>51</v>
      </c>
      <c r="D301" s="43" t="str">
        <f>_xll.BDP(C301,$D$7)</f>
        <v>USD</v>
      </c>
      <c r="E301" s="43" t="s">
        <v>349</v>
      </c>
      <c r="F301" s="2">
        <f>_xll.BDP(C301,$F$7)</f>
        <v>37.619999999999997</v>
      </c>
      <c r="G301" s="2">
        <f>_xll.BDP(C301,$G$7)</f>
        <v>36.78</v>
      </c>
      <c r="H301" s="33">
        <f>IF(OR(G301="#N/A N/A",F301="#N/A N/A"),0,  G301 - F301)</f>
        <v>-0.83999999999999631</v>
      </c>
      <c r="I301" s="22">
        <f>IF(OR(F301=0,F301="#N/A N/A"),0,H301 / F301*100)</f>
        <v>-2.232854864433802</v>
      </c>
      <c r="J301" s="25">
        <v>-7361</v>
      </c>
      <c r="K301" s="48" t="str">
        <f>CONCATENATE(C330,D301, " Curncy")</f>
        <v>EURUSD Curncy</v>
      </c>
      <c r="L301" s="43">
        <f>IF(D301 = C330,1,_xll.BDP(K301,$L$7))</f>
        <v>1</v>
      </c>
      <c r="M301" s="4">
        <f>IF(D301 = C330,1,_xll.BDP(K301,$M$7)*L301)</f>
        <v>1.2407999999999999</v>
      </c>
      <c r="N301" s="7">
        <f>H301*J301*T301/M301</f>
        <v>4983.2688588007522</v>
      </c>
      <c r="O301" s="8">
        <f>N301 / Y330</f>
        <v>2.9068057334724513E-5</v>
      </c>
      <c r="P301" s="7">
        <f>G301*J301*T301/M301</f>
        <v>-218195.98646034818</v>
      </c>
      <c r="Q301" s="10">
        <f>P301 / Y330*100</f>
        <v>-0.12727656532990148</v>
      </c>
      <c r="R301" s="10">
        <f>IF(Q301&lt;0,Q301,0)</f>
        <v>-0.12727656532990148</v>
      </c>
      <c r="S301" s="150">
        <f>IF(Q301&gt;0,Q301,0)</f>
        <v>0</v>
      </c>
      <c r="T301" s="33">
        <f>IF(EXACT(D301,UPPER(D301)),1,0.01)/V301</f>
        <v>1</v>
      </c>
      <c r="U301" s="43">
        <v>0</v>
      </c>
      <c r="V301" s="43">
        <v>1</v>
      </c>
      <c r="W301" s="142">
        <f>IF(AND(Q301&lt;0,O301&gt;0),O301,0)</f>
        <v>2.9068057334724513E-5</v>
      </c>
      <c r="X301" s="43">
        <f>IF(AND(Q301&gt;0,O301&gt;0),O301,0)</f>
        <v>0</v>
      </c>
      <c r="Y301" s="3"/>
      <c r="Z301" s="2">
        <f>_xll.BDH(C301,$Z$7,$D$1,$D$1)</f>
        <v>36.06</v>
      </c>
      <c r="AA301" s="19">
        <f>IF(OR(F301="#N/A N/A",Z301="#N/A N/A"),0,  F301 - Z301)</f>
        <v>1.5599999999999952</v>
      </c>
      <c r="AB301" s="22">
        <f>IF(OR(Z301=0,Z301="#N/A N/A"),0,AA301 / Z301*100)</f>
        <v>4.3261231281197867</v>
      </c>
      <c r="AC301" s="146">
        <v>-7361</v>
      </c>
      <c r="AD301" s="21">
        <f>IF(D301 = C330,1,_xll.BDP(K301,$AD$7)*L301)</f>
        <v>1.2334000000000001</v>
      </c>
      <c r="AE301" s="158">
        <f>AA301*AC301*T301/AD301 / AF330</f>
        <v>-5.4569223318269956E-5</v>
      </c>
      <c r="AF301" s="195"/>
      <c r="AG301" s="188"/>
      <c r="AH301" s="170"/>
    </row>
    <row r="302" spans="2:34" s="43" customFormat="1" x14ac:dyDescent="0.2">
      <c r="B302" s="48">
        <v>2492</v>
      </c>
      <c r="C302" s="140" t="s">
        <v>141</v>
      </c>
      <c r="D302" s="43" t="str">
        <f>_xll.BDP(C302,$D$7)</f>
        <v>CHF</v>
      </c>
      <c r="E302" s="43" t="s">
        <v>348</v>
      </c>
      <c r="F302" s="2">
        <f>_xll.BDP(C302,$F$7)</f>
        <v>75.12</v>
      </c>
      <c r="G302" s="2">
        <f>_xll.BDP(C302,$G$7)</f>
        <v>74.92</v>
      </c>
      <c r="H302" s="33">
        <f>IF(OR(G302="#N/A N/A",F302="#N/A N/A"),0,  G302 - F302)</f>
        <v>-0.20000000000000284</v>
      </c>
      <c r="I302" s="22">
        <f>IF(OR(F302=0,F302="#N/A N/A"),0,H302 / F302*100)</f>
        <v>-0.26624068157614861</v>
      </c>
      <c r="J302" s="25">
        <v>-5106</v>
      </c>
      <c r="K302" s="48" t="str">
        <f>CONCATENATE(C330,D302, " Curncy")</f>
        <v>EURCHF Curncy</v>
      </c>
      <c r="L302" s="43">
        <f>IF(D302 = C330,1,_xll.BDP(K302,$L$7))</f>
        <v>1</v>
      </c>
      <c r="M302" s="4">
        <f>IF(D302 = C330,1,_xll.BDP(K302,$M$7)*L302)</f>
        <v>1.16442</v>
      </c>
      <c r="N302" s="7">
        <f>H302*J302*T302/M302</f>
        <v>877.00314319576648</v>
      </c>
      <c r="O302" s="8">
        <f>N302 / Y330</f>
        <v>5.1156737417701989E-6</v>
      </c>
      <c r="P302" s="7">
        <f>G302*J302*T302/M302</f>
        <v>-328525.37744112953</v>
      </c>
      <c r="Q302" s="10">
        <f>P302 / Y330*100</f>
        <v>-0.19163313836670898</v>
      </c>
      <c r="R302" s="10">
        <f>IF(Q302&lt;0,Q302,0)</f>
        <v>-0.19163313836670898</v>
      </c>
      <c r="S302" s="150">
        <f>IF(Q302&gt;0,Q302,0)</f>
        <v>0</v>
      </c>
      <c r="T302" s="33">
        <f>IF(EXACT(D302,UPPER(D302)),1,0.01)/V302</f>
        <v>1</v>
      </c>
      <c r="U302" s="43">
        <v>0</v>
      </c>
      <c r="V302" s="43">
        <v>1</v>
      </c>
      <c r="W302" s="142">
        <f>IF(AND(Q302&lt;0,O302&gt;0),O302,0)</f>
        <v>5.1156737417701989E-6</v>
      </c>
      <c r="X302" s="43">
        <f>IF(AND(Q302&gt;0,O302&gt;0),O302,0)</f>
        <v>0</v>
      </c>
      <c r="Y302" s="3"/>
      <c r="Z302" s="2">
        <f>_xll.BDH(C302,$Z$7,$D$1,$D$1)</f>
        <v>73.5</v>
      </c>
      <c r="AA302" s="19">
        <f>IF(OR(F302="#N/A N/A",Z302="#N/A N/A"),0,  F302 - Z302)</f>
        <v>1.6200000000000045</v>
      </c>
      <c r="AB302" s="22">
        <f>IF(OR(Z302=0,Z302="#N/A N/A"),0,AA302 / Z302*100)</f>
        <v>2.2040816326530677</v>
      </c>
      <c r="AC302" s="146">
        <v>-5106</v>
      </c>
      <c r="AD302" s="21">
        <f>IF(D302 = C330,1,_xll.BDP(K302,$AD$7)*L302)</f>
        <v>1.15944</v>
      </c>
      <c r="AE302" s="158">
        <f>AA302*AC302*T302/AD302 / AF330</f>
        <v>-4.1815553168931693E-5</v>
      </c>
      <c r="AF302" s="195"/>
      <c r="AG302" s="188"/>
      <c r="AH302" s="170"/>
    </row>
    <row r="303" spans="2:34" s="43" customFormat="1" x14ac:dyDescent="0.2">
      <c r="B303" s="48">
        <v>25283</v>
      </c>
      <c r="C303" s="140" t="s">
        <v>49</v>
      </c>
      <c r="D303" s="43" t="str">
        <f>_xll.BDP(C303,$D$7)</f>
        <v>USD</v>
      </c>
      <c r="E303" s="43" t="s">
        <v>347</v>
      </c>
      <c r="F303" s="2">
        <f>_xll.BDP(C303,$F$7)</f>
        <v>33.24</v>
      </c>
      <c r="G303" s="2">
        <f>_xll.BDP(C303,$G$7)</f>
        <v>33.06</v>
      </c>
      <c r="H303" s="33">
        <f>IF(OR(G303="#N/A N/A",F303="#N/A N/A"),0,  G303 - F303)</f>
        <v>-0.17999999999999972</v>
      </c>
      <c r="I303" s="22">
        <f>IF(OR(F303=0,F303="#N/A N/A"),0,H303 / F303*100)</f>
        <v>-0.54151624548736377</v>
      </c>
      <c r="J303" s="25">
        <v>-9811</v>
      </c>
      <c r="K303" s="48" t="str">
        <f>CONCATENATE(C330,D303, " Curncy")</f>
        <v>EURUSD Curncy</v>
      </c>
      <c r="L303" s="43">
        <f>IF(D303 = C330,1,_xll.BDP(K303,$L$7))</f>
        <v>1</v>
      </c>
      <c r="M303" s="4">
        <f>IF(D303 = C330,1,_xll.BDP(K303,$M$7)*L303)</f>
        <v>1.2407999999999999</v>
      </c>
      <c r="N303" s="7">
        <f>H303*J303*T303/M303</f>
        <v>1423.2591876208876</v>
      </c>
      <c r="O303" s="8">
        <f>N303 / Y330</f>
        <v>8.3020565095284895E-6</v>
      </c>
      <c r="P303" s="7">
        <f>G303*J303*T303/M303</f>
        <v>-261405.27079303679</v>
      </c>
      <c r="Q303" s="10">
        <f>P303 / Y330*100</f>
        <v>-0.15248110455834019</v>
      </c>
      <c r="R303" s="10">
        <f>IF(Q303&lt;0,Q303,0)</f>
        <v>-0.15248110455834019</v>
      </c>
      <c r="S303" s="150">
        <f>IF(Q303&gt;0,Q303,0)</f>
        <v>0</v>
      </c>
      <c r="T303" s="33">
        <f>IF(EXACT(D303,UPPER(D303)),1,0.01)/V303</f>
        <v>1</v>
      </c>
      <c r="U303" s="43">
        <v>0</v>
      </c>
      <c r="V303" s="43">
        <v>1</v>
      </c>
      <c r="W303" s="142">
        <f>IF(AND(Q303&lt;0,O303&gt;0),O303,0)</f>
        <v>8.3020565095284895E-6</v>
      </c>
      <c r="X303" s="43">
        <f>IF(AND(Q303&gt;0,O303&gt;0),O303,0)</f>
        <v>0</v>
      </c>
      <c r="Y303" s="3"/>
      <c r="Z303" s="2">
        <f>_xll.BDH(C303,$Z$7,$D$1,$D$1)</f>
        <v>32.68</v>
      </c>
      <c r="AA303" s="19">
        <f>IF(OR(F303="#N/A N/A",Z303="#N/A N/A"),0,  F303 - Z303)</f>
        <v>0.56000000000000227</v>
      </c>
      <c r="AB303" s="22">
        <f>IF(OR(Z303=0,Z303="#N/A N/A"),0,AA303 / Z303*100)</f>
        <v>1.7135862913096767</v>
      </c>
      <c r="AC303" s="146">
        <v>-9811</v>
      </c>
      <c r="AD303" s="21">
        <f>IF(D303 = C330,1,_xll.BDP(K303,$AD$7)*L303)</f>
        <v>1.2334000000000001</v>
      </c>
      <c r="AE303" s="158">
        <f>AA303*AC303*T303/AD303 / AF330</f>
        <v>-2.6108844950894027E-5</v>
      </c>
      <c r="AF303" s="195"/>
      <c r="AG303" s="188"/>
      <c r="AH303" s="170"/>
    </row>
    <row r="304" spans="2:34" s="43" customFormat="1" x14ac:dyDescent="0.2">
      <c r="B304" s="48">
        <v>26989</v>
      </c>
      <c r="C304" s="140" t="s">
        <v>156</v>
      </c>
      <c r="D304" s="43" t="str">
        <f>_xll.BDP(C304,$D$7)</f>
        <v>NOK</v>
      </c>
      <c r="E304" s="43" t="s">
        <v>346</v>
      </c>
      <c r="F304" s="2">
        <f>_xll.BDP(C304,$F$7)</f>
        <v>60.6</v>
      </c>
      <c r="G304" s="2">
        <f>_xll.BDP(C304,$G$7)</f>
        <v>60</v>
      </c>
      <c r="H304" s="33">
        <f>IF(OR(G304="#N/A N/A",F304="#N/A N/A"),0,  G304 - F304)</f>
        <v>-0.60000000000000142</v>
      </c>
      <c r="I304" s="22">
        <f>IF(OR(F304=0,F304="#N/A N/A"),0,H304 / F304*100)</f>
        <v>-0.99009900990099231</v>
      </c>
      <c r="J304" s="25">
        <v>25400</v>
      </c>
      <c r="K304" s="48" t="str">
        <f>CONCATENATE(C330,D304, " Curncy")</f>
        <v>EURNOK Curncy</v>
      </c>
      <c r="L304" s="43">
        <f>IF(D304 = C330,1,_xll.BDP(K304,$L$7))</f>
        <v>1</v>
      </c>
      <c r="M304" s="4">
        <f>IF(D304 = C330,1,_xll.BDP(K304,$M$7)*L304)</f>
        <v>9.6593999999999998</v>
      </c>
      <c r="N304" s="7">
        <f>H304*J304*T304/M304</f>
        <v>-1577.7377476861955</v>
      </c>
      <c r="O304" s="8">
        <f>N304 / Y330</f>
        <v>-9.2031501025490136E-6</v>
      </c>
      <c r="P304" s="7">
        <f>G304*J304*T304/M304</f>
        <v>157773.77476861919</v>
      </c>
      <c r="Q304" s="10">
        <f>P304 / Y330*100</f>
        <v>9.2031501025489931E-2</v>
      </c>
      <c r="R304" s="10">
        <f>IF(Q304&lt;0,Q304,0)</f>
        <v>0</v>
      </c>
      <c r="S304" s="150">
        <f>IF(Q304&gt;0,Q304,0)</f>
        <v>9.2031501025489931E-2</v>
      </c>
      <c r="T304" s="33">
        <f>IF(EXACT(D304,UPPER(D304)),1,0.01)/V304</f>
        <v>1</v>
      </c>
      <c r="U304" s="43">
        <v>0</v>
      </c>
      <c r="V304" s="43">
        <v>1</v>
      </c>
      <c r="W304" s="142">
        <f>IF(AND(Q304&lt;0,O304&gt;0),O304,0)</f>
        <v>0</v>
      </c>
      <c r="X304" s="43">
        <f>IF(AND(Q304&gt;0,O304&gt;0),O304,0)</f>
        <v>0</v>
      </c>
      <c r="Y304" s="3"/>
      <c r="Z304" s="2">
        <f>_xll.BDH(C304,$Z$7,$D$1,$D$1)</f>
        <v>59.8</v>
      </c>
      <c r="AA304" s="19">
        <f>IF(OR(F304="#N/A N/A",Z304="#N/A N/A"),0,  F304 - Z304)</f>
        <v>0.80000000000000426</v>
      </c>
      <c r="AB304" s="22">
        <f>IF(OR(Z304=0,Z304="#N/A N/A"),0,AA304 / Z304*100)</f>
        <v>1.3377926421404756</v>
      </c>
      <c r="AC304" s="146">
        <v>25400</v>
      </c>
      <c r="AD304" s="21">
        <f>IF(D304 = C330,1,_xll.BDP(K304,$AD$7)*L304)</f>
        <v>9.6501000000000001</v>
      </c>
      <c r="AE304" s="158">
        <f>AA304*AC304*T304/AD304 / AF330</f>
        <v>1.2341904749670571E-5</v>
      </c>
      <c r="AF304" s="195"/>
      <c r="AG304" s="188"/>
      <c r="AH304" s="170"/>
    </row>
    <row r="305" spans="2:34" s="43" customFormat="1" x14ac:dyDescent="0.2">
      <c r="B305" s="48">
        <v>18458</v>
      </c>
      <c r="C305" s="140" t="s">
        <v>23</v>
      </c>
      <c r="D305" s="43" t="str">
        <f>_xll.BDP(C305,$D$7)</f>
        <v>JPY</v>
      </c>
      <c r="E305" s="43" t="s">
        <v>345</v>
      </c>
      <c r="F305" s="2">
        <f>_xll.BDP(C305,$F$7)</f>
        <v>1834</v>
      </c>
      <c r="G305" s="2">
        <f>_xll.BDP(C305,$G$7)</f>
        <v>1846</v>
      </c>
      <c r="H305" s="33">
        <f>IF(OR(G305="#N/A N/A",F305="#N/A N/A"),0,  G305 - F305)</f>
        <v>12</v>
      </c>
      <c r="I305" s="22">
        <f>IF(OR(F305=0,F305="#N/A N/A"),0,H305 / F305*100)</f>
        <v>0.65430752453653218</v>
      </c>
      <c r="J305" s="25">
        <v>18400</v>
      </c>
      <c r="K305" s="48" t="str">
        <f>CONCATENATE(C330,D305, " Curncy")</f>
        <v>EURJPY Curncy</v>
      </c>
      <c r="L305" s="43">
        <f>IF(D305 = C330,1,_xll.BDP(K305,$L$7))</f>
        <v>1</v>
      </c>
      <c r="M305" s="4">
        <f>IF(D305 = C330,1,_xll.BDP(K305,$M$7)*L305)</f>
        <v>131.5</v>
      </c>
      <c r="N305" s="7">
        <f>H305*J305*T305/M305</f>
        <v>1679.0874524714829</v>
      </c>
      <c r="O305" s="8">
        <f>N305 / Y330</f>
        <v>9.79433615191363E-6</v>
      </c>
      <c r="P305" s="7">
        <f>G305*J305*T305/M305</f>
        <v>258299.61977186313</v>
      </c>
      <c r="Q305" s="10">
        <f>P305 / Y330*100</f>
        <v>0.15066953780360468</v>
      </c>
      <c r="R305" s="10">
        <f>IF(Q305&lt;0,Q305,0)</f>
        <v>0</v>
      </c>
      <c r="S305" s="150">
        <f>IF(Q305&gt;0,Q305,0)</f>
        <v>0.15066953780360468</v>
      </c>
      <c r="T305" s="33">
        <f>IF(EXACT(D305,UPPER(D305)),1,0.01)/V305</f>
        <v>1</v>
      </c>
      <c r="U305" s="43">
        <v>0</v>
      </c>
      <c r="V305" s="43">
        <v>1</v>
      </c>
      <c r="W305" s="142">
        <f>IF(AND(Q305&lt;0,O305&gt;0),O305,0)</f>
        <v>0</v>
      </c>
      <c r="X305" s="43">
        <f>IF(AND(Q305&gt;0,O305&gt;0),O305,0)</f>
        <v>9.79433615191363E-6</v>
      </c>
      <c r="Y305" s="3"/>
      <c r="Z305" s="2">
        <f>_xll.BDH(C305,$Z$7,$D$1,$D$1)</f>
        <v>1854.5</v>
      </c>
      <c r="AA305" s="19">
        <f>IF(OR(F305="#N/A N/A",Z305="#N/A N/A"),0,  F305 - Z305)</f>
        <v>-20.5</v>
      </c>
      <c r="AB305" s="22">
        <f>IF(OR(Z305=0,Z305="#N/A N/A"),0,AA305 / Z305*100)</f>
        <v>-1.1054192504718252</v>
      </c>
      <c r="AC305" s="146">
        <v>18400</v>
      </c>
      <c r="AD305" s="21">
        <f>IF(D305 = C330,1,_xll.BDP(K305,$AD$7)*L305)</f>
        <v>130.94999999999999</v>
      </c>
      <c r="AE305" s="158">
        <f>AA305*AC305*T305/AD305 / AF330</f>
        <v>-1.6883266734670925E-5</v>
      </c>
      <c r="AF305" s="195"/>
      <c r="AG305" s="188"/>
      <c r="AH305" s="170"/>
    </row>
    <row r="306" spans="2:34" s="43" customFormat="1" x14ac:dyDescent="0.2">
      <c r="B306" s="48">
        <v>26363</v>
      </c>
      <c r="C306" s="140" t="s">
        <v>45</v>
      </c>
      <c r="D306" s="43" t="str">
        <f>_xll.BDP(C306,$D$7)</f>
        <v>USD</v>
      </c>
      <c r="E306" s="43" t="s">
        <v>344</v>
      </c>
      <c r="F306" s="2">
        <f>_xll.BDP(C306,$F$7)</f>
        <v>12.02</v>
      </c>
      <c r="G306" s="2">
        <f>_xll.BDP(C306,$G$7)</f>
        <v>11.695</v>
      </c>
      <c r="H306" s="33">
        <f>IF(OR(G306="#N/A N/A",F306="#N/A N/A"),0,  G306 - F306)</f>
        <v>-0.32499999999999929</v>
      </c>
      <c r="I306" s="22">
        <f>IF(OR(F306=0,F306="#N/A N/A"),0,H306 / F306*100)</f>
        <v>-2.7038269550748693</v>
      </c>
      <c r="J306" s="25">
        <v>185050</v>
      </c>
      <c r="K306" s="48" t="str">
        <f>CONCATENATE(C330,D306, " Curncy")</f>
        <v>EURUSD Curncy</v>
      </c>
      <c r="L306" s="43">
        <f>IF(D306 = C330,1,_xll.BDP(K306,$L$7))</f>
        <v>1</v>
      </c>
      <c r="M306" s="4">
        <f>IF(D306 = C330,1,_xll.BDP(K306,$M$7)*L306)</f>
        <v>1.2407999999999999</v>
      </c>
      <c r="N306" s="7">
        <f>H306*J306*T306/M306</f>
        <v>-48469.737266279721</v>
      </c>
      <c r="O306" s="8">
        <f>N306 / Y330</f>
        <v>-2.8273030048680056E-4</v>
      </c>
      <c r="P306" s="7">
        <f>G306*J306*T306/M306</f>
        <v>1744164.8533204386</v>
      </c>
      <c r="Q306" s="10">
        <f>P306 / Y330*100</f>
        <v>1.0173941120594274</v>
      </c>
      <c r="R306" s="10">
        <f>IF(Q306&lt;0,Q306,0)</f>
        <v>0</v>
      </c>
      <c r="S306" s="150">
        <f>IF(Q306&gt;0,Q306,0)</f>
        <v>1.0173941120594274</v>
      </c>
      <c r="T306" s="33">
        <f>IF(EXACT(D306,UPPER(D306)),1,0.01)/V306</f>
        <v>1</v>
      </c>
      <c r="U306" s="43">
        <v>0</v>
      </c>
      <c r="V306" s="43">
        <v>1</v>
      </c>
      <c r="W306" s="142">
        <f>IF(AND(Q306&lt;0,O306&gt;0),O306,0)</f>
        <v>0</v>
      </c>
      <c r="X306" s="43">
        <f>IF(AND(Q306&gt;0,O306&gt;0),O306,0)</f>
        <v>0</v>
      </c>
      <c r="Y306" s="3"/>
      <c r="Z306" s="2">
        <f>_xll.BDH(C306,$Z$7,$D$1,$D$1)</f>
        <v>11.61</v>
      </c>
      <c r="AA306" s="19">
        <f>IF(OR(F306="#N/A N/A",Z306="#N/A N/A"),0,  F306 - Z306)</f>
        <v>0.41000000000000014</v>
      </c>
      <c r="AB306" s="22">
        <f>IF(OR(Z306=0,Z306="#N/A N/A"),0,AA306 / Z306*100)</f>
        <v>3.531438415159347</v>
      </c>
      <c r="AC306" s="146">
        <v>185050</v>
      </c>
      <c r="AD306" s="21">
        <f>IF(D306 = C330,1,_xll.BDP(K306,$AD$7)*L306)</f>
        <v>1.2334000000000001</v>
      </c>
      <c r="AE306" s="158">
        <f>AA306*AC306*T306/AD306 / AF330</f>
        <v>3.6054485505460299E-4</v>
      </c>
      <c r="AF306" s="195"/>
      <c r="AG306" s="188"/>
      <c r="AH306" s="170"/>
    </row>
    <row r="307" spans="2:34" s="43" customFormat="1" x14ac:dyDescent="0.2">
      <c r="B307" s="48">
        <v>27222</v>
      </c>
      <c r="C307" s="140" t="s">
        <v>44</v>
      </c>
      <c r="D307" s="43" t="str">
        <f>_xll.BDP(C307,$D$7)</f>
        <v>USD</v>
      </c>
      <c r="E307" s="43" t="s">
        <v>343</v>
      </c>
      <c r="F307" s="2">
        <f>_xll.BDP(C307,$F$7)</f>
        <v>118.84</v>
      </c>
      <c r="G307" s="2">
        <f>_xll.BDP(C307,$G$7)</f>
        <v>117.7</v>
      </c>
      <c r="H307" s="33">
        <f>IF(OR(G307="#N/A N/A",F307="#N/A N/A"),0,  G307 - F307)</f>
        <v>-1.1400000000000006</v>
      </c>
      <c r="I307" s="22">
        <f>IF(OR(F307=0,F307="#N/A N/A"),0,H307 / F307*100)</f>
        <v>-0.95927297206327877</v>
      </c>
      <c r="J307" s="25">
        <v>-2658</v>
      </c>
      <c r="K307" s="48" t="str">
        <f>CONCATENATE(C330,D307, " Curncy")</f>
        <v>EURUSD Curncy</v>
      </c>
      <c r="L307" s="43">
        <f>IF(D307 = C330,1,_xll.BDP(K307,$L$7))</f>
        <v>1</v>
      </c>
      <c r="M307" s="4">
        <f>IF(D307 = C330,1,_xll.BDP(K307,$M$7)*L307)</f>
        <v>1.2407999999999999</v>
      </c>
      <c r="N307" s="7">
        <f>H307*J307*T307/M307</f>
        <v>2442.0696324951659</v>
      </c>
      <c r="O307" s="8">
        <f>N307 / Y330</f>
        <v>1.4244910741147986E-5</v>
      </c>
      <c r="P307" s="7">
        <f>G307*J307*T307/M307</f>
        <v>-252132.97872340429</v>
      </c>
      <c r="Q307" s="10">
        <f>P307 / Y330*100</f>
        <v>-0.14707245563448396</v>
      </c>
      <c r="R307" s="10">
        <f>IF(Q307&lt;0,Q307,0)</f>
        <v>-0.14707245563448396</v>
      </c>
      <c r="S307" s="150">
        <f>IF(Q307&gt;0,Q307,0)</f>
        <v>0</v>
      </c>
      <c r="T307" s="33">
        <f>IF(EXACT(D307,UPPER(D307)),1,0.01)/V307</f>
        <v>1</v>
      </c>
      <c r="U307" s="43">
        <v>0</v>
      </c>
      <c r="V307" s="43">
        <v>1</v>
      </c>
      <c r="W307" s="142">
        <f>IF(AND(Q307&lt;0,O307&gt;0),O307,0)</f>
        <v>1.4244910741147986E-5</v>
      </c>
      <c r="X307" s="43">
        <f>IF(AND(Q307&gt;0,O307&gt;0),O307,0)</f>
        <v>0</v>
      </c>
      <c r="Y307" s="3"/>
      <c r="Z307" s="2">
        <f>_xll.BDH(C307,$Z$7,$D$1,$D$1)</f>
        <v>120.75</v>
      </c>
      <c r="AA307" s="19">
        <f>IF(OR(F307="#N/A N/A",Z307="#N/A N/A"),0,  F307 - Z307)</f>
        <v>-1.9099999999999966</v>
      </c>
      <c r="AB307" s="22">
        <f>IF(OR(Z307=0,Z307="#N/A N/A"),0,AA307 / Z307*100)</f>
        <v>-1.5817805383022747</v>
      </c>
      <c r="AC307" s="146">
        <v>-2658</v>
      </c>
      <c r="AD307" s="21">
        <f>IF(D307 = C330,1,_xll.BDP(K307,$AD$7)*L307)</f>
        <v>1.2334000000000001</v>
      </c>
      <c r="AE307" s="158">
        <f>AA307*AC307*T307/AD307 / AF330</f>
        <v>2.4125409866075789E-5</v>
      </c>
      <c r="AF307" s="195"/>
      <c r="AG307" s="188"/>
      <c r="AH307" s="170"/>
    </row>
    <row r="308" spans="2:34" s="43" customFormat="1" x14ac:dyDescent="0.2">
      <c r="B308" s="48">
        <v>6273</v>
      </c>
      <c r="C308" s="140" t="s">
        <v>539</v>
      </c>
      <c r="D308" s="43" t="str">
        <f>_xll.BDP(C308,$D$7)</f>
        <v>SEK</v>
      </c>
      <c r="E308" s="43" t="s">
        <v>540</v>
      </c>
      <c r="F308" s="2">
        <f>_xll.BDP(C308,$F$7)</f>
        <v>163.5</v>
      </c>
      <c r="G308" s="2">
        <f>_xll.BDP(C308,$G$7)</f>
        <v>164.5</v>
      </c>
      <c r="H308" s="33">
        <f>IF(OR(G308="#N/A N/A",F308="#N/A N/A"),0,  G308 - F308)</f>
        <v>1</v>
      </c>
      <c r="I308" s="22">
        <f>IF(OR(F308=0,F308="#N/A N/A"),0,H308 / F308*100)</f>
        <v>0.6116207951070336</v>
      </c>
      <c r="J308" s="25">
        <v>-12400</v>
      </c>
      <c r="K308" s="48" t="str">
        <f>CONCATENATE(C330,D308, " Curncy")</f>
        <v>EURSEK Curncy</v>
      </c>
      <c r="L308" s="43">
        <f>IF(D308 = C330,1,_xll.BDP(K308,$L$7))</f>
        <v>1</v>
      </c>
      <c r="M308" s="4">
        <f>IF(D308 = C330,1,_xll.BDP(K308,$M$7)*L308)</f>
        <v>10.1936</v>
      </c>
      <c r="N308" s="7">
        <f>H308*J308*T308/M308</f>
        <v>-1216.4495369643698</v>
      </c>
      <c r="O308" s="8">
        <f>N308 / Y330</f>
        <v>-7.095708838352523E-6</v>
      </c>
      <c r="P308" s="7">
        <f>G308*J308*T308/M308</f>
        <v>-200105.94883063884</v>
      </c>
      <c r="Q308" s="10">
        <f>P308 / Y330*100</f>
        <v>-0.11672441039089899</v>
      </c>
      <c r="R308" s="10">
        <f>IF(Q308&lt;0,Q308,0)</f>
        <v>-0.11672441039089899</v>
      </c>
      <c r="S308" s="150">
        <f>IF(Q308&gt;0,Q308,0)</f>
        <v>0</v>
      </c>
      <c r="T308" s="33">
        <f>IF(EXACT(D308,UPPER(D308)),1,0.01)/V308</f>
        <v>1</v>
      </c>
      <c r="U308" s="43">
        <v>0</v>
      </c>
      <c r="V308" s="43">
        <v>1</v>
      </c>
      <c r="W308" s="142">
        <f>IF(AND(Q308&lt;0,O308&gt;0),O308,0)</f>
        <v>0</v>
      </c>
      <c r="X308" s="43">
        <f>IF(AND(Q308&gt;0,O308&gt;0),O308,0)</f>
        <v>0</v>
      </c>
      <c r="Y308" s="3"/>
      <c r="Z308" s="2">
        <f>_xll.BDH(C308,$Z$7,$D$1,$D$1)</f>
        <v>161.1</v>
      </c>
      <c r="AA308" s="19">
        <f>IF(OR(F308="#N/A N/A",Z308="#N/A N/A"),0,  F308 - Z308)</f>
        <v>2.4000000000000057</v>
      </c>
      <c r="AB308" s="22">
        <f>IF(OR(Z308=0,Z308="#N/A N/A"),0,AA308 / Z308*100)</f>
        <v>1.4897579143389235</v>
      </c>
      <c r="AC308" s="146">
        <v>-12400</v>
      </c>
      <c r="AD308" s="21">
        <f>IF(D308 = C330,1,_xll.BDP(K308,$AD$7)*L308)</f>
        <v>10.1793</v>
      </c>
      <c r="AE308" s="158">
        <f>AA308*AC308*T308/AD308 / AF330</f>
        <v>-1.7135836649358874E-5</v>
      </c>
      <c r="AF308" s="195"/>
      <c r="AG308" s="188"/>
      <c r="AH308" s="170"/>
    </row>
    <row r="309" spans="2:34" s="43" customFormat="1" x14ac:dyDescent="0.2">
      <c r="B309" s="48">
        <v>7003</v>
      </c>
      <c r="C309" s="140" t="s">
        <v>210</v>
      </c>
      <c r="D309" s="43" t="str">
        <f>_xll.BDP(C309,$D$7)</f>
        <v>EUR</v>
      </c>
      <c r="E309" s="43" t="s">
        <v>342</v>
      </c>
      <c r="F309" s="2">
        <f>_xll.BDP(C309,$F$7)</f>
        <v>12.895</v>
      </c>
      <c r="G309" s="2">
        <f>_xll.BDP(C309,$G$7)</f>
        <v>12.865</v>
      </c>
      <c r="H309" s="33">
        <f>IF(OR(G309="#N/A N/A",F309="#N/A N/A"),0,  G309 - F309)</f>
        <v>-2.9999999999999361E-2</v>
      </c>
      <c r="I309" s="22">
        <f>IF(OR(F309=0,F309="#N/A N/A"),0,H309 / F309*100)</f>
        <v>-0.23264831329972363</v>
      </c>
      <c r="J309" s="25">
        <v>-16550</v>
      </c>
      <c r="K309" s="48" t="str">
        <f>CONCATENATE(C330,D309, " Curncy")</f>
        <v>EUREUR Curncy</v>
      </c>
      <c r="L309" s="43">
        <f>IF(D309 = C330,1,_xll.BDP(K309,$L$7))</f>
        <v>1</v>
      </c>
      <c r="M309" s="4">
        <f>IF(D309 = C330,1,_xll.BDP(K309,$M$7)*L309)</f>
        <v>1</v>
      </c>
      <c r="N309" s="7">
        <f>H309*J309*T309/M309</f>
        <v>496.49999999998943</v>
      </c>
      <c r="O309" s="8">
        <f>N309 / Y330</f>
        <v>2.8961492698115457E-6</v>
      </c>
      <c r="P309" s="7">
        <f>G309*J309*T309/M309</f>
        <v>-212915.75</v>
      </c>
      <c r="Q309" s="10">
        <f>P309 / Y330*100</f>
        <v>-0.12419653452042109</v>
      </c>
      <c r="R309" s="10">
        <f>IF(Q309&lt;0,Q309,0)</f>
        <v>-0.12419653452042109</v>
      </c>
      <c r="S309" s="150">
        <f>IF(Q309&gt;0,Q309,0)</f>
        <v>0</v>
      </c>
      <c r="T309" s="33">
        <f>IF(EXACT(D309,UPPER(D309)),1,0.01)/V309</f>
        <v>1</v>
      </c>
      <c r="U309" s="43">
        <v>0</v>
      </c>
      <c r="V309" s="43">
        <v>1</v>
      </c>
      <c r="W309" s="142">
        <f>IF(AND(Q309&lt;0,O309&gt;0),O309,0)</f>
        <v>2.8961492698115457E-6</v>
      </c>
      <c r="X309" s="43">
        <f>IF(AND(Q309&gt;0,O309&gt;0),O309,0)</f>
        <v>0</v>
      </c>
      <c r="Y309" s="3"/>
      <c r="Z309" s="2">
        <f>_xll.BDH(C309,$Z$7,$D$1,$D$1)</f>
        <v>13.025</v>
      </c>
      <c r="AA309" s="19">
        <f>IF(OR(F309="#N/A N/A",Z309="#N/A N/A"),0,  F309 - Z309)</f>
        <v>-0.13000000000000078</v>
      </c>
      <c r="AB309" s="22">
        <f>IF(OR(Z309=0,Z309="#N/A N/A"),0,AA309 / Z309*100)</f>
        <v>-0.99808061420346084</v>
      </c>
      <c r="AC309" s="146">
        <v>-16550</v>
      </c>
      <c r="AD309" s="21">
        <f>IF(D309 = C330,1,_xll.BDP(K309,$AD$7)*L309)</f>
        <v>1</v>
      </c>
      <c r="AE309" s="158">
        <f>AA309*AC309*T309/AD309 / AF330</f>
        <v>1.2610480965839011E-5</v>
      </c>
      <c r="AF309" s="195"/>
      <c r="AG309" s="188"/>
      <c r="AH309" s="170"/>
    </row>
    <row r="310" spans="2:34" s="43" customFormat="1" x14ac:dyDescent="0.2">
      <c r="B310" s="48">
        <v>1895</v>
      </c>
      <c r="C310" s="140" t="s">
        <v>233</v>
      </c>
      <c r="D310" s="43" t="str">
        <f>_xll.BDP(C310,$D$7)</f>
        <v>BRL</v>
      </c>
      <c r="E310" s="43" t="s">
        <v>483</v>
      </c>
      <c r="F310" s="2">
        <f>_xll.BDP(C310,$F$7)</f>
        <v>35.5</v>
      </c>
      <c r="G310" s="2">
        <f>_xll.BDP(C310,$G$7)</f>
        <v>35.74</v>
      </c>
      <c r="H310" s="33">
        <f>IF(OR(G310="#N/A N/A",F310="#N/A N/A"),0,  G310 - F310)</f>
        <v>0.24000000000000199</v>
      </c>
      <c r="I310" s="22">
        <f>IF(OR(F310=0,F310="#N/A N/A"),0,H310 / F310*100)</f>
        <v>0.67605633802817455</v>
      </c>
      <c r="J310" s="25">
        <v>77000</v>
      </c>
      <c r="K310" s="48" t="str">
        <f>CONCATENATE(C330,D310, " Curncy")</f>
        <v>EURBRL Curncy</v>
      </c>
      <c r="L310" s="43">
        <f>IF(D310 = C330,1,_xll.BDP(K310,$L$7))</f>
        <v>1</v>
      </c>
      <c r="M310" s="4">
        <f>IF(D310 = C330,1,_xll.BDP(K310,$M$7)*L310)</f>
        <v>4.0008999999999997</v>
      </c>
      <c r="N310" s="7">
        <f>H310*J310*T310/M310</f>
        <v>4618.960733834926</v>
      </c>
      <c r="O310" s="8">
        <f>N310 / Y330</f>
        <v>2.694300051678652E-5</v>
      </c>
      <c r="P310" s="7">
        <f>G310*J310*T310/M310</f>
        <v>687840.23594691197</v>
      </c>
      <c r="Q310" s="10">
        <f>P310 / Y330*100</f>
        <v>0.40122618269580929</v>
      </c>
      <c r="R310" s="10">
        <f>IF(Q310&lt;0,Q310,0)</f>
        <v>0</v>
      </c>
      <c r="S310" s="150">
        <f>IF(Q310&gt;0,Q310,0)</f>
        <v>0.40122618269580929</v>
      </c>
      <c r="T310" s="33">
        <f>IF(EXACT(D310,UPPER(D310)),1,0.01)/V310</f>
        <v>1</v>
      </c>
      <c r="U310" s="43">
        <v>0</v>
      </c>
      <c r="V310" s="43">
        <v>1</v>
      </c>
      <c r="W310" s="142">
        <f>IF(AND(Q310&lt;0,O310&gt;0),O310,0)</f>
        <v>0</v>
      </c>
      <c r="X310" s="43">
        <f>IF(AND(Q310&gt;0,O310&gt;0),O310,0)</f>
        <v>2.694300051678652E-5</v>
      </c>
      <c r="Y310" s="3"/>
      <c r="Z310" s="2">
        <f>_xll.BDH(C310,$Z$7,$D$1,$D$1)</f>
        <v>34.630000000000003</v>
      </c>
      <c r="AA310" s="19">
        <f>IF(OR(F310="#N/A N/A",Z310="#N/A N/A"),0,  F310 - Z310)</f>
        <v>0.86999999999999744</v>
      </c>
      <c r="AB310" s="22">
        <f>IF(OR(Z310=0,Z310="#N/A N/A"),0,AA310 / Z310*100)</f>
        <v>2.5122725960150083</v>
      </c>
      <c r="AC310" s="146">
        <v>77000</v>
      </c>
      <c r="AD310" s="21">
        <f>IF(D310 = C330,1,_xll.BDP(K310,$AD$7)*L310)</f>
        <v>4.0015999999999998</v>
      </c>
      <c r="AE310" s="158">
        <f>AA310*AC310*T310/AD310 / AF330</f>
        <v>9.8122047939079972E-5</v>
      </c>
      <c r="AF310" s="195"/>
      <c r="AG310" s="188"/>
      <c r="AH310" s="170"/>
    </row>
    <row r="311" spans="2:34" s="43" customFormat="1" x14ac:dyDescent="0.2">
      <c r="B311" s="48">
        <v>18799</v>
      </c>
      <c r="C311" s="140" t="s">
        <v>168</v>
      </c>
      <c r="D311" s="43" t="str">
        <f>_xll.BDP(C311,$D$7)</f>
        <v>JPY</v>
      </c>
      <c r="E311" s="43" t="s">
        <v>341</v>
      </c>
      <c r="F311" s="2">
        <f>_xll.BDP(C311,$F$7)</f>
        <v>8388</v>
      </c>
      <c r="G311" s="2">
        <f>_xll.BDP(C311,$G$7)</f>
        <v>8464</v>
      </c>
      <c r="H311" s="33">
        <f>IF(OR(G311="#N/A N/A",F311="#N/A N/A"),0,  G311 - F311)</f>
        <v>76</v>
      </c>
      <c r="I311" s="22">
        <f>IF(OR(F311=0,F311="#N/A N/A"),0,H311 / F311*100)</f>
        <v>0.90605627086313789</v>
      </c>
      <c r="J311" s="25">
        <v>4000</v>
      </c>
      <c r="K311" s="48" t="str">
        <f>CONCATENATE(C330,D311, " Curncy")</f>
        <v>EURJPY Curncy</v>
      </c>
      <c r="L311" s="43">
        <f>IF(D311 = C330,1,_xll.BDP(K311,$L$7))</f>
        <v>1</v>
      </c>
      <c r="M311" s="4">
        <f>IF(D311 = C330,1,_xll.BDP(K311,$M$7)*L311)</f>
        <v>131.5</v>
      </c>
      <c r="N311" s="7">
        <f>H311*J311*T311/M311</f>
        <v>2311.7870722433458</v>
      </c>
      <c r="O311" s="8">
        <f>N311 / Y330</f>
        <v>1.3484955571475287E-5</v>
      </c>
      <c r="P311" s="7">
        <f>G311*J311*T311/M311</f>
        <v>257460.07604562739</v>
      </c>
      <c r="Q311" s="10">
        <f>P311 / Y330*100</f>
        <v>0.15017982099600902</v>
      </c>
      <c r="R311" s="10">
        <f>IF(Q311&lt;0,Q311,0)</f>
        <v>0</v>
      </c>
      <c r="S311" s="150">
        <f>IF(Q311&gt;0,Q311,0)</f>
        <v>0.15017982099600902</v>
      </c>
      <c r="T311" s="33">
        <f>IF(EXACT(D311,UPPER(D311)),1,0.01)/V311</f>
        <v>1</v>
      </c>
      <c r="U311" s="43">
        <v>0</v>
      </c>
      <c r="V311" s="43">
        <v>1</v>
      </c>
      <c r="W311" s="142">
        <f>IF(AND(Q311&lt;0,O311&gt;0),O311,0)</f>
        <v>0</v>
      </c>
      <c r="X311" s="43">
        <f>IF(AND(Q311&gt;0,O311&gt;0),O311,0)</f>
        <v>1.3484955571475287E-5</v>
      </c>
      <c r="Y311" s="3"/>
      <c r="Z311" s="2">
        <f>_xll.BDH(C311,$Z$7,$D$1,$D$1)</f>
        <v>8485</v>
      </c>
      <c r="AA311" s="19">
        <f>IF(OR(F311="#N/A N/A",Z311="#N/A N/A"),0,  F311 - Z311)</f>
        <v>-97</v>
      </c>
      <c r="AB311" s="22">
        <f>IF(OR(Z311=0,Z311="#N/A N/A"),0,AA311 / Z311*100)</f>
        <v>-1.1431938715380083</v>
      </c>
      <c r="AC311" s="146">
        <v>4000</v>
      </c>
      <c r="AD311" s="21">
        <f>IF(D311 = C330,1,_xll.BDP(K311,$AD$7)*L311)</f>
        <v>130.94999999999999</v>
      </c>
      <c r="AE311" s="158">
        <f>AA311*AC311*T311/AD311 / AF330</f>
        <v>-1.73666688575088E-5</v>
      </c>
      <c r="AF311" s="195"/>
      <c r="AG311" s="188"/>
      <c r="AH311" s="170"/>
    </row>
    <row r="312" spans="2:34" s="43" customFormat="1" x14ac:dyDescent="0.2">
      <c r="B312" s="48">
        <v>24655</v>
      </c>
      <c r="C312" s="140" t="s">
        <v>41</v>
      </c>
      <c r="D312" s="43" t="str">
        <f>_xll.BDP(C312,$D$7)</f>
        <v>USD</v>
      </c>
      <c r="E312" s="43" t="s">
        <v>340</v>
      </c>
      <c r="F312" s="2">
        <f>_xll.BDP(C312,$F$7)</f>
        <v>101.37</v>
      </c>
      <c r="G312" s="2">
        <f>_xll.BDP(C312,$G$7)</f>
        <v>103.49</v>
      </c>
      <c r="H312" s="33">
        <f>IF(OR(G312="#N/A N/A",F312="#N/A N/A"),0,  G312 - F312)</f>
        <v>2.1199999999999903</v>
      </c>
      <c r="I312" s="22">
        <f>IF(OR(F312=0,F312="#N/A N/A"),0,H312 / F312*100)</f>
        <v>2.0913485252046859</v>
      </c>
      <c r="J312" s="25">
        <v>1776</v>
      </c>
      <c r="K312" s="48" t="str">
        <f>CONCATENATE(C330,D312, " Curncy")</f>
        <v>EURUSD Curncy</v>
      </c>
      <c r="L312" s="43">
        <f>IF(D312 = C330,1,_xll.BDP(K312,$L$7))</f>
        <v>1</v>
      </c>
      <c r="M312" s="4">
        <f>IF(D312 = C330,1,_xll.BDP(K312,$M$7)*L312)</f>
        <v>1.2407999999999999</v>
      </c>
      <c r="N312" s="7">
        <f>H312*J312*T312/M312</f>
        <v>3034.4294003868335</v>
      </c>
      <c r="O312" s="8">
        <f>N312 / Y330</f>
        <v>1.7700222542246126E-5</v>
      </c>
      <c r="P312" s="7">
        <f>G312*J312*T312/M312</f>
        <v>148128.82011605415</v>
      </c>
      <c r="Q312" s="10">
        <f>P312 / Y330*100</f>
        <v>8.6405473155521689E-2</v>
      </c>
      <c r="R312" s="10">
        <f>IF(Q312&lt;0,Q312,0)</f>
        <v>0</v>
      </c>
      <c r="S312" s="150">
        <f>IF(Q312&gt;0,Q312,0)</f>
        <v>8.6405473155521689E-2</v>
      </c>
      <c r="T312" s="33">
        <f>IF(EXACT(D312,UPPER(D312)),1,0.01)/V312</f>
        <v>1</v>
      </c>
      <c r="U312" s="43">
        <v>0</v>
      </c>
      <c r="V312" s="43">
        <v>1</v>
      </c>
      <c r="W312" s="142">
        <f>IF(AND(Q312&lt;0,O312&gt;0),O312,0)</f>
        <v>0</v>
      </c>
      <c r="X312" s="43">
        <f>IF(AND(Q312&gt;0,O312&gt;0),O312,0)</f>
        <v>1.7700222542246126E-5</v>
      </c>
      <c r="Y312" s="3"/>
      <c r="Z312" s="2">
        <f>_xll.BDH(C312,$Z$7,$D$1,$D$1)</f>
        <v>102.32</v>
      </c>
      <c r="AA312" s="19">
        <f>IF(OR(F312="#N/A N/A",Z312="#N/A N/A"),0,  F312 - Z312)</f>
        <v>-0.94999999999998863</v>
      </c>
      <c r="AB312" s="22">
        <f>IF(OR(Z312=0,Z312="#N/A N/A"),0,AA312 / Z312*100)</f>
        <v>-0.9284597341673072</v>
      </c>
      <c r="AC312" s="146">
        <v>1776</v>
      </c>
      <c r="AD312" s="21">
        <f>IF(D312 = C330,1,_xll.BDP(K312,$AD$7)*L312)</f>
        <v>1.2334000000000001</v>
      </c>
      <c r="AE312" s="158">
        <f>AA312*AC312*T312/AD312 / AF330</f>
        <v>-8.0177576192079748E-6</v>
      </c>
      <c r="AF312" s="195"/>
      <c r="AG312" s="188"/>
      <c r="AH312" s="170"/>
    </row>
    <row r="313" spans="2:34" s="43" customFormat="1" x14ac:dyDescent="0.2">
      <c r="B313" s="48">
        <v>23220</v>
      </c>
      <c r="C313" s="140" t="s">
        <v>167</v>
      </c>
      <c r="D313" s="43" t="str">
        <f>_xll.BDP(C313,$D$7)</f>
        <v>JPY</v>
      </c>
      <c r="E313" s="43" t="s">
        <v>339</v>
      </c>
      <c r="F313" s="2">
        <f>_xll.BDP(C313,$F$7)</f>
        <v>4470</v>
      </c>
      <c r="G313" s="2">
        <f>_xll.BDP(C313,$G$7)</f>
        <v>4585</v>
      </c>
      <c r="H313" s="33">
        <f>IF(OR(G313="#N/A N/A",F313="#N/A N/A"),0,  G313 - F313)</f>
        <v>115</v>
      </c>
      <c r="I313" s="22">
        <f>IF(OR(F313=0,F313="#N/A N/A"),0,H313 / F313*100)</f>
        <v>2.5727069351230423</v>
      </c>
      <c r="J313" s="25">
        <v>16100</v>
      </c>
      <c r="K313" s="48" t="str">
        <f>CONCATENATE(C330,D313, " Curncy")</f>
        <v>EURJPY Curncy</v>
      </c>
      <c r="L313" s="43">
        <f>IF(D313 = C330,1,_xll.BDP(K313,$L$7))</f>
        <v>1</v>
      </c>
      <c r="M313" s="4">
        <f>IF(D313 = C330,1,_xll.BDP(K313,$M$7)*L313)</f>
        <v>131.5</v>
      </c>
      <c r="N313" s="7">
        <f>H313*J313*T313/M313</f>
        <v>14079.847908745247</v>
      </c>
      <c r="O313" s="8">
        <f>N313 / Y330</f>
        <v>8.2129589607192414E-5</v>
      </c>
      <c r="P313" s="7">
        <f>G313*J313*T313/M313</f>
        <v>561357.41444866918</v>
      </c>
      <c r="Q313" s="10">
        <f>P313 / Y330*100</f>
        <v>0.32744710291215412</v>
      </c>
      <c r="R313" s="10">
        <f>IF(Q313&lt;0,Q313,0)</f>
        <v>0</v>
      </c>
      <c r="S313" s="150">
        <f>IF(Q313&gt;0,Q313,0)</f>
        <v>0.32744710291215412</v>
      </c>
      <c r="T313" s="33">
        <f>IF(EXACT(D313,UPPER(D313)),1,0.01)/V313</f>
        <v>1</v>
      </c>
      <c r="U313" s="43">
        <v>0</v>
      </c>
      <c r="V313" s="43">
        <v>1</v>
      </c>
      <c r="W313" s="142">
        <f>IF(AND(Q313&lt;0,O313&gt;0),O313,0)</f>
        <v>0</v>
      </c>
      <c r="X313" s="43">
        <f>IF(AND(Q313&gt;0,O313&gt;0),O313,0)</f>
        <v>8.2129589607192414E-5</v>
      </c>
      <c r="Y313" s="3"/>
      <c r="Z313" s="2">
        <f>_xll.BDH(C313,$Z$7,$D$1,$D$1)</f>
        <v>4535</v>
      </c>
      <c r="AA313" s="19">
        <f>IF(OR(F313="#N/A N/A",Z313="#N/A N/A"),0,  F313 - Z313)</f>
        <v>-65</v>
      </c>
      <c r="AB313" s="22">
        <f>IF(OR(Z313=0,Z313="#N/A N/A"),0,AA313 / Z313*100)</f>
        <v>-1.4332965821389196</v>
      </c>
      <c r="AC313" s="146">
        <v>16100</v>
      </c>
      <c r="AD313" s="21">
        <f>IF(D313 = C330,1,_xll.BDP(K313,$AD$7)*L313)</f>
        <v>130.94999999999999</v>
      </c>
      <c r="AE313" s="158">
        <f>AA313*AC313*T313/AD313 / AF330</f>
        <v>-4.684077051387361E-5</v>
      </c>
      <c r="AF313" s="195"/>
      <c r="AG313" s="188"/>
      <c r="AH313" s="170"/>
    </row>
    <row r="314" spans="2:34" s="43" customFormat="1" x14ac:dyDescent="0.2">
      <c r="B314" s="48">
        <v>2330</v>
      </c>
      <c r="C314" s="140" t="s">
        <v>140</v>
      </c>
      <c r="D314" s="43" t="str">
        <f>_xll.BDP(C314,$D$7)</f>
        <v>CHF</v>
      </c>
      <c r="E314" s="43" t="s">
        <v>338</v>
      </c>
      <c r="F314" s="2">
        <f>_xll.BDP(C314,$F$7)</f>
        <v>394.5</v>
      </c>
      <c r="G314" s="2">
        <f>_xll.BDP(C314,$G$7)</f>
        <v>394.7</v>
      </c>
      <c r="H314" s="33">
        <f>IF(OR(G314="#N/A N/A",F314="#N/A N/A"),0,  G314 - F314)</f>
        <v>0.19999999999998863</v>
      </c>
      <c r="I314" s="22">
        <f>IF(OR(F314=0,F314="#N/A N/A"),0,H314 / F314*100)</f>
        <v>5.0697084917614349E-2</v>
      </c>
      <c r="J314" s="25">
        <v>-56</v>
      </c>
      <c r="K314" s="48" t="str">
        <f>CONCATENATE(C330,D314, " Curncy")</f>
        <v>EURCHF Curncy</v>
      </c>
      <c r="L314" s="43">
        <f>IF(D314 = C330,1,_xll.BDP(K314,$L$7))</f>
        <v>1</v>
      </c>
      <c r="M314" s="4">
        <f>IF(D314 = C330,1,_xll.BDP(K314,$M$7)*L314)</f>
        <v>1.16442</v>
      </c>
      <c r="N314" s="7">
        <f>H314*J314*T314/M314</f>
        <v>-9.6185225262356902</v>
      </c>
      <c r="O314" s="8">
        <f>N314 / Y330</f>
        <v>-5.6106096658658594E-8</v>
      </c>
      <c r="P314" s="7">
        <f>G314*J314*T314/M314</f>
        <v>-18982.154205527215</v>
      </c>
      <c r="Q314" s="10">
        <f>P314 / Y330*100</f>
        <v>-1.1072538175586902E-2</v>
      </c>
      <c r="R314" s="10">
        <f>IF(Q314&lt;0,Q314,0)</f>
        <v>-1.1072538175586902E-2</v>
      </c>
      <c r="S314" s="150">
        <f>IF(Q314&gt;0,Q314,0)</f>
        <v>0</v>
      </c>
      <c r="T314" s="33">
        <f>IF(EXACT(D314,UPPER(D314)),1,0.01)/V314</f>
        <v>1</v>
      </c>
      <c r="U314" s="43">
        <v>0</v>
      </c>
      <c r="V314" s="43">
        <v>1</v>
      </c>
      <c r="W314" s="142">
        <f>IF(AND(Q314&lt;0,O314&gt;0),O314,0)</f>
        <v>0</v>
      </c>
      <c r="X314" s="43">
        <f>IF(AND(Q314&gt;0,O314&gt;0),O314,0)</f>
        <v>0</v>
      </c>
      <c r="Y314" s="3"/>
      <c r="Z314" s="2">
        <f>_xll.BDH(C314,$Z$7,$D$1,$D$1)</f>
        <v>384.9</v>
      </c>
      <c r="AA314" s="19">
        <f>IF(OR(F314="#N/A N/A",Z314="#N/A N/A"),0,  F314 - Z314)</f>
        <v>9.6000000000000227</v>
      </c>
      <c r="AB314" s="22">
        <f>IF(OR(Z314=0,Z314="#N/A N/A"),0,AA314 / Z314*100)</f>
        <v>2.4941543257989149</v>
      </c>
      <c r="AC314" s="146">
        <v>-56</v>
      </c>
      <c r="AD314" s="21">
        <f>IF(D314 = C330,1,_xll.BDP(K314,$AD$7)*L314)</f>
        <v>1.15944</v>
      </c>
      <c r="AE314" s="158">
        <f>AA314*AC314*T314/AD314 / AF330</f>
        <v>-2.7176985419740599E-6</v>
      </c>
      <c r="AF314" s="195"/>
      <c r="AG314" s="188"/>
      <c r="AH314" s="170"/>
    </row>
    <row r="315" spans="2:34" s="43" customFormat="1" x14ac:dyDescent="0.2">
      <c r="B315" s="48">
        <v>19530</v>
      </c>
      <c r="C315" s="140" t="s">
        <v>84</v>
      </c>
      <c r="D315" s="43" t="str">
        <f>_xll.BDP(C315,$D$7)</f>
        <v>USD</v>
      </c>
      <c r="E315" s="43" t="s">
        <v>337</v>
      </c>
      <c r="F315" s="2">
        <f>_xll.BDP(C315,$F$7)</f>
        <v>22.9</v>
      </c>
      <c r="G315" s="2">
        <f>_xll.BDP(C315,$G$7)</f>
        <v>22.7</v>
      </c>
      <c r="H315" s="33">
        <f>IF(OR(G315="#N/A N/A",F315="#N/A N/A"),0,  G315 - F315)</f>
        <v>-0.19999999999999929</v>
      </c>
      <c r="I315" s="22">
        <f>IF(OR(F315=0,F315="#N/A N/A"),0,H315 / F315*100)</f>
        <v>-0.8733624454148442</v>
      </c>
      <c r="J315" s="25">
        <v>8830</v>
      </c>
      <c r="K315" s="48" t="str">
        <f>CONCATENATE(C330,D315, " Curncy")</f>
        <v>EURUSD Curncy</v>
      </c>
      <c r="L315" s="43">
        <f>IF(D315 = C330,1,_xll.BDP(K315,$L$7))</f>
        <v>1</v>
      </c>
      <c r="M315" s="4">
        <f>IF(D315 = C330,1,_xll.BDP(K315,$M$7)*L315)</f>
        <v>1.2407999999999999</v>
      </c>
      <c r="N315" s="7">
        <f>H315*J315*T315/M315</f>
        <v>-1423.2753062540246</v>
      </c>
      <c r="O315" s="8">
        <f>N315 / Y330</f>
        <v>-8.3021505316182994E-6</v>
      </c>
      <c r="P315" s="7">
        <f>G315*J315*T315/M315</f>
        <v>161541.74725983237</v>
      </c>
      <c r="Q315" s="10">
        <f>P315 / Y330*100</f>
        <v>9.422940853386802E-2</v>
      </c>
      <c r="R315" s="10">
        <f>IF(Q315&lt;0,Q315,0)</f>
        <v>0</v>
      </c>
      <c r="S315" s="150">
        <f>IF(Q315&gt;0,Q315,0)</f>
        <v>9.422940853386802E-2</v>
      </c>
      <c r="T315" s="33">
        <f>IF(EXACT(D315,UPPER(D315)),1,0.01)/V315</f>
        <v>1</v>
      </c>
      <c r="U315" s="43">
        <v>0</v>
      </c>
      <c r="V315" s="43">
        <v>1</v>
      </c>
      <c r="W315" s="142">
        <f>IF(AND(Q315&lt;0,O315&gt;0),O315,0)</f>
        <v>0</v>
      </c>
      <c r="X315" s="43">
        <f>IF(AND(Q315&gt;0,O315&gt;0),O315,0)</f>
        <v>0</v>
      </c>
      <c r="Y315" s="3"/>
      <c r="Z315" s="2">
        <f>_xll.BDH(C315,$Z$7,$D$1,$D$1)</f>
        <v>23</v>
      </c>
      <c r="AA315" s="19">
        <f>IF(OR(F315="#N/A N/A",Z315="#N/A N/A"),0,  F315 - Z315)</f>
        <v>-0.10000000000000142</v>
      </c>
      <c r="AB315" s="22">
        <f>IF(OR(Z315=0,Z315="#N/A N/A"),0,AA315 / Z315*100)</f>
        <v>-0.43478260869565832</v>
      </c>
      <c r="AC315" s="146">
        <v>8830</v>
      </c>
      <c r="AD315" s="21">
        <f>IF(D315 = C330,1,_xll.BDP(K315,$AD$7)*L315)</f>
        <v>1.2334000000000001</v>
      </c>
      <c r="AE315" s="158">
        <f>AA315*AC315*T315/AD315 / AF330</f>
        <v>-4.1961118881939471E-6</v>
      </c>
      <c r="AF315" s="195"/>
      <c r="AG315" s="188"/>
      <c r="AH315" s="170"/>
    </row>
    <row r="316" spans="2:34" s="43" customFormat="1" x14ac:dyDescent="0.2">
      <c r="B316" s="48">
        <v>6435</v>
      </c>
      <c r="C316" s="140" t="s">
        <v>208</v>
      </c>
      <c r="D316" s="43" t="str">
        <f>_xll.BDP(C316,$D$7)</f>
        <v>EUR</v>
      </c>
      <c r="E316" s="43" t="s">
        <v>336</v>
      </c>
      <c r="F316" s="2">
        <f>_xll.BDP(C316,$F$7)</f>
        <v>23.86</v>
      </c>
      <c r="G316" s="2">
        <f>_xll.BDP(C316,$G$7)</f>
        <v>23.96</v>
      </c>
      <c r="H316" s="33">
        <f>IF(OR(G316="#N/A N/A",F316="#N/A N/A"),0,  G316 - F316)</f>
        <v>0.10000000000000142</v>
      </c>
      <c r="I316" s="22">
        <f>IF(OR(F316=0,F316="#N/A N/A"),0,H316 / F316*100)</f>
        <v>0.41911148365465811</v>
      </c>
      <c r="J316" s="25">
        <v>11020</v>
      </c>
      <c r="K316" s="48" t="str">
        <f>CONCATENATE(C330,D316, " Curncy")</f>
        <v>EUREUR Curncy</v>
      </c>
      <c r="L316" s="43">
        <f>IF(D316 = C330,1,_xll.BDP(K316,$L$7))</f>
        <v>1</v>
      </c>
      <c r="M316" s="4">
        <f>IF(D316 = C330,1,_xll.BDP(K316,$M$7)*L316)</f>
        <v>1</v>
      </c>
      <c r="N316" s="7">
        <f>H316*J316*T316/M316</f>
        <v>1102.0000000000157</v>
      </c>
      <c r="O316" s="8">
        <f>N316 / Y330</f>
        <v>6.4281097589777178E-6</v>
      </c>
      <c r="P316" s="7">
        <f>G316*J316*T316/M316</f>
        <v>264039.2</v>
      </c>
      <c r="Q316" s="10">
        <f>P316 / Y330*100</f>
        <v>0.15401750982510393</v>
      </c>
      <c r="R316" s="10">
        <f>IF(Q316&lt;0,Q316,0)</f>
        <v>0</v>
      </c>
      <c r="S316" s="150">
        <f>IF(Q316&gt;0,Q316,0)</f>
        <v>0.15401750982510393</v>
      </c>
      <c r="T316" s="33">
        <f>IF(EXACT(D316,UPPER(D316)),1,0.01)/V316</f>
        <v>1</v>
      </c>
      <c r="U316" s="43">
        <v>0</v>
      </c>
      <c r="V316" s="43">
        <v>1</v>
      </c>
      <c r="W316" s="142">
        <f>IF(AND(Q316&lt;0,O316&gt;0),O316,0)</f>
        <v>0</v>
      </c>
      <c r="X316" s="43">
        <f>IF(AND(Q316&gt;0,O316&gt;0),O316,0)</f>
        <v>6.4281097589777178E-6</v>
      </c>
      <c r="Y316" s="3"/>
      <c r="Z316" s="2">
        <f>_xll.BDH(C316,$Z$7,$D$1,$D$1)</f>
        <v>23.04</v>
      </c>
      <c r="AA316" s="19">
        <f>IF(OR(F316="#N/A N/A",Z316="#N/A N/A"),0,  F316 - Z316)</f>
        <v>0.82000000000000028</v>
      </c>
      <c r="AB316" s="22">
        <f>IF(OR(Z316=0,Z316="#N/A N/A"),0,AA316 / Z316*100)</f>
        <v>3.559027777777779</v>
      </c>
      <c r="AC316" s="146">
        <v>11020</v>
      </c>
      <c r="AD316" s="21">
        <f>IF(D316 = C330,1,_xll.BDP(K316,$AD$7)*L316)</f>
        <v>1</v>
      </c>
      <c r="AE316" s="158">
        <f>AA316*AC316*T316/AD316 / AF330</f>
        <v>5.2964606181597495E-5</v>
      </c>
      <c r="AF316" s="195"/>
      <c r="AG316" s="188"/>
      <c r="AH316" s="170"/>
    </row>
    <row r="317" spans="2:34" s="43" customFormat="1" x14ac:dyDescent="0.2">
      <c r="B317" s="48">
        <v>19383</v>
      </c>
      <c r="C317" s="140" t="s">
        <v>40</v>
      </c>
      <c r="D317" s="43" t="str">
        <f>_xll.BDP(C317,$D$7)</f>
        <v>USD</v>
      </c>
      <c r="E317" s="43" t="s">
        <v>335</v>
      </c>
      <c r="F317" s="2">
        <f>_xll.BDP(C317,$F$7)</f>
        <v>333.35</v>
      </c>
      <c r="G317" s="2">
        <f>_xll.BDP(C317,$G$7)</f>
        <v>327.71</v>
      </c>
      <c r="H317" s="33">
        <f>IF(OR(G317="#N/A N/A",F317="#N/A N/A"),0,  G317 - F317)</f>
        <v>-5.6400000000000432</v>
      </c>
      <c r="I317" s="22">
        <f>IF(OR(F317=0,F317="#N/A N/A"),0,H317 / F317*100)</f>
        <v>-1.6919154042298015</v>
      </c>
      <c r="J317" s="25">
        <v>-1906</v>
      </c>
      <c r="K317" s="48" t="str">
        <f>CONCATENATE(C330,D317, " Curncy")</f>
        <v>EURUSD Curncy</v>
      </c>
      <c r="L317" s="43">
        <f>IF(D317 = C330,1,_xll.BDP(K317,$L$7))</f>
        <v>1</v>
      </c>
      <c r="M317" s="4">
        <f>IF(D317 = C330,1,_xll.BDP(K317,$M$7)*L317)</f>
        <v>1.2407999999999999</v>
      </c>
      <c r="N317" s="7">
        <f>H317*J317*T317/M317</f>
        <v>8663.6363636364313</v>
      </c>
      <c r="O317" s="8">
        <f>N317 / Y330</f>
        <v>5.0536121104650436E-5</v>
      </c>
      <c r="P317" s="7">
        <f>G317*J317*T317/M317</f>
        <v>-503397.21147646685</v>
      </c>
      <c r="Q317" s="10">
        <f>P317 / Y330*100</f>
        <v>-0.29363816041143381</v>
      </c>
      <c r="R317" s="10">
        <f>IF(Q317&lt;0,Q317,0)</f>
        <v>-0.29363816041143381</v>
      </c>
      <c r="S317" s="150">
        <f>IF(Q317&gt;0,Q317,0)</f>
        <v>0</v>
      </c>
      <c r="T317" s="33">
        <f>IF(EXACT(D317,UPPER(D317)),1,0.01)/V317</f>
        <v>1</v>
      </c>
      <c r="U317" s="43">
        <v>0</v>
      </c>
      <c r="V317" s="43">
        <v>1</v>
      </c>
      <c r="W317" s="142">
        <f>IF(AND(Q317&lt;0,O317&gt;0),O317,0)</f>
        <v>5.0536121104650436E-5</v>
      </c>
      <c r="X317" s="43">
        <f>IF(AND(Q317&gt;0,O317&gt;0),O317,0)</f>
        <v>0</v>
      </c>
      <c r="Y317" s="3"/>
      <c r="Z317" s="2">
        <f>_xll.BDH(C317,$Z$7,$D$1,$D$1)</f>
        <v>335.12</v>
      </c>
      <c r="AA317" s="19">
        <f>IF(OR(F317="#N/A N/A",Z317="#N/A N/A"),0,  F317 - Z317)</f>
        <v>-1.7699999999999818</v>
      </c>
      <c r="AB317" s="22">
        <f>IF(OR(Z317=0,Z317="#N/A N/A"),0,AA317 / Z317*100)</f>
        <v>-0.52816901408450156</v>
      </c>
      <c r="AC317" s="146">
        <v>-1906</v>
      </c>
      <c r="AD317" s="21">
        <f>IF(D317 = C330,1,_xll.BDP(K317,$AD$7)*L317)</f>
        <v>1.2334000000000001</v>
      </c>
      <c r="AE317" s="158">
        <f>AA317*AC317*T317/AD317 / AF330</f>
        <v>1.6031808593712931E-5</v>
      </c>
      <c r="AF317" s="195"/>
      <c r="AG317" s="188"/>
      <c r="AH317" s="170"/>
    </row>
    <row r="318" spans="2:34" s="43" customFormat="1" x14ac:dyDescent="0.2">
      <c r="B318" s="48">
        <v>24750</v>
      </c>
      <c r="C318" s="140" t="s">
        <v>39</v>
      </c>
      <c r="D318" s="43" t="str">
        <f>_xll.BDP(C318,$D$7)</f>
        <v>USD</v>
      </c>
      <c r="E318" s="43" t="s">
        <v>334</v>
      </c>
      <c r="F318" s="2">
        <f>_xll.BDP(C318,$F$7)</f>
        <v>285.58</v>
      </c>
      <c r="G318" s="2">
        <f>_xll.BDP(C318,$G$7)</f>
        <v>284.02</v>
      </c>
      <c r="H318" s="33">
        <f>IF(OR(G318="#N/A N/A",F318="#N/A N/A"),0,  G318 - F318)</f>
        <v>-1.5600000000000023</v>
      </c>
      <c r="I318" s="22">
        <f>IF(OR(F318=0,F318="#N/A N/A"),0,H318 / F318*100)</f>
        <v>-0.54625674066811492</v>
      </c>
      <c r="J318" s="25">
        <v>-3128</v>
      </c>
      <c r="K318" s="48" t="str">
        <f>CONCATENATE(C330,D318, " Curncy")</f>
        <v>EURUSD Curncy</v>
      </c>
      <c r="L318" s="43">
        <f>IF(D318 = C330,1,_xll.BDP(K318,$L$7))</f>
        <v>1</v>
      </c>
      <c r="M318" s="4">
        <f>IF(D318 = C330,1,_xll.BDP(K318,$M$7)*L318)</f>
        <v>1.2407999999999999</v>
      </c>
      <c r="N318" s="7">
        <f>H318*J318*T318/M318</f>
        <v>3932.6885880077434</v>
      </c>
      <c r="O318" s="8">
        <f>N318 / Y330</f>
        <v>2.2939885564058544E-5</v>
      </c>
      <c r="P318" s="7">
        <f>G318*J318*T318/M318</f>
        <v>-716001.41843971633</v>
      </c>
      <c r="Q318" s="10">
        <f>P318 / Y330*100</f>
        <v>-0.4176529678143524</v>
      </c>
      <c r="R318" s="10">
        <f>IF(Q318&lt;0,Q318,0)</f>
        <v>-0.4176529678143524</v>
      </c>
      <c r="S318" s="150">
        <f>IF(Q318&gt;0,Q318,0)</f>
        <v>0</v>
      </c>
      <c r="T318" s="33">
        <f>IF(EXACT(D318,UPPER(D318)),1,0.01)/V318</f>
        <v>1</v>
      </c>
      <c r="U318" s="43">
        <v>0</v>
      </c>
      <c r="V318" s="43">
        <v>1</v>
      </c>
      <c r="W318" s="142">
        <f>IF(AND(Q318&lt;0,O318&gt;0),O318,0)</f>
        <v>2.2939885564058544E-5</v>
      </c>
      <c r="X318" s="43">
        <f>IF(AND(Q318&gt;0,O318&gt;0),O318,0)</f>
        <v>0</v>
      </c>
      <c r="Y318" s="3"/>
      <c r="Z318" s="2">
        <f>_xll.BDH(C318,$Z$7,$D$1,$D$1)</f>
        <v>285.14999999999998</v>
      </c>
      <c r="AA318" s="19">
        <f>IF(OR(F318="#N/A N/A",Z318="#N/A N/A"),0,  F318 - Z318)</f>
        <v>0.43000000000000682</v>
      </c>
      <c r="AB318" s="22">
        <f>IF(OR(Z318=0,Z318="#N/A N/A"),0,AA318 / Z318*100)</f>
        <v>0.1507978257057713</v>
      </c>
      <c r="AC318" s="146">
        <v>-3128</v>
      </c>
      <c r="AD318" s="21">
        <f>IF(D318 = C330,1,_xll.BDP(K318,$AD$7)*L318)</f>
        <v>1.2334000000000001</v>
      </c>
      <c r="AE318" s="158">
        <f>AA318*AC318*T318/AD318 / AF330</f>
        <v>-6.3917761428045259E-6</v>
      </c>
      <c r="AF318" s="195"/>
      <c r="AG318" s="188"/>
      <c r="AH318" s="170"/>
    </row>
    <row r="319" spans="2:34" s="43" customFormat="1" x14ac:dyDescent="0.2">
      <c r="B319" s="48">
        <v>19902</v>
      </c>
      <c r="C319" s="140" t="s">
        <v>38</v>
      </c>
      <c r="D319" s="43" t="str">
        <f>_xll.BDP(C319,$D$7)</f>
        <v>USD</v>
      </c>
      <c r="E319" s="43" t="s">
        <v>333</v>
      </c>
      <c r="F319" s="2">
        <f>_xll.BDP(C319,$F$7)</f>
        <v>9.65</v>
      </c>
      <c r="G319" s="2">
        <f>_xll.BDP(C319,$G$7)</f>
        <v>9.49</v>
      </c>
      <c r="H319" s="33">
        <f>IF(OR(G319="#N/A N/A",F319="#N/A N/A"),0,  G319 - F319)</f>
        <v>-0.16000000000000014</v>
      </c>
      <c r="I319" s="22">
        <f>IF(OR(F319=0,F319="#N/A N/A"),0,H319 / F319*100)</f>
        <v>-1.6580310880829028</v>
      </c>
      <c r="J319" s="25">
        <v>125800</v>
      </c>
      <c r="K319" s="48" t="str">
        <f>CONCATENATE(C330,D319, " Curncy")</f>
        <v>EURUSD Curncy</v>
      </c>
      <c r="L319" s="43">
        <f>IF(D319 = C330,1,_xll.BDP(K319,$L$7))</f>
        <v>1</v>
      </c>
      <c r="M319" s="4">
        <f>IF(D319 = C330,1,_xll.BDP(K319,$M$7)*L319)</f>
        <v>1.2407999999999999</v>
      </c>
      <c r="N319" s="7">
        <f>H319*J319*T319/M319</f>
        <v>-16221.792392005174</v>
      </c>
      <c r="O319" s="8">
        <f>N319 / Y330</f>
        <v>-9.4623831200687359E-5</v>
      </c>
      <c r="P319" s="7">
        <f>G319*J319*T319/M319</f>
        <v>962155.06125080597</v>
      </c>
      <c r="Q319" s="10">
        <f>P319 / Y330*100</f>
        <v>0.56123759880907642</v>
      </c>
      <c r="R319" s="10">
        <f>IF(Q319&lt;0,Q319,0)</f>
        <v>0</v>
      </c>
      <c r="S319" s="150">
        <f>IF(Q319&gt;0,Q319,0)</f>
        <v>0.56123759880907642</v>
      </c>
      <c r="T319" s="33">
        <f>IF(EXACT(D319,UPPER(D319)),1,0.01)/V319</f>
        <v>1</v>
      </c>
      <c r="U319" s="43">
        <v>0</v>
      </c>
      <c r="V319" s="43">
        <v>1</v>
      </c>
      <c r="W319" s="142">
        <f>IF(AND(Q319&lt;0,O319&gt;0),O319,0)</f>
        <v>0</v>
      </c>
      <c r="X319" s="43">
        <f>IF(AND(Q319&gt;0,O319&gt;0),O319,0)</f>
        <v>0</v>
      </c>
      <c r="Y319" s="3"/>
      <c r="Z319" s="2">
        <f>_xll.BDH(C319,$Z$7,$D$1,$D$1)</f>
        <v>9.48</v>
      </c>
      <c r="AA319" s="19">
        <f>IF(OR(F319="#N/A N/A",Z319="#N/A N/A"),0,  F319 - Z319)</f>
        <v>0.16999999999999993</v>
      </c>
      <c r="AB319" s="22">
        <f>IF(OR(Z319=0,Z319="#N/A N/A"),0,AA319 / Z319*100)</f>
        <v>1.7932489451476785</v>
      </c>
      <c r="AC319" s="146">
        <v>125800</v>
      </c>
      <c r="AD319" s="21">
        <f>IF(D319 = C330,1,_xll.BDP(K319,$AD$7)*L319)</f>
        <v>1.2334000000000001</v>
      </c>
      <c r="AE319" s="158">
        <f>AA319*AC319*T319/AD319 / AF330</f>
        <v>1.0162859438382158E-4</v>
      </c>
      <c r="AF319" s="195"/>
      <c r="AG319" s="188"/>
      <c r="AH319" s="170"/>
    </row>
    <row r="320" spans="2:34" s="43" customFormat="1" x14ac:dyDescent="0.2">
      <c r="B320" s="48">
        <v>2974</v>
      </c>
      <c r="C320" s="140" t="s">
        <v>34</v>
      </c>
      <c r="D320" s="43" t="str">
        <f>_xll.BDP(C320,$D$7)</f>
        <v>USD</v>
      </c>
      <c r="E320" s="43" t="s">
        <v>332</v>
      </c>
      <c r="F320" s="2">
        <f>_xll.BDP(C320,$F$7)</f>
        <v>180.71</v>
      </c>
      <c r="G320" s="2">
        <f>_xll.BDP(C320,$G$7)</f>
        <v>180.96</v>
      </c>
      <c r="H320" s="33">
        <f>IF(OR(G320="#N/A N/A",F320="#N/A N/A"),0,  G320 - F320)</f>
        <v>0.25</v>
      </c>
      <c r="I320" s="22">
        <f>IF(OR(F320=0,F320="#N/A N/A"),0,H320 / F320*100)</f>
        <v>0.13834320181506282</v>
      </c>
      <c r="J320" s="25">
        <v>-1614</v>
      </c>
      <c r="K320" s="48" t="str">
        <f>CONCATENATE(C330,D320, " Curncy")</f>
        <v>EURUSD Curncy</v>
      </c>
      <c r="L320" s="43">
        <f>IF(D320 = C330,1,_xll.BDP(K320,$L$7))</f>
        <v>1</v>
      </c>
      <c r="M320" s="4">
        <f>IF(D320 = C330,1,_xll.BDP(K320,$M$7)*L320)</f>
        <v>1.2407999999999999</v>
      </c>
      <c r="N320" s="7">
        <f>H320*J320*T320/M320</f>
        <v>-325.19342359767893</v>
      </c>
      <c r="O320" s="8">
        <f>N320 / Y330</f>
        <v>-1.8968956622355581E-6</v>
      </c>
      <c r="P320" s="7">
        <f>G320*J320*T320/M320</f>
        <v>-235388.00773694392</v>
      </c>
      <c r="Q320" s="10">
        <f>P320 / Y330*100</f>
        <v>-0.13730489561525863</v>
      </c>
      <c r="R320" s="10">
        <f>IF(Q320&lt;0,Q320,0)</f>
        <v>-0.13730489561525863</v>
      </c>
      <c r="S320" s="150">
        <f>IF(Q320&gt;0,Q320,0)</f>
        <v>0</v>
      </c>
      <c r="T320" s="33">
        <f>IF(EXACT(D320,UPPER(D320)),1,0.01)/V320</f>
        <v>1</v>
      </c>
      <c r="U320" s="43">
        <v>0</v>
      </c>
      <c r="V320" s="43">
        <v>1</v>
      </c>
      <c r="W320" s="142">
        <f>IF(AND(Q320&lt;0,O320&gt;0),O320,0)</f>
        <v>0</v>
      </c>
      <c r="X320" s="43">
        <f>IF(AND(Q320&gt;0,O320&gt;0),O320,0)</f>
        <v>0</v>
      </c>
      <c r="Y320" s="3"/>
      <c r="Z320" s="2">
        <f>_xll.BDH(C320,$Z$7,$D$1,$D$1)</f>
        <v>176.6</v>
      </c>
      <c r="AA320" s="19">
        <f>IF(OR(F320="#N/A N/A",Z320="#N/A N/A"),0,  F320 - Z320)</f>
        <v>4.1100000000000136</v>
      </c>
      <c r="AB320" s="22">
        <f>IF(OR(Z320=0,Z320="#N/A N/A"),0,AA320 / Z320*100)</f>
        <v>2.3272933182333033</v>
      </c>
      <c r="AC320" s="146">
        <v>-1614</v>
      </c>
      <c r="AD320" s="21">
        <f>IF(D320 = C330,1,_xll.BDP(K320,$AD$7)*L320)</f>
        <v>1.2334000000000001</v>
      </c>
      <c r="AE320" s="158">
        <f>AA320*AC320*T320/AD320 / AF330</f>
        <v>-3.1523302440328169E-5</v>
      </c>
      <c r="AF320" s="195"/>
      <c r="AG320" s="188"/>
      <c r="AH320" s="170"/>
    </row>
    <row r="321" spans="1:34" s="43" customFormat="1" x14ac:dyDescent="0.2">
      <c r="B321" s="48">
        <v>25372</v>
      </c>
      <c r="D321" s="43" t="s">
        <v>36</v>
      </c>
      <c r="E321" s="43" t="s">
        <v>331</v>
      </c>
      <c r="F321" s="2">
        <v>9.9999999999999995E-7</v>
      </c>
      <c r="G321" s="2">
        <v>9.9999999999999995E-7</v>
      </c>
      <c r="H321" s="33">
        <f>IF(OR(G321="#N/A N/A",F321="#N/A N/A"),0,  G321 - F321)</f>
        <v>0</v>
      </c>
      <c r="I321" s="22">
        <f>IF(OR(F321=0,F321="#N/A N/A"),0,H321 / F321*100)</f>
        <v>0</v>
      </c>
      <c r="J321" s="25">
        <v>6715000</v>
      </c>
      <c r="K321" s="48" t="str">
        <f>CONCATENATE(C330,D321, " Curncy")</f>
        <v>EURUSD Curncy</v>
      </c>
      <c r="L321" s="43">
        <f>IF(D321 = C330,1,_xll.BDP(K321,$L$7))</f>
        <v>1</v>
      </c>
      <c r="M321" s="4">
        <f>IF(D321 = C330,1,_xll.BDP(K321,$M$7)*L321)</f>
        <v>1.2407999999999999</v>
      </c>
      <c r="N321" s="7">
        <f>H321*J321*T321/M321</f>
        <v>0</v>
      </c>
      <c r="O321" s="8">
        <f>N321 / Y330</f>
        <v>0</v>
      </c>
      <c r="P321" s="7">
        <f>G321*J321*T321/M321</f>
        <v>5.4118310767246942E-2</v>
      </c>
      <c r="Q321" s="10">
        <f>P321 / Y330*100</f>
        <v>3.1567916659013068E-8</v>
      </c>
      <c r="R321" s="10">
        <f>IF(Q321&lt;0,Q321,0)</f>
        <v>0</v>
      </c>
      <c r="S321" s="150">
        <f>IF(Q321&gt;0,Q321,0)</f>
        <v>3.1567916659013068E-8</v>
      </c>
      <c r="T321" s="33">
        <f>IF(EXACT(D321,UPPER(D321)),1,0.01)/V321</f>
        <v>0.01</v>
      </c>
      <c r="U321" s="43">
        <v>1</v>
      </c>
      <c r="V321" s="43">
        <v>100</v>
      </c>
      <c r="W321" s="142">
        <f>IF(AND(Q321&lt;0,O321&gt;0),O321,0)</f>
        <v>0</v>
      </c>
      <c r="X321" s="43">
        <f>IF(AND(Q321&gt;0,O321&gt;0),O321,0)</f>
        <v>0</v>
      </c>
      <c r="Y321" s="3"/>
      <c r="Z321" s="2">
        <v>9.9999999999999995E-7</v>
      </c>
      <c r="AA321" s="19">
        <f>IF(OR(F321="#N/A N/A",Z321="#N/A N/A"),0,  F321 - Z321)</f>
        <v>0</v>
      </c>
      <c r="AB321" s="22">
        <f>IF(OR(Z321=0,Z321="#N/A N/A"),0,AA321 / Z321*100)</f>
        <v>0</v>
      </c>
      <c r="AC321" s="146">
        <v>6715000</v>
      </c>
      <c r="AD321" s="21">
        <f>IF(D321 = C330,1,_xll.BDP(K321,$AD$7)*L321)</f>
        <v>1.2334000000000001</v>
      </c>
      <c r="AE321" s="158">
        <f>AA321*AC321*T321/AD321 / AF330</f>
        <v>0</v>
      </c>
      <c r="AF321" s="195"/>
      <c r="AG321" s="188"/>
      <c r="AH321" s="170"/>
    </row>
    <row r="322" spans="1:34" s="43" customFormat="1" x14ac:dyDescent="0.2">
      <c r="B322" s="48">
        <v>25072</v>
      </c>
      <c r="C322" s="140" t="s">
        <v>33</v>
      </c>
      <c r="D322" s="43" t="str">
        <f>_xll.BDP(C322,$D$7)</f>
        <v>USD</v>
      </c>
      <c r="E322" s="43" t="s">
        <v>330</v>
      </c>
      <c r="F322" s="2">
        <f>_xll.BDP(C322,$F$7)</f>
        <v>70.8</v>
      </c>
      <c r="G322" s="2">
        <f>_xll.BDP(C322,$G$7)</f>
        <v>71.77</v>
      </c>
      <c r="H322" s="33">
        <f>IF(OR(G322="#N/A N/A",F322="#N/A N/A"),0,  G322 - F322)</f>
        <v>0.96999999999999886</v>
      </c>
      <c r="I322" s="22">
        <f>IF(OR(F322=0,F322="#N/A N/A"),0,H322 / F322*100)</f>
        <v>1.3700564971751397</v>
      </c>
      <c r="J322" s="25">
        <v>3345</v>
      </c>
      <c r="K322" s="48" t="str">
        <f>CONCATENATE(C330,D322, " Curncy")</f>
        <v>EURUSD Curncy</v>
      </c>
      <c r="L322" s="43">
        <f>IF(D322 = C330,1,_xll.BDP(K322,$L$7))</f>
        <v>1</v>
      </c>
      <c r="M322" s="4">
        <f>IF(D322 = C330,1,_xll.BDP(K322,$M$7)*L322)</f>
        <v>1.2407999999999999</v>
      </c>
      <c r="N322" s="7">
        <f>H322*J322*T322/M322</f>
        <v>2614.966150870403</v>
      </c>
      <c r="O322" s="8">
        <f>N322 / Y330</f>
        <v>1.5253438687664426E-5</v>
      </c>
      <c r="P322" s="7">
        <f>G322*J322*T322/M322</f>
        <v>193480.53675048356</v>
      </c>
      <c r="Q322" s="10">
        <f>P322 / Y330*100</f>
        <v>0.11285972109419352</v>
      </c>
      <c r="R322" s="10">
        <f>IF(Q322&lt;0,Q322,0)</f>
        <v>0</v>
      </c>
      <c r="S322" s="150">
        <f>IF(Q322&gt;0,Q322,0)</f>
        <v>0.11285972109419352</v>
      </c>
      <c r="T322" s="33">
        <f>IF(EXACT(D322,UPPER(D322)),1,0.01)/V322</f>
        <v>1</v>
      </c>
      <c r="U322" s="43">
        <v>0</v>
      </c>
      <c r="V322" s="43">
        <v>1</v>
      </c>
      <c r="W322" s="142">
        <f>IF(AND(Q322&lt;0,O322&gt;0),O322,0)</f>
        <v>0</v>
      </c>
      <c r="X322" s="43">
        <f>IF(AND(Q322&gt;0,O322&gt;0),O322,0)</f>
        <v>1.5253438687664426E-5</v>
      </c>
      <c r="Y322" s="3"/>
      <c r="Z322" s="2">
        <f>_xll.BDH(C322,$Z$7,$D$1,$D$1)</f>
        <v>69.42</v>
      </c>
      <c r="AA322" s="19">
        <f>IF(OR(F322="#N/A N/A",Z322="#N/A N/A"),0,  F322 - Z322)</f>
        <v>1.3799999999999955</v>
      </c>
      <c r="AB322" s="22">
        <f>IF(OR(Z322=0,Z322="#N/A N/A"),0,AA322 / Z322*100)</f>
        <v>1.9878997407087227</v>
      </c>
      <c r="AC322" s="146">
        <v>3345</v>
      </c>
      <c r="AD322" s="21">
        <f>IF(D322 = C330,1,_xll.BDP(K322,$AD$7)*L322)</f>
        <v>1.2334000000000001</v>
      </c>
      <c r="AE322" s="158">
        <f>AA322*AC322*T322/AD322 / AF330</f>
        <v>2.1936208479152596E-5</v>
      </c>
      <c r="AF322" s="195"/>
      <c r="AG322" s="188"/>
      <c r="AH322" s="170"/>
    </row>
    <row r="323" spans="1:34" s="43" customFormat="1" x14ac:dyDescent="0.2">
      <c r="B323" s="48">
        <v>2280</v>
      </c>
      <c r="C323" s="140" t="s">
        <v>292</v>
      </c>
      <c r="D323" s="43" t="str">
        <f>_xll.BDP(C323,$D$7)</f>
        <v>USD</v>
      </c>
      <c r="E323" s="43" t="s">
        <v>329</v>
      </c>
      <c r="F323" s="2">
        <f>_xll.BDP(C323,$F$7)</f>
        <v>89.98</v>
      </c>
      <c r="G323" s="2">
        <f>_xll.BDP(C323,$G$7)</f>
        <v>88.72</v>
      </c>
      <c r="H323" s="33">
        <f>IF(OR(G323="#N/A N/A",F323="#N/A N/A"),0,  G323 - F323)</f>
        <v>-1.2600000000000051</v>
      </c>
      <c r="I323" s="22">
        <f>IF(OR(F323=0,F323="#N/A N/A"),0,H323 / F323*100)</f>
        <v>-1.4003111802622861</v>
      </c>
      <c r="J323" s="25">
        <v>-3520</v>
      </c>
      <c r="K323" s="48" t="str">
        <f>CONCATENATE(C330,D323, " Curncy")</f>
        <v>EURUSD Curncy</v>
      </c>
      <c r="L323" s="43">
        <f>IF(D323 = C330,1,_xll.BDP(K323,$L$7))</f>
        <v>1</v>
      </c>
      <c r="M323" s="4">
        <f>IF(D323 = C330,1,_xll.BDP(K323,$M$7)*L323)</f>
        <v>1.2407999999999999</v>
      </c>
      <c r="N323" s="7">
        <f>H323*J323*T323/M323</f>
        <v>3574.4680851063977</v>
      </c>
      <c r="O323" s="8">
        <f>N323 / Y330</f>
        <v>2.0850338639769965E-5</v>
      </c>
      <c r="P323" s="7">
        <f>G323*J323*T323/M323</f>
        <v>-251687.9432624114</v>
      </c>
      <c r="Q323" s="10">
        <f>P323 / Y330*100</f>
        <v>-0.14681286064447494</v>
      </c>
      <c r="R323" s="10">
        <f>IF(Q323&lt;0,Q323,0)</f>
        <v>-0.14681286064447494</v>
      </c>
      <c r="S323" s="150">
        <f>IF(Q323&gt;0,Q323,0)</f>
        <v>0</v>
      </c>
      <c r="T323" s="33">
        <f>IF(EXACT(D323,UPPER(D323)),1,0.01)/V323</f>
        <v>1</v>
      </c>
      <c r="U323" s="43">
        <v>0</v>
      </c>
      <c r="V323" s="43">
        <v>1</v>
      </c>
      <c r="W323" s="142">
        <f>IF(AND(Q323&lt;0,O323&gt;0),O323,0)</f>
        <v>2.0850338639769965E-5</v>
      </c>
      <c r="X323" s="43">
        <f>IF(AND(Q323&gt;0,O323&gt;0),O323,0)</f>
        <v>0</v>
      </c>
      <c r="Y323" s="3"/>
      <c r="Z323" s="2">
        <f>_xll.BDH(C323,$Z$7,$D$1,$D$1)</f>
        <v>88.77</v>
      </c>
      <c r="AA323" s="19">
        <f>IF(OR(F323="#N/A N/A",Z323="#N/A N/A"),0,  F323 - Z323)</f>
        <v>1.210000000000008</v>
      </c>
      <c r="AB323" s="22">
        <f>IF(OR(Z323=0,Z323="#N/A N/A"),0,AA323 / Z323*100)</f>
        <v>1.3630731102850153</v>
      </c>
      <c r="AC323" s="146">
        <v>-3520</v>
      </c>
      <c r="AD323" s="21">
        <f>IF(D323 = C330,1,_xll.BDP(K323,$AD$7)*L323)</f>
        <v>1.2334000000000001</v>
      </c>
      <c r="AE323" s="158">
        <f>AA323*AC323*T323/AD323 / AF330</f>
        <v>-2.0240180922078737E-5</v>
      </c>
      <c r="AF323" s="195"/>
      <c r="AG323" s="188"/>
      <c r="AH323" s="170"/>
    </row>
    <row r="324" spans="1:34" s="43" customFormat="1" x14ac:dyDescent="0.2">
      <c r="B324" s="48">
        <v>22516</v>
      </c>
      <c r="C324" s="140" t="s">
        <v>32</v>
      </c>
      <c r="D324" s="43" t="str">
        <f>_xll.BDP(C324,$D$7)</f>
        <v>USD</v>
      </c>
      <c r="E324" s="43" t="s">
        <v>328</v>
      </c>
      <c r="F324" s="2">
        <f>_xll.BDP(C324,$F$7)</f>
        <v>2.65</v>
      </c>
      <c r="G324" s="2">
        <f>_xll.BDP(C324,$G$7)</f>
        <v>2.6549999999999998</v>
      </c>
      <c r="H324" s="33">
        <f>IF(OR(G324="#N/A N/A",F324="#N/A N/A"),0,  G324 - F324)</f>
        <v>4.9999999999998934E-3</v>
      </c>
      <c r="I324" s="22">
        <f>IF(OR(F324=0,F324="#N/A N/A"),0,H324 / F324*100)</f>
        <v>0.18867924528301486</v>
      </c>
      <c r="J324" s="25">
        <v>-385043</v>
      </c>
      <c r="K324" s="48" t="str">
        <f>CONCATENATE(C330,D324, " Curncy")</f>
        <v>EURUSD Curncy</v>
      </c>
      <c r="L324" s="43">
        <f>IF(D324 = C330,1,_xll.BDP(K324,$L$7))</f>
        <v>1</v>
      </c>
      <c r="M324" s="4">
        <f>IF(D324 = C330,1,_xll.BDP(K324,$M$7)*L324)</f>
        <v>1.2407999999999999</v>
      </c>
      <c r="N324" s="7">
        <f>H324*J324*T324/M324</f>
        <v>-1551.5917150225332</v>
      </c>
      <c r="O324" s="8">
        <f>N324 / Y330</f>
        <v>-9.0506368831988904E-6</v>
      </c>
      <c r="P324" s="7">
        <f>G324*J324*T324/M324</f>
        <v>-823895.20067698264</v>
      </c>
      <c r="Q324" s="10">
        <f>P324 / Y330*100</f>
        <v>-0.48058881849787133</v>
      </c>
      <c r="R324" s="10">
        <f>IF(Q324&lt;0,Q324,0)</f>
        <v>-0.48058881849787133</v>
      </c>
      <c r="S324" s="150">
        <f>IF(Q324&gt;0,Q324,0)</f>
        <v>0</v>
      </c>
      <c r="T324" s="33">
        <f>IF(EXACT(D324,UPPER(D324)),1,0.01)/V324</f>
        <v>1</v>
      </c>
      <c r="U324" s="43">
        <v>0</v>
      </c>
      <c r="V324" s="43">
        <v>1</v>
      </c>
      <c r="W324" s="142">
        <f>IF(AND(Q324&lt;0,O324&gt;0),O324,0)</f>
        <v>0</v>
      </c>
      <c r="X324" s="43">
        <f>IF(AND(Q324&gt;0,O324&gt;0),O324,0)</f>
        <v>0</v>
      </c>
      <c r="Y324" s="3"/>
      <c r="Z324" s="2">
        <f>_xll.BDH(C324,$Z$7,$D$1,$D$1)</f>
        <v>2.58</v>
      </c>
      <c r="AA324" s="19">
        <f>IF(OR(F324="#N/A N/A",Z324="#N/A N/A"),0,  F324 - Z324)</f>
        <v>6.999999999999984E-2</v>
      </c>
      <c r="AB324" s="22">
        <f>IF(OR(Z324=0,Z324="#N/A N/A"),0,AA324 / Z324*100)</f>
        <v>2.7131782945736371</v>
      </c>
      <c r="AC324" s="146">
        <v>-385043</v>
      </c>
      <c r="AD324" s="21">
        <f>IF(D324 = C330,1,_xll.BDP(K324,$AD$7)*L324)</f>
        <v>1.2334000000000001</v>
      </c>
      <c r="AE324" s="158">
        <f>AA324*AC324*T324/AD324 / AF330</f>
        <v>-1.2808363044576271E-4</v>
      </c>
      <c r="AF324" s="195"/>
      <c r="AG324" s="188"/>
      <c r="AH324" s="170"/>
    </row>
    <row r="325" spans="1:34" s="43" customFormat="1" x14ac:dyDescent="0.2">
      <c r="B325" s="48">
        <v>22608</v>
      </c>
      <c r="C325" s="140" t="s">
        <v>225</v>
      </c>
      <c r="D325" s="43" t="str">
        <f>_xll.BDP(C325,$D$7)</f>
        <v>DKK</v>
      </c>
      <c r="E325" s="43" t="s">
        <v>327</v>
      </c>
      <c r="F325" s="2">
        <f>_xll.BDP(C325,$F$7)</f>
        <v>219.6</v>
      </c>
      <c r="G325" s="2">
        <f>_xll.BDP(C325,$G$7)</f>
        <v>222.2</v>
      </c>
      <c r="H325" s="33">
        <f>IF(OR(G325="#N/A N/A",F325="#N/A N/A"),0,  G325 - F325)</f>
        <v>2.5999999999999943</v>
      </c>
      <c r="I325" s="22">
        <f>IF(OR(F325=0,F325="#N/A N/A"),0,H325 / F325*100)</f>
        <v>1.183970856102001</v>
      </c>
      <c r="J325" s="25">
        <v>-16662</v>
      </c>
      <c r="K325" s="48" t="str">
        <f>CONCATENATE(C330,D325, " Curncy")</f>
        <v>EURDKK Curncy</v>
      </c>
      <c r="L325" s="43">
        <f>IF(D325 = C330,1,_xll.BDP(K325,$L$7))</f>
        <v>1</v>
      </c>
      <c r="M325" s="4">
        <f>IF(D325 = C330,1,_xll.BDP(K325,$M$7)*L325)</f>
        <v>7.4499000000000004</v>
      </c>
      <c r="N325" s="7">
        <f>H325*J325*T325/M325</f>
        <v>-5815.0042282446611</v>
      </c>
      <c r="O325" s="8">
        <f>N325 / Y330</f>
        <v>-3.3919678246892621E-5</v>
      </c>
      <c r="P325" s="7">
        <f>G325*J325*T325/M325</f>
        <v>-496959.20750614099</v>
      </c>
      <c r="Q325" s="10">
        <f>P325 / Y330*100</f>
        <v>-0.28988278870998296</v>
      </c>
      <c r="R325" s="10">
        <f>IF(Q325&lt;0,Q325,0)</f>
        <v>-0.28988278870998296</v>
      </c>
      <c r="S325" s="150">
        <f>IF(Q325&gt;0,Q325,0)</f>
        <v>0</v>
      </c>
      <c r="T325" s="33">
        <f>IF(EXACT(D325,UPPER(D325)),1,0.01)/V325</f>
        <v>1</v>
      </c>
      <c r="U325" s="43">
        <v>0</v>
      </c>
      <c r="V325" s="43">
        <v>1</v>
      </c>
      <c r="W325" s="142">
        <f>IF(AND(Q325&lt;0,O325&gt;0),O325,0)</f>
        <v>0</v>
      </c>
      <c r="X325" s="43">
        <f>IF(AND(Q325&gt;0,O325&gt;0),O325,0)</f>
        <v>0</v>
      </c>
      <c r="Y325" s="3"/>
      <c r="Z325" s="2">
        <f>_xll.BDH(C325,$Z$7,$D$1,$D$1)</f>
        <v>217.8</v>
      </c>
      <c r="AA325" s="19">
        <f>IF(OR(F325="#N/A N/A",Z325="#N/A N/A"),0,  F325 - Z325)</f>
        <v>1.7999999999999829</v>
      </c>
      <c r="AB325" s="22">
        <f>IF(OR(Z325=0,Z325="#N/A N/A"),0,AA325 / Z325*100)</f>
        <v>0.82644628099172757</v>
      </c>
      <c r="AC325" s="146">
        <v>-16662</v>
      </c>
      <c r="AD325" s="21">
        <f>IF(D325 = C330,1,_xll.BDP(K325,$AD$7)*L325)</f>
        <v>7.4490999999999996</v>
      </c>
      <c r="AE325" s="158">
        <f>AA325*AC325*T325/AD325 / AF330</f>
        <v>-2.3598594149100416E-5</v>
      </c>
      <c r="AF325" s="195"/>
      <c r="AG325" s="188"/>
      <c r="AH325" s="170"/>
    </row>
    <row r="326" spans="1:34" s="43" customFormat="1" x14ac:dyDescent="0.2">
      <c r="B326" s="48">
        <v>10174</v>
      </c>
      <c r="C326" s="140" t="s">
        <v>79</v>
      </c>
      <c r="D326" s="43" t="str">
        <f>_xll.BDP(C326,$D$7)</f>
        <v>GBp</v>
      </c>
      <c r="E326" s="43" t="s">
        <v>535</v>
      </c>
      <c r="F326" s="2">
        <f>_xll.BDP(C326,$F$7)</f>
        <v>1260</v>
      </c>
      <c r="G326" s="2">
        <f>_xll.BDP(C326,$G$7)</f>
        <v>1260.5</v>
      </c>
      <c r="H326" s="33">
        <f>IF(OR(G326="#N/A N/A",F326="#N/A N/A"),0,  G326 - F326)</f>
        <v>0.5</v>
      </c>
      <c r="I326" s="22">
        <f>IF(OR(F326=0,F326="#N/A N/A"),0,H326 / F326*100)</f>
        <v>3.968253968253968E-2</v>
      </c>
      <c r="J326" s="25">
        <v>-13000</v>
      </c>
      <c r="K326" s="48" t="str">
        <f>CONCATENATE(C330,D326, " Curncy")</f>
        <v>EURGBp Curncy</v>
      </c>
      <c r="L326" s="43">
        <f>IF(D326 = C330,1,_xll.BDP(K326,$L$7))</f>
        <v>1</v>
      </c>
      <c r="M326" s="4">
        <f>IF(D326 = C330,1,_xll.BDP(K326,$M$7)*L326)</f>
        <v>0.89412000000000003</v>
      </c>
      <c r="N326" s="7">
        <f>H326*J326*T326/M326</f>
        <v>-72.697177112691804</v>
      </c>
      <c r="O326" s="8">
        <f>N326 / Y330</f>
        <v>-4.240521176481117E-7</v>
      </c>
      <c r="P326" s="7">
        <f>G326*J326*T326/M326</f>
        <v>-183269.58350109606</v>
      </c>
      <c r="Q326" s="10">
        <f>P326 / Y330*100</f>
        <v>-0.10690353885908899</v>
      </c>
      <c r="R326" s="10">
        <f>IF(Q326&lt;0,Q326,0)</f>
        <v>-0.10690353885908899</v>
      </c>
      <c r="S326" s="150">
        <f>IF(Q326&gt;0,Q326,0)</f>
        <v>0</v>
      </c>
      <c r="T326" s="33">
        <f>IF(EXACT(D326,UPPER(D326)),1,0.01)/V326</f>
        <v>0.01</v>
      </c>
      <c r="U326" s="43">
        <v>0</v>
      </c>
      <c r="V326" s="43">
        <v>1</v>
      </c>
      <c r="W326" s="142">
        <f>IF(AND(Q326&lt;0,O326&gt;0),O326,0)</f>
        <v>0</v>
      </c>
      <c r="X326" s="43">
        <f>IF(AND(Q326&gt;0,O326&gt;0),O326,0)</f>
        <v>0</v>
      </c>
      <c r="Y326" s="3"/>
      <c r="Z326" s="2">
        <f>_xll.BDH(C326,$Z$7,$D$1,$D$1)</f>
        <v>1266</v>
      </c>
      <c r="AA326" s="19">
        <f>IF(OR(F326="#N/A N/A",Z326="#N/A N/A"),0,  F326 - Z326)</f>
        <v>-6</v>
      </c>
      <c r="AB326" s="22">
        <f>IF(OR(Z326=0,Z326="#N/A N/A"),0,AA326 / Z326*100)</f>
        <v>-0.47393364928909953</v>
      </c>
      <c r="AC326" s="146">
        <v>-13000</v>
      </c>
      <c r="AD326" s="21">
        <f>IF(D326 = C330,1,_xll.BDP(K326,$AD$7)*L326)</f>
        <v>0.89080999999999999</v>
      </c>
      <c r="AE326" s="158">
        <f>AA326*AC326*T326/AD326 / AF330</f>
        <v>5.1321556524277807E-6</v>
      </c>
      <c r="AF326" s="195"/>
      <c r="AG326" s="188"/>
      <c r="AH326" s="170"/>
    </row>
    <row r="327" spans="1:34" s="43" customFormat="1" x14ac:dyDescent="0.2">
      <c r="B327" s="48">
        <v>19393</v>
      </c>
      <c r="C327" s="140" t="s">
        <v>192</v>
      </c>
      <c r="D327" s="43" t="str">
        <f>_xll.BDP(C327,$D$7)</f>
        <v>EUR</v>
      </c>
      <c r="E327" s="43" t="s">
        <v>326</v>
      </c>
      <c r="F327" s="2">
        <f>_xll.BDP(C327,$F$7)</f>
        <v>93.46</v>
      </c>
      <c r="G327" s="2">
        <f>_xll.BDP(C327,$G$7)</f>
        <v>94.48</v>
      </c>
      <c r="H327" s="33">
        <f>IF(OR(G327="#N/A N/A",F327="#N/A N/A"),0,  G327 - F327)</f>
        <v>1.0200000000000102</v>
      </c>
      <c r="I327" s="22">
        <f>IF(OR(F327=0,F327="#N/A N/A"),0,H327 / F327*100)</f>
        <v>1.0913759897282371</v>
      </c>
      <c r="J327" s="25">
        <v>-3356</v>
      </c>
      <c r="K327" s="48" t="str">
        <f>CONCATENATE(C330,D327, " Curncy")</f>
        <v>EUREUR Curncy</v>
      </c>
      <c r="L327" s="43">
        <f>IF(D327 = C330,1,_xll.BDP(K327,$L$7))</f>
        <v>1</v>
      </c>
      <c r="M327" s="4">
        <f>IF(D327 = C330,1,_xll.BDP(K327,$M$7)*L327)</f>
        <v>1</v>
      </c>
      <c r="N327" s="7">
        <f>H327*J327*T327/M327</f>
        <v>-3423.1200000000345</v>
      </c>
      <c r="O327" s="8">
        <f>N327 / Y330</f>
        <v>-1.9967505515564169E-5</v>
      </c>
      <c r="P327" s="7">
        <f>G327*J327*T327/M327</f>
        <v>-317074.88</v>
      </c>
      <c r="Q327" s="10">
        <f>P327 / Y330*100</f>
        <v>-0.18495391383436113</v>
      </c>
      <c r="R327" s="10">
        <f>IF(Q327&lt;0,Q327,0)</f>
        <v>-0.18495391383436113</v>
      </c>
      <c r="S327" s="150">
        <f>IF(Q327&gt;0,Q327,0)</f>
        <v>0</v>
      </c>
      <c r="T327" s="33">
        <f>IF(EXACT(D327,UPPER(D327)),1,0.01)/V327</f>
        <v>1</v>
      </c>
      <c r="U327" s="43">
        <v>0</v>
      </c>
      <c r="V327" s="43">
        <v>1</v>
      </c>
      <c r="W327" s="142">
        <f>IF(AND(Q327&lt;0,O327&gt;0),O327,0)</f>
        <v>0</v>
      </c>
      <c r="X327" s="43">
        <f>IF(AND(Q327&gt;0,O327&gt;0),O327,0)</f>
        <v>0</v>
      </c>
      <c r="Y327" s="3"/>
      <c r="Z327" s="2">
        <f>_xll.BDH(C327,$Z$7,$D$1,$D$1)</f>
        <v>91.46</v>
      </c>
      <c r="AA327" s="19">
        <f>IF(OR(F327="#N/A N/A",Z327="#N/A N/A"),0,  F327 - Z327)</f>
        <v>2</v>
      </c>
      <c r="AB327" s="22">
        <f>IF(OR(Z327=0,Z327="#N/A N/A"),0,AA327 / Z327*100)</f>
        <v>2.1867483052700636</v>
      </c>
      <c r="AC327" s="146">
        <v>-3356</v>
      </c>
      <c r="AD327" s="21">
        <f>IF(D327 = C330,1,_xll.BDP(K327,$AD$7)*L327)</f>
        <v>1</v>
      </c>
      <c r="AE327" s="158">
        <f>AA327*AC327*T327/AD327 / AF330</f>
        <v>-3.9340714962914684E-5</v>
      </c>
      <c r="AF327" s="195"/>
      <c r="AG327" s="188"/>
      <c r="AH327" s="170"/>
    </row>
    <row r="328" spans="1:34" s="43" customFormat="1" x14ac:dyDescent="0.2">
      <c r="B328" s="48">
        <v>26284</v>
      </c>
      <c r="C328" s="140" t="s">
        <v>31</v>
      </c>
      <c r="D328" s="43" t="str">
        <f>_xll.BDP(C328,$D$7)</f>
        <v>USD</v>
      </c>
      <c r="E328" s="43" t="s">
        <v>325</v>
      </c>
      <c r="F328" s="2">
        <f>_xll.BDP(C328,$F$7)</f>
        <v>100.89</v>
      </c>
      <c r="G328" s="2">
        <f>_xll.BDP(C328,$G$7)</f>
        <v>100.81</v>
      </c>
      <c r="H328" s="33">
        <f>IF(OR(G328="#N/A N/A",F328="#N/A N/A"),0,  G328 - F328)</f>
        <v>-7.9999999999998295E-2</v>
      </c>
      <c r="I328" s="22">
        <f>IF(OR(F328=0,F328="#N/A N/A"),0,H328 / F328*100)</f>
        <v>-7.9294280899988398E-2</v>
      </c>
      <c r="J328" s="25">
        <v>-5845</v>
      </c>
      <c r="K328" s="48" t="str">
        <f>CONCATENATE(C330,D328, " Curncy")</f>
        <v>EURUSD Curncy</v>
      </c>
      <c r="L328" s="43">
        <f>IF(D328 = C330,1,_xll.BDP(K328,$L$7))</f>
        <v>1</v>
      </c>
      <c r="M328" s="4">
        <f>IF(D328 = C330,1,_xll.BDP(K328,$M$7)*L328)</f>
        <v>1.2407999999999999</v>
      </c>
      <c r="N328" s="7">
        <f>H328*J328*T328/M328</f>
        <v>376.85364281108161</v>
      </c>
      <c r="O328" s="8">
        <f>N328 / Y330</f>
        <v>2.1982364601272071E-6</v>
      </c>
      <c r="P328" s="7">
        <f>G328*J328*T328/M328</f>
        <v>-474882.69664732442</v>
      </c>
      <c r="Q328" s="10">
        <f>P328 / Y330*100</f>
        <v>-0.27700527193178565</v>
      </c>
      <c r="R328" s="10">
        <f>IF(Q328&lt;0,Q328,0)</f>
        <v>-0.27700527193178565</v>
      </c>
      <c r="S328" s="150">
        <f>IF(Q328&gt;0,Q328,0)</f>
        <v>0</v>
      </c>
      <c r="T328" s="33">
        <f>IF(EXACT(D328,UPPER(D328)),1,0.01)/V328</f>
        <v>1</v>
      </c>
      <c r="U328" s="43">
        <v>0</v>
      </c>
      <c r="V328" s="43">
        <v>1</v>
      </c>
      <c r="W328" s="142">
        <f>IF(AND(Q328&lt;0,O328&gt;0),O328,0)</f>
        <v>2.1982364601272071E-6</v>
      </c>
      <c r="X328" s="43">
        <f>IF(AND(Q328&gt;0,O328&gt;0),O328,0)</f>
        <v>0</v>
      </c>
      <c r="Y328" s="3"/>
      <c r="Z328" s="2">
        <f>_xll.BDH(C328,$Z$7,$D$1,$D$1)</f>
        <v>99.27</v>
      </c>
      <c r="AA328" s="19">
        <f>IF(OR(F328="#N/A N/A",Z328="#N/A N/A"),0,  F328 - Z328)</f>
        <v>1.6200000000000045</v>
      </c>
      <c r="AB328" s="22">
        <f>IF(OR(Z328=0,Z328="#N/A N/A"),0,AA328 / Z328*100)</f>
        <v>1.6319129646418902</v>
      </c>
      <c r="AC328" s="146">
        <v>-5845</v>
      </c>
      <c r="AD328" s="21">
        <f>IF(D328 = C330,1,_xll.BDP(K328,$AD$7)*L328)</f>
        <v>1.2334000000000001</v>
      </c>
      <c r="AE328" s="158">
        <f>AA328*AC328*T328/AD328 / AF330</f>
        <v>-4.4997241062422671E-5</v>
      </c>
      <c r="AF328" s="195"/>
      <c r="AG328" s="188"/>
      <c r="AH328" s="170"/>
    </row>
    <row r="329" spans="1:34" x14ac:dyDescent="0.2">
      <c r="A329" s="43" t="s">
        <v>320</v>
      </c>
      <c r="E329" s="107" t="s">
        <v>322</v>
      </c>
      <c r="F329" s="102"/>
      <c r="G329" s="102"/>
      <c r="H329" s="103"/>
      <c r="I329" s="104"/>
      <c r="J329" s="105"/>
      <c r="K329" s="106"/>
      <c r="L329" s="107"/>
      <c r="M329" s="108"/>
      <c r="N329" s="200">
        <f xml:space="preserve"> SUM(N273:N328)</f>
        <v>30724.657128645707</v>
      </c>
      <c r="O329" s="109">
        <f xml:space="preserve"> SUM(O273:O328)</f>
        <v>1.7922093314871952E-4</v>
      </c>
      <c r="P329" s="200">
        <f xml:space="preserve"> SUM(P273:P328)</f>
        <v>-1349654.8218687933</v>
      </c>
      <c r="Q329" s="201">
        <f xml:space="preserve"> SUM(Q273:Q328)</f>
        <v>-0.78727126422014493</v>
      </c>
      <c r="R329" s="201">
        <f xml:space="preserve"> SUM(R273:R328)</f>
        <v>-5.8532690543175683</v>
      </c>
      <c r="S329" s="202">
        <f xml:space="preserve"> SUM(S273:S328)</f>
        <v>5.0659977900974225</v>
      </c>
      <c r="W329" s="203">
        <f xml:space="preserve"> SUM(W273:W328)</f>
        <v>2.1525851383197276E-4</v>
      </c>
      <c r="X329" s="5">
        <f xml:space="preserve"> SUM(X273:X328)</f>
        <v>5.5678125301049256E-4</v>
      </c>
      <c r="Y329" s="3">
        <v>13537487.745265581</v>
      </c>
      <c r="Z329" s="102"/>
      <c r="AB329" s="104"/>
      <c r="AE329" s="204">
        <f xml:space="preserve"> SUM(AE273:AE328)</f>
        <v>-2.7392929604412786E-5</v>
      </c>
      <c r="AF329" s="195">
        <v>13590685.154720349</v>
      </c>
      <c r="AH329" s="170"/>
    </row>
    <row r="330" spans="1:34" ht="12.75" thickBot="1" x14ac:dyDescent="0.25">
      <c r="A330" s="43" t="s">
        <v>294</v>
      </c>
      <c r="C330" s="116" t="s">
        <v>7</v>
      </c>
      <c r="D330" s="110"/>
      <c r="E330" s="110" t="s">
        <v>253</v>
      </c>
      <c r="F330" s="111"/>
      <c r="G330" s="111"/>
      <c r="H330" s="112"/>
      <c r="I330" s="113"/>
      <c r="J330" s="114"/>
      <c r="K330" s="115"/>
      <c r="L330" s="116"/>
      <c r="M330" s="117"/>
      <c r="N330" s="99">
        <f>N272+N329</f>
        <v>600627.29315986217</v>
      </c>
      <c r="O330" s="94">
        <f>O272+O329</f>
        <v>3.5035373545092788E-3</v>
      </c>
      <c r="P330" s="99">
        <f>P272+P329</f>
        <v>-118913567.17998983</v>
      </c>
      <c r="Q330" s="100">
        <f>Q272+Q329</f>
        <v>-69.363834996781662</v>
      </c>
      <c r="R330" s="100">
        <f>R272+R329</f>
        <v>-368.06040225628681</v>
      </c>
      <c r="S330" s="157">
        <f>S272+S329</f>
        <v>298.69656725950512</v>
      </c>
      <c r="T330" s="192"/>
      <c r="U330" s="110"/>
      <c r="V330" s="110"/>
      <c r="W330" s="193">
        <f>W272+W329</f>
        <v>8.8033567729794253E-3</v>
      </c>
      <c r="X330" s="193">
        <f>X272+X329</f>
        <v>1.6754977145331067E-2</v>
      </c>
      <c r="Y330" s="209">
        <v>171434533.83958244</v>
      </c>
      <c r="Z330" s="111"/>
      <c r="AA330" s="116"/>
      <c r="AB330" s="113"/>
      <c r="AC330" s="185"/>
      <c r="AD330" s="117"/>
      <c r="AE330" s="210">
        <f>AE272+AE329</f>
        <v>-1.9733959209461083E-2</v>
      </c>
      <c r="AF330" s="199">
        <v>170612049.28093457</v>
      </c>
      <c r="AH330" s="170"/>
    </row>
    <row r="331" spans="1:34" ht="12.75" thickTop="1" x14ac:dyDescent="0.2">
      <c r="A331" s="43"/>
    </row>
    <row r="332" spans="1:34" x14ac:dyDescent="0.2">
      <c r="A332" s="43" t="s">
        <v>475</v>
      </c>
      <c r="E332" s="5" t="s">
        <v>271</v>
      </c>
    </row>
    <row r="333" spans="1:34" s="43" customFormat="1" x14ac:dyDescent="0.2">
      <c r="A333" s="43" t="s">
        <v>475</v>
      </c>
      <c r="B333" s="48"/>
      <c r="C333" s="140"/>
      <c r="E333" s="43" t="s">
        <v>253</v>
      </c>
      <c r="F333" s="4"/>
      <c r="G333" s="4"/>
      <c r="H333" s="33"/>
      <c r="I333" s="22"/>
      <c r="J333" s="25"/>
      <c r="K333" s="48"/>
      <c r="M333" s="4"/>
      <c r="N333" s="7"/>
      <c r="O333" s="8">
        <f>O330-O270</f>
        <v>3.2237865155961901E-3</v>
      </c>
      <c r="P333" s="7"/>
      <c r="Q333" s="10"/>
      <c r="R333" s="10"/>
      <c r="S333" s="150"/>
      <c r="T333" s="33"/>
      <c r="W333" s="142"/>
      <c r="Y333" s="3"/>
      <c r="Z333" s="2"/>
      <c r="AA333" s="19"/>
      <c r="AB333" s="22"/>
      <c r="AC333" s="146"/>
      <c r="AD333" s="21"/>
      <c r="AE333" s="8">
        <f>AE330-AE270</f>
        <v>-1.7763159704306451E-2</v>
      </c>
      <c r="AF333" s="195"/>
      <c r="AG333" s="188"/>
    </row>
    <row r="334" spans="1:34" s="43" customFormat="1" x14ac:dyDescent="0.2">
      <c r="B334" s="48"/>
      <c r="C334" s="140" t="s">
        <v>266</v>
      </c>
      <c r="D334" s="43" t="s">
        <v>36</v>
      </c>
      <c r="E334" s="43" t="s">
        <v>267</v>
      </c>
      <c r="F334" s="21">
        <v>1.2327999999999999</v>
      </c>
      <c r="G334" s="21">
        <f>_xll.BDP(C334,$G$7)</f>
        <v>1.2407999999999999</v>
      </c>
      <c r="H334" s="36">
        <f>IF(OR(G334="#N/A N/A",F334="#N/A N/A"),0,  G334 - F334)</f>
        <v>8.0000000000000071E-3</v>
      </c>
      <c r="I334" s="24">
        <f>IF(OR(F334=0,F334="#N/A N/A"),0,H334 / F334*100)</f>
        <v>0.64892926670992923</v>
      </c>
      <c r="J334" s="28">
        <v>0</v>
      </c>
      <c r="K334" s="51" t="str">
        <f>CONCATENATE(C343,D334, " Curncy")</f>
        <v>USDUSD Curncy</v>
      </c>
      <c r="L334" s="19">
        <f>IF(D334 = C343,1,_xll.BDP(K334,$L$7))</f>
        <v>1</v>
      </c>
      <c r="M334" s="21">
        <f>IF(D334 = C343,1,_xll.BDP(K334,$M$7)*L334)</f>
        <v>1</v>
      </c>
      <c r="N334" s="7">
        <f>H334*J334/M334/G334</f>
        <v>0</v>
      </c>
      <c r="O334" s="53">
        <f>N334 / Y343</f>
        <v>0</v>
      </c>
      <c r="P334" s="7">
        <f>ABS(J334/M334)</f>
        <v>0</v>
      </c>
      <c r="Q334" s="54">
        <f>P334 / Y343*100</f>
        <v>0</v>
      </c>
      <c r="R334" s="54">
        <f>IF(Q334&lt;0,Q334,0)</f>
        <v>0</v>
      </c>
      <c r="S334" s="150">
        <f>IF(Q334&gt;0,Q334,0)</f>
        <v>0</v>
      </c>
      <c r="T334" s="33">
        <f>IF(EXACT(D334,UPPER(D334)),1,0.01)/V334</f>
        <v>1</v>
      </c>
      <c r="U334" s="43">
        <v>2</v>
      </c>
      <c r="V334" s="43">
        <v>1</v>
      </c>
      <c r="W334" s="142">
        <f>IF(AND(Q334&lt;0,O334&gt;0),O334,0)</f>
        <v>0</v>
      </c>
      <c r="X334" s="43">
        <f>IF(AND(Q334&gt;0,O334&gt;0),O334,0)</f>
        <v>0</v>
      </c>
      <c r="Y334" s="3"/>
      <c r="Z334" s="21">
        <v>1.2310000000000001</v>
      </c>
      <c r="AA334" s="214">
        <f>IF(OR(F334="#N/A N/A",Z334="#N/A N/A"),0,  F334 - Z334)</f>
        <v>1.7999999999998018E-3</v>
      </c>
      <c r="AB334" s="24">
        <f>IF(OR(Z334=0,Z334="#N/A N/A"),0,AA334 / Z334*100)</f>
        <v>0.1462225832656216</v>
      </c>
      <c r="AC334" s="146">
        <v>0</v>
      </c>
      <c r="AD334" s="21">
        <f>IF(D334 = C343,1,_xll.BDP(K334,$AD$7)*L334)</f>
        <v>1</v>
      </c>
      <c r="AE334" s="158">
        <f>AA334*AC334/AD334/Z334 / AF343</f>
        <v>0</v>
      </c>
      <c r="AF334" s="195"/>
      <c r="AG334" s="188"/>
    </row>
    <row r="335" spans="1:34" s="43" customFormat="1" x14ac:dyDescent="0.2">
      <c r="B335" s="48"/>
      <c r="C335" s="140" t="s">
        <v>252</v>
      </c>
      <c r="D335" s="43" t="s">
        <v>87</v>
      </c>
      <c r="E335" s="43" t="s">
        <v>254</v>
      </c>
      <c r="F335" s="21">
        <v>1.38470179</v>
      </c>
      <c r="G335" s="21">
        <f>_xll.BDP(C335,$G$7)</f>
        <v>1.3876999999999999</v>
      </c>
      <c r="H335" s="36">
        <f>IF(OR(G335="#N/A N/A",F335="#N/A N/A"),0,  G335 - F335)</f>
        <v>2.9982099999998901E-3</v>
      </c>
      <c r="I335" s="24">
        <f>IF(OR(F335=0,F335="#N/A N/A"),0,H335 / F335*100)</f>
        <v>0.21652387695692155</v>
      </c>
      <c r="J335" s="28">
        <v>-24000000</v>
      </c>
      <c r="K335" s="51" t="str">
        <f>CONCATENATE(C343,D335, " Curncy")</f>
        <v>USDGBP Curncy</v>
      </c>
      <c r="L335" s="19">
        <f>IF(D335 = C343,1,_xll.BDP(K335,$L$7))</f>
        <v>1</v>
      </c>
      <c r="M335" s="21">
        <f>IF(D335 = C343,1,_xll.BDP(K335,$M$7)*L335)</f>
        <v>0.72060000000000002</v>
      </c>
      <c r="N335" s="7">
        <f>H335*J335/M335/G335</f>
        <v>-71958.722394926954</v>
      </c>
      <c r="O335" s="53">
        <f>N335 / Y343</f>
        <v>-4.4954331663895963E-4</v>
      </c>
      <c r="P335" s="7">
        <f>ABS(J335/M335)</f>
        <v>33305578.684429642</v>
      </c>
      <c r="Q335" s="54">
        <f>P335 / Y343*100</f>
        <v>20.806790068070853</v>
      </c>
      <c r="R335" s="54">
        <f>IF(Q335&lt;0,Q335,0)</f>
        <v>0</v>
      </c>
      <c r="S335" s="150">
        <f>IF(Q335&gt;0,Q335,0)</f>
        <v>20.806790068070853</v>
      </c>
      <c r="T335" s="33">
        <f>IF(EXACT(D335,UPPER(D335)),1,0.01)/V335</f>
        <v>1</v>
      </c>
      <c r="U335" s="43">
        <v>2</v>
      </c>
      <c r="V335" s="43">
        <v>1</v>
      </c>
      <c r="W335" s="142">
        <f>IF(AND(Q335&lt;0,O335&gt;0),O335,0)</f>
        <v>0</v>
      </c>
      <c r="X335" s="43">
        <f>IF(AND(Q335&gt;0,O335&gt;0),O335,0)</f>
        <v>0</v>
      </c>
      <c r="Y335" s="3"/>
      <c r="Z335" s="21">
        <v>1.3769574899999999</v>
      </c>
      <c r="AA335" s="214">
        <f>IF(OR(F335="#N/A N/A",Z335="#N/A N/A"),0,  F335 - Z335)</f>
        <v>7.7443000000001483E-3</v>
      </c>
      <c r="AB335" s="24">
        <f>IF(OR(Z335=0,Z335="#N/A N/A"),0,AA335 / Z335*100)</f>
        <v>0.56242113908688274</v>
      </c>
      <c r="AC335" s="146">
        <v>-47000000</v>
      </c>
      <c r="AD335" s="21">
        <f>IF(D335 = C343,1,_xll.BDP(K335,$AD$7)*L335)</f>
        <v>0.72219999999999995</v>
      </c>
      <c r="AE335" s="158">
        <f>AA335*AC335/AD335/Z335 / AF343</f>
        <v>-2.2749769640124325E-3</v>
      </c>
      <c r="AF335" s="195"/>
      <c r="AG335" s="188"/>
    </row>
    <row r="336" spans="1:34" s="43" customFormat="1" x14ac:dyDescent="0.2">
      <c r="B336" s="48"/>
      <c r="C336" s="140" t="s">
        <v>248</v>
      </c>
      <c r="D336" s="43" t="s">
        <v>36</v>
      </c>
      <c r="E336" s="43" t="s">
        <v>468</v>
      </c>
      <c r="F336" s="21">
        <v>0.89029999999999998</v>
      </c>
      <c r="G336" s="21">
        <f>_xll.BDP(C336,$G$7)</f>
        <v>0.89412000000000003</v>
      </c>
      <c r="H336" s="36">
        <f>IF(OR(G336="#N/A N/A",F336="#N/A N/A"),0,  G336 - F336)</f>
        <v>3.8200000000000456E-3</v>
      </c>
      <c r="I336" s="24">
        <f>IF(OR(F336=0,F336="#N/A N/A"),0,H336 / F336*100)</f>
        <v>0.42906885319555715</v>
      </c>
      <c r="J336" s="28">
        <v>0</v>
      </c>
      <c r="K336" s="51" t="str">
        <f>CONCATENATE(C343,D336, " Curncy")</f>
        <v>USDUSD Curncy</v>
      </c>
      <c r="L336" s="19">
        <f>IF(D336 = C343,1,_xll.BDP(K336,$L$7))</f>
        <v>1</v>
      </c>
      <c r="M336" s="21">
        <f>IF(D336 = C343,1,_xll.BDP(K336,$M$7)*L336)</f>
        <v>1</v>
      </c>
      <c r="N336" s="7">
        <f>H336*J336/M336/G336</f>
        <v>0</v>
      </c>
      <c r="O336" s="53">
        <f>N336 / Y343</f>
        <v>0</v>
      </c>
      <c r="P336" s="7">
        <f>ABS(J336/M336)</f>
        <v>0</v>
      </c>
      <c r="Q336" s="54">
        <f>P336 / Y343*100</f>
        <v>0</v>
      </c>
      <c r="R336" s="54">
        <f>IF(Q336&lt;0,Q336,0)</f>
        <v>0</v>
      </c>
      <c r="S336" s="150">
        <f>IF(Q336&gt;0,Q336,0)</f>
        <v>0</v>
      </c>
      <c r="T336" s="33">
        <f>IF(EXACT(D336,UPPER(D336)),1,0.01)/V336</f>
        <v>1</v>
      </c>
      <c r="U336" s="43">
        <v>2</v>
      </c>
      <c r="V336" s="43">
        <v>1</v>
      </c>
      <c r="W336" s="142">
        <f>IF(AND(Q336&lt;0,O336&gt;0),O336,0)</f>
        <v>0</v>
      </c>
      <c r="X336" s="43">
        <f>IF(AND(Q336&gt;0,O336&gt;0),O336,0)</f>
        <v>0</v>
      </c>
      <c r="Y336" s="3"/>
      <c r="Z336" s="21">
        <v>0.89400000000000002</v>
      </c>
      <c r="AA336" s="214">
        <f>IF(OR(F336="#N/A N/A",Z336="#N/A N/A"),0,  F336 - Z336)</f>
        <v>-3.7000000000000366E-3</v>
      </c>
      <c r="AB336" s="24">
        <f>IF(OR(Z336=0,Z336="#N/A N/A"),0,AA336 / Z336*100)</f>
        <v>-0.41387024608501527</v>
      </c>
      <c r="AC336" s="146">
        <v>0</v>
      </c>
      <c r="AD336" s="21">
        <f>IF(D336 = C343,1,_xll.BDP(K336,$AD$7)*L336)</f>
        <v>1</v>
      </c>
      <c r="AE336" s="158">
        <f>AA336*AC336/AD336/Z336 / AF343</f>
        <v>0</v>
      </c>
      <c r="AF336" s="195"/>
      <c r="AG336" s="188"/>
    </row>
    <row r="337" spans="1:33" s="43" customFormat="1" x14ac:dyDescent="0.2">
      <c r="B337" s="48"/>
      <c r="C337" s="140" t="s">
        <v>256</v>
      </c>
      <c r="D337" s="43" t="s">
        <v>36</v>
      </c>
      <c r="E337" s="43" t="s">
        <v>259</v>
      </c>
      <c r="F337" s="21">
        <v>56.819841009999998</v>
      </c>
      <c r="G337" s="21">
        <f>_xll.BDP(C337,$G$7)</f>
        <v>56.6785</v>
      </c>
      <c r="H337" s="36">
        <f>IF(OR(G337="#N/A N/A",F337="#N/A N/A"),0,  G337 - F337)</f>
        <v>-0.14134100999999788</v>
      </c>
      <c r="I337" s="24">
        <f>IF(OR(F337=0,F337="#N/A N/A"),0,H337 / F337*100)</f>
        <v>-0.24875291357313475</v>
      </c>
      <c r="J337" s="28">
        <v>0</v>
      </c>
      <c r="K337" s="51" t="str">
        <f>CONCATENATE(C343,D337, " Curncy")</f>
        <v>USDUSD Curncy</v>
      </c>
      <c r="L337" s="19">
        <f>IF(D337 = C343,1,_xll.BDP(K337,$L$7))</f>
        <v>1</v>
      </c>
      <c r="M337" s="21">
        <f>IF(D337 = C343,1,_xll.BDP(K337,$M$7)*L337)</f>
        <v>1</v>
      </c>
      <c r="N337" s="7">
        <f>H337*J337/M337/G337</f>
        <v>0</v>
      </c>
      <c r="O337" s="53">
        <f>N337 / Y343</f>
        <v>0</v>
      </c>
      <c r="P337" s="7">
        <f>ABS(J337/M337)</f>
        <v>0</v>
      </c>
      <c r="Q337" s="54">
        <f>P337 / Y343*100</f>
        <v>0</v>
      </c>
      <c r="R337" s="54">
        <f>IF(Q337&lt;0,Q337,0)</f>
        <v>0</v>
      </c>
      <c r="S337" s="150">
        <f>IF(Q337&gt;0,Q337,0)</f>
        <v>0</v>
      </c>
      <c r="T337" s="33">
        <f>IF(EXACT(D337,UPPER(D337)),1,0.01)/V337</f>
        <v>1</v>
      </c>
      <c r="U337" s="43">
        <v>2</v>
      </c>
      <c r="V337" s="43">
        <v>1</v>
      </c>
      <c r="W337" s="142">
        <f>IF(AND(Q337&lt;0,O337&gt;0),O337,0)</f>
        <v>0</v>
      </c>
      <c r="X337" s="43">
        <f>IF(AND(Q337&gt;0,O337&gt;0),O337,0)</f>
        <v>0</v>
      </c>
      <c r="Y337" s="3"/>
      <c r="Z337" s="21">
        <v>57.191632820000002</v>
      </c>
      <c r="AA337" s="214">
        <f>IF(OR(F337="#N/A N/A",Z337="#N/A N/A"),0,  F337 - Z337)</f>
        <v>-0.37179181000000483</v>
      </c>
      <c r="AB337" s="24">
        <f>IF(OR(Z337=0,Z337="#N/A N/A"),0,AA337 / Z337*100)</f>
        <v>-0.65008077522484842</v>
      </c>
      <c r="AC337" s="146">
        <v>0</v>
      </c>
      <c r="AD337" s="21">
        <f>IF(D337 = C343,1,_xll.BDP(K337,$AD$7)*L337)</f>
        <v>1</v>
      </c>
      <c r="AE337" s="158">
        <f>AA337*AC337/AD337/Z337 / AF343</f>
        <v>0</v>
      </c>
      <c r="AF337" s="195"/>
      <c r="AG337" s="188"/>
    </row>
    <row r="338" spans="1:33" s="43" customFormat="1" x14ac:dyDescent="0.2">
      <c r="B338" s="48"/>
      <c r="C338" s="140" t="s">
        <v>263</v>
      </c>
      <c r="D338" s="43" t="s">
        <v>36</v>
      </c>
      <c r="E338" s="43" t="s">
        <v>264</v>
      </c>
      <c r="F338" s="21">
        <v>7.8310350399999997</v>
      </c>
      <c r="G338" s="21">
        <f>_xll.BDP(C338,$G$7)</f>
        <v>7.8333000000000004</v>
      </c>
      <c r="H338" s="36">
        <f>IF(OR(G338="#N/A N/A",F338="#N/A N/A"),0,  G338 - F338)</f>
        <v>2.2649600000006487E-3</v>
      </c>
      <c r="I338" s="24">
        <f>IF(OR(F338=0,F338="#N/A N/A"),0,H338 / F338*100)</f>
        <v>2.8922868923858737E-2</v>
      </c>
      <c r="J338" s="28">
        <v>136000000</v>
      </c>
      <c r="K338" s="51" t="str">
        <f>CONCATENATE(C343,D338, " Curncy")</f>
        <v>USDUSD Curncy</v>
      </c>
      <c r="L338" s="19">
        <f>IF(D338 = C343,1,_xll.BDP(K338,$L$7))</f>
        <v>1</v>
      </c>
      <c r="M338" s="21">
        <f>IF(D338 = C343,1,_xll.BDP(K338,$M$7)*L338)</f>
        <v>1</v>
      </c>
      <c r="N338" s="7">
        <f>H338*J338/M338/G338</f>
        <v>39323.728186088651</v>
      </c>
      <c r="O338" s="53">
        <f>N338 / Y343</f>
        <v>2.4566471725781362E-4</v>
      </c>
      <c r="P338" s="7">
        <f>ABS(J338/M338)</f>
        <v>136000000</v>
      </c>
      <c r="Q338" s="54">
        <f>P338 / Y343*100</f>
        <v>84.962446563960526</v>
      </c>
      <c r="R338" s="54">
        <f>IF(Q338&lt;0,Q338,0)</f>
        <v>0</v>
      </c>
      <c r="S338" s="150">
        <f>IF(Q338&gt;0,Q338,0)</f>
        <v>84.962446563960526</v>
      </c>
      <c r="T338" s="33">
        <f>IF(EXACT(D338,UPPER(D338)),1,0.01)/V338</f>
        <v>1</v>
      </c>
      <c r="U338" s="43">
        <v>2</v>
      </c>
      <c r="V338" s="43">
        <v>1</v>
      </c>
      <c r="W338" s="142">
        <f>IF(AND(Q338&lt;0,O338&gt;0),O338,0)</f>
        <v>0</v>
      </c>
      <c r="X338" s="43">
        <f>IF(AND(Q338&gt;0,O338&gt;0),O338,0)</f>
        <v>2.4566471725781362E-4</v>
      </c>
      <c r="Y338" s="3"/>
      <c r="Z338" s="21">
        <v>7.8286758699999996</v>
      </c>
      <c r="AA338" s="214">
        <f>IF(OR(F338="#N/A N/A",Z338="#N/A N/A"),0,  F338 - Z338)</f>
        <v>2.359170000000077E-3</v>
      </c>
      <c r="AB338" s="24">
        <f>IF(OR(Z338=0,Z338="#N/A N/A"),0,AA338 / Z338*100)</f>
        <v>3.0134981179136201E-2</v>
      </c>
      <c r="AC338" s="146">
        <v>136000000</v>
      </c>
      <c r="AD338" s="21">
        <f>IF(D338 = C343,1,_xll.BDP(K338,$AD$7)*L338)</f>
        <v>1</v>
      </c>
      <c r="AE338" s="158">
        <f>AA338*AC338/AD338/Z338 / AF343</f>
        <v>2.5473277508062287E-4</v>
      </c>
      <c r="AF338" s="195"/>
      <c r="AG338" s="188"/>
    </row>
    <row r="339" spans="1:33" s="43" customFormat="1" x14ac:dyDescent="0.2">
      <c r="B339" s="48"/>
      <c r="C339" s="140" t="s">
        <v>323</v>
      </c>
      <c r="D339" s="43" t="s">
        <v>36</v>
      </c>
      <c r="E339" s="43" t="s">
        <v>265</v>
      </c>
      <c r="F339" s="21">
        <v>0.77485857999999996</v>
      </c>
      <c r="G339" s="21">
        <f>_xll.BDP(C339,$G$7)</f>
        <v>0.78110000000000002</v>
      </c>
      <c r="H339" s="36">
        <f>IF(OR(G339="#N/A N/A",F339="#N/A N/A"),0,  G339 - F339)</f>
        <v>6.241420000000053E-3</v>
      </c>
      <c r="I339" s="24">
        <f>IF(OR(F339=0,F339="#N/A N/A"),0,H339 / F339*100)</f>
        <v>0.80549150013929682</v>
      </c>
      <c r="J339" s="28">
        <v>12000000</v>
      </c>
      <c r="K339" s="51" t="str">
        <f>CONCATENATE(C343,D339, " Curncy")</f>
        <v>USDUSD Curncy</v>
      </c>
      <c r="L339" s="19">
        <f>IF(D339 = C343,1,_xll.BDP(K339,$L$7))</f>
        <v>1</v>
      </c>
      <c r="M339" s="21">
        <f>IF(D339 = C343,1,_xll.BDP(K339,$M$7)*L339)</f>
        <v>1</v>
      </c>
      <c r="N339" s="7">
        <f>H339*J339/M339/G339</f>
        <v>95886.621431315623</v>
      </c>
      <c r="O339" s="53">
        <f>N339 / Y343</f>
        <v>5.9902661393800483E-4</v>
      </c>
      <c r="P339" s="7">
        <f>ABS(J339/M339)</f>
        <v>12000000</v>
      </c>
      <c r="Q339" s="54">
        <f>P339 / Y343*100</f>
        <v>7.4966864615259299</v>
      </c>
      <c r="R339" s="54">
        <f>IF(Q339&lt;0,Q339,0)</f>
        <v>0</v>
      </c>
      <c r="S339" s="150">
        <f>IF(Q339&gt;0,Q339,0)</f>
        <v>7.4966864615259299</v>
      </c>
      <c r="T339" s="33">
        <f>IF(EXACT(D339,UPPER(D339)),1,0.01)/V339</f>
        <v>1</v>
      </c>
      <c r="U339" s="43">
        <v>2</v>
      </c>
      <c r="V339" s="43">
        <v>1</v>
      </c>
      <c r="W339" s="142">
        <f>IF(AND(Q339&lt;0,O339&gt;0),O339,0)</f>
        <v>0</v>
      </c>
      <c r="X339" s="43">
        <f>IF(AND(Q339&gt;0,O339&gt;0),O339,0)</f>
        <v>5.9902661393800483E-4</v>
      </c>
      <c r="Y339" s="3"/>
      <c r="Z339" s="21">
        <v>0.77440865999999997</v>
      </c>
      <c r="AA339" s="214">
        <f>IF(OR(F339="#N/A N/A",Z339="#N/A N/A"),0,  F339 - Z339)</f>
        <v>4.4991999999999255E-4</v>
      </c>
      <c r="AB339" s="24">
        <f>IF(OR(Z339=0,Z339="#N/A N/A"),0,AA339 / Z339*100)</f>
        <v>5.809852384656862E-2</v>
      </c>
      <c r="AC339" s="146">
        <v>24000000</v>
      </c>
      <c r="AD339" s="21">
        <f>IF(D339 = C343,1,_xll.BDP(K339,$AD$7)*L339)</f>
        <v>1</v>
      </c>
      <c r="AE339" s="158">
        <f>AA339*AC339/AD339/Z339 / AF343</f>
        <v>8.6666515097609816E-5</v>
      </c>
      <c r="AF339" s="195"/>
      <c r="AG339" s="188"/>
    </row>
    <row r="340" spans="1:33" s="43" customFormat="1" x14ac:dyDescent="0.2">
      <c r="B340" s="48"/>
      <c r="C340" s="140" t="s">
        <v>258</v>
      </c>
      <c r="D340" s="43" t="s">
        <v>87</v>
      </c>
      <c r="E340" s="43" t="s">
        <v>469</v>
      </c>
      <c r="F340" s="21">
        <v>16.435583510000001</v>
      </c>
      <c r="G340" s="21">
        <f>_xll.BDP(C340,$G$7)</f>
        <v>16.3644</v>
      </c>
      <c r="H340" s="36">
        <f>IF(OR(G340="#N/A N/A",F340="#N/A N/A"),0,  G340 - F340)</f>
        <v>-7.1183510000000894E-2</v>
      </c>
      <c r="I340" s="24">
        <f>IF(OR(F340=0,F340="#N/A N/A"),0,H340 / F340*100)</f>
        <v>-0.43310607108466997</v>
      </c>
      <c r="J340" s="28">
        <v>0</v>
      </c>
      <c r="K340" s="51" t="str">
        <f>CONCATENATE(C343,D340, " Curncy")</f>
        <v>USDGBP Curncy</v>
      </c>
      <c r="L340" s="19">
        <f>IF(D340 = C343,1,_xll.BDP(K340,$L$7))</f>
        <v>1</v>
      </c>
      <c r="M340" s="21">
        <f>IF(D340 = C343,1,_xll.BDP(K340,$M$7)*L340)</f>
        <v>0.72060000000000002</v>
      </c>
      <c r="N340" s="7">
        <f>H340*J340/M340/G340</f>
        <v>0</v>
      </c>
      <c r="O340" s="53">
        <f>N340 / Y343</f>
        <v>0</v>
      </c>
      <c r="P340" s="7">
        <f>ABS(J340/M340)</f>
        <v>0</v>
      </c>
      <c r="Q340" s="54">
        <f>P340 / Y343*100</f>
        <v>0</v>
      </c>
      <c r="R340" s="54">
        <f>IF(Q340&lt;0,Q340,0)</f>
        <v>0</v>
      </c>
      <c r="S340" s="150">
        <f>IF(Q340&gt;0,Q340,0)</f>
        <v>0</v>
      </c>
      <c r="T340" s="33">
        <f>IF(EXACT(D340,UPPER(D340)),1,0.01)/V340</f>
        <v>1</v>
      </c>
      <c r="U340" s="43">
        <v>2</v>
      </c>
      <c r="V340" s="43">
        <v>1</v>
      </c>
      <c r="W340" s="142">
        <f>IF(AND(Q340&lt;0,O340&gt;0),O340,0)</f>
        <v>0</v>
      </c>
      <c r="X340" s="43">
        <f>IF(AND(Q340&gt;0,O340&gt;0),O340,0)</f>
        <v>0</v>
      </c>
      <c r="Y340" s="3"/>
      <c r="Z340" s="21">
        <v>16.539932889999999</v>
      </c>
      <c r="AA340" s="214">
        <f>IF(OR(F340="#N/A N/A",Z340="#N/A N/A"),0,  F340 - Z340)</f>
        <v>-0.1043493799999986</v>
      </c>
      <c r="AB340" s="24">
        <f>IF(OR(Z340=0,Z340="#N/A N/A"),0,AA340 / Z340*100)</f>
        <v>-0.63089361180593406</v>
      </c>
      <c r="AC340" s="146">
        <v>0</v>
      </c>
      <c r="AD340" s="21">
        <f>IF(D340 = C343,1,_xll.BDP(K340,$AD$7)*L340)</f>
        <v>0.72219999999999995</v>
      </c>
      <c r="AE340" s="158">
        <f>AA340*AC340/AD340/Z340 / AF343</f>
        <v>0</v>
      </c>
      <c r="AF340" s="195"/>
      <c r="AG340" s="188"/>
    </row>
    <row r="341" spans="1:33" s="43" customFormat="1" x14ac:dyDescent="0.2">
      <c r="B341" s="48"/>
      <c r="C341" s="140" t="s">
        <v>262</v>
      </c>
      <c r="D341" s="43" t="s">
        <v>36</v>
      </c>
      <c r="E341" s="43" t="s">
        <v>470</v>
      </c>
      <c r="F341" s="21">
        <v>105.83511312715243</v>
      </c>
      <c r="G341" s="21">
        <f>_xll.BDP(C341,$G$7)</f>
        <v>105.99</v>
      </c>
      <c r="H341" s="36">
        <f>IF(OR(G341="#N/A N/A",F341="#N/A N/A"),0,  G341 - F341)</f>
        <v>0.15488687284756963</v>
      </c>
      <c r="I341" s="24">
        <f>IF(OR(F341=0,F341="#N/A N/A"),0,H341 / F341*100)</f>
        <v>0.14634733999999172</v>
      </c>
      <c r="J341" s="28">
        <v>0</v>
      </c>
      <c r="K341" s="51" t="str">
        <f>CONCATENATE(C343,D341, " Curncy")</f>
        <v>USDUSD Curncy</v>
      </c>
      <c r="L341" s="19">
        <f>IF(D341 = C343,1,_xll.BDP(K341,$L$7))</f>
        <v>1</v>
      </c>
      <c r="M341" s="21">
        <f>IF(D341 = C343,1,_xll.BDP(K341,$M$7)*L341)</f>
        <v>1</v>
      </c>
      <c r="N341" s="7">
        <f>H341*J341/M341/G341</f>
        <v>0</v>
      </c>
      <c r="O341" s="53">
        <f>N341 / Y343</f>
        <v>0</v>
      </c>
      <c r="P341" s="7">
        <f>ABS(J341/M341)</f>
        <v>0</v>
      </c>
      <c r="Q341" s="54">
        <f>P341 / Y343*100</f>
        <v>0</v>
      </c>
      <c r="R341" s="54">
        <f>IF(Q341&lt;0,Q341,0)</f>
        <v>0</v>
      </c>
      <c r="S341" s="150">
        <f>IF(Q341&gt;0,Q341,0)</f>
        <v>0</v>
      </c>
      <c r="T341" s="33">
        <f>IF(EXACT(D341,UPPER(D341)),1,0.01)/V341</f>
        <v>1</v>
      </c>
      <c r="U341" s="43">
        <v>2</v>
      </c>
      <c r="V341" s="43">
        <v>1</v>
      </c>
      <c r="W341" s="142">
        <f>IF(AND(Q341&lt;0,O341&gt;0),O341,0)</f>
        <v>0</v>
      </c>
      <c r="X341" s="43">
        <f>IF(AND(Q341&gt;0,O341&gt;0),O341,0)</f>
        <v>0</v>
      </c>
      <c r="Y341" s="3"/>
      <c r="Z341" s="21">
        <v>105.46309371766897</v>
      </c>
      <c r="AA341" s="214">
        <f>IF(OR(F341="#N/A N/A",Z341="#N/A N/A"),0,  F341 - Z341)</f>
        <v>0.3720194094834568</v>
      </c>
      <c r="AB341" s="24">
        <f>IF(OR(Z341=0,Z341="#N/A N/A"),0,AA341 / Z341*100)</f>
        <v>0.35274843205280426</v>
      </c>
      <c r="AC341" s="146">
        <v>0</v>
      </c>
      <c r="AD341" s="21">
        <f>IF(D341 = C343,1,_xll.BDP(K341,$AD$7)*L341)</f>
        <v>1</v>
      </c>
      <c r="AE341" s="158">
        <f>AA341*AC341/AD341/Z341 / AF343</f>
        <v>0</v>
      </c>
      <c r="AF341" s="195"/>
      <c r="AG341" s="188"/>
    </row>
    <row r="342" spans="1:33" s="43" customFormat="1" x14ac:dyDescent="0.2">
      <c r="B342" s="48"/>
      <c r="C342" s="140" t="s">
        <v>255</v>
      </c>
      <c r="D342" s="43" t="s">
        <v>36</v>
      </c>
      <c r="E342" s="43" t="s">
        <v>257</v>
      </c>
      <c r="F342" s="21">
        <v>8.2641144877364674</v>
      </c>
      <c r="G342" s="21">
        <f>_xll.BDP(C342,$G$7)</f>
        <v>8.2157</v>
      </c>
      <c r="H342" s="36">
        <f>IF(OR(G342="#N/A N/A",F342="#N/A N/A"),0,  G342 - F342)</f>
        <v>-4.8414487736467393E-2</v>
      </c>
      <c r="I342" s="24">
        <f>IF(OR(F342=0,F342="#N/A N/A"),0,H342 / F342*100)</f>
        <v>-0.585839993000001</v>
      </c>
      <c r="J342" s="28">
        <v>0</v>
      </c>
      <c r="K342" s="51" t="str">
        <f>CONCATENATE(C343,D342, " Curncy")</f>
        <v>USDUSD Curncy</v>
      </c>
      <c r="L342" s="19">
        <f>IF(D342 = C343,1,_xll.BDP(K342,$L$7))</f>
        <v>1</v>
      </c>
      <c r="M342" s="21">
        <f>IF(D342 = C343,1,_xll.BDP(K342,$M$7)*L342)</f>
        <v>1</v>
      </c>
      <c r="N342" s="7">
        <f>H342*J342/M342/G342</f>
        <v>0</v>
      </c>
      <c r="O342" s="53">
        <f>N342 / Y343</f>
        <v>0</v>
      </c>
      <c r="P342" s="7">
        <f>ABS(J342/M342)</f>
        <v>0</v>
      </c>
      <c r="Q342" s="54">
        <f>P342 / Y343*100</f>
        <v>0</v>
      </c>
      <c r="R342" s="54">
        <f>IF(Q342&lt;0,Q342,0)</f>
        <v>0</v>
      </c>
      <c r="S342" s="150">
        <f>IF(Q342&gt;0,Q342,0)</f>
        <v>0</v>
      </c>
      <c r="T342" s="33">
        <f>IF(EXACT(D342,UPPER(D342)),1,0.01)/V342</f>
        <v>1</v>
      </c>
      <c r="U342" s="43">
        <v>2</v>
      </c>
      <c r="V342" s="43">
        <v>1</v>
      </c>
      <c r="W342" s="142">
        <f>IF(AND(Q342&lt;0,O342&gt;0),O342,0)</f>
        <v>0</v>
      </c>
      <c r="X342" s="43">
        <f>IF(AND(Q342&gt;0,O342&gt;0),O342,0)</f>
        <v>0</v>
      </c>
      <c r="Y342" s="3"/>
      <c r="Z342" s="21">
        <v>8.285052878107237</v>
      </c>
      <c r="AA342" s="214">
        <f>IF(OR(F342="#N/A N/A",Z342="#N/A N/A"),0,  F342 - Z342)</f>
        <v>-2.0938390370769611E-2</v>
      </c>
      <c r="AB342" s="24">
        <f>IF(OR(Z342=0,Z342="#N/A N/A"),0,AA342 / Z342*100)</f>
        <v>-0.25272488514947289</v>
      </c>
      <c r="AC342" s="146">
        <v>0</v>
      </c>
      <c r="AD342" s="21">
        <f>IF(D342 = C343,1,_xll.BDP(K342,$AD$7)*L342)</f>
        <v>1</v>
      </c>
      <c r="AE342" s="158">
        <f>AA342*AC342/AD342/Z342 / AF343</f>
        <v>0</v>
      </c>
      <c r="AF342" s="195"/>
      <c r="AG342" s="188"/>
    </row>
    <row r="343" spans="1:33" s="43" customFormat="1" ht="12.75" thickBot="1" x14ac:dyDescent="0.25">
      <c r="A343" s="43" t="s">
        <v>465</v>
      </c>
      <c r="B343" s="48"/>
      <c r="C343" s="140" t="s">
        <v>36</v>
      </c>
      <c r="F343" s="20"/>
      <c r="G343" s="20"/>
      <c r="H343" s="36"/>
      <c r="I343" s="24"/>
      <c r="J343" s="28"/>
      <c r="K343" s="51"/>
      <c r="L343" s="19"/>
      <c r="M343" s="21"/>
      <c r="N343" s="211">
        <f xml:space="preserve"> SUM(N331:N342)</f>
        <v>63251.62722247732</v>
      </c>
      <c r="O343" s="18">
        <f xml:space="preserve"> SUM(O331:O342)</f>
        <v>3.6189345301530489E-3</v>
      </c>
      <c r="P343" s="211">
        <f xml:space="preserve"> SUM(P331:P342)</f>
        <v>181305578.68442965</v>
      </c>
      <c r="Q343" s="212">
        <f xml:space="preserve"> SUM(Q331:Q342)</f>
        <v>113.2659230935573</v>
      </c>
      <c r="R343" s="212">
        <f xml:space="preserve"> SUM(R331:R342)</f>
        <v>0</v>
      </c>
      <c r="S343" s="213">
        <f xml:space="preserve"> SUM(S331:S342)</f>
        <v>113.2659230935573</v>
      </c>
      <c r="T343" s="33"/>
      <c r="W343" s="203">
        <f xml:space="preserve"> SUM(W331:W342)</f>
        <v>0</v>
      </c>
      <c r="X343" s="5">
        <f xml:space="preserve"> SUM(X331:X342)</f>
        <v>8.4469133119581844E-4</v>
      </c>
      <c r="Y343" s="3">
        <v>160070720.0652678</v>
      </c>
      <c r="Z343" s="20"/>
      <c r="AA343" s="19"/>
      <c r="AB343" s="24"/>
      <c r="AC343" s="146"/>
      <c r="AD343" s="21"/>
      <c r="AE343" s="204">
        <f xml:space="preserve"> SUM(AE331:AE342)</f>
        <v>-1.9696737378140653E-2</v>
      </c>
      <c r="AF343" s="195">
        <v>160888501.2564792</v>
      </c>
      <c r="AG343" s="188"/>
    </row>
    <row r="344" spans="1:33" ht="12.75" thickTop="1" x14ac:dyDescent="0.2"/>
    <row r="345" spans="1:33" s="43" customFormat="1" x14ac:dyDescent="0.2">
      <c r="A345" s="43" t="s">
        <v>475</v>
      </c>
      <c r="B345" s="48"/>
      <c r="C345" s="140"/>
      <c r="E345" s="5" t="s">
        <v>272</v>
      </c>
      <c r="F345" s="2"/>
      <c r="G345" s="2"/>
      <c r="H345" s="33"/>
      <c r="I345" s="22"/>
      <c r="J345" s="25"/>
      <c r="K345" s="48"/>
      <c r="M345" s="4"/>
      <c r="N345" s="7"/>
      <c r="O345" s="8"/>
      <c r="P345" s="7"/>
      <c r="Q345" s="10"/>
      <c r="R345" s="10"/>
      <c r="S345" s="150"/>
      <c r="T345" s="33"/>
      <c r="W345" s="142"/>
      <c r="Y345" s="3"/>
      <c r="Z345" s="2"/>
      <c r="AA345" s="19"/>
      <c r="AB345" s="22"/>
      <c r="AC345" s="146"/>
      <c r="AD345" s="21"/>
      <c r="AE345" s="158"/>
      <c r="AF345" s="195"/>
      <c r="AG345" s="188"/>
    </row>
    <row r="346" spans="1:33" s="43" customFormat="1" x14ac:dyDescent="0.2">
      <c r="A346" s="43" t="s">
        <v>475</v>
      </c>
      <c r="B346" s="48"/>
      <c r="C346" s="140"/>
      <c r="E346" s="43" t="s">
        <v>271</v>
      </c>
      <c r="F346" s="2"/>
      <c r="G346" s="2"/>
      <c r="H346" s="33"/>
      <c r="I346" s="22"/>
      <c r="J346" s="25"/>
      <c r="K346" s="48"/>
      <c r="M346" s="4"/>
      <c r="N346" s="7"/>
      <c r="O346" s="8">
        <f>O343</f>
        <v>3.6189345301530489E-3</v>
      </c>
      <c r="P346" s="7"/>
      <c r="Q346" s="10"/>
      <c r="R346" s="10"/>
      <c r="S346" s="150"/>
      <c r="T346" s="33"/>
      <c r="W346" s="142"/>
      <c r="Y346" s="3"/>
      <c r="Z346" s="2"/>
      <c r="AA346" s="19"/>
      <c r="AB346" s="22"/>
      <c r="AC346" s="146"/>
      <c r="AD346" s="21"/>
      <c r="AE346" s="8">
        <f>AE343</f>
        <v>-1.9696737378140653E-2</v>
      </c>
      <c r="AF346" s="195"/>
      <c r="AG346" s="188"/>
    </row>
    <row r="347" spans="1:33" s="43" customFormat="1" x14ac:dyDescent="0.2">
      <c r="A347" s="43" t="s">
        <v>475</v>
      </c>
      <c r="B347" s="48"/>
      <c r="C347" s="140" t="s">
        <v>252</v>
      </c>
      <c r="D347" s="43" t="s">
        <v>87</v>
      </c>
      <c r="E347" s="43" t="s">
        <v>471</v>
      </c>
      <c r="F347" s="20">
        <f>F348</f>
        <v>1.38470179</v>
      </c>
      <c r="G347" s="20">
        <f>G348</f>
        <v>1.3876999999999999</v>
      </c>
      <c r="H347" s="36">
        <f>H348</f>
        <v>2.9982099999998901E-3</v>
      </c>
      <c r="I347" s="24">
        <f>I348</f>
        <v>0.21652387695692155</v>
      </c>
      <c r="J347" s="28">
        <f>-Y349</f>
        <v>-14466642.830196381</v>
      </c>
      <c r="K347" s="51" t="str">
        <f>K348</f>
        <v>GBPGBP Curncy</v>
      </c>
      <c r="L347" s="19">
        <f>L348</f>
        <v>1</v>
      </c>
      <c r="M347" s="21">
        <f>M348</f>
        <v>1</v>
      </c>
      <c r="N347" s="7">
        <f>H347*J347</f>
        <v>-43374.033199921498</v>
      </c>
      <c r="O347" s="53">
        <f>N347 / Y349</f>
        <v>-2.9982099999998897E-3</v>
      </c>
      <c r="P347" s="7"/>
      <c r="Q347" s="54"/>
      <c r="R347" s="54"/>
      <c r="S347" s="150"/>
      <c r="T347" s="33">
        <f>IF(EXACT(D347,UPPER(D347)),1,0.01)/V347</f>
        <v>1</v>
      </c>
      <c r="U347" s="43">
        <v>2</v>
      </c>
      <c r="V347" s="43">
        <v>1</v>
      </c>
      <c r="W347" s="142"/>
      <c r="Y347" s="3"/>
      <c r="Z347" s="215">
        <f>Z348</f>
        <v>1.3769574899999999</v>
      </c>
      <c r="AA347" s="216">
        <f>AA348</f>
        <v>7.7443000000001483E-3</v>
      </c>
      <c r="AB347" s="24">
        <f>AB348</f>
        <v>0.56242113908688274</v>
      </c>
      <c r="AC347" s="146">
        <f>-AF349</f>
        <v>-14501547.884931371</v>
      </c>
      <c r="AD347" s="21">
        <f>AD348</f>
        <v>1</v>
      </c>
      <c r="AE347" s="158">
        <f>AA347*AC347/AD347/Z347 / AF349</f>
        <v>-5.6242113908688274E-3</v>
      </c>
      <c r="AF347" s="195"/>
      <c r="AG347" s="188"/>
    </row>
    <row r="348" spans="1:33" s="43" customFormat="1" x14ac:dyDescent="0.2">
      <c r="B348" s="48"/>
      <c r="C348" s="140" t="s">
        <v>252</v>
      </c>
      <c r="D348" s="43" t="s">
        <v>87</v>
      </c>
      <c r="E348" s="43" t="s">
        <v>472</v>
      </c>
      <c r="F348" s="20">
        <v>1.38470179</v>
      </c>
      <c r="G348" s="20">
        <f>_xll.BDP(C348,$G$7)</f>
        <v>1.3876999999999999</v>
      </c>
      <c r="H348" s="36">
        <f>IF(OR(G348="#N/A N/A",F348="#N/A N/A"),0,  G348 - F348)</f>
        <v>2.9982099999998901E-3</v>
      </c>
      <c r="I348" s="24">
        <f>IF(OR(F348=0,F348="#N/A N/A"),0,H348 / F348*100)</f>
        <v>0.21652387695692155</v>
      </c>
      <c r="J348" s="28">
        <v>11075000</v>
      </c>
      <c r="K348" s="51" t="str">
        <f>CONCATENATE(C349,D348, " Curncy")</f>
        <v>GBPGBP Curncy</v>
      </c>
      <c r="L348" s="19">
        <f>IF(D348 = C349,1,_xll.BDP(K348,$L$7))</f>
        <v>1</v>
      </c>
      <c r="M348" s="21">
        <f>IF(D348 = C349,1,_xll.BDP(K348,$M$7)*L348)</f>
        <v>1</v>
      </c>
      <c r="N348" s="7">
        <f>H348*J348/M348/G348</f>
        <v>23928.209086977575</v>
      </c>
      <c r="O348" s="53">
        <f>N348 / Y349</f>
        <v>1.6540263949167229E-3</v>
      </c>
      <c r="P348" s="7">
        <f>ABS(J348/M348)</f>
        <v>11075000</v>
      </c>
      <c r="Q348" s="54">
        <f>P348 / Y349*100</f>
        <v>76.555425678188669</v>
      </c>
      <c r="R348" s="54">
        <f>IF(Q348&lt;0,Q348,0)</f>
        <v>0</v>
      </c>
      <c r="S348" s="150">
        <f>IF(Q348&gt;0,Q348,0)</f>
        <v>76.555425678188669</v>
      </c>
      <c r="T348" s="33">
        <f>IF(EXACT(D348,UPPER(D348)),1,0.01)/V348</f>
        <v>1</v>
      </c>
      <c r="U348" s="43">
        <v>2</v>
      </c>
      <c r="V348" s="43">
        <v>1</v>
      </c>
      <c r="W348" s="142">
        <f>IF(AND(Q348&lt;0,O348&gt;0),O348,0)</f>
        <v>0</v>
      </c>
      <c r="X348" s="43">
        <f>IF(AND(Q348&gt;0,O348&gt;0),O348,0)</f>
        <v>1.6540263949167229E-3</v>
      </c>
      <c r="Y348" s="3"/>
      <c r="Z348" s="215">
        <v>1.3769574899999999</v>
      </c>
      <c r="AA348" s="216">
        <f>IF(OR(F348="#N/A N/A",Z348="#N/A N/A"),0,  F348 - Z348)</f>
        <v>7.7443000000001483E-3</v>
      </c>
      <c r="AB348" s="24">
        <f>IF(OR(Z348=0,Z348="#N/A N/A"),0,AA348 / Z348*100)</f>
        <v>0.56242113908688274</v>
      </c>
      <c r="AC348" s="146">
        <v>8175000</v>
      </c>
      <c r="AD348" s="21">
        <f>IF(D348 = C349,1,_xll.BDP(K348,$AD$7)*L348)</f>
        <v>1</v>
      </c>
      <c r="AE348" s="158">
        <f>AA348*AC348/AD348/Z348 / AF349</f>
        <v>3.170553135788253E-3</v>
      </c>
      <c r="AF348" s="195"/>
      <c r="AG348" s="188"/>
    </row>
    <row r="349" spans="1:33" s="43" customFormat="1" ht="12.75" thickBot="1" x14ac:dyDescent="0.25">
      <c r="A349" s="43" t="s">
        <v>466</v>
      </c>
      <c r="B349" s="48"/>
      <c r="C349" s="140" t="s">
        <v>87</v>
      </c>
      <c r="F349" s="20"/>
      <c r="G349" s="20"/>
      <c r="H349" s="36"/>
      <c r="I349" s="24"/>
      <c r="J349" s="28"/>
      <c r="K349" s="51"/>
      <c r="L349" s="19"/>
      <c r="M349" s="21"/>
      <c r="N349" s="211">
        <f xml:space="preserve"> SUM(N344:N348)</f>
        <v>-19445.824112943923</v>
      </c>
      <c r="O349" s="18">
        <f xml:space="preserve"> SUM(O344:O348)</f>
        <v>2.2747509250698821E-3</v>
      </c>
      <c r="P349" s="211">
        <f xml:space="preserve"> SUM(P344:P348)</f>
        <v>11075000</v>
      </c>
      <c r="Q349" s="212">
        <f xml:space="preserve"> SUM(Q344:Q348)</f>
        <v>76.555425678188669</v>
      </c>
      <c r="R349" s="212">
        <f xml:space="preserve"> SUM(R344:R348)</f>
        <v>0</v>
      </c>
      <c r="S349" s="213">
        <f xml:space="preserve"> SUM(S344:S348)</f>
        <v>76.555425678188669</v>
      </c>
      <c r="T349" s="33"/>
      <c r="W349" s="203">
        <f xml:space="preserve"> SUM(W344:W348)</f>
        <v>0</v>
      </c>
      <c r="X349" s="5">
        <f xml:space="preserve"> SUM(X344:X348)</f>
        <v>1.6540263949167229E-3</v>
      </c>
      <c r="Y349" s="3">
        <v>14466642.830196381</v>
      </c>
      <c r="Z349" s="20"/>
      <c r="AA349" s="19"/>
      <c r="AB349" s="24"/>
      <c r="AC349" s="146"/>
      <c r="AD349" s="21"/>
      <c r="AE349" s="204">
        <f xml:space="preserve"> SUM(AE344:AE348)</f>
        <v>-2.2150395633221229E-2</v>
      </c>
      <c r="AF349" s="195">
        <v>14501547.884931371</v>
      </c>
      <c r="AG349" s="188"/>
    </row>
    <row r="350" spans="1:33" ht="12.75" thickTop="1" x14ac:dyDescent="0.2"/>
    <row r="351" spans="1:33" s="43" customFormat="1" x14ac:dyDescent="0.2">
      <c r="A351" s="43" t="s">
        <v>475</v>
      </c>
      <c r="B351" s="48"/>
      <c r="C351" s="140"/>
      <c r="E351" s="5" t="s">
        <v>273</v>
      </c>
      <c r="F351" s="2"/>
      <c r="G351" s="2"/>
      <c r="H351" s="33"/>
      <c r="I351" s="22"/>
      <c r="J351" s="25"/>
      <c r="K351" s="48"/>
      <c r="M351" s="4"/>
      <c r="N351" s="7"/>
      <c r="O351" s="8"/>
      <c r="P351" s="7"/>
      <c r="Q351" s="10"/>
      <c r="R351" s="10"/>
      <c r="S351" s="150"/>
      <c r="T351" s="33"/>
      <c r="W351" s="142"/>
      <c r="Y351" s="3"/>
      <c r="Z351" s="2"/>
      <c r="AA351" s="19"/>
      <c r="AB351" s="22"/>
      <c r="AC351" s="146"/>
      <c r="AD351" s="21"/>
      <c r="AE351" s="158"/>
      <c r="AF351" s="195"/>
      <c r="AG351" s="188"/>
    </row>
    <row r="352" spans="1:33" s="43" customFormat="1" x14ac:dyDescent="0.2">
      <c r="A352" s="43" t="s">
        <v>475</v>
      </c>
      <c r="B352" s="48"/>
      <c r="C352" s="140"/>
      <c r="E352" s="43" t="s">
        <v>271</v>
      </c>
      <c r="F352" s="2"/>
      <c r="G352" s="2"/>
      <c r="H352" s="33"/>
      <c r="I352" s="22"/>
      <c r="J352" s="25"/>
      <c r="K352" s="48"/>
      <c r="M352" s="4"/>
      <c r="N352" s="7"/>
      <c r="O352" s="8">
        <f>O343</f>
        <v>3.6189345301530489E-3</v>
      </c>
      <c r="P352" s="7"/>
      <c r="Q352" s="10"/>
      <c r="R352" s="10"/>
      <c r="S352" s="150"/>
      <c r="T352" s="33"/>
      <c r="W352" s="142"/>
      <c r="Y352" s="3"/>
      <c r="Z352" s="2"/>
      <c r="AA352" s="19"/>
      <c r="AB352" s="22"/>
      <c r="AC352" s="146"/>
      <c r="AD352" s="21"/>
      <c r="AE352" s="8">
        <f>AE343</f>
        <v>-1.9696737378140653E-2</v>
      </c>
      <c r="AF352" s="195"/>
      <c r="AG352" s="188"/>
    </row>
    <row r="353" spans="1:33" s="43" customFormat="1" x14ac:dyDescent="0.2">
      <c r="A353" s="43" t="s">
        <v>475</v>
      </c>
      <c r="B353" s="48"/>
      <c r="C353" s="140" t="s">
        <v>252</v>
      </c>
      <c r="D353" s="43" t="s">
        <v>87</v>
      </c>
      <c r="E353" s="43" t="s">
        <v>471</v>
      </c>
      <c r="F353" s="20">
        <f>F354</f>
        <v>1.38470179</v>
      </c>
      <c r="G353" s="20">
        <f>G354</f>
        <v>1.3876999999999999</v>
      </c>
      <c r="H353" s="36">
        <f>H354</f>
        <v>2.9982099999998901E-3</v>
      </c>
      <c r="I353" s="24">
        <f>I354</f>
        <v>0.21652387695692155</v>
      </c>
      <c r="J353" s="28">
        <f>-Y355</f>
        <v>-32193569.245552789</v>
      </c>
      <c r="K353" s="51" t="str">
        <f>K354</f>
        <v>GBPGBP Curncy</v>
      </c>
      <c r="L353" s="19">
        <f>L354</f>
        <v>1</v>
      </c>
      <c r="M353" s="21">
        <f>M354</f>
        <v>1</v>
      </c>
      <c r="N353" s="7">
        <f>H353*J353</f>
        <v>-96523.081247705297</v>
      </c>
      <c r="O353" s="53">
        <f>N353 / Y355</f>
        <v>-2.9982099999998901E-3</v>
      </c>
      <c r="P353" s="7"/>
      <c r="Q353" s="54"/>
      <c r="R353" s="54"/>
      <c r="S353" s="150"/>
      <c r="T353" s="33">
        <f>IF(EXACT(D353,UPPER(D353)),1,0.01)/V353</f>
        <v>1</v>
      </c>
      <c r="U353" s="43">
        <v>2</v>
      </c>
      <c r="V353" s="43">
        <v>1</v>
      </c>
      <c r="W353" s="142"/>
      <c r="Y353" s="3"/>
      <c r="Z353" s="20">
        <f>Z354</f>
        <v>1.3769574899999999</v>
      </c>
      <c r="AA353" s="214">
        <f>AA354</f>
        <v>7.7443000000001483E-3</v>
      </c>
      <c r="AB353" s="24">
        <f>AB354</f>
        <v>0.56242113908688274</v>
      </c>
      <c r="AC353" s="146">
        <f>-AF355</f>
        <v>-32270735.381701339</v>
      </c>
      <c r="AD353" s="21">
        <f>AD354</f>
        <v>1</v>
      </c>
      <c r="AE353" s="158">
        <f>AA353*AC353/AD353/Z353 / AF355</f>
        <v>-5.6242113908688274E-3</v>
      </c>
      <c r="AF353" s="195"/>
      <c r="AG353" s="188"/>
    </row>
    <row r="354" spans="1:33" s="43" customFormat="1" x14ac:dyDescent="0.2">
      <c r="B354" s="48"/>
      <c r="C354" s="140" t="s">
        <v>252</v>
      </c>
      <c r="D354" s="43" t="s">
        <v>87</v>
      </c>
      <c r="E354" s="43" t="s">
        <v>472</v>
      </c>
      <c r="F354" s="20">
        <v>1.38470179</v>
      </c>
      <c r="G354" s="20">
        <f>_xll.BDP(C354,$G$7)</f>
        <v>1.3876999999999999</v>
      </c>
      <c r="H354" s="36">
        <f>IF(OR(G354="#N/A N/A",F354="#N/A N/A"),0,  G354 - F354)</f>
        <v>2.9982099999998901E-3</v>
      </c>
      <c r="I354" s="24">
        <f>IF(OR(F354=0,F354="#N/A N/A"),0,H354 / F354*100)</f>
        <v>0.21652387695692155</v>
      </c>
      <c r="J354" s="28">
        <v>25200000</v>
      </c>
      <c r="K354" s="51" t="str">
        <f>CONCATENATE(C355,D354, " Curncy")</f>
        <v>GBPGBP Curncy</v>
      </c>
      <c r="L354" s="19">
        <f>IF(D354 = C355,1,_xll.BDP(K354,$L$7))</f>
        <v>1</v>
      </c>
      <c r="M354" s="21">
        <f>IF(D354 = C355,1,_xll.BDP(K354,$M$7)*L354)</f>
        <v>1</v>
      </c>
      <c r="N354" s="7">
        <f>H354*J354/M354/G354</f>
        <v>54446.128125673582</v>
      </c>
      <c r="O354" s="53">
        <f>N354 / Y355</f>
        <v>1.6912113009400086E-3</v>
      </c>
      <c r="P354" s="7">
        <f>ABS(J354/M354)</f>
        <v>25200000</v>
      </c>
      <c r="Q354" s="54">
        <f>P354 / Y355*100</f>
        <v>78.276502390244048</v>
      </c>
      <c r="R354" s="54">
        <f>IF(Q354&lt;0,Q354,0)</f>
        <v>0</v>
      </c>
      <c r="S354" s="150">
        <f>IF(Q354&gt;0,Q354,0)</f>
        <v>78.276502390244048</v>
      </c>
      <c r="T354" s="33">
        <f>IF(EXACT(D354,UPPER(D354)),1,0.01)/V354</f>
        <v>1</v>
      </c>
      <c r="U354" s="43">
        <v>2</v>
      </c>
      <c r="V354" s="43">
        <v>1</v>
      </c>
      <c r="W354" s="142">
        <f>IF(AND(Q354&lt;0,O354&gt;0),O354,0)</f>
        <v>0</v>
      </c>
      <c r="X354" s="43">
        <f>IF(AND(Q354&gt;0,O354&gt;0),O354,0)</f>
        <v>1.6912113009400086E-3</v>
      </c>
      <c r="Y354" s="3"/>
      <c r="Z354" s="21">
        <v>1.3769574899999999</v>
      </c>
      <c r="AA354" s="214">
        <f>IF(OR(F354="#N/A N/A",Z354="#N/A N/A"),0,  F354 - Z354)</f>
        <v>7.7443000000001483E-3</v>
      </c>
      <c r="AB354" s="24">
        <f>IF(OR(Z354=0,Z354="#N/A N/A"),0,AA354 / Z354*100)</f>
        <v>0.56242113908688274</v>
      </c>
      <c r="AC354" s="146">
        <v>18600000</v>
      </c>
      <c r="AD354" s="21">
        <f>IF(D354 = C355,1,_xll.BDP(K354,$AD$7)*L354)</f>
        <v>1</v>
      </c>
      <c r="AE354" s="158">
        <f>AA354*AC354/AD354/Z354 / AF355</f>
        <v>3.2416469793086268E-3</v>
      </c>
      <c r="AF354" s="195"/>
      <c r="AG354" s="188"/>
    </row>
    <row r="355" spans="1:33" ht="12.75" thickBot="1" x14ac:dyDescent="0.25">
      <c r="A355" s="43" t="s">
        <v>467</v>
      </c>
      <c r="C355" s="140" t="s">
        <v>87</v>
      </c>
      <c r="N355" s="211">
        <f xml:space="preserve"> SUM(N350:N354)</f>
        <v>-42076.953122031715</v>
      </c>
      <c r="O355" s="18">
        <f xml:space="preserve"> SUM(O350:O354)</f>
        <v>2.3119358310931676E-3</v>
      </c>
      <c r="P355" s="211">
        <f xml:space="preserve"> SUM(P350:P354)</f>
        <v>25200000</v>
      </c>
      <c r="Q355" s="149">
        <f xml:space="preserve"> SUM(Q350:Q354)</f>
        <v>78.276502390244048</v>
      </c>
      <c r="R355" s="149">
        <f xml:space="preserve"> SUM(R350:R354)</f>
        <v>0</v>
      </c>
      <c r="S355" s="213">
        <f xml:space="preserve"> SUM(S350:S354)</f>
        <v>78.276502390244048</v>
      </c>
      <c r="W355" s="203">
        <f xml:space="preserve"> SUM(W350:W354)</f>
        <v>0</v>
      </c>
      <c r="X355" s="5">
        <f xml:space="preserve"> SUM(X350:X354)</f>
        <v>1.6912113009400086E-3</v>
      </c>
      <c r="Y355" s="3">
        <v>32193569.245552789</v>
      </c>
      <c r="AE355" s="204">
        <f xml:space="preserve"> SUM(AE350:AE354)</f>
        <v>-2.2079301789700852E-2</v>
      </c>
      <c r="AF355" s="195">
        <v>32270735.381701339</v>
      </c>
    </row>
    <row r="356" spans="1:33" ht="12.75" thickTop="1" x14ac:dyDescent="0.2"/>
  </sheetData>
  <dataConsolidate/>
  <mergeCells count="5">
    <mergeCell ref="J1:M1"/>
    <mergeCell ref="N1:O1"/>
    <mergeCell ref="P1:Q1"/>
    <mergeCell ref="R1:S1"/>
    <mergeCell ref="Z6:AF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Portfolio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2018-03-06T16:43:38Z</dcterms:modified>
</cp:coreProperties>
</file>