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Portfolio!$C$5</definedName>
    <definedName name="NAV">Portfolio!$D$5</definedName>
    <definedName name="PreviousNAV">Portfolio!$D$4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8" i="2" l="1"/>
  <c r="Z358" i="2"/>
  <c r="AC352" i="2"/>
  <c r="T352" i="2"/>
  <c r="T358" i="2"/>
  <c r="Z352" i="2"/>
  <c r="F358" i="2"/>
  <c r="M358" i="2"/>
  <c r="L358" i="2"/>
  <c r="K358" i="2"/>
  <c r="K352" i="2"/>
  <c r="F352" i="2"/>
  <c r="L353" i="2"/>
  <c r="L352" i="2" s="1"/>
  <c r="J358" i="2"/>
  <c r="J352" i="2"/>
  <c r="AD359" i="2"/>
  <c r="AB359" i="2"/>
  <c r="AB358" i="2" s="1"/>
  <c r="AA359" i="2"/>
  <c r="AA358" i="2" s="1"/>
  <c r="T359" i="2"/>
  <c r="M359" i="2"/>
  <c r="P359" i="2" s="1"/>
  <c r="L359" i="2"/>
  <c r="K359" i="2"/>
  <c r="AD353" i="2"/>
  <c r="AD352" i="2" s="1"/>
  <c r="AA353" i="2"/>
  <c r="AA352" i="2" s="1"/>
  <c r="T353" i="2"/>
  <c r="M353" i="2"/>
  <c r="P353" i="2" s="1"/>
  <c r="K353" i="2"/>
  <c r="AD344" i="2"/>
  <c r="AA344" i="2"/>
  <c r="AE344" i="2" s="1"/>
  <c r="T344" i="2"/>
  <c r="M344" i="2"/>
  <c r="P344" i="2" s="1"/>
  <c r="Q344" i="2" s="1"/>
  <c r="L344" i="2"/>
  <c r="K344" i="2"/>
  <c r="AD343" i="2"/>
  <c r="AA343" i="2"/>
  <c r="AE343" i="2" s="1"/>
  <c r="T343" i="2"/>
  <c r="P343" i="2"/>
  <c r="Q343" i="2" s="1"/>
  <c r="M343" i="2"/>
  <c r="L343" i="2"/>
  <c r="K343" i="2"/>
  <c r="AD346" i="2"/>
  <c r="AA346" i="2"/>
  <c r="T346" i="2"/>
  <c r="M346" i="2"/>
  <c r="P346" i="2" s="1"/>
  <c r="Q346" i="2" s="1"/>
  <c r="L346" i="2"/>
  <c r="K346" i="2"/>
  <c r="AD342" i="2"/>
  <c r="AB342" i="2"/>
  <c r="AA342" i="2"/>
  <c r="T342" i="2"/>
  <c r="M342" i="2"/>
  <c r="P342" i="2" s="1"/>
  <c r="Q342" i="2" s="1"/>
  <c r="L342" i="2"/>
  <c r="K342" i="2"/>
  <c r="AD347" i="2"/>
  <c r="AA347" i="2"/>
  <c r="AB347" i="2" s="1"/>
  <c r="T347" i="2"/>
  <c r="M347" i="2"/>
  <c r="P347" i="2" s="1"/>
  <c r="Q347" i="2" s="1"/>
  <c r="L347" i="2"/>
  <c r="K347" i="2"/>
  <c r="AA345" i="2"/>
  <c r="T345" i="2"/>
  <c r="K345" i="2"/>
  <c r="AD339" i="2"/>
  <c r="AA339" i="2"/>
  <c r="AE339" i="2" s="1"/>
  <c r="T339" i="2"/>
  <c r="M339" i="2"/>
  <c r="P339" i="2" s="1"/>
  <c r="Q339" i="2" s="1"/>
  <c r="R339" i="2" s="1"/>
  <c r="L339" i="2"/>
  <c r="K339" i="2"/>
  <c r="AD341" i="2"/>
  <c r="AA341" i="2"/>
  <c r="AE341" i="2" s="1"/>
  <c r="T341" i="2"/>
  <c r="M341" i="2"/>
  <c r="P341" i="2" s="1"/>
  <c r="Q341" i="2" s="1"/>
  <c r="L341" i="2"/>
  <c r="K341" i="2"/>
  <c r="AA340" i="2"/>
  <c r="AB340" i="2" s="1"/>
  <c r="T340" i="2"/>
  <c r="K340" i="2"/>
  <c r="AA12" i="2"/>
  <c r="T12" i="2"/>
  <c r="K12" i="2"/>
  <c r="I12" i="2"/>
  <c r="H12" i="2"/>
  <c r="AA33" i="2"/>
  <c r="T33" i="2"/>
  <c r="K33" i="2"/>
  <c r="I33" i="2"/>
  <c r="H33" i="2"/>
  <c r="AD67" i="2"/>
  <c r="AB67" i="2"/>
  <c r="AA67" i="2"/>
  <c r="T67" i="2"/>
  <c r="M67" i="2"/>
  <c r="L67" i="2"/>
  <c r="K67" i="2"/>
  <c r="I67" i="2"/>
  <c r="H67" i="2"/>
  <c r="AD84" i="2"/>
  <c r="AA84" i="2"/>
  <c r="AB84" i="2" s="1"/>
  <c r="T84" i="2"/>
  <c r="M84" i="2"/>
  <c r="P84" i="2" s="1"/>
  <c r="Q84" i="2" s="1"/>
  <c r="L84" i="2"/>
  <c r="K84" i="2"/>
  <c r="H84" i="2"/>
  <c r="AA86" i="2"/>
  <c r="AB86" i="2" s="1"/>
  <c r="T86" i="2"/>
  <c r="K86" i="2"/>
  <c r="H86" i="2"/>
  <c r="AA95" i="2"/>
  <c r="AB95" i="2" s="1"/>
  <c r="T95" i="2"/>
  <c r="K95" i="2"/>
  <c r="H95" i="2"/>
  <c r="I95" i="2" s="1"/>
  <c r="AA153" i="2"/>
  <c r="T153" i="2"/>
  <c r="K153" i="2"/>
  <c r="H153" i="2"/>
  <c r="AA155" i="2"/>
  <c r="T155" i="2"/>
  <c r="K155" i="2"/>
  <c r="H155" i="2"/>
  <c r="I155" i="2" s="1"/>
  <c r="AA163" i="2"/>
  <c r="AB163" i="2" s="1"/>
  <c r="T163" i="2"/>
  <c r="K163" i="2"/>
  <c r="H163" i="2"/>
  <c r="I163" i="2" s="1"/>
  <c r="AA166" i="2"/>
  <c r="T166" i="2"/>
  <c r="K166" i="2"/>
  <c r="H166" i="2"/>
  <c r="AA167" i="2"/>
  <c r="AB167" i="2" s="1"/>
  <c r="T167" i="2"/>
  <c r="K167" i="2"/>
  <c r="H167" i="2"/>
  <c r="I167" i="2" s="1"/>
  <c r="AA171" i="2"/>
  <c r="AB171" i="2" s="1"/>
  <c r="T171" i="2"/>
  <c r="K171" i="2"/>
  <c r="H171" i="2"/>
  <c r="I171" i="2" s="1"/>
  <c r="AA172" i="2"/>
  <c r="T172" i="2"/>
  <c r="K172" i="2"/>
  <c r="H172" i="2"/>
  <c r="AA180" i="2"/>
  <c r="T180" i="2"/>
  <c r="K180" i="2"/>
  <c r="H180" i="2"/>
  <c r="I180" i="2" s="1"/>
  <c r="AB181" i="2"/>
  <c r="AA181" i="2"/>
  <c r="T181" i="2"/>
  <c r="K181" i="2"/>
  <c r="I181" i="2"/>
  <c r="H181" i="2"/>
  <c r="AA182" i="2"/>
  <c r="AB182" i="2" s="1"/>
  <c r="T182" i="2"/>
  <c r="K182" i="2"/>
  <c r="H182" i="2"/>
  <c r="AA185" i="2"/>
  <c r="AB185" i="2" s="1"/>
  <c r="T185" i="2"/>
  <c r="K185" i="2"/>
  <c r="H185" i="2"/>
  <c r="I185" i="2" s="1"/>
  <c r="AA187" i="2"/>
  <c r="T187" i="2"/>
  <c r="K187" i="2"/>
  <c r="H187" i="2"/>
  <c r="I187" i="2" s="1"/>
  <c r="AA189" i="2"/>
  <c r="AB189" i="2" s="1"/>
  <c r="T189" i="2"/>
  <c r="K189" i="2"/>
  <c r="H189" i="2"/>
  <c r="AA191" i="2"/>
  <c r="T191" i="2"/>
  <c r="K191" i="2"/>
  <c r="I191" i="2"/>
  <c r="H191" i="2"/>
  <c r="AA192" i="2"/>
  <c r="AB192" i="2" s="1"/>
  <c r="T192" i="2"/>
  <c r="K192" i="2"/>
  <c r="H192" i="2"/>
  <c r="I192" i="2" s="1"/>
  <c r="AA193" i="2"/>
  <c r="AB193" i="2" s="1"/>
  <c r="T193" i="2"/>
  <c r="K193" i="2"/>
  <c r="H193" i="2"/>
  <c r="I193" i="2" s="1"/>
  <c r="AA194" i="2"/>
  <c r="T194" i="2"/>
  <c r="K194" i="2"/>
  <c r="H194" i="2"/>
  <c r="AB207" i="2"/>
  <c r="AA207" i="2"/>
  <c r="T207" i="2"/>
  <c r="K207" i="2"/>
  <c r="I207" i="2"/>
  <c r="H207" i="2"/>
  <c r="AA209" i="2"/>
  <c r="T209" i="2"/>
  <c r="K209" i="2"/>
  <c r="H209" i="2"/>
  <c r="AA220" i="2"/>
  <c r="T220" i="2"/>
  <c r="K220" i="2"/>
  <c r="H220" i="2"/>
  <c r="I220" i="2" s="1"/>
  <c r="AA221" i="2"/>
  <c r="AB221" i="2" s="1"/>
  <c r="T221" i="2"/>
  <c r="K221" i="2"/>
  <c r="H221" i="2"/>
  <c r="AB240" i="2"/>
  <c r="AA240" i="2"/>
  <c r="T240" i="2"/>
  <c r="K240" i="2"/>
  <c r="I240" i="2"/>
  <c r="H240" i="2"/>
  <c r="AA250" i="2"/>
  <c r="T250" i="2"/>
  <c r="K250" i="2"/>
  <c r="H250" i="2"/>
  <c r="AA276" i="2"/>
  <c r="T276" i="2"/>
  <c r="K276" i="2"/>
  <c r="AB275" i="2"/>
  <c r="AA275" i="2"/>
  <c r="T275" i="2"/>
  <c r="K275" i="2"/>
  <c r="AA272" i="2"/>
  <c r="AB272" i="2" s="1"/>
  <c r="T272" i="2"/>
  <c r="K272" i="2"/>
  <c r="AA271" i="2"/>
  <c r="AB271" i="2" s="1"/>
  <c r="T271" i="2"/>
  <c r="K271" i="2"/>
  <c r="AA274" i="2"/>
  <c r="T274" i="2"/>
  <c r="K274" i="2"/>
  <c r="AA273" i="2"/>
  <c r="AB273" i="2" s="1"/>
  <c r="T273" i="2"/>
  <c r="K273" i="2"/>
  <c r="AA277" i="2"/>
  <c r="AB277" i="2" s="1"/>
  <c r="T277" i="2"/>
  <c r="K277" i="2"/>
  <c r="AA269" i="2"/>
  <c r="T269" i="2"/>
  <c r="K269" i="2"/>
  <c r="AA268" i="2"/>
  <c r="AB268" i="2" s="1"/>
  <c r="T268" i="2"/>
  <c r="K268" i="2"/>
  <c r="AA270" i="2"/>
  <c r="T270" i="2"/>
  <c r="K270" i="2"/>
  <c r="AA327" i="2"/>
  <c r="AB327" i="2" s="1"/>
  <c r="T327" i="2"/>
  <c r="K327" i="2"/>
  <c r="H327" i="2"/>
  <c r="Z10" i="2"/>
  <c r="Z117" i="2"/>
  <c r="Z91" i="2"/>
  <c r="Z122" i="2"/>
  <c r="Z100" i="2"/>
  <c r="Z151" i="2"/>
  <c r="Z294" i="2"/>
  <c r="Z321" i="2"/>
  <c r="Z295" i="2"/>
  <c r="Z226" i="2"/>
  <c r="Z164" i="2"/>
  <c r="Z292" i="2"/>
  <c r="Z248" i="2"/>
  <c r="Z142" i="2"/>
  <c r="Z286" i="2"/>
  <c r="Z301" i="2"/>
  <c r="Z319" i="2"/>
  <c r="Z234" i="2"/>
  <c r="Z314" i="2"/>
  <c r="Z245" i="2"/>
  <c r="Z238" i="2"/>
  <c r="Z106" i="2"/>
  <c r="Z222" i="2"/>
  <c r="Z68" i="2"/>
  <c r="Z120" i="2"/>
  <c r="Z136" i="2"/>
  <c r="Z146" i="2"/>
  <c r="Z161" i="2"/>
  <c r="Z306" i="2"/>
  <c r="Z299" i="2"/>
  <c r="Z236" i="2"/>
  <c r="Z225" i="2"/>
  <c r="Z330" i="2"/>
  <c r="Z214" i="2"/>
  <c r="Z173" i="2"/>
  <c r="Z239" i="2"/>
  <c r="Z150" i="2"/>
  <c r="Z98" i="2"/>
  <c r="Z132" i="2"/>
  <c r="Z56" i="2"/>
  <c r="Z156" i="2"/>
  <c r="Z201" i="2"/>
  <c r="Z159" i="2"/>
  <c r="Z318" i="2"/>
  <c r="Z291" i="2"/>
  <c r="Z300" i="2"/>
  <c r="Z256" i="2"/>
  <c r="Z129" i="2"/>
  <c r="Z244" i="2"/>
  <c r="Z184" i="2"/>
  <c r="Z58" i="2"/>
  <c r="Z302" i="2"/>
  <c r="Z320" i="2"/>
  <c r="Z324" i="2"/>
  <c r="Z247" i="2"/>
  <c r="Z231" i="2"/>
  <c r="Z57" i="2"/>
  <c r="Z55" i="2"/>
  <c r="Z288" i="2"/>
  <c r="Z333" i="2"/>
  <c r="Z51" i="2"/>
  <c r="Z145" i="2"/>
  <c r="Z71" i="2"/>
  <c r="Z212" i="2"/>
  <c r="Z208" i="2"/>
  <c r="Z157" i="2"/>
  <c r="Z175" i="2"/>
  <c r="Z316" i="2"/>
  <c r="Z325" i="2"/>
  <c r="Z265" i="2"/>
  <c r="Z97" i="2"/>
  <c r="Z138" i="2"/>
  <c r="Z112" i="2"/>
  <c r="Z284" i="2"/>
  <c r="Z162" i="2"/>
  <c r="Z227" i="2"/>
  <c r="Z37" i="2"/>
  <c r="Z26" i="2"/>
  <c r="Z148" i="2"/>
  <c r="Z229" i="2"/>
  <c r="Z50" i="2"/>
  <c r="Z73" i="2"/>
  <c r="Z232" i="2"/>
  <c r="Z18" i="2"/>
  <c r="Z252" i="2"/>
  <c r="Z131" i="2"/>
  <c r="Z223" i="2"/>
  <c r="Z144" i="2"/>
  <c r="Z139" i="2"/>
  <c r="Z263" i="2"/>
  <c r="Z59" i="2"/>
  <c r="Z49" i="2"/>
  <c r="Z237" i="2"/>
  <c r="Z17" i="2"/>
  <c r="Z332" i="2"/>
  <c r="Z249" i="2"/>
  <c r="Z287" i="2"/>
  <c r="Z94" i="2"/>
  <c r="Z121" i="2"/>
  <c r="Z311" i="2"/>
  <c r="Z218" i="2"/>
  <c r="Z215" i="2"/>
  <c r="Z19" i="2"/>
  <c r="Z125" i="2"/>
  <c r="Z111" i="2"/>
  <c r="Z81" i="2"/>
  <c r="Z219" i="2"/>
  <c r="Z183" i="2"/>
  <c r="Z188" i="2"/>
  <c r="Z303" i="2"/>
  <c r="Z331" i="2"/>
  <c r="Z290" i="2"/>
  <c r="Z118" i="2"/>
  <c r="Z254" i="2"/>
  <c r="Z296" i="2"/>
  <c r="Z197" i="2"/>
  <c r="Z41" i="2"/>
  <c r="Z312" i="2"/>
  <c r="Z326" i="2"/>
  <c r="Z152" i="2"/>
  <c r="Z174" i="2"/>
  <c r="Z224" i="2"/>
  <c r="Z202" i="2"/>
  <c r="Z204" i="2"/>
  <c r="Z22" i="2"/>
  <c r="Z313" i="2"/>
  <c r="Z14" i="2"/>
  <c r="Z13" i="2"/>
  <c r="Z72" i="2"/>
  <c r="Z45" i="2"/>
  <c r="Z53" i="2"/>
  <c r="Z90" i="2"/>
  <c r="Z102" i="2"/>
  <c r="Z101" i="2"/>
  <c r="Z70" i="2"/>
  <c r="Z107" i="2"/>
  <c r="Z165" i="2"/>
  <c r="Z210" i="2"/>
  <c r="Z160" i="2"/>
  <c r="Z289" i="2"/>
  <c r="Z285" i="2"/>
  <c r="Z307" i="2"/>
  <c r="Z241" i="2"/>
  <c r="Z63" i="2"/>
  <c r="Z217" i="2"/>
  <c r="Z11" i="2"/>
  <c r="Z30" i="2"/>
  <c r="Z130" i="2"/>
  <c r="Z103" i="2"/>
  <c r="Z29" i="2"/>
  <c r="Z200" i="2"/>
  <c r="Z262" i="2"/>
  <c r="Z246" i="2"/>
  <c r="Z323" i="2"/>
  <c r="Z315" i="2"/>
  <c r="Z235" i="2"/>
  <c r="Z242" i="2"/>
  <c r="Z76" i="2"/>
  <c r="Z44" i="2"/>
  <c r="Z96" i="2"/>
  <c r="Z85" i="2"/>
  <c r="Z298" i="2"/>
  <c r="Z36" i="2"/>
  <c r="Z233" i="2"/>
  <c r="Z170" i="2"/>
  <c r="Z176" i="2"/>
  <c r="Z178" i="2"/>
  <c r="Z230" i="2"/>
  <c r="Z113" i="2"/>
  <c r="Z15" i="2"/>
  <c r="Z243" i="2"/>
  <c r="Z186" i="2"/>
  <c r="Z283" i="2"/>
  <c r="Z203" i="2"/>
  <c r="Z69" i="2"/>
  <c r="Z54" i="2"/>
  <c r="Z143" i="2"/>
  <c r="Z116" i="2"/>
  <c r="Z126" i="2"/>
  <c r="Z158" i="2"/>
  <c r="Z216" i="2"/>
  <c r="Z305" i="2"/>
  <c r="Z304" i="2"/>
  <c r="Z199" i="2"/>
  <c r="Z66" i="2"/>
  <c r="Z48" i="2"/>
  <c r="Z154" i="2"/>
  <c r="Z255" i="2"/>
  <c r="Z119" i="2"/>
  <c r="Z133" i="2"/>
  <c r="Z89" i="2"/>
  <c r="Z251" i="2"/>
  <c r="Z257" i="2"/>
  <c r="Z104" i="2"/>
  <c r="Z297" i="2"/>
  <c r="Z99" i="2"/>
  <c r="Z47" i="2"/>
  <c r="Z169" i="2"/>
  <c r="Z213" i="2"/>
  <c r="Z105" i="2"/>
  <c r="Z149" i="2"/>
  <c r="Z228" i="2"/>
  <c r="Z309" i="2"/>
  <c r="Z317" i="2"/>
  <c r="Z293" i="2"/>
  <c r="Z308" i="2"/>
  <c r="Z196" i="2"/>
  <c r="Z328" i="2"/>
  <c r="Z168" i="2"/>
  <c r="Z46" i="2"/>
  <c r="Z16" i="2"/>
  <c r="Z253" i="2"/>
  <c r="Z195" i="2"/>
  <c r="Z211" i="2"/>
  <c r="Z52" i="2"/>
  <c r="Z80" i="2"/>
  <c r="Z177" i="2"/>
  <c r="Z65" i="2"/>
  <c r="Z60" i="2"/>
  <c r="Z147" i="2"/>
  <c r="Z282" i="2"/>
  <c r="Z329" i="2"/>
  <c r="Z264" i="2"/>
  <c r="Z310" i="2"/>
  <c r="Z322" i="2"/>
  <c r="Z23" i="2"/>
  <c r="Z179" i="2"/>
  <c r="Z64" i="2"/>
  <c r="Z190" i="2"/>
  <c r="Z198" i="2"/>
  <c r="Z110" i="2"/>
  <c r="Z40" i="2"/>
  <c r="Z79" i="2"/>
  <c r="Z137" i="2"/>
  <c r="AE347" i="2" l="1"/>
  <c r="M352" i="2"/>
  <c r="AB344" i="2"/>
  <c r="AE342" i="2"/>
  <c r="AE352" i="2"/>
  <c r="AB339" i="2"/>
  <c r="AE346" i="2"/>
  <c r="AE359" i="2"/>
  <c r="AD358" i="2"/>
  <c r="AE358" i="2" s="1"/>
  <c r="AE84" i="2"/>
  <c r="P67" i="2"/>
  <c r="Q67" i="2" s="1"/>
  <c r="R67" i="2" s="1"/>
  <c r="AE67" i="2"/>
  <c r="AE353" i="2"/>
  <c r="I250" i="2"/>
  <c r="I221" i="2"/>
  <c r="AB194" i="2"/>
  <c r="AB274" i="2"/>
  <c r="AB276" i="2"/>
  <c r="AB270" i="2"/>
  <c r="AB269" i="2"/>
  <c r="AB250" i="2"/>
  <c r="I327" i="2"/>
  <c r="AB172" i="2"/>
  <c r="AB220" i="2"/>
  <c r="AB180" i="2"/>
  <c r="I189" i="2"/>
  <c r="I209" i="2"/>
  <c r="AB166" i="2"/>
  <c r="I194" i="2"/>
  <c r="AB187" i="2"/>
  <c r="I182" i="2"/>
  <c r="AB209" i="2"/>
  <c r="I166" i="2"/>
  <c r="N84" i="2"/>
  <c r="I84" i="2"/>
  <c r="AB155" i="2"/>
  <c r="AB153" i="2"/>
  <c r="AB191" i="2"/>
  <c r="I172" i="2"/>
  <c r="S84" i="2"/>
  <c r="R84" i="2"/>
  <c r="I86" i="2"/>
  <c r="I153" i="2"/>
  <c r="S342" i="2"/>
  <c r="R342" i="2"/>
  <c r="S339" i="2"/>
  <c r="S344" i="2"/>
  <c r="R344" i="2"/>
  <c r="S346" i="2"/>
  <c r="R346" i="2"/>
  <c r="P354" i="2"/>
  <c r="Q353" i="2"/>
  <c r="Q354" i="2" s="1"/>
  <c r="AB33" i="2"/>
  <c r="AB345" i="2"/>
  <c r="S347" i="2"/>
  <c r="R347" i="2"/>
  <c r="S341" i="2"/>
  <c r="R341" i="2"/>
  <c r="R343" i="2"/>
  <c r="P360" i="2"/>
  <c r="Q359" i="2"/>
  <c r="S343" i="2"/>
  <c r="N67" i="2"/>
  <c r="O67" i="2" s="1"/>
  <c r="AB353" i="2"/>
  <c r="AB352" i="2" s="1"/>
  <c r="AB343" i="2"/>
  <c r="AB346" i="2"/>
  <c r="AB341" i="2"/>
  <c r="AB12" i="2"/>
  <c r="F299" i="2"/>
  <c r="D53" i="2"/>
  <c r="D76" i="2"/>
  <c r="D45" i="2"/>
  <c r="D22" i="2"/>
  <c r="D58" i="2"/>
  <c r="L86" i="2"/>
  <c r="D90" i="2"/>
  <c r="F120" i="2"/>
  <c r="D113" i="2"/>
  <c r="G151" i="2"/>
  <c r="F289" i="2"/>
  <c r="D101" i="2"/>
  <c r="G71" i="2"/>
  <c r="L250" i="2"/>
  <c r="F317" i="2"/>
  <c r="F47" i="2"/>
  <c r="AD86" i="2"/>
  <c r="L221" i="2"/>
  <c r="F304" i="2"/>
  <c r="D216" i="2"/>
  <c r="D56" i="2"/>
  <c r="F235" i="2"/>
  <c r="D262" i="2"/>
  <c r="G63" i="2"/>
  <c r="G219" i="2"/>
  <c r="G59" i="2"/>
  <c r="G48" i="2"/>
  <c r="D289" i="2"/>
  <c r="G58" i="2"/>
  <c r="F41" i="2"/>
  <c r="F22" i="2"/>
  <c r="D246" i="2"/>
  <c r="D40" i="2"/>
  <c r="F91" i="2"/>
  <c r="G321" i="2"/>
  <c r="D247" i="2"/>
  <c r="G236" i="2"/>
  <c r="G112" i="2"/>
  <c r="F81" i="2"/>
  <c r="F306" i="2"/>
  <c r="G162" i="2"/>
  <c r="G150" i="2"/>
  <c r="D15" i="2"/>
  <c r="F231" i="2"/>
  <c r="F247" i="2"/>
  <c r="D36" i="2"/>
  <c r="L172" i="2"/>
  <c r="D253" i="2"/>
  <c r="D13" i="2"/>
  <c r="L220" i="2"/>
  <c r="G197" i="2"/>
  <c r="AD221" i="2"/>
  <c r="G306" i="2"/>
  <c r="G222" i="2"/>
  <c r="D223" i="2"/>
  <c r="F199" i="2"/>
  <c r="F105" i="2"/>
  <c r="G68" i="2"/>
  <c r="D309" i="2"/>
  <c r="G200" i="2"/>
  <c r="D102" i="2"/>
  <c r="F319" i="2"/>
  <c r="G160" i="2"/>
  <c r="G161" i="2"/>
  <c r="D85" i="2"/>
  <c r="D235" i="2"/>
  <c r="G188" i="2"/>
  <c r="D184" i="2"/>
  <c r="G243" i="2"/>
  <c r="G125" i="2"/>
  <c r="F13" i="2"/>
  <c r="G225" i="2"/>
  <c r="G98" i="2"/>
  <c r="G159" i="2"/>
  <c r="D106" i="2"/>
  <c r="F154" i="2"/>
  <c r="G99" i="2"/>
  <c r="G164" i="2"/>
  <c r="D26" i="2"/>
  <c r="G184" i="2"/>
  <c r="F18" i="2"/>
  <c r="D237" i="2"/>
  <c r="F196" i="2"/>
  <c r="F158" i="2"/>
  <c r="M250" i="2"/>
  <c r="G97" i="2"/>
  <c r="D196" i="2"/>
  <c r="D16" i="2"/>
  <c r="D232" i="2"/>
  <c r="G229" i="2"/>
  <c r="F59" i="2"/>
  <c r="G305" i="2"/>
  <c r="F49" i="2"/>
  <c r="F226" i="2"/>
  <c r="D103" i="2"/>
  <c r="G284" i="2"/>
  <c r="L182" i="2"/>
  <c r="G26" i="2"/>
  <c r="D226" i="2"/>
  <c r="F144" i="2"/>
  <c r="D306" i="2"/>
  <c r="F111" i="2"/>
  <c r="F58" i="2"/>
  <c r="D94" i="2"/>
  <c r="G208" i="2"/>
  <c r="F36" i="2"/>
  <c r="G297" i="2"/>
  <c r="L155" i="2"/>
  <c r="G264" i="2"/>
  <c r="G276" i="2"/>
  <c r="L163" i="2"/>
  <c r="G176" i="2"/>
  <c r="G211" i="2"/>
  <c r="F264" i="2"/>
  <c r="L268" i="2"/>
  <c r="G136" i="2"/>
  <c r="G314" i="2"/>
  <c r="D70" i="2"/>
  <c r="G104" i="2"/>
  <c r="F118" i="2"/>
  <c r="D122" i="2"/>
  <c r="F302" i="2"/>
  <c r="F26" i="2"/>
  <c r="F40" i="2"/>
  <c r="D72" i="2"/>
  <c r="G232" i="2"/>
  <c r="L269" i="2"/>
  <c r="D147" i="2"/>
  <c r="G304" i="2"/>
  <c r="D44" i="2"/>
  <c r="F96" i="2"/>
  <c r="D183" i="2"/>
  <c r="G239" i="2"/>
  <c r="G57" i="2"/>
  <c r="G183" i="2"/>
  <c r="G242" i="2"/>
  <c r="F303" i="2"/>
  <c r="G117" i="2"/>
  <c r="D50" i="2"/>
  <c r="F53" i="2"/>
  <c r="D150" i="2"/>
  <c r="F297" i="2"/>
  <c r="G101" i="2"/>
  <c r="D314" i="2"/>
  <c r="D136" i="2"/>
  <c r="D210" i="2"/>
  <c r="D52" i="2"/>
  <c r="G288" i="2"/>
  <c r="D292" i="2"/>
  <c r="F310" i="2"/>
  <c r="F161" i="2"/>
  <c r="F324" i="2"/>
  <c r="G324" i="2"/>
  <c r="G121" i="2"/>
  <c r="D65" i="2"/>
  <c r="F262" i="2"/>
  <c r="G300" i="2"/>
  <c r="F287" i="2"/>
  <c r="F229" i="2"/>
  <c r="G73" i="2"/>
  <c r="F236" i="2"/>
  <c r="G190" i="2"/>
  <c r="D116" i="2"/>
  <c r="M182" i="2"/>
  <c r="F156" i="2"/>
  <c r="G249" i="2"/>
  <c r="F139" i="2"/>
  <c r="F15" i="2"/>
  <c r="D310" i="2"/>
  <c r="F316" i="2"/>
  <c r="F121" i="2"/>
  <c r="G186" i="2"/>
  <c r="G308" i="2"/>
  <c r="F178" i="2"/>
  <c r="F72" i="2"/>
  <c r="D131" i="2"/>
  <c r="D287" i="2"/>
  <c r="D121" i="2"/>
  <c r="F210" i="2"/>
  <c r="G129" i="2"/>
  <c r="F315" i="2"/>
  <c r="D17" i="2"/>
  <c r="F248" i="2"/>
  <c r="G233" i="2"/>
  <c r="F244" i="2"/>
  <c r="F282" i="2"/>
  <c r="G65" i="2"/>
  <c r="AD172" i="2"/>
  <c r="L192" i="2"/>
  <c r="G262" i="2"/>
  <c r="D305" i="2"/>
  <c r="D144" i="2"/>
  <c r="D285" i="2"/>
  <c r="D256" i="2"/>
  <c r="F203" i="2"/>
  <c r="D96" i="2"/>
  <c r="D63" i="2"/>
  <c r="G157" i="2"/>
  <c r="D222" i="2"/>
  <c r="F321" i="2"/>
  <c r="D199" i="2"/>
  <c r="D151" i="2"/>
  <c r="G359" i="2"/>
  <c r="M86" i="2"/>
  <c r="F137" i="2"/>
  <c r="D197" i="2"/>
  <c r="L166" i="2"/>
  <c r="F130" i="2"/>
  <c r="G231" i="2"/>
  <c r="G105" i="2"/>
  <c r="F217" i="2"/>
  <c r="G23" i="2"/>
  <c r="D230" i="2"/>
  <c r="M163" i="2"/>
  <c r="L185" i="2"/>
  <c r="M185" i="2" s="1"/>
  <c r="F52" i="2"/>
  <c r="D252" i="2"/>
  <c r="F234" i="2"/>
  <c r="L194" i="2"/>
  <c r="AD194" i="2" s="1"/>
  <c r="F309" i="2"/>
  <c r="G253" i="2"/>
  <c r="D202" i="2"/>
  <c r="D46" i="2"/>
  <c r="G227" i="2"/>
  <c r="F326" i="2"/>
  <c r="G326" i="2"/>
  <c r="M220" i="2"/>
  <c r="G60" i="2"/>
  <c r="F131" i="2"/>
  <c r="D68" i="2"/>
  <c r="D204" i="2"/>
  <c r="D80" i="2"/>
  <c r="G303" i="2"/>
  <c r="D30" i="2"/>
  <c r="G30" i="2"/>
  <c r="F85" i="2"/>
  <c r="G340" i="2"/>
  <c r="D158" i="2"/>
  <c r="G119" i="2"/>
  <c r="G346" i="2"/>
  <c r="D97" i="2"/>
  <c r="G44" i="2"/>
  <c r="D132" i="2"/>
  <c r="D291" i="2"/>
  <c r="L272" i="2"/>
  <c r="G272" i="2"/>
  <c r="D73" i="2"/>
  <c r="AD155" i="2"/>
  <c r="F256" i="2"/>
  <c r="F16" i="2"/>
  <c r="F76" i="2"/>
  <c r="D284" i="2"/>
  <c r="D242" i="2"/>
  <c r="F325" i="2"/>
  <c r="G215" i="2"/>
  <c r="D99" i="2"/>
  <c r="D57" i="2"/>
  <c r="F255" i="2"/>
  <c r="G201" i="2"/>
  <c r="L189" i="2"/>
  <c r="G343" i="2"/>
  <c r="D239" i="2"/>
  <c r="M194" i="2"/>
  <c r="F215" i="2"/>
  <c r="AD163" i="2"/>
  <c r="G293" i="2"/>
  <c r="G90" i="2"/>
  <c r="F333" i="2"/>
  <c r="D179" i="2"/>
  <c r="G56" i="2"/>
  <c r="F100" i="2"/>
  <c r="G218" i="2"/>
  <c r="D174" i="2"/>
  <c r="F98" i="2"/>
  <c r="F17" i="2"/>
  <c r="F56" i="2"/>
  <c r="D298" i="2"/>
  <c r="F30" i="2"/>
  <c r="D248" i="2"/>
  <c r="F48" i="2"/>
  <c r="D149" i="2"/>
  <c r="G247" i="2"/>
  <c r="G145" i="2"/>
  <c r="G246" i="2"/>
  <c r="G307" i="2"/>
  <c r="G110" i="2"/>
  <c r="F29" i="2"/>
  <c r="D283" i="2"/>
  <c r="G309" i="2"/>
  <c r="G319" i="2"/>
  <c r="L276" i="2"/>
  <c r="AD276" i="2" s="1"/>
  <c r="D288" i="2"/>
  <c r="AD185" i="2"/>
  <c r="D119" i="2"/>
  <c r="F44" i="2"/>
  <c r="G198" i="2"/>
  <c r="G353" i="2"/>
  <c r="D11" i="2"/>
  <c r="G168" i="2"/>
  <c r="G169" i="2"/>
  <c r="F97" i="2"/>
  <c r="G47" i="2"/>
  <c r="F265" i="2"/>
  <c r="D245" i="2"/>
  <c r="F212" i="2"/>
  <c r="D133" i="2"/>
  <c r="F253" i="2"/>
  <c r="F242" i="2"/>
  <c r="F216" i="2"/>
  <c r="D161" i="2"/>
  <c r="D198" i="2"/>
  <c r="G283" i="2"/>
  <c r="F201" i="2"/>
  <c r="F90" i="2"/>
  <c r="D47" i="2"/>
  <c r="D125" i="2"/>
  <c r="F113" i="2"/>
  <c r="D130" i="2"/>
  <c r="G252" i="2"/>
  <c r="G103" i="2"/>
  <c r="L277" i="2"/>
  <c r="F45" i="2"/>
  <c r="D213" i="2"/>
  <c r="G147" i="2"/>
  <c r="F146" i="2"/>
  <c r="G22" i="2"/>
  <c r="F219" i="2"/>
  <c r="D186" i="2"/>
  <c r="G257" i="2"/>
  <c r="F46" i="2"/>
  <c r="D218" i="2"/>
  <c r="F222" i="2"/>
  <c r="F233" i="2"/>
  <c r="F142" i="2"/>
  <c r="F332" i="2"/>
  <c r="F213" i="2"/>
  <c r="D208" i="2"/>
  <c r="G322" i="2"/>
  <c r="D282" i="2"/>
  <c r="M221" i="2"/>
  <c r="D48" i="2"/>
  <c r="L207" i="2"/>
  <c r="D60" i="2"/>
  <c r="F252" i="2"/>
  <c r="G179" i="2"/>
  <c r="G274" i="2"/>
  <c r="F322" i="2"/>
  <c r="G69" i="2"/>
  <c r="D157" i="2"/>
  <c r="D332" i="2"/>
  <c r="F159" i="2"/>
  <c r="D333" i="2"/>
  <c r="D139" i="2"/>
  <c r="F283" i="2"/>
  <c r="G72" i="2"/>
  <c r="G94" i="2"/>
  <c r="D225" i="2"/>
  <c r="F230" i="2"/>
  <c r="D126" i="2"/>
  <c r="G152" i="2"/>
  <c r="D91" i="2"/>
  <c r="D54" i="2"/>
  <c r="F99" i="2"/>
  <c r="D173" i="2"/>
  <c r="G347" i="2"/>
  <c r="F186" i="2"/>
  <c r="G118" i="2"/>
  <c r="D178" i="2"/>
  <c r="G248" i="2"/>
  <c r="AD182" i="2"/>
  <c r="F37" i="2"/>
  <c r="G275" i="2"/>
  <c r="F107" i="2"/>
  <c r="D328" i="2"/>
  <c r="F183" i="2"/>
  <c r="G120" i="2"/>
  <c r="F328" i="2"/>
  <c r="D117" i="2"/>
  <c r="G320" i="2"/>
  <c r="G148" i="2"/>
  <c r="D323" i="2"/>
  <c r="G333" i="2"/>
  <c r="L275" i="2"/>
  <c r="F177" i="2"/>
  <c r="F152" i="2"/>
  <c r="F57" i="2"/>
  <c r="G216" i="2"/>
  <c r="D148" i="2"/>
  <c r="F138" i="2"/>
  <c r="F23" i="2"/>
  <c r="G263" i="2"/>
  <c r="L33" i="2"/>
  <c r="AD33" i="2" s="1"/>
  <c r="G254" i="2"/>
  <c r="F112" i="2"/>
  <c r="D264" i="2"/>
  <c r="D317" i="2"/>
  <c r="L327" i="2"/>
  <c r="D321" i="2"/>
  <c r="F80" i="2"/>
  <c r="F285" i="2"/>
  <c r="G289" i="2"/>
  <c r="G50" i="2"/>
  <c r="M192" i="2"/>
  <c r="G332" i="2"/>
  <c r="G295" i="2"/>
  <c r="F288" i="2"/>
  <c r="F228" i="2"/>
  <c r="G49" i="2"/>
  <c r="D120" i="2"/>
  <c r="G214" i="2"/>
  <c r="G173" i="2"/>
  <c r="F162" i="2"/>
  <c r="G85" i="2"/>
  <c r="G146" i="2"/>
  <c r="F116" i="2"/>
  <c r="G203" i="2"/>
  <c r="D66" i="2"/>
  <c r="F245" i="2"/>
  <c r="G313" i="2"/>
  <c r="G52" i="2"/>
  <c r="F148" i="2"/>
  <c r="D138" i="2"/>
  <c r="F296" i="2"/>
  <c r="F238" i="2"/>
  <c r="G41" i="2"/>
  <c r="D118" i="2"/>
  <c r="F151" i="2"/>
  <c r="D241" i="2"/>
  <c r="G196" i="2"/>
  <c r="G132" i="2"/>
  <c r="D217" i="2"/>
  <c r="F204" i="2"/>
  <c r="G156" i="2"/>
  <c r="D81" i="2"/>
  <c r="D304" i="2"/>
  <c r="D188" i="2"/>
  <c r="F11" i="2"/>
  <c r="G329" i="2"/>
  <c r="G165" i="2"/>
  <c r="F200" i="2"/>
  <c r="G55" i="2"/>
  <c r="G111" i="2"/>
  <c r="G15" i="2"/>
  <c r="D145" i="2"/>
  <c r="G210" i="2"/>
  <c r="D211" i="2"/>
  <c r="AD268" i="2"/>
  <c r="G217" i="2"/>
  <c r="D330" i="2"/>
  <c r="D137" i="2"/>
  <c r="G144" i="2"/>
  <c r="F208" i="2"/>
  <c r="F313" i="2"/>
  <c r="F179" i="2"/>
  <c r="F246" i="2"/>
  <c r="G299" i="2"/>
  <c r="D164" i="2"/>
  <c r="G40" i="2"/>
  <c r="F122" i="2"/>
  <c r="G315" i="2"/>
  <c r="G178" i="2"/>
  <c r="G17" i="2"/>
  <c r="F188" i="2"/>
  <c r="G273" i="2"/>
  <c r="F55" i="2"/>
  <c r="D299" i="2"/>
  <c r="G122" i="2"/>
  <c r="G19" i="2"/>
  <c r="G202" i="2"/>
  <c r="D224" i="2"/>
  <c r="D234" i="2"/>
  <c r="F263" i="2"/>
  <c r="D318" i="2"/>
  <c r="G316" i="2"/>
  <c r="F147" i="2"/>
  <c r="F308" i="2"/>
  <c r="D254" i="2"/>
  <c r="F307" i="2"/>
  <c r="D10" i="2"/>
  <c r="F170" i="2"/>
  <c r="F239" i="2"/>
  <c r="F71" i="2"/>
  <c r="G130" i="2"/>
  <c r="F126" i="2"/>
  <c r="F190" i="2"/>
  <c r="D320" i="2"/>
  <c r="F102" i="2"/>
  <c r="D255" i="2"/>
  <c r="G255" i="2"/>
  <c r="G70" i="2"/>
  <c r="F232" i="2"/>
  <c r="G344" i="2"/>
  <c r="G318" i="2"/>
  <c r="G177" i="2"/>
  <c r="F173" i="2"/>
  <c r="D55" i="2"/>
  <c r="G228" i="2"/>
  <c r="D152" i="2"/>
  <c r="F227" i="2"/>
  <c r="G79" i="2"/>
  <c r="G11" i="2"/>
  <c r="D79" i="2"/>
  <c r="G46" i="2"/>
  <c r="G323" i="2"/>
  <c r="G213" i="2"/>
  <c r="G251" i="2"/>
  <c r="G10" i="2"/>
  <c r="M268" i="2"/>
  <c r="D316" i="2"/>
  <c r="M276" i="2"/>
  <c r="D71" i="2"/>
  <c r="G204" i="2"/>
  <c r="F68" i="2"/>
  <c r="L181" i="2"/>
  <c r="D49" i="2"/>
  <c r="F291" i="2"/>
  <c r="G80" i="2"/>
  <c r="G237" i="2"/>
  <c r="F168" i="2"/>
  <c r="F225" i="2"/>
  <c r="D296" i="2"/>
  <c r="L273" i="2"/>
  <c r="G224" i="2"/>
  <c r="D14" i="2"/>
  <c r="D307" i="2"/>
  <c r="D257" i="2"/>
  <c r="L345" i="2"/>
  <c r="D159" i="2"/>
  <c r="G174" i="2"/>
  <c r="D303" i="2"/>
  <c r="D251" i="2"/>
  <c r="F331" i="2"/>
  <c r="G294" i="2"/>
  <c r="D212" i="2"/>
  <c r="G91" i="2"/>
  <c r="D201" i="2"/>
  <c r="G51" i="2"/>
  <c r="G13" i="2"/>
  <c r="F295" i="2"/>
  <c r="F14" i="2"/>
  <c r="F160" i="2"/>
  <c r="D325" i="2"/>
  <c r="D29" i="2"/>
  <c r="G312" i="2"/>
  <c r="D162" i="2"/>
  <c r="G234" i="2"/>
  <c r="L153" i="2"/>
  <c r="L167" i="2"/>
  <c r="G14" i="2"/>
  <c r="F329" i="2"/>
  <c r="L271" i="2"/>
  <c r="D200" i="2"/>
  <c r="F320" i="2"/>
  <c r="F132" i="2"/>
  <c r="F330" i="2"/>
  <c r="G245" i="2"/>
  <c r="G154" i="2"/>
  <c r="G16" i="2"/>
  <c r="M181" i="2"/>
  <c r="D59" i="2"/>
  <c r="M172" i="2"/>
  <c r="D156" i="2"/>
  <c r="D175" i="2"/>
  <c r="F292" i="2"/>
  <c r="F19" i="2"/>
  <c r="D293" i="2"/>
  <c r="F323" i="2"/>
  <c r="F312" i="2"/>
  <c r="D143" i="2"/>
  <c r="D165" i="2"/>
  <c r="D37" i="2"/>
  <c r="L340" i="2"/>
  <c r="G265" i="2"/>
  <c r="D142" i="2"/>
  <c r="G241" i="2"/>
  <c r="F70" i="2"/>
  <c r="M269" i="2"/>
  <c r="G175" i="2"/>
  <c r="F69" i="2"/>
  <c r="L12" i="2"/>
  <c r="M12" i="2" s="1"/>
  <c r="D195" i="2"/>
  <c r="D244" i="2"/>
  <c r="L187" i="2"/>
  <c r="G89" i="2"/>
  <c r="D69" i="2"/>
  <c r="F293" i="2"/>
  <c r="F294" i="2"/>
  <c r="G138" i="2"/>
  <c r="D324" i="2"/>
  <c r="F174" i="2"/>
  <c r="D231" i="2"/>
  <c r="F218" i="2"/>
  <c r="F136" i="2"/>
  <c r="L274" i="2"/>
  <c r="G142" i="2"/>
  <c r="G310" i="2"/>
  <c r="G330" i="2"/>
  <c r="F149" i="2"/>
  <c r="D176" i="2"/>
  <c r="G226" i="2"/>
  <c r="D329" i="2"/>
  <c r="F51" i="2"/>
  <c r="G36" i="2"/>
  <c r="G143" i="2"/>
  <c r="D319" i="2"/>
  <c r="G325" i="2"/>
  <c r="D110" i="2"/>
  <c r="D89" i="2"/>
  <c r="G64" i="2"/>
  <c r="M189" i="2"/>
  <c r="F257" i="2"/>
  <c r="G131" i="2"/>
  <c r="M33" i="2"/>
  <c r="L270" i="2"/>
  <c r="G256" i="2"/>
  <c r="F298" i="2"/>
  <c r="D265" i="2"/>
  <c r="L95" i="2"/>
  <c r="F197" i="2"/>
  <c r="G301" i="2"/>
  <c r="F241" i="2"/>
  <c r="D233" i="2"/>
  <c r="D301" i="2"/>
  <c r="G317" i="2"/>
  <c r="D214" i="2"/>
  <c r="F195" i="2"/>
  <c r="D236" i="2"/>
  <c r="D308" i="2"/>
  <c r="D295" i="2"/>
  <c r="G149" i="2"/>
  <c r="F176" i="2"/>
  <c r="D168" i="2"/>
  <c r="F64" i="2"/>
  <c r="G199" i="2"/>
  <c r="L193" i="2"/>
  <c r="D111" i="2"/>
  <c r="D219" i="2"/>
  <c r="M153" i="2"/>
  <c r="D177" i="2"/>
  <c r="D312" i="2"/>
  <c r="F254" i="2"/>
  <c r="L209" i="2"/>
  <c r="F305" i="2"/>
  <c r="G106" i="2"/>
  <c r="D41" i="2"/>
  <c r="F103" i="2"/>
  <c r="D297" i="2"/>
  <c r="D215" i="2"/>
  <c r="D112" i="2"/>
  <c r="M275" i="2"/>
  <c r="G238" i="2"/>
  <c r="F66" i="2"/>
  <c r="F169" i="2"/>
  <c r="G341" i="2"/>
  <c r="G126" i="2"/>
  <c r="F133" i="2"/>
  <c r="AD272" i="2"/>
  <c r="AD12" i="2"/>
  <c r="F223" i="2"/>
  <c r="D294" i="2"/>
  <c r="F73" i="2"/>
  <c r="F198" i="2"/>
  <c r="G285" i="2"/>
  <c r="F63" i="2"/>
  <c r="D19" i="2"/>
  <c r="G53" i="2"/>
  <c r="M155" i="2"/>
  <c r="G345" i="2"/>
  <c r="G29" i="2"/>
  <c r="D104" i="2"/>
  <c r="F117" i="2"/>
  <c r="G339" i="2"/>
  <c r="G66" i="2"/>
  <c r="D170" i="2"/>
  <c r="G54" i="2"/>
  <c r="D302" i="2"/>
  <c r="L191" i="2"/>
  <c r="M191" i="2" s="1"/>
  <c r="F145" i="2"/>
  <c r="F119" i="2"/>
  <c r="G76" i="2"/>
  <c r="D263" i="2"/>
  <c r="D160" i="2"/>
  <c r="AD166" i="2"/>
  <c r="AD191" i="2"/>
  <c r="F214" i="2"/>
  <c r="F101" i="2"/>
  <c r="G282" i="2"/>
  <c r="G212" i="2"/>
  <c r="F290" i="2"/>
  <c r="AD269" i="2"/>
  <c r="G291" i="2"/>
  <c r="F311" i="2"/>
  <c r="F211" i="2"/>
  <c r="G102" i="2"/>
  <c r="F157" i="2"/>
  <c r="D154" i="2"/>
  <c r="F79" i="2"/>
  <c r="D313" i="2"/>
  <c r="G277" i="2"/>
  <c r="G133" i="2"/>
  <c r="G342" i="2"/>
  <c r="G290" i="2"/>
  <c r="AD275" i="2"/>
  <c r="D203" i="2"/>
  <c r="D146" i="2"/>
  <c r="G170" i="2"/>
  <c r="F60" i="2"/>
  <c r="F143" i="2"/>
  <c r="M272" i="2"/>
  <c r="F301" i="2"/>
  <c r="F314" i="2"/>
  <c r="D64" i="2"/>
  <c r="F224" i="2"/>
  <c r="F106" i="2"/>
  <c r="F318" i="2"/>
  <c r="G270" i="2"/>
  <c r="D286" i="2"/>
  <c r="F104" i="2"/>
  <c r="D23" i="2"/>
  <c r="D51" i="2"/>
  <c r="D100" i="2"/>
  <c r="G100" i="2"/>
  <c r="G271" i="2"/>
  <c r="F165" i="2"/>
  <c r="G328" i="2"/>
  <c r="F129" i="2"/>
  <c r="F65" i="2"/>
  <c r="G292" i="2"/>
  <c r="G230" i="2"/>
  <c r="G244" i="2"/>
  <c r="D105" i="2"/>
  <c r="G223" i="2"/>
  <c r="D190" i="2"/>
  <c r="G298" i="2"/>
  <c r="G116" i="2"/>
  <c r="D322" i="2"/>
  <c r="G137" i="2"/>
  <c r="AD95" i="2"/>
  <c r="AD181" i="2"/>
  <c r="G139" i="2"/>
  <c r="F175" i="2"/>
  <c r="D300" i="2"/>
  <c r="L171" i="2"/>
  <c r="F50" i="2"/>
  <c r="G81" i="2"/>
  <c r="D331" i="2"/>
  <c r="F110" i="2"/>
  <c r="D326" i="2"/>
  <c r="F10" i="2"/>
  <c r="G113" i="2"/>
  <c r="D227" i="2"/>
  <c r="G311" i="2"/>
  <c r="F54" i="2"/>
  <c r="G37" i="2"/>
  <c r="F94" i="2"/>
  <c r="F150" i="2"/>
  <c r="G287" i="2"/>
  <c r="D228" i="2"/>
  <c r="D18" i="2"/>
  <c r="F202" i="2"/>
  <c r="F284" i="2"/>
  <c r="F249" i="2"/>
  <c r="AD220" i="2"/>
  <c r="L240" i="2"/>
  <c r="F251" i="2"/>
  <c r="D169" i="2"/>
  <c r="F300" i="2"/>
  <c r="G268" i="2"/>
  <c r="D107" i="2"/>
  <c r="G96" i="2"/>
  <c r="G18" i="2"/>
  <c r="G107" i="2"/>
  <c r="L180" i="2"/>
  <c r="G302" i="2"/>
  <c r="D311" i="2"/>
  <c r="G45" i="2"/>
  <c r="D238" i="2"/>
  <c r="AD250" i="2"/>
  <c r="F89" i="2"/>
  <c r="F164" i="2"/>
  <c r="F286" i="2"/>
  <c r="D98" i="2"/>
  <c r="F243" i="2"/>
  <c r="D129" i="2"/>
  <c r="G269" i="2"/>
  <c r="D229" i="2"/>
  <c r="G296" i="2"/>
  <c r="D315" i="2"/>
  <c r="D290" i="2"/>
  <c r="F237" i="2"/>
  <c r="F125" i="2"/>
  <c r="M95" i="2"/>
  <c r="D243" i="2"/>
  <c r="G195" i="2"/>
  <c r="G235" i="2"/>
  <c r="G158" i="2"/>
  <c r="G286" i="2"/>
  <c r="G331" i="2"/>
  <c r="D249" i="2"/>
  <c r="F184" i="2"/>
  <c r="M277" i="2"/>
  <c r="AD277" i="2"/>
  <c r="AD207" i="2"/>
  <c r="M207" i="2"/>
  <c r="M327" i="2"/>
  <c r="M273" i="2"/>
  <c r="AD273" i="2"/>
  <c r="M345" i="2"/>
  <c r="AD167" i="2"/>
  <c r="M167" i="2"/>
  <c r="M271" i="2"/>
  <c r="M340" i="2"/>
  <c r="AD340" i="2"/>
  <c r="AD187" i="2"/>
  <c r="M187" i="2"/>
  <c r="AD274" i="2"/>
  <c r="AD270" i="2"/>
  <c r="AD193" i="2"/>
  <c r="M193" i="2"/>
  <c r="AD209" i="2"/>
  <c r="M209" i="2"/>
  <c r="AD171" i="2"/>
  <c r="M171" i="2"/>
  <c r="AD240" i="2"/>
  <c r="M240" i="2"/>
  <c r="M180" i="2"/>
  <c r="X67" i="2" l="1"/>
  <c r="S67" i="2"/>
  <c r="AE182" i="2"/>
  <c r="P182" i="2"/>
  <c r="Q182" i="2" s="1"/>
  <c r="R182" i="2" s="1"/>
  <c r="N182" i="2"/>
  <c r="O182" i="2" s="1"/>
  <c r="N163" i="2"/>
  <c r="O163" i="2" s="1"/>
  <c r="P163" i="2"/>
  <c r="Q163" i="2" s="1"/>
  <c r="R163" i="2" s="1"/>
  <c r="AE163" i="2"/>
  <c r="N194" i="2"/>
  <c r="O194" i="2" s="1"/>
  <c r="P194" i="2"/>
  <c r="Q194" i="2" s="1"/>
  <c r="S194" i="2" s="1"/>
  <c r="AE194" i="2"/>
  <c r="P340" i="2"/>
  <c r="Q340" i="2" s="1"/>
  <c r="AE340" i="2"/>
  <c r="AE209" i="2"/>
  <c r="P209" i="2"/>
  <c r="Q209" i="2" s="1"/>
  <c r="R209" i="2" s="1"/>
  <c r="N209" i="2"/>
  <c r="O209" i="2" s="1"/>
  <c r="AE33" i="2"/>
  <c r="AE34" i="2" s="1"/>
  <c r="N33" i="2"/>
  <c r="O33" i="2" s="1"/>
  <c r="O34" i="2" s="1"/>
  <c r="P33" i="2"/>
  <c r="P34" i="2" s="1"/>
  <c r="AE272" i="2"/>
  <c r="P272" i="2"/>
  <c r="Q272" i="2" s="1"/>
  <c r="S272" i="2" s="1"/>
  <c r="AE275" i="2"/>
  <c r="P275" i="2"/>
  <c r="Q275" i="2" s="1"/>
  <c r="S275" i="2" s="1"/>
  <c r="AA324" i="2"/>
  <c r="AB324" i="2" s="1"/>
  <c r="H26" i="2"/>
  <c r="I26" i="2" s="1"/>
  <c r="K85" i="2"/>
  <c r="T85" i="2"/>
  <c r="T246" i="2"/>
  <c r="K246" i="2"/>
  <c r="K248" i="2"/>
  <c r="T248" i="2"/>
  <c r="T243" i="2"/>
  <c r="K243" i="2"/>
  <c r="T98" i="2"/>
  <c r="K98" i="2"/>
  <c r="K107" i="2"/>
  <c r="T107" i="2"/>
  <c r="H290" i="2"/>
  <c r="I290" i="2" s="1"/>
  <c r="K112" i="2"/>
  <c r="T112" i="2"/>
  <c r="H64" i="2"/>
  <c r="I64" i="2" s="1"/>
  <c r="AA70" i="2"/>
  <c r="AB70" i="2" s="1"/>
  <c r="P277" i="2"/>
  <c r="Q277" i="2" s="1"/>
  <c r="S277" i="2" s="1"/>
  <c r="H273" i="2"/>
  <c r="I273" i="2" s="1"/>
  <c r="K316" i="2"/>
  <c r="T316" i="2"/>
  <c r="K330" i="2"/>
  <c r="T330" i="2"/>
  <c r="AA213" i="2"/>
  <c r="AB213" i="2" s="1"/>
  <c r="H50" i="2"/>
  <c r="I50" i="2" s="1"/>
  <c r="AA309" i="2"/>
  <c r="AB309" i="2" s="1"/>
  <c r="K161" i="2"/>
  <c r="T161" i="2"/>
  <c r="H121" i="2"/>
  <c r="I121" i="2" s="1"/>
  <c r="K239" i="2"/>
  <c r="T239" i="2"/>
  <c r="G358" i="2"/>
  <c r="H359" i="2"/>
  <c r="H358" i="2" s="1"/>
  <c r="N358" i="2" s="1"/>
  <c r="O358" i="2" s="1"/>
  <c r="AA161" i="2"/>
  <c r="AB161" i="2" s="1"/>
  <c r="H161" i="2"/>
  <c r="I161" i="2" s="1"/>
  <c r="AA22" i="2"/>
  <c r="AB22" i="2" s="1"/>
  <c r="H286" i="2"/>
  <c r="I286" i="2" s="1"/>
  <c r="H137" i="2"/>
  <c r="I137" i="2" s="1"/>
  <c r="H271" i="2"/>
  <c r="I271" i="2" s="1"/>
  <c r="AA143" i="2"/>
  <c r="AB143" i="2" s="1"/>
  <c r="H342" i="2"/>
  <c r="N342" i="2" s="1"/>
  <c r="O342" i="2" s="1"/>
  <c r="T215" i="2"/>
  <c r="K215" i="2"/>
  <c r="T89" i="2"/>
  <c r="K89" i="2"/>
  <c r="H241" i="2"/>
  <c r="I241" i="2" s="1"/>
  <c r="H314" i="2"/>
  <c r="I314" i="2" s="1"/>
  <c r="P268" i="2"/>
  <c r="Q268" i="2" s="1"/>
  <c r="H217" i="2"/>
  <c r="I217" i="2" s="1"/>
  <c r="AA90" i="2"/>
  <c r="H289" i="2"/>
  <c r="I289" i="2" s="1"/>
  <c r="H248" i="2"/>
  <c r="I248" i="2" s="1"/>
  <c r="H283" i="2"/>
  <c r="I283" i="2" s="1"/>
  <c r="H73" i="2"/>
  <c r="I73" i="2" s="1"/>
  <c r="AA144" i="2"/>
  <c r="H343" i="2"/>
  <c r="N343" i="2" s="1"/>
  <c r="O343" i="2" s="1"/>
  <c r="T151" i="2"/>
  <c r="K151" i="2"/>
  <c r="AA310" i="2"/>
  <c r="AB310" i="2" s="1"/>
  <c r="H284" i="2"/>
  <c r="I284" i="2" s="1"/>
  <c r="H160" i="2"/>
  <c r="I160" i="2" s="1"/>
  <c r="AA41" i="2"/>
  <c r="AE277" i="2"/>
  <c r="H285" i="2"/>
  <c r="I285" i="2" s="1"/>
  <c r="H100" i="2"/>
  <c r="I100" i="2" s="1"/>
  <c r="H268" i="2"/>
  <c r="I268" i="2" s="1"/>
  <c r="H133" i="2"/>
  <c r="I133" i="2" s="1"/>
  <c r="T297" i="2"/>
  <c r="K297" i="2"/>
  <c r="T110" i="2"/>
  <c r="K110" i="2"/>
  <c r="K142" i="2"/>
  <c r="T142" i="2"/>
  <c r="H322" i="2"/>
  <c r="I322" i="2" s="1"/>
  <c r="AA188" i="2"/>
  <c r="AB188" i="2" s="1"/>
  <c r="H10" i="2"/>
  <c r="I10" i="2" s="1"/>
  <c r="AE187" i="2"/>
  <c r="H326" i="2"/>
  <c r="AA285" i="2"/>
  <c r="AB285" i="2" s="1"/>
  <c r="T178" i="2"/>
  <c r="K178" i="2"/>
  <c r="K230" i="2"/>
  <c r="T230" i="2"/>
  <c r="K197" i="2"/>
  <c r="T197" i="2"/>
  <c r="T199" i="2"/>
  <c r="K199" i="2"/>
  <c r="K292" i="2"/>
  <c r="T292" i="2"/>
  <c r="T103" i="2"/>
  <c r="K103" i="2"/>
  <c r="AA319" i="2"/>
  <c r="AB319" i="2" s="1"/>
  <c r="H58" i="2"/>
  <c r="I58" i="2" s="1"/>
  <c r="H139" i="2"/>
  <c r="I139" i="2" s="1"/>
  <c r="H131" i="2"/>
  <c r="I131" i="2" s="1"/>
  <c r="AA133" i="2"/>
  <c r="AB133" i="2" s="1"/>
  <c r="AA60" i="2"/>
  <c r="H277" i="2"/>
  <c r="N277" i="2" s="1"/>
  <c r="O277" i="2" s="1"/>
  <c r="AA103" i="2"/>
  <c r="H325" i="2"/>
  <c r="I325" i="2" s="1"/>
  <c r="H265" i="2"/>
  <c r="I265" i="2" s="1"/>
  <c r="H173" i="2"/>
  <c r="I173" i="2" s="1"/>
  <c r="H17" i="2"/>
  <c r="I17" i="2" s="1"/>
  <c r="H251" i="2"/>
  <c r="I251" i="2" s="1"/>
  <c r="AE268" i="2"/>
  <c r="K120" i="2"/>
  <c r="T120" i="2"/>
  <c r="AA80" i="2"/>
  <c r="AB80" i="2" s="1"/>
  <c r="N187" i="2"/>
  <c r="O187" i="2" s="1"/>
  <c r="P187" i="2"/>
  <c r="Q187" i="2" s="1"/>
  <c r="S187" i="2" s="1"/>
  <c r="AE207" i="2"/>
  <c r="AA212" i="2"/>
  <c r="AB212" i="2" s="1"/>
  <c r="H201" i="2"/>
  <c r="I201" i="2" s="1"/>
  <c r="AA321" i="2"/>
  <c r="AB321" i="2" s="1"/>
  <c r="H288" i="2"/>
  <c r="I288" i="2" s="1"/>
  <c r="AA226" i="2"/>
  <c r="AB226" i="2" s="1"/>
  <c r="T102" i="2"/>
  <c r="K102" i="2"/>
  <c r="T289" i="2"/>
  <c r="K289" i="2"/>
  <c r="H345" i="2"/>
  <c r="N345" i="2" s="1"/>
  <c r="O345" i="2" s="1"/>
  <c r="T322" i="2"/>
  <c r="K322" i="2"/>
  <c r="AA286" i="2"/>
  <c r="AB286" i="2" s="1"/>
  <c r="AA300" i="2"/>
  <c r="AB300" i="2" s="1"/>
  <c r="K313" i="2"/>
  <c r="T313" i="2"/>
  <c r="AE240" i="2"/>
  <c r="T319" i="2"/>
  <c r="K319" i="2"/>
  <c r="AA308" i="2"/>
  <c r="AB308" i="2" s="1"/>
  <c r="H213" i="2"/>
  <c r="I213" i="2" s="1"/>
  <c r="K211" i="2"/>
  <c r="T211" i="2"/>
  <c r="AA15" i="2"/>
  <c r="AB15" i="2" s="1"/>
  <c r="T321" i="2"/>
  <c r="K321" i="2"/>
  <c r="H118" i="2"/>
  <c r="I118" i="2" s="1"/>
  <c r="AA46" i="2"/>
  <c r="AB46" i="2" s="1"/>
  <c r="AA36" i="2"/>
  <c r="AB36" i="2" s="1"/>
  <c r="T226" i="2"/>
  <c r="K226" i="2"/>
  <c r="AA255" i="2"/>
  <c r="AB255" i="2" s="1"/>
  <c r="K222" i="2"/>
  <c r="T222" i="2"/>
  <c r="K52" i="2"/>
  <c r="T52" i="2"/>
  <c r="AA49" i="2"/>
  <c r="AB49" i="2" s="1"/>
  <c r="H200" i="2"/>
  <c r="I200" i="2" s="1"/>
  <c r="H48" i="2"/>
  <c r="I48" i="2" s="1"/>
  <c r="H186" i="2"/>
  <c r="I186" i="2" s="1"/>
  <c r="N95" i="2"/>
  <c r="O95" i="2" s="1"/>
  <c r="P95" i="2"/>
  <c r="Q95" i="2" s="1"/>
  <c r="R95" i="2" s="1"/>
  <c r="T100" i="2"/>
  <c r="K100" i="2"/>
  <c r="H170" i="2"/>
  <c r="I170" i="2" s="1"/>
  <c r="AA79" i="2"/>
  <c r="AB79" i="2" s="1"/>
  <c r="K41" i="2"/>
  <c r="T41" i="2"/>
  <c r="H143" i="2"/>
  <c r="I143" i="2" s="1"/>
  <c r="K37" i="2"/>
  <c r="T37" i="2"/>
  <c r="AA316" i="2"/>
  <c r="AB316" i="2" s="1"/>
  <c r="H178" i="2"/>
  <c r="I178" i="2" s="1"/>
  <c r="H323" i="2"/>
  <c r="I323" i="2" s="1"/>
  <c r="P273" i="2"/>
  <c r="Q273" i="2" s="1"/>
  <c r="S273" i="2" s="1"/>
  <c r="AE276" i="2"/>
  <c r="AA186" i="2"/>
  <c r="AB186" i="2" s="1"/>
  <c r="AA17" i="2"/>
  <c r="AB17" i="2" s="1"/>
  <c r="H23" i="2"/>
  <c r="AA137" i="2"/>
  <c r="AB137" i="2" s="1"/>
  <c r="T57" i="2"/>
  <c r="K57" i="2"/>
  <c r="H157" i="2"/>
  <c r="I157" i="2" s="1"/>
  <c r="K210" i="2"/>
  <c r="T210" i="2"/>
  <c r="AE270" i="2"/>
  <c r="T309" i="2"/>
  <c r="K309" i="2"/>
  <c r="AE273" i="2"/>
  <c r="AA14" i="2"/>
  <c r="AB14" i="2" s="1"/>
  <c r="AA198" i="2"/>
  <c r="AB198" i="2" s="1"/>
  <c r="K51" i="2"/>
  <c r="T51" i="2"/>
  <c r="K169" i="2"/>
  <c r="T169" i="2"/>
  <c r="K154" i="2"/>
  <c r="T154" i="2"/>
  <c r="H106" i="2"/>
  <c r="I106" i="2" s="1"/>
  <c r="H36" i="2"/>
  <c r="I36" i="2" s="1"/>
  <c r="T165" i="2"/>
  <c r="K165" i="2"/>
  <c r="H13" i="2"/>
  <c r="I13" i="2" s="1"/>
  <c r="H315" i="2"/>
  <c r="N171" i="2"/>
  <c r="O171" i="2" s="1"/>
  <c r="P171" i="2"/>
  <c r="Q171" i="2" s="1"/>
  <c r="S171" i="2" s="1"/>
  <c r="H210" i="2"/>
  <c r="I210" i="2" s="1"/>
  <c r="H203" i="2"/>
  <c r="I203" i="2" s="1"/>
  <c r="K317" i="2"/>
  <c r="T317" i="2"/>
  <c r="H347" i="2"/>
  <c r="I347" i="2" s="1"/>
  <c r="T116" i="2"/>
  <c r="K116" i="2"/>
  <c r="AA229" i="2"/>
  <c r="AB229" i="2" s="1"/>
  <c r="H324" i="2"/>
  <c r="I324" i="2" s="1"/>
  <c r="K99" i="2"/>
  <c r="T99" i="2"/>
  <c r="K63" i="2"/>
  <c r="T63" i="2"/>
  <c r="K136" i="2"/>
  <c r="T136" i="2"/>
  <c r="H305" i="2"/>
  <c r="I305" i="2" s="1"/>
  <c r="H68" i="2"/>
  <c r="I68" i="2" s="1"/>
  <c r="H59" i="2"/>
  <c r="I59" i="2" s="1"/>
  <c r="AA131" i="2"/>
  <c r="AB131" i="2" s="1"/>
  <c r="H116" i="2"/>
  <c r="I116" i="2" s="1"/>
  <c r="H126" i="2"/>
  <c r="I126" i="2" s="1"/>
  <c r="K146" i="2"/>
  <c r="T146" i="2"/>
  <c r="AA157" i="2"/>
  <c r="AB157" i="2" s="1"/>
  <c r="AA305" i="2"/>
  <c r="AB305" i="2" s="1"/>
  <c r="AA51" i="2"/>
  <c r="AB51" i="2" s="1"/>
  <c r="K143" i="2"/>
  <c r="T143" i="2"/>
  <c r="K310" i="2"/>
  <c r="T310" i="2"/>
  <c r="K257" i="2"/>
  <c r="T257" i="2"/>
  <c r="H46" i="2"/>
  <c r="I46" i="2" s="1"/>
  <c r="T145" i="2"/>
  <c r="K145" i="2"/>
  <c r="AA332" i="2"/>
  <c r="AB332" i="2" s="1"/>
  <c r="T264" i="2"/>
  <c r="K264" i="2"/>
  <c r="T173" i="2"/>
  <c r="K173" i="2"/>
  <c r="AA234" i="2"/>
  <c r="AB234" i="2" s="1"/>
  <c r="AA217" i="2"/>
  <c r="AB217" i="2" s="1"/>
  <c r="AA215" i="2"/>
  <c r="H215" i="2"/>
  <c r="I215" i="2" s="1"/>
  <c r="K96" i="2"/>
  <c r="T96" i="2"/>
  <c r="K314" i="2"/>
  <c r="T314" i="2"/>
  <c r="AA59" i="2"/>
  <c r="AB59" i="2" s="1"/>
  <c r="AA105" i="2"/>
  <c r="AB105" i="2" s="1"/>
  <c r="H219" i="2"/>
  <c r="I219" i="2" s="1"/>
  <c r="AE167" i="2"/>
  <c r="AA125" i="2"/>
  <c r="AB125" i="2" s="1"/>
  <c r="AA164" i="2"/>
  <c r="AB164" i="2" s="1"/>
  <c r="AA251" i="2"/>
  <c r="AB251" i="2" s="1"/>
  <c r="H102" i="2"/>
  <c r="I102" i="2" s="1"/>
  <c r="T329" i="2"/>
  <c r="K329" i="2"/>
  <c r="AA312" i="2"/>
  <c r="AB312" i="2" s="1"/>
  <c r="P220" i="2"/>
  <c r="Q220" i="2" s="1"/>
  <c r="R220" i="2" s="1"/>
  <c r="N220" i="2"/>
  <c r="O220" i="2" s="1"/>
  <c r="AA122" i="2"/>
  <c r="AB122" i="2" s="1"/>
  <c r="K79" i="2"/>
  <c r="T79" i="2"/>
  <c r="H15" i="2"/>
  <c r="I15" i="2" s="1"/>
  <c r="AA326" i="2"/>
  <c r="AB326" i="2" s="1"/>
  <c r="AA112" i="2"/>
  <c r="AB112" i="2" s="1"/>
  <c r="AA99" i="2"/>
  <c r="AB99" i="2" s="1"/>
  <c r="H276" i="2"/>
  <c r="I276" i="2" s="1"/>
  <c r="H208" i="2"/>
  <c r="I208" i="2" s="1"/>
  <c r="T245" i="2"/>
  <c r="K245" i="2"/>
  <c r="AA325" i="2"/>
  <c r="AB325" i="2" s="1"/>
  <c r="AA203" i="2"/>
  <c r="AB203" i="2" s="1"/>
  <c r="H101" i="2"/>
  <c r="H229" i="2"/>
  <c r="I229" i="2" s="1"/>
  <c r="AA199" i="2"/>
  <c r="AB199" i="2" s="1"/>
  <c r="H63" i="2"/>
  <c r="I63" i="2" s="1"/>
  <c r="P221" i="2"/>
  <c r="Q221" i="2" s="1"/>
  <c r="S221" i="2" s="1"/>
  <c r="N221" i="2"/>
  <c r="O221" i="2" s="1"/>
  <c r="AA257" i="2"/>
  <c r="AB257" i="2" s="1"/>
  <c r="K23" i="2"/>
  <c r="T23" i="2"/>
  <c r="AA211" i="2"/>
  <c r="AB211" i="2" s="1"/>
  <c r="AA254" i="2"/>
  <c r="AB254" i="2" s="1"/>
  <c r="AE171" i="2"/>
  <c r="AA323" i="2"/>
  <c r="AB323" i="2" s="1"/>
  <c r="AA147" i="2"/>
  <c r="AB147" i="2" s="1"/>
  <c r="H40" i="2"/>
  <c r="I40" i="2" s="1"/>
  <c r="H11" i="2"/>
  <c r="I11" i="2" s="1"/>
  <c r="H111" i="2"/>
  <c r="I111" i="2" s="1"/>
  <c r="H49" i="2"/>
  <c r="H254" i="2"/>
  <c r="I254" i="2" s="1"/>
  <c r="K54" i="2"/>
  <c r="T54" i="2"/>
  <c r="K252" i="2"/>
  <c r="T252" i="2"/>
  <c r="H218" i="2"/>
  <c r="I218" i="2" s="1"/>
  <c r="AA265" i="2"/>
  <c r="AB265" i="2" s="1"/>
  <c r="K242" i="2"/>
  <c r="T242" i="2"/>
  <c r="K256" i="2"/>
  <c r="T256" i="2"/>
  <c r="AA297" i="2"/>
  <c r="AB297" i="2" s="1"/>
  <c r="K232" i="2"/>
  <c r="T232" i="2"/>
  <c r="T223" i="2"/>
  <c r="K223" i="2"/>
  <c r="K262" i="2"/>
  <c r="T262" i="2"/>
  <c r="H85" i="2"/>
  <c r="I85" i="2" s="1"/>
  <c r="H298" i="2"/>
  <c r="I298" i="2" s="1"/>
  <c r="AA89" i="2"/>
  <c r="AB89" i="2" s="1"/>
  <c r="T203" i="2"/>
  <c r="K203" i="2"/>
  <c r="AA311" i="2"/>
  <c r="AB311" i="2" s="1"/>
  <c r="T312" i="2"/>
  <c r="K312" i="2"/>
  <c r="H226" i="2"/>
  <c r="I226" i="2" s="1"/>
  <c r="K293" i="2"/>
  <c r="T293" i="2"/>
  <c r="H214" i="2"/>
  <c r="I214" i="2" s="1"/>
  <c r="T307" i="2"/>
  <c r="K307" i="2"/>
  <c r="H79" i="2"/>
  <c r="I79" i="2" s="1"/>
  <c r="H55" i="2"/>
  <c r="I55" i="2" s="1"/>
  <c r="AA139" i="2"/>
  <c r="AB139" i="2" s="1"/>
  <c r="K91" i="2"/>
  <c r="T91" i="2"/>
  <c r="AA98" i="2"/>
  <c r="AB98" i="2" s="1"/>
  <c r="AA216" i="2"/>
  <c r="AB216" i="2" s="1"/>
  <c r="H47" i="2"/>
  <c r="I47" i="2" s="1"/>
  <c r="T284" i="2"/>
  <c r="K284" i="2"/>
  <c r="T285" i="2"/>
  <c r="K285" i="2"/>
  <c r="T150" i="2"/>
  <c r="K150" i="2"/>
  <c r="K16" i="2"/>
  <c r="T16" i="2"/>
  <c r="H222" i="2"/>
  <c r="I222" i="2" s="1"/>
  <c r="AA235" i="2"/>
  <c r="AB235" i="2" s="1"/>
  <c r="AA245" i="2"/>
  <c r="AB245" i="2" s="1"/>
  <c r="AA237" i="2"/>
  <c r="H341" i="2"/>
  <c r="N341" i="2" s="1"/>
  <c r="O341" i="2" s="1"/>
  <c r="AE220" i="2"/>
  <c r="H291" i="2"/>
  <c r="I291" i="2" s="1"/>
  <c r="K177" i="2"/>
  <c r="T177" i="2"/>
  <c r="T176" i="2"/>
  <c r="K176" i="2"/>
  <c r="AA19" i="2"/>
  <c r="AB19" i="2" s="1"/>
  <c r="H136" i="2"/>
  <c r="I136" i="2" s="1"/>
  <c r="K164" i="2"/>
  <c r="T164" i="2"/>
  <c r="AA227" i="2"/>
  <c r="AB227" i="2" s="1"/>
  <c r="AA200" i="2"/>
  <c r="AB200" i="2" s="1"/>
  <c r="AA142" i="2"/>
  <c r="AB142" i="2" s="1"/>
  <c r="H263" i="2"/>
  <c r="I263" i="2" s="1"/>
  <c r="AE274" i="2"/>
  <c r="H264" i="2"/>
  <c r="I264" i="2" s="1"/>
  <c r="H105" i="2"/>
  <c r="I105" i="2" s="1"/>
  <c r="AA97" i="2"/>
  <c r="AA76" i="2"/>
  <c r="AB76" i="2" s="1"/>
  <c r="N193" i="2"/>
  <c r="O193" i="2" s="1"/>
  <c r="P193" i="2"/>
  <c r="Q193" i="2" s="1"/>
  <c r="S193" i="2" s="1"/>
  <c r="AA53" i="2"/>
  <c r="K196" i="2"/>
  <c r="T196" i="2"/>
  <c r="H306" i="2"/>
  <c r="I306" i="2" s="1"/>
  <c r="T56" i="2"/>
  <c r="K56" i="2"/>
  <c r="K47" i="2"/>
  <c r="T47" i="2"/>
  <c r="AA73" i="2"/>
  <c r="AB73" i="2" s="1"/>
  <c r="AA104" i="2"/>
  <c r="AB104" i="2" s="1"/>
  <c r="AA249" i="2"/>
  <c r="AB249" i="2" s="1"/>
  <c r="AE269" i="2"/>
  <c r="N153" i="2"/>
  <c r="O153" i="2" s="1"/>
  <c r="P153" i="2"/>
  <c r="Q153" i="2" s="1"/>
  <c r="AA149" i="2"/>
  <c r="AB149" i="2" s="1"/>
  <c r="AA292" i="2"/>
  <c r="AB292" i="2" s="1"/>
  <c r="H51" i="2"/>
  <c r="I51" i="2" s="1"/>
  <c r="T14" i="2"/>
  <c r="K14" i="2"/>
  <c r="T152" i="2"/>
  <c r="K152" i="2"/>
  <c r="H165" i="2"/>
  <c r="I165" i="2" s="1"/>
  <c r="AA23" i="2"/>
  <c r="AB23" i="2" s="1"/>
  <c r="H152" i="2"/>
  <c r="I152" i="2" s="1"/>
  <c r="H257" i="2"/>
  <c r="I257" i="2" s="1"/>
  <c r="T94" i="2"/>
  <c r="K94" i="2"/>
  <c r="H169" i="2"/>
  <c r="I169" i="2" s="1"/>
  <c r="AA16" i="2"/>
  <c r="AB16" i="2" s="1"/>
  <c r="T144" i="2"/>
  <c r="K144" i="2"/>
  <c r="K50" i="2"/>
  <c r="T50" i="2"/>
  <c r="H97" i="2"/>
  <c r="I97" i="2" s="1"/>
  <c r="AE221" i="2"/>
  <c r="T216" i="2"/>
  <c r="K216" i="2"/>
  <c r="H256" i="2"/>
  <c r="I256" i="2" s="1"/>
  <c r="T190" i="2"/>
  <c r="K190" i="2"/>
  <c r="AE250" i="2"/>
  <c r="AA284" i="2"/>
  <c r="AB284" i="2" s="1"/>
  <c r="AA290" i="2"/>
  <c r="AB290" i="2" s="1"/>
  <c r="T219" i="2"/>
  <c r="K219" i="2"/>
  <c r="H330" i="2"/>
  <c r="I330" i="2" s="1"/>
  <c r="K175" i="2"/>
  <c r="T175" i="2"/>
  <c r="T208" i="2"/>
  <c r="K208" i="2"/>
  <c r="H299" i="2"/>
  <c r="I299" i="2" s="1"/>
  <c r="H228" i="2"/>
  <c r="I228" i="2" s="1"/>
  <c r="H329" i="2"/>
  <c r="I329" i="2" s="1"/>
  <c r="K298" i="2"/>
  <c r="T298" i="2"/>
  <c r="AA138" i="2"/>
  <c r="AB138" i="2" s="1"/>
  <c r="T126" i="2"/>
  <c r="K126" i="2"/>
  <c r="H190" i="2"/>
  <c r="I190" i="2" s="1"/>
  <c r="AA287" i="2"/>
  <c r="AB287" i="2" s="1"/>
  <c r="H168" i="2"/>
  <c r="I168" i="2" s="1"/>
  <c r="AA256" i="2"/>
  <c r="AB256" i="2" s="1"/>
  <c r="K305" i="2"/>
  <c r="T305" i="2"/>
  <c r="H117" i="2"/>
  <c r="I117" i="2" s="1"/>
  <c r="N250" i="2"/>
  <c r="O250" i="2" s="1"/>
  <c r="P250" i="2"/>
  <c r="Q250" i="2" s="1"/>
  <c r="R250" i="2" s="1"/>
  <c r="H197" i="2"/>
  <c r="I197" i="2" s="1"/>
  <c r="AA304" i="2"/>
  <c r="AB304" i="2" s="1"/>
  <c r="H158" i="2"/>
  <c r="I158" i="2" s="1"/>
  <c r="T290" i="2"/>
  <c r="K290" i="2"/>
  <c r="AA169" i="2"/>
  <c r="AB169" i="2" s="1"/>
  <c r="AA202" i="2"/>
  <c r="H212" i="2"/>
  <c r="I212" i="2" s="1"/>
  <c r="K111" i="2"/>
  <c r="T111" i="2"/>
  <c r="H310" i="2"/>
  <c r="I310" i="2" s="1"/>
  <c r="T156" i="2"/>
  <c r="K156" i="2"/>
  <c r="H316" i="2"/>
  <c r="AA246" i="2"/>
  <c r="AB246" i="2" s="1"/>
  <c r="K55" i="2"/>
  <c r="T55" i="2"/>
  <c r="AA11" i="2"/>
  <c r="AB11" i="2" s="1"/>
  <c r="H227" i="2"/>
  <c r="I227" i="2" s="1"/>
  <c r="T148" i="2"/>
  <c r="K148" i="2"/>
  <c r="AA230" i="2"/>
  <c r="AB230" i="2" s="1"/>
  <c r="AA52" i="2"/>
  <c r="AB52" i="2" s="1"/>
  <c r="AA100" i="2"/>
  <c r="AB100" i="2" s="1"/>
  <c r="T11" i="2"/>
  <c r="K11" i="2"/>
  <c r="AE155" i="2"/>
  <c r="H262" i="2"/>
  <c r="I262" i="2" s="1"/>
  <c r="AA303" i="2"/>
  <c r="AB303" i="2" s="1"/>
  <c r="AA158" i="2"/>
  <c r="AB158" i="2" s="1"/>
  <c r="N155" i="2"/>
  <c r="O155" i="2" s="1"/>
  <c r="P155" i="2"/>
  <c r="Q155" i="2" s="1"/>
  <c r="H223" i="2"/>
  <c r="I223" i="2" s="1"/>
  <c r="T286" i="2"/>
  <c r="K286" i="2"/>
  <c r="K18" i="2"/>
  <c r="T18" i="2"/>
  <c r="H282" i="2"/>
  <c r="I282" i="2" s="1"/>
  <c r="H142" i="2"/>
  <c r="I142" i="2" s="1"/>
  <c r="P172" i="2"/>
  <c r="Q172" i="2" s="1"/>
  <c r="N172" i="2"/>
  <c r="O172" i="2" s="1"/>
  <c r="T201" i="2"/>
  <c r="K201" i="2"/>
  <c r="H224" i="2"/>
  <c r="I224" i="2" s="1"/>
  <c r="AA173" i="2"/>
  <c r="AB173" i="2" s="1"/>
  <c r="K188" i="2"/>
  <c r="T188" i="2"/>
  <c r="AA228" i="2"/>
  <c r="AB228" i="2" s="1"/>
  <c r="H216" i="2"/>
  <c r="I216" i="2" s="1"/>
  <c r="T225" i="2"/>
  <c r="K225" i="2"/>
  <c r="H231" i="2"/>
  <c r="I231" i="2" s="1"/>
  <c r="G352" i="2"/>
  <c r="H353" i="2"/>
  <c r="H352" i="2" s="1"/>
  <c r="T73" i="2"/>
  <c r="K73" i="2"/>
  <c r="H242" i="2"/>
  <c r="I242" i="2" s="1"/>
  <c r="N207" i="2"/>
  <c r="O207" i="2" s="1"/>
  <c r="P207" i="2"/>
  <c r="Q207" i="2" s="1"/>
  <c r="T13" i="2"/>
  <c r="K13" i="2"/>
  <c r="AE86" i="2"/>
  <c r="T70" i="2"/>
  <c r="K70" i="2"/>
  <c r="K294" i="2"/>
  <c r="T294" i="2"/>
  <c r="K238" i="2"/>
  <c r="T238" i="2"/>
  <c r="K228" i="2"/>
  <c r="T228" i="2"/>
  <c r="AA101" i="2"/>
  <c r="AB101" i="2" s="1"/>
  <c r="H199" i="2"/>
  <c r="I199" i="2" s="1"/>
  <c r="T59" i="2"/>
  <c r="K59" i="2"/>
  <c r="K318" i="2"/>
  <c r="T318" i="2"/>
  <c r="AA179" i="2"/>
  <c r="AB179" i="2" s="1"/>
  <c r="H177" i="2"/>
  <c r="I177" i="2" s="1"/>
  <c r="K304" i="2"/>
  <c r="T304" i="2"/>
  <c r="AA233" i="2"/>
  <c r="AB233" i="2" s="1"/>
  <c r="AA57" i="2"/>
  <c r="AB57" i="2" s="1"/>
  <c r="H94" i="2"/>
  <c r="I94" i="2" s="1"/>
  <c r="K186" i="2"/>
  <c r="T186" i="2"/>
  <c r="AA58" i="2"/>
  <c r="AB58" i="2" s="1"/>
  <c r="H198" i="2"/>
  <c r="I198" i="2" s="1"/>
  <c r="H272" i="2"/>
  <c r="N272" i="2" s="1"/>
  <c r="O272" i="2" s="1"/>
  <c r="N12" i="2"/>
  <c r="O12" i="2" s="1"/>
  <c r="P12" i="2"/>
  <c r="Q12" i="2" s="1"/>
  <c r="H183" i="2"/>
  <c r="I183" i="2" s="1"/>
  <c r="AA196" i="2"/>
  <c r="AB196" i="2" s="1"/>
  <c r="T253" i="2"/>
  <c r="K253" i="2"/>
  <c r="AA47" i="2"/>
  <c r="AB47" i="2" s="1"/>
  <c r="AA295" i="2"/>
  <c r="AB295" i="2" s="1"/>
  <c r="T105" i="2"/>
  <c r="K105" i="2"/>
  <c r="H270" i="2"/>
  <c r="H287" i="2"/>
  <c r="I287" i="2" s="1"/>
  <c r="AA214" i="2"/>
  <c r="AB214" i="2" s="1"/>
  <c r="AA64" i="2"/>
  <c r="AB64" i="2" s="1"/>
  <c r="AA136" i="2"/>
  <c r="AB136" i="2" s="1"/>
  <c r="N181" i="2"/>
  <c r="O181" i="2" s="1"/>
  <c r="P181" i="2"/>
  <c r="Q181" i="2" s="1"/>
  <c r="H91" i="2"/>
  <c r="I91" i="2" s="1"/>
  <c r="H318" i="2"/>
  <c r="I318" i="2" s="1"/>
  <c r="K81" i="2"/>
  <c r="T81" i="2"/>
  <c r="H249" i="2"/>
  <c r="I249" i="2" s="1"/>
  <c r="AA152" i="2"/>
  <c r="AB152" i="2" s="1"/>
  <c r="H72" i="2"/>
  <c r="I72" i="2" s="1"/>
  <c r="T198" i="2"/>
  <c r="K198" i="2"/>
  <c r="H56" i="2"/>
  <c r="I56" i="2" s="1"/>
  <c r="AA44" i="2"/>
  <c r="AB44" i="2" s="1"/>
  <c r="AE172" i="2"/>
  <c r="H57" i="2"/>
  <c r="I57" i="2" s="1"/>
  <c r="T237" i="2"/>
  <c r="K237" i="2"/>
  <c r="AA317" i="2"/>
  <c r="AB317" i="2" s="1"/>
  <c r="AE181" i="2"/>
  <c r="K315" i="2"/>
  <c r="T315" i="2"/>
  <c r="H45" i="2"/>
  <c r="I45" i="2" s="1"/>
  <c r="AA150" i="2"/>
  <c r="AB150" i="2" s="1"/>
  <c r="AE191" i="2"/>
  <c r="T168" i="2"/>
  <c r="K168" i="2"/>
  <c r="AA218" i="2"/>
  <c r="AB218" i="2" s="1"/>
  <c r="H16" i="2"/>
  <c r="I16" i="2" s="1"/>
  <c r="AA263" i="2"/>
  <c r="AB263" i="2" s="1"/>
  <c r="AA313" i="2"/>
  <c r="H344" i="2"/>
  <c r="N344" i="2" s="1"/>
  <c r="O344" i="2" s="1"/>
  <c r="H156" i="2"/>
  <c r="I156" i="2" s="1"/>
  <c r="AA264" i="2"/>
  <c r="AB264" i="2" s="1"/>
  <c r="AA177" i="2"/>
  <c r="AB177" i="2" s="1"/>
  <c r="AA283" i="2"/>
  <c r="AB283" i="2" s="1"/>
  <c r="AA219" i="2"/>
  <c r="AB219" i="2" s="1"/>
  <c r="AA242" i="2"/>
  <c r="AB242" i="2" s="1"/>
  <c r="T119" i="2"/>
  <c r="K119" i="2"/>
  <c r="K291" i="2"/>
  <c r="T291" i="2"/>
  <c r="H65" i="2"/>
  <c r="I65" i="2" s="1"/>
  <c r="H239" i="2"/>
  <c r="AA18" i="2"/>
  <c r="AB18" i="2" s="1"/>
  <c r="K36" i="2"/>
  <c r="T36" i="2"/>
  <c r="H60" i="2"/>
  <c r="I60" i="2" s="1"/>
  <c r="H244" i="2"/>
  <c r="I244" i="2" s="1"/>
  <c r="AA66" i="2"/>
  <c r="AA94" i="2"/>
  <c r="AB94" i="2" s="1"/>
  <c r="AE166" i="2"/>
  <c r="AA176" i="2"/>
  <c r="AB176" i="2" s="1"/>
  <c r="K231" i="2"/>
  <c r="T231" i="2"/>
  <c r="H154" i="2"/>
  <c r="I154" i="2" s="1"/>
  <c r="K212" i="2"/>
  <c r="T212" i="2"/>
  <c r="T296" i="2"/>
  <c r="K296" i="2"/>
  <c r="AA232" i="2"/>
  <c r="AB232" i="2" s="1"/>
  <c r="AA204" i="2"/>
  <c r="AB204" i="2" s="1"/>
  <c r="T46" i="2"/>
  <c r="K46" i="2"/>
  <c r="K139" i="2"/>
  <c r="T139" i="2"/>
  <c r="K174" i="2"/>
  <c r="T174" i="2"/>
  <c r="H300" i="2"/>
  <c r="I300" i="2" s="1"/>
  <c r="AE185" i="2"/>
  <c r="K132" i="2"/>
  <c r="T132" i="2"/>
  <c r="AA282" i="2"/>
  <c r="T183" i="2"/>
  <c r="K183" i="2"/>
  <c r="H184" i="2"/>
  <c r="I184" i="2" s="1"/>
  <c r="AA247" i="2"/>
  <c r="AB247" i="2" s="1"/>
  <c r="H71" i="2"/>
  <c r="I71" i="2" s="1"/>
  <c r="AA121" i="2"/>
  <c r="AB121" i="2" s="1"/>
  <c r="H296" i="2"/>
  <c r="I296" i="2" s="1"/>
  <c r="AA318" i="2"/>
  <c r="AB318" i="2" s="1"/>
  <c r="H37" i="2"/>
  <c r="I37" i="2" s="1"/>
  <c r="K160" i="2"/>
  <c r="T160" i="2"/>
  <c r="H149" i="2"/>
  <c r="I149" i="2" s="1"/>
  <c r="AA174" i="2"/>
  <c r="AB174" i="2" s="1"/>
  <c r="H245" i="2"/>
  <c r="I245" i="2" s="1"/>
  <c r="K234" i="2"/>
  <c r="T234" i="2"/>
  <c r="AA208" i="2"/>
  <c r="AB208" i="2" s="1"/>
  <c r="H70" i="2"/>
  <c r="I70" i="2" s="1"/>
  <c r="T217" i="2"/>
  <c r="K217" i="2"/>
  <c r="AA222" i="2"/>
  <c r="AB222" i="2" s="1"/>
  <c r="H333" i="2"/>
  <c r="I333" i="2" s="1"/>
  <c r="H297" i="2"/>
  <c r="I297" i="2" s="1"/>
  <c r="AA130" i="2"/>
  <c r="AB130" i="2" s="1"/>
  <c r="T288" i="2"/>
  <c r="K288" i="2"/>
  <c r="H44" i="2"/>
  <c r="I44" i="2" s="1"/>
  <c r="AA244" i="2"/>
  <c r="AB244" i="2" s="1"/>
  <c r="AA96" i="2"/>
  <c r="AB96" i="2" s="1"/>
  <c r="T26" i="2"/>
  <c r="K26" i="2"/>
  <c r="AA231" i="2"/>
  <c r="AB231" i="2" s="1"/>
  <c r="T101" i="2"/>
  <c r="K101" i="2"/>
  <c r="H235" i="2"/>
  <c r="I235" i="2" s="1"/>
  <c r="AA223" i="2"/>
  <c r="AB223" i="2" s="1"/>
  <c r="T311" i="2"/>
  <c r="K311" i="2"/>
  <c r="AA54" i="2"/>
  <c r="AB54" i="2" s="1"/>
  <c r="T263" i="2"/>
  <c r="K263" i="2"/>
  <c r="K295" i="2"/>
  <c r="T295" i="2"/>
  <c r="T324" i="2"/>
  <c r="K324" i="2"/>
  <c r="AA330" i="2"/>
  <c r="AB330" i="2" s="1"/>
  <c r="H294" i="2"/>
  <c r="I294" i="2" s="1"/>
  <c r="AA225" i="2"/>
  <c r="AB225" i="2" s="1"/>
  <c r="H255" i="2"/>
  <c r="I255" i="2" s="1"/>
  <c r="H132" i="2"/>
  <c r="I132" i="2" s="1"/>
  <c r="AA288" i="2"/>
  <c r="AB288" i="2" s="1"/>
  <c r="K323" i="2"/>
  <c r="T323" i="2"/>
  <c r="K333" i="2"/>
  <c r="T333" i="2"/>
  <c r="H22" i="2"/>
  <c r="I22" i="2" s="1"/>
  <c r="K179" i="2"/>
  <c r="T179" i="2"/>
  <c r="K97" i="2"/>
  <c r="T97" i="2"/>
  <c r="H233" i="2"/>
  <c r="I233" i="2" s="1"/>
  <c r="T44" i="2"/>
  <c r="K44" i="2"/>
  <c r="H164" i="2"/>
  <c r="I164" i="2" s="1"/>
  <c r="T15" i="2"/>
  <c r="K15" i="2"/>
  <c r="AA289" i="2"/>
  <c r="AB289" i="2" s="1"/>
  <c r="H53" i="2"/>
  <c r="H230" i="2"/>
  <c r="I230" i="2" s="1"/>
  <c r="AA106" i="2"/>
  <c r="AB106" i="2" s="1"/>
  <c r="H311" i="2"/>
  <c r="I311" i="2" s="1"/>
  <c r="H76" i="2"/>
  <c r="I76" i="2" s="1"/>
  <c r="K308" i="2"/>
  <c r="T308" i="2"/>
  <c r="H138" i="2"/>
  <c r="I138" i="2" s="1"/>
  <c r="AA132" i="2"/>
  <c r="AB132" i="2" s="1"/>
  <c r="K224" i="2"/>
  <c r="T224" i="2"/>
  <c r="H144" i="2"/>
  <c r="I144" i="2" s="1"/>
  <c r="T255" i="2"/>
  <c r="K255" i="2"/>
  <c r="H196" i="2"/>
  <c r="I196" i="2" s="1"/>
  <c r="T202" i="2"/>
  <c r="K202" i="2"/>
  <c r="H148" i="2"/>
  <c r="I148" i="2" s="1"/>
  <c r="AA159" i="2"/>
  <c r="AB159" i="2" s="1"/>
  <c r="AA111" i="2"/>
  <c r="AB111" i="2" s="1"/>
  <c r="H319" i="2"/>
  <c r="I319" i="2" s="1"/>
  <c r="H346" i="2"/>
  <c r="N346" i="2" s="1"/>
  <c r="O346" i="2" s="1"/>
  <c r="AA248" i="2"/>
  <c r="AB248" i="2" s="1"/>
  <c r="H304" i="2"/>
  <c r="I304" i="2" s="1"/>
  <c r="H99" i="2"/>
  <c r="H150" i="2"/>
  <c r="I150" i="2" s="1"/>
  <c r="H151" i="2"/>
  <c r="I151" i="2" s="1"/>
  <c r="T254" i="2"/>
  <c r="K254" i="2"/>
  <c r="H292" i="2"/>
  <c r="I292" i="2" s="1"/>
  <c r="H302" i="2"/>
  <c r="I302" i="2" s="1"/>
  <c r="T227" i="2"/>
  <c r="K227" i="2"/>
  <c r="AA119" i="2"/>
  <c r="AB119" i="2" s="1"/>
  <c r="K236" i="2"/>
  <c r="T236" i="2"/>
  <c r="AA294" i="2"/>
  <c r="AB294" i="2" s="1"/>
  <c r="AA320" i="2"/>
  <c r="AB320" i="2" s="1"/>
  <c r="AA331" i="2"/>
  <c r="AB331" i="2" s="1"/>
  <c r="AA168" i="2"/>
  <c r="AB168" i="2" s="1"/>
  <c r="AA102" i="2"/>
  <c r="AB102" i="2" s="1"/>
  <c r="K241" i="2"/>
  <c r="T241" i="2"/>
  <c r="AA201" i="2"/>
  <c r="AB201" i="2" s="1"/>
  <c r="H320" i="2"/>
  <c r="I320" i="2" s="1"/>
  <c r="T332" i="2"/>
  <c r="K332" i="2"/>
  <c r="AA236" i="2"/>
  <c r="AB236" i="2" s="1"/>
  <c r="AA262" i="2"/>
  <c r="AB262" i="2" s="1"/>
  <c r="H309" i="2"/>
  <c r="I309" i="2" s="1"/>
  <c r="H119" i="2"/>
  <c r="I119" i="2" s="1"/>
  <c r="K17" i="2"/>
  <c r="T17" i="2"/>
  <c r="T147" i="2"/>
  <c r="K147" i="2"/>
  <c r="AA154" i="2"/>
  <c r="AB154" i="2" s="1"/>
  <c r="H162" i="2"/>
  <c r="I162" i="2" s="1"/>
  <c r="K113" i="2"/>
  <c r="T113" i="2"/>
  <c r="K282" i="2"/>
  <c r="T282" i="2"/>
  <c r="K229" i="2"/>
  <c r="T229" i="2"/>
  <c r="AA224" i="2"/>
  <c r="AB224" i="2" s="1"/>
  <c r="H113" i="2"/>
  <c r="I113" i="2" s="1"/>
  <c r="AA145" i="2"/>
  <c r="AB145" i="2" s="1"/>
  <c r="AA195" i="2"/>
  <c r="AB195" i="2" s="1"/>
  <c r="AA293" i="2"/>
  <c r="AB293" i="2" s="1"/>
  <c r="K200" i="2"/>
  <c r="T200" i="2"/>
  <c r="H202" i="2"/>
  <c r="I202" i="2" s="1"/>
  <c r="H237" i="2"/>
  <c r="I237" i="2" s="1"/>
  <c r="T320" i="2"/>
  <c r="K320" i="2"/>
  <c r="AA151" i="2"/>
  <c r="AB151" i="2" s="1"/>
  <c r="H211" i="2"/>
  <c r="I211" i="2" s="1"/>
  <c r="T117" i="2"/>
  <c r="K117" i="2"/>
  <c r="T157" i="2"/>
  <c r="K157" i="2"/>
  <c r="AA146" i="2"/>
  <c r="AB146" i="2" s="1"/>
  <c r="AA253" i="2"/>
  <c r="AB253" i="2" s="1"/>
  <c r="K283" i="2"/>
  <c r="T283" i="2"/>
  <c r="T158" i="2"/>
  <c r="K158" i="2"/>
  <c r="AA315" i="2"/>
  <c r="AB315" i="2" s="1"/>
  <c r="K106" i="2"/>
  <c r="T106" i="2"/>
  <c r="AA306" i="2"/>
  <c r="AB306" i="2" s="1"/>
  <c r="AA120" i="2"/>
  <c r="AB120" i="2" s="1"/>
  <c r="AA162" i="2"/>
  <c r="AB162" i="2" s="1"/>
  <c r="AA65" i="2"/>
  <c r="AB65" i="2" s="1"/>
  <c r="AA10" i="2"/>
  <c r="AB10" i="2" s="1"/>
  <c r="K214" i="2"/>
  <c r="T214" i="2"/>
  <c r="K69" i="2"/>
  <c r="T69" i="2"/>
  <c r="K251" i="2"/>
  <c r="T251" i="2"/>
  <c r="H80" i="2"/>
  <c r="I80" i="2" s="1"/>
  <c r="AA190" i="2"/>
  <c r="AB190" i="2" s="1"/>
  <c r="T118" i="2"/>
  <c r="K118" i="2"/>
  <c r="H295" i="2"/>
  <c r="I295" i="2" s="1"/>
  <c r="AA328" i="2"/>
  <c r="AB328" i="2" s="1"/>
  <c r="H69" i="2"/>
  <c r="I69" i="2" s="1"/>
  <c r="H147" i="2"/>
  <c r="I147" i="2" s="1"/>
  <c r="AA333" i="2"/>
  <c r="AB333" i="2" s="1"/>
  <c r="AA29" i="2"/>
  <c r="AB29" i="2" s="1"/>
  <c r="H340" i="2"/>
  <c r="N340" i="2" s="1"/>
  <c r="O340" i="2" s="1"/>
  <c r="H129" i="2"/>
  <c r="I129" i="2" s="1"/>
  <c r="H232" i="2"/>
  <c r="I232" i="2" s="1"/>
  <c r="H159" i="2"/>
  <c r="I159" i="2" s="1"/>
  <c r="AA81" i="2"/>
  <c r="AB81" i="2" s="1"/>
  <c r="K90" i="2"/>
  <c r="T90" i="2"/>
  <c r="K66" i="2"/>
  <c r="T66" i="2"/>
  <c r="H269" i="2"/>
  <c r="N269" i="2" s="1"/>
  <c r="O269" i="2" s="1"/>
  <c r="T64" i="2"/>
  <c r="K64" i="2"/>
  <c r="T326" i="2"/>
  <c r="K326" i="2"/>
  <c r="T302" i="2"/>
  <c r="K302" i="2"/>
  <c r="H317" i="2"/>
  <c r="I317" i="2" s="1"/>
  <c r="H89" i="2"/>
  <c r="I89" i="2" s="1"/>
  <c r="AA329" i="2"/>
  <c r="AB329" i="2" s="1"/>
  <c r="H19" i="2"/>
  <c r="I19" i="2" s="1"/>
  <c r="AA291" i="2"/>
  <c r="AB291" i="2" s="1"/>
  <c r="AA126" i="2"/>
  <c r="AB126" i="2" s="1"/>
  <c r="H41" i="2"/>
  <c r="I41" i="2" s="1"/>
  <c r="T218" i="2"/>
  <c r="K218" i="2"/>
  <c r="H120" i="2"/>
  <c r="I120" i="2" s="1"/>
  <c r="AA322" i="2"/>
  <c r="AB322" i="2" s="1"/>
  <c r="T213" i="2"/>
  <c r="K213" i="2"/>
  <c r="H90" i="2"/>
  <c r="I90" i="2" s="1"/>
  <c r="H110" i="2"/>
  <c r="AA85" i="2"/>
  <c r="AB85" i="2" s="1"/>
  <c r="AA210" i="2"/>
  <c r="AB210" i="2" s="1"/>
  <c r="T72" i="2"/>
  <c r="K72" i="2"/>
  <c r="H98" i="2"/>
  <c r="I98" i="2" s="1"/>
  <c r="H112" i="2"/>
  <c r="I112" i="2" s="1"/>
  <c r="K19" i="2"/>
  <c r="T19" i="2"/>
  <c r="AA129" i="2"/>
  <c r="AB129" i="2" s="1"/>
  <c r="H107" i="2"/>
  <c r="I107" i="2" s="1"/>
  <c r="AA110" i="2"/>
  <c r="H54" i="2"/>
  <c r="I54" i="2" s="1"/>
  <c r="K301" i="2"/>
  <c r="T301" i="2"/>
  <c r="H14" i="2"/>
  <c r="I14" i="2" s="1"/>
  <c r="K303" i="2"/>
  <c r="T303" i="2"/>
  <c r="K137" i="2"/>
  <c r="T137" i="2"/>
  <c r="H130" i="2"/>
  <c r="I130" i="2" s="1"/>
  <c r="AA238" i="2"/>
  <c r="AB238" i="2" s="1"/>
  <c r="AA156" i="2"/>
  <c r="AB156" i="2" s="1"/>
  <c r="AA183" i="2"/>
  <c r="AB183" i="2" s="1"/>
  <c r="H274" i="2"/>
  <c r="AA45" i="2"/>
  <c r="AB45" i="2" s="1"/>
  <c r="H293" i="2"/>
  <c r="I293" i="2" s="1"/>
  <c r="H307" i="2"/>
  <c r="I307" i="2" s="1"/>
  <c r="H30" i="2"/>
  <c r="K121" i="2"/>
  <c r="T121" i="2"/>
  <c r="AA40" i="2"/>
  <c r="AB40" i="2" s="1"/>
  <c r="H225" i="2"/>
  <c r="I225" i="2" s="1"/>
  <c r="H236" i="2"/>
  <c r="I236" i="2" s="1"/>
  <c r="K58" i="2"/>
  <c r="T58" i="2"/>
  <c r="AA30" i="2"/>
  <c r="AB30" i="2" s="1"/>
  <c r="K129" i="2"/>
  <c r="T129" i="2"/>
  <c r="AA314" i="2"/>
  <c r="AB314" i="2" s="1"/>
  <c r="T331" i="2"/>
  <c r="K331" i="2"/>
  <c r="K170" i="2"/>
  <c r="T170" i="2"/>
  <c r="T233" i="2"/>
  <c r="K233" i="2"/>
  <c r="K244" i="2"/>
  <c r="T244" i="2"/>
  <c r="H122" i="2"/>
  <c r="I122" i="2" s="1"/>
  <c r="K49" i="2"/>
  <c r="T49" i="2"/>
  <c r="AA71" i="2"/>
  <c r="AA296" i="2"/>
  <c r="AB296" i="2" s="1"/>
  <c r="AA56" i="2"/>
  <c r="AB56" i="2" s="1"/>
  <c r="T328" i="2"/>
  <c r="K328" i="2"/>
  <c r="H179" i="2"/>
  <c r="I179" i="2" s="1"/>
  <c r="K133" i="2"/>
  <c r="T133" i="2"/>
  <c r="H246" i="2"/>
  <c r="I246" i="2" s="1"/>
  <c r="K30" i="2"/>
  <c r="T30" i="2"/>
  <c r="T287" i="2"/>
  <c r="K287" i="2"/>
  <c r="AA26" i="2"/>
  <c r="AB26" i="2" s="1"/>
  <c r="AA13" i="2"/>
  <c r="AB13" i="2" s="1"/>
  <c r="T247" i="2"/>
  <c r="K247" i="2"/>
  <c r="T22" i="2"/>
  <c r="K22" i="2"/>
  <c r="H328" i="2"/>
  <c r="I328" i="2" s="1"/>
  <c r="H18" i="2"/>
  <c r="I18" i="2" s="1"/>
  <c r="H81" i="2"/>
  <c r="I81" i="2" s="1"/>
  <c r="H66" i="2"/>
  <c r="I66" i="2" s="1"/>
  <c r="AA241" i="2"/>
  <c r="AB241" i="2" s="1"/>
  <c r="K195" i="2"/>
  <c r="T195" i="2"/>
  <c r="H174" i="2"/>
  <c r="I174" i="2" s="1"/>
  <c r="AA239" i="2"/>
  <c r="AB239" i="2" s="1"/>
  <c r="T138" i="2"/>
  <c r="K138" i="2"/>
  <c r="H253" i="2"/>
  <c r="I253" i="2" s="1"/>
  <c r="AA107" i="2"/>
  <c r="AB107" i="2" s="1"/>
  <c r="AA252" i="2"/>
  <c r="AB252" i="2" s="1"/>
  <c r="H103" i="2"/>
  <c r="I103" i="2" s="1"/>
  <c r="T65" i="2"/>
  <c r="K65" i="2"/>
  <c r="H145" i="2"/>
  <c r="I145" i="2" s="1"/>
  <c r="H303" i="2"/>
  <c r="I303" i="2" s="1"/>
  <c r="K131" i="2"/>
  <c r="T131" i="2"/>
  <c r="AA302" i="2"/>
  <c r="AB302" i="2" s="1"/>
  <c r="H125" i="2"/>
  <c r="I125" i="2" s="1"/>
  <c r="H321" i="2"/>
  <c r="I321" i="2" s="1"/>
  <c r="T45" i="2"/>
  <c r="K45" i="2"/>
  <c r="H195" i="2"/>
  <c r="I195" i="2" s="1"/>
  <c r="AE12" i="2"/>
  <c r="H238" i="2"/>
  <c r="I238" i="2" s="1"/>
  <c r="AA50" i="2"/>
  <c r="AB50" i="2" s="1"/>
  <c r="H339" i="2"/>
  <c r="N339" i="2" s="1"/>
  <c r="H301" i="2"/>
  <c r="I301" i="2" s="1"/>
  <c r="H234" i="2"/>
  <c r="I234" i="2" s="1"/>
  <c r="T299" i="2"/>
  <c r="K299" i="2"/>
  <c r="AA68" i="2"/>
  <c r="AB68" i="2" s="1"/>
  <c r="AA170" i="2"/>
  <c r="AB170" i="2" s="1"/>
  <c r="AA148" i="2"/>
  <c r="AB148" i="2" s="1"/>
  <c r="H176" i="2"/>
  <c r="I176" i="2" s="1"/>
  <c r="H275" i="2"/>
  <c r="I275" i="2" s="1"/>
  <c r="K60" i="2"/>
  <c r="T60" i="2"/>
  <c r="H252" i="2"/>
  <c r="I252" i="2" s="1"/>
  <c r="K306" i="2"/>
  <c r="T306" i="2"/>
  <c r="H247" i="2"/>
  <c r="I247" i="2" s="1"/>
  <c r="T80" i="2"/>
  <c r="K80" i="2"/>
  <c r="AA72" i="2"/>
  <c r="AB72" i="2" s="1"/>
  <c r="T122" i="2"/>
  <c r="K122" i="2"/>
  <c r="H243" i="2"/>
  <c r="I243" i="2" s="1"/>
  <c r="AA91" i="2"/>
  <c r="K76" i="2"/>
  <c r="T76" i="2"/>
  <c r="AA63" i="2"/>
  <c r="AB63" i="2" s="1"/>
  <c r="AA243" i="2"/>
  <c r="AB243" i="2" s="1"/>
  <c r="H96" i="2"/>
  <c r="I96" i="2" s="1"/>
  <c r="AA117" i="2"/>
  <c r="AB117" i="2" s="1"/>
  <c r="AA197" i="2"/>
  <c r="AB197" i="2" s="1"/>
  <c r="AA69" i="2"/>
  <c r="AB69" i="2" s="1"/>
  <c r="T162" i="2"/>
  <c r="K162" i="2"/>
  <c r="T159" i="2"/>
  <c r="K159" i="2"/>
  <c r="H204" i="2"/>
  <c r="I204" i="2" s="1"/>
  <c r="T10" i="2"/>
  <c r="K10" i="2"/>
  <c r="H52" i="2"/>
  <c r="I52" i="2" s="1"/>
  <c r="H332" i="2"/>
  <c r="AA37" i="2"/>
  <c r="AB37" i="2" s="1"/>
  <c r="T130" i="2"/>
  <c r="K130" i="2"/>
  <c r="T149" i="2"/>
  <c r="K149" i="2"/>
  <c r="K204" i="2"/>
  <c r="T204" i="2"/>
  <c r="AA178" i="2"/>
  <c r="AB178" i="2" s="1"/>
  <c r="AA118" i="2"/>
  <c r="AB118" i="2" s="1"/>
  <c r="K184" i="2"/>
  <c r="T184" i="2"/>
  <c r="T40" i="2"/>
  <c r="K40" i="2"/>
  <c r="T53" i="2"/>
  <c r="K53" i="2"/>
  <c r="AE95" i="2"/>
  <c r="AA165" i="2"/>
  <c r="AB165" i="2" s="1"/>
  <c r="AA301" i="2"/>
  <c r="AB301" i="2" s="1"/>
  <c r="K300" i="2"/>
  <c r="T300" i="2"/>
  <c r="T104" i="2"/>
  <c r="K104" i="2"/>
  <c r="H175" i="2"/>
  <c r="I175" i="2" s="1"/>
  <c r="H312" i="2"/>
  <c r="I312" i="2" s="1"/>
  <c r="AA55" i="2"/>
  <c r="AB55" i="2" s="1"/>
  <c r="T71" i="2"/>
  <c r="K71" i="2"/>
  <c r="AA307" i="2"/>
  <c r="AB307" i="2" s="1"/>
  <c r="H313" i="2"/>
  <c r="I313" i="2" s="1"/>
  <c r="AA116" i="2"/>
  <c r="AB116" i="2" s="1"/>
  <c r="H146" i="2"/>
  <c r="I146" i="2" s="1"/>
  <c r="K48" i="2"/>
  <c r="T48" i="2"/>
  <c r="AA113" i="2"/>
  <c r="AB113" i="2" s="1"/>
  <c r="T125" i="2"/>
  <c r="K125" i="2"/>
  <c r="AA48" i="2"/>
  <c r="AB48" i="2" s="1"/>
  <c r="T68" i="2"/>
  <c r="K68" i="2"/>
  <c r="H308" i="2"/>
  <c r="I308" i="2" s="1"/>
  <c r="H104" i="2"/>
  <c r="I104" i="2" s="1"/>
  <c r="H188" i="2"/>
  <c r="I188" i="2" s="1"/>
  <c r="T235" i="2"/>
  <c r="K235" i="2"/>
  <c r="AA299" i="2"/>
  <c r="AB299" i="2" s="1"/>
  <c r="AA184" i="2"/>
  <c r="AB184" i="2" s="1"/>
  <c r="T249" i="2"/>
  <c r="K249" i="2"/>
  <c r="H331" i="2"/>
  <c r="I331" i="2" s="1"/>
  <c r="AA175" i="2"/>
  <c r="AB175" i="2" s="1"/>
  <c r="H29" i="2"/>
  <c r="I29" i="2" s="1"/>
  <c r="T265" i="2"/>
  <c r="K265" i="2"/>
  <c r="AA298" i="2"/>
  <c r="AB298" i="2" s="1"/>
  <c r="T29" i="2"/>
  <c r="K29" i="2"/>
  <c r="K325" i="2"/>
  <c r="T325" i="2"/>
  <c r="AA160" i="2"/>
  <c r="W67" i="2"/>
  <c r="AE193" i="2"/>
  <c r="N240" i="2"/>
  <c r="O240" i="2" s="1"/>
  <c r="P240" i="2"/>
  <c r="Q240" i="2" s="1"/>
  <c r="S240" i="2" s="1"/>
  <c r="P269" i="2"/>
  <c r="Q269" i="2" s="1"/>
  <c r="R269" i="2" s="1"/>
  <c r="P167" i="2"/>
  <c r="Q167" i="2" s="1"/>
  <c r="S167" i="2" s="1"/>
  <c r="N167" i="2"/>
  <c r="O167" i="2" s="1"/>
  <c r="P276" i="2"/>
  <c r="Q276" i="2" s="1"/>
  <c r="S276" i="2" s="1"/>
  <c r="P345" i="2"/>
  <c r="Q345" i="2" s="1"/>
  <c r="S345" i="2" s="1"/>
  <c r="P271" i="2"/>
  <c r="Q271" i="2" s="1"/>
  <c r="R271" i="2" s="1"/>
  <c r="P189" i="2"/>
  <c r="Q189" i="2" s="1"/>
  <c r="S189" i="2" s="1"/>
  <c r="N189" i="2"/>
  <c r="O189" i="2" s="1"/>
  <c r="P185" i="2"/>
  <c r="Q185" i="2" s="1"/>
  <c r="S185" i="2" s="1"/>
  <c r="N185" i="2"/>
  <c r="O185" i="2" s="1"/>
  <c r="N86" i="2"/>
  <c r="O86" i="2" s="1"/>
  <c r="P86" i="2"/>
  <c r="Q86" i="2" s="1"/>
  <c r="S86" i="2" s="1"/>
  <c r="P191" i="2"/>
  <c r="Q191" i="2" s="1"/>
  <c r="N191" i="2"/>
  <c r="O191" i="2" s="1"/>
  <c r="P327" i="2"/>
  <c r="Q327" i="2" s="1"/>
  <c r="R327" i="2" s="1"/>
  <c r="N327" i="2"/>
  <c r="O327" i="2" s="1"/>
  <c r="N180" i="2"/>
  <c r="O180" i="2" s="1"/>
  <c r="P180" i="2"/>
  <c r="Q180" i="2" s="1"/>
  <c r="S180" i="2" s="1"/>
  <c r="N192" i="2"/>
  <c r="O192" i="2" s="1"/>
  <c r="P192" i="2"/>
  <c r="Q192" i="2" s="1"/>
  <c r="S192" i="2" s="1"/>
  <c r="I315" i="2"/>
  <c r="AB66" i="2"/>
  <c r="AB144" i="2"/>
  <c r="AB202" i="2"/>
  <c r="AB313" i="2"/>
  <c r="AB97" i="2"/>
  <c r="I53" i="2"/>
  <c r="I49" i="2"/>
  <c r="AB41" i="2"/>
  <c r="AB60" i="2"/>
  <c r="AB90" i="2"/>
  <c r="I239" i="2"/>
  <c r="R353" i="2"/>
  <c r="R354" i="2" s="1"/>
  <c r="S353" i="2"/>
  <c r="S354" i="2" s="1"/>
  <c r="AB237" i="2"/>
  <c r="AB103" i="2"/>
  <c r="AB215" i="2"/>
  <c r="O84" i="2"/>
  <c r="Q360" i="2"/>
  <c r="S359" i="2"/>
  <c r="S360" i="2" s="1"/>
  <c r="R359" i="2"/>
  <c r="R360" i="2" s="1"/>
  <c r="AB282" i="2"/>
  <c r="AB53" i="2"/>
  <c r="I101" i="2"/>
  <c r="I23" i="2"/>
  <c r="AD180" i="2"/>
  <c r="L229" i="2"/>
  <c r="L249" i="2"/>
  <c r="L10" i="2"/>
  <c r="L239" i="2"/>
  <c r="L225" i="2"/>
  <c r="L122" i="2"/>
  <c r="L52" i="2"/>
  <c r="L129" i="2"/>
  <c r="AD129" i="2"/>
  <c r="L66" i="2"/>
  <c r="AD66" i="2"/>
  <c r="L227" i="2"/>
  <c r="L71" i="2"/>
  <c r="L107" i="2"/>
  <c r="L160" i="2"/>
  <c r="L203" i="2"/>
  <c r="M270" i="2"/>
  <c r="L157" i="2"/>
  <c r="L65" i="2"/>
  <c r="L94" i="2"/>
  <c r="L184" i="2"/>
  <c r="L289" i="2"/>
  <c r="L60" i="2"/>
  <c r="L331" i="2"/>
  <c r="L13" i="2"/>
  <c r="L57" i="2"/>
  <c r="L15" i="2"/>
  <c r="L301" i="2"/>
  <c r="M274" i="2"/>
  <c r="L246" i="2"/>
  <c r="M246" i="2" s="1"/>
  <c r="L183" i="2"/>
  <c r="L69" i="2"/>
  <c r="L284" i="2"/>
  <c r="AD71" i="2"/>
  <c r="L138" i="2"/>
  <c r="L252" i="2"/>
  <c r="M252" i="2" s="1"/>
  <c r="L81" i="2"/>
  <c r="L22" i="2"/>
  <c r="L304" i="2"/>
  <c r="L53" i="2"/>
  <c r="AD53" i="2" s="1"/>
  <c r="L14" i="2"/>
  <c r="L311" i="2"/>
  <c r="AD271" i="2"/>
  <c r="L316" i="2"/>
  <c r="L56" i="2"/>
  <c r="AD345" i="2"/>
  <c r="L116" i="2"/>
  <c r="AD116" i="2" s="1"/>
  <c r="L47" i="2"/>
  <c r="L198" i="2"/>
  <c r="M60" i="2"/>
  <c r="M71" i="2"/>
  <c r="L328" i="2"/>
  <c r="AD328" i="2" s="1"/>
  <c r="L89" i="2"/>
  <c r="L76" i="2"/>
  <c r="AD76" i="2" s="1"/>
  <c r="M311" i="2"/>
  <c r="M52" i="2"/>
  <c r="L113" i="2"/>
  <c r="AD327" i="2"/>
  <c r="L125" i="2"/>
  <c r="L169" i="2"/>
  <c r="L190" i="2"/>
  <c r="L296" i="2"/>
  <c r="L179" i="2"/>
  <c r="L102" i="2"/>
  <c r="AD102" i="2" s="1"/>
  <c r="L211" i="2"/>
  <c r="M211" i="2" s="1"/>
  <c r="AD284" i="2"/>
  <c r="L241" i="2"/>
  <c r="L142" i="2"/>
  <c r="M142" i="2" s="1"/>
  <c r="L40" i="2"/>
  <c r="L188" i="2"/>
  <c r="AD22" i="2"/>
  <c r="AD316" i="2"/>
  <c r="M10" i="2"/>
  <c r="AD89" i="2"/>
  <c r="AD252" i="2"/>
  <c r="M56" i="2"/>
  <c r="L145" i="2"/>
  <c r="L103" i="2"/>
  <c r="M227" i="2"/>
  <c r="AD189" i="2"/>
  <c r="M229" i="2"/>
  <c r="L257" i="2"/>
  <c r="AD257" i="2" s="1"/>
  <c r="L91" i="2"/>
  <c r="L26" i="2"/>
  <c r="AD26" i="2" s="1"/>
  <c r="L222" i="2"/>
  <c r="L37" i="2"/>
  <c r="L144" i="2"/>
  <c r="L90" i="2"/>
  <c r="M76" i="2"/>
  <c r="L199" i="2"/>
  <c r="L98" i="2"/>
  <c r="L151" i="2"/>
  <c r="L117" i="2"/>
  <c r="M188" i="2"/>
  <c r="L132" i="2"/>
  <c r="L111" i="2"/>
  <c r="L321" i="2"/>
  <c r="AD321" i="2" s="1"/>
  <c r="AD160" i="2"/>
  <c r="L80" i="2"/>
  <c r="L44" i="2"/>
  <c r="M166" i="2"/>
  <c r="L161" i="2"/>
  <c r="L112" i="2"/>
  <c r="L298" i="2"/>
  <c r="AD298" i="2" s="1"/>
  <c r="L295" i="2"/>
  <c r="L219" i="2"/>
  <c r="M219" i="2" s="1"/>
  <c r="L49" i="2"/>
  <c r="AD49" i="2" s="1"/>
  <c r="L63" i="2"/>
  <c r="L120" i="2"/>
  <c r="L292" i="2"/>
  <c r="AD292" i="2" s="1"/>
  <c r="L215" i="2"/>
  <c r="L59" i="2"/>
  <c r="AD59" i="2" s="1"/>
  <c r="AD239" i="2"/>
  <c r="AD107" i="2"/>
  <c r="L70" i="2"/>
  <c r="M70" i="2" s="1"/>
  <c r="M284" i="2"/>
  <c r="L322" i="2"/>
  <c r="AD145" i="2"/>
  <c r="AD219" i="2"/>
  <c r="AD56" i="2"/>
  <c r="AD192" i="2"/>
  <c r="L288" i="2"/>
  <c r="M161" i="2"/>
  <c r="L242" i="2"/>
  <c r="AD242" i="2" s="1"/>
  <c r="L286" i="2"/>
  <c r="M286" i="2" s="1"/>
  <c r="L168" i="2"/>
  <c r="M168" i="2" s="1"/>
  <c r="L147" i="2"/>
  <c r="M147" i="2" s="1"/>
  <c r="L302" i="2"/>
  <c r="L256" i="2"/>
  <c r="M256" i="2" s="1"/>
  <c r="L264" i="2"/>
  <c r="AD264" i="2" s="1"/>
  <c r="L126" i="2"/>
  <c r="M126" i="2" s="1"/>
  <c r="AD153" i="2"/>
  <c r="L143" i="2"/>
  <c r="AD63" i="2"/>
  <c r="AD120" i="2"/>
  <c r="M120" i="2"/>
  <c r="L174" i="2"/>
  <c r="L85" i="2"/>
  <c r="AD85" i="2" s="1"/>
  <c r="L48" i="2"/>
  <c r="AD48" i="2" s="1"/>
  <c r="M239" i="2"/>
  <c r="M107" i="2"/>
  <c r="L16" i="2"/>
  <c r="L312" i="2"/>
  <c r="AD312" i="2" s="1"/>
  <c r="AD126" i="2"/>
  <c r="AD311" i="2"/>
  <c r="M44" i="2"/>
  <c r="L333" i="2"/>
  <c r="M333" i="2" s="1"/>
  <c r="L64" i="2"/>
  <c r="M64" i="2" s="1"/>
  <c r="L178" i="2"/>
  <c r="M178" i="2" s="1"/>
  <c r="L55" i="2"/>
  <c r="L234" i="2"/>
  <c r="L283" i="2"/>
  <c r="L248" i="2"/>
  <c r="AD183" i="2"/>
  <c r="L73" i="2"/>
  <c r="L173" i="2"/>
  <c r="L51" i="2"/>
  <c r="L100" i="2"/>
  <c r="M145" i="2"/>
  <c r="L291" i="2"/>
  <c r="M331" i="2"/>
  <c r="L121" i="2"/>
  <c r="AD121" i="2" s="1"/>
  <c r="AD333" i="2"/>
  <c r="L263" i="2"/>
  <c r="L110" i="2"/>
  <c r="L105" i="2"/>
  <c r="M105" i="2" s="1"/>
  <c r="L238" i="2"/>
  <c r="L293" i="2"/>
  <c r="L310" i="2"/>
  <c r="L106" i="2"/>
  <c r="AD106" i="2" s="1"/>
  <c r="AD310" i="2"/>
  <c r="L204" i="2"/>
  <c r="M47" i="2"/>
  <c r="M203" i="2"/>
  <c r="L162" i="2"/>
  <c r="L317" i="2"/>
  <c r="L197" i="2"/>
  <c r="L224" i="2"/>
  <c r="L46" i="2"/>
  <c r="M289" i="2"/>
  <c r="L54" i="2"/>
  <c r="L50" i="2"/>
  <c r="L285" i="2"/>
  <c r="L329" i="2"/>
  <c r="L118" i="2"/>
  <c r="M118" i="2" s="1"/>
  <c r="L96" i="2"/>
  <c r="M96" i="2" s="1"/>
  <c r="M129" i="2"/>
  <c r="AD47" i="2"/>
  <c r="AD203" i="2"/>
  <c r="L18" i="2"/>
  <c r="AD18" i="2" s="1"/>
  <c r="L214" i="2"/>
  <c r="L23" i="2"/>
  <c r="AD23" i="2" s="1"/>
  <c r="L236" i="2"/>
  <c r="AD157" i="2"/>
  <c r="L41" i="2"/>
  <c r="AD283" i="2"/>
  <c r="AD69" i="2"/>
  <c r="L217" i="2"/>
  <c r="AD211" i="2"/>
  <c r="L223" i="2"/>
  <c r="M223" i="2" s="1"/>
  <c r="L175" i="2"/>
  <c r="AD175" i="2" s="1"/>
  <c r="L176" i="2"/>
  <c r="M176" i="2" s="1"/>
  <c r="L156" i="2"/>
  <c r="AD223" i="2"/>
  <c r="L218" i="2"/>
  <c r="L262" i="2"/>
  <c r="M262" i="2" s="1"/>
  <c r="L104" i="2"/>
  <c r="M132" i="2"/>
  <c r="AD225" i="2"/>
  <c r="M238" i="2"/>
  <c r="M22" i="2"/>
  <c r="L159" i="2"/>
  <c r="M159" i="2" s="1"/>
  <c r="L164" i="2"/>
  <c r="L17" i="2"/>
  <c r="AD17" i="2" s="1"/>
  <c r="L326" i="2"/>
  <c r="M326" i="2" s="1"/>
  <c r="AD288" i="2"/>
  <c r="L210" i="2"/>
  <c r="M210" i="2" s="1"/>
  <c r="M69" i="2"/>
  <c r="L137" i="2"/>
  <c r="L72" i="2"/>
  <c r="L309" i="2"/>
  <c r="AD14" i="2"/>
  <c r="L11" i="2"/>
  <c r="AD50" i="2"/>
  <c r="L119" i="2"/>
  <c r="L307" i="2"/>
  <c r="AD307" i="2"/>
  <c r="M13" i="2"/>
  <c r="AD132" i="2"/>
  <c r="M225" i="2"/>
  <c r="AD238" i="2"/>
  <c r="L200" i="2"/>
  <c r="L213" i="2"/>
  <c r="AD301" i="2"/>
  <c r="AD159" i="2"/>
  <c r="L297" i="2"/>
  <c r="M297" i="2" s="1"/>
  <c r="L290" i="2"/>
  <c r="M137" i="2"/>
  <c r="L165" i="2"/>
  <c r="M165" i="2" s="1"/>
  <c r="AD111" i="2"/>
  <c r="M175" i="2"/>
  <c r="L208" i="2"/>
  <c r="AD138" i="2"/>
  <c r="L150" i="2"/>
  <c r="AD234" i="2"/>
  <c r="AD41" i="2"/>
  <c r="AD72" i="2"/>
  <c r="AD113" i="2"/>
  <c r="AD161" i="2"/>
  <c r="L253" i="2"/>
  <c r="AD253" i="2" s="1"/>
  <c r="M301" i="2"/>
  <c r="AD65" i="2"/>
  <c r="M253" i="2"/>
  <c r="L319" i="2"/>
  <c r="L294" i="2"/>
  <c r="L30" i="2"/>
  <c r="AD30" i="2" s="1"/>
  <c r="L287" i="2"/>
  <c r="M287" i="2" s="1"/>
  <c r="L245" i="2"/>
  <c r="L201" i="2"/>
  <c r="L228" i="2"/>
  <c r="M228" i="2" s="1"/>
  <c r="L305" i="2"/>
  <c r="AD156" i="2"/>
  <c r="L306" i="2"/>
  <c r="M164" i="2"/>
  <c r="M234" i="2"/>
  <c r="AD290" i="2"/>
  <c r="M72" i="2"/>
  <c r="M263" i="2"/>
  <c r="L313" i="2"/>
  <c r="AD291" i="2"/>
  <c r="M121" i="2"/>
  <c r="L299" i="2"/>
  <c r="M299" i="2" s="1"/>
  <c r="L226" i="2"/>
  <c r="L154" i="2"/>
  <c r="L36" i="2"/>
  <c r="M184" i="2"/>
  <c r="L195" i="2"/>
  <c r="L232" i="2"/>
  <c r="M73" i="2"/>
  <c r="L231" i="2"/>
  <c r="M11" i="2"/>
  <c r="L19" i="2"/>
  <c r="M19" i="2" s="1"/>
  <c r="L315" i="2"/>
  <c r="L235" i="2"/>
  <c r="M81" i="2"/>
  <c r="AD164" i="2"/>
  <c r="M226" i="2"/>
  <c r="M290" i="2"/>
  <c r="AD40" i="2"/>
  <c r="L136" i="2"/>
  <c r="AD136" i="2" s="1"/>
  <c r="L212" i="2"/>
  <c r="L233" i="2"/>
  <c r="AD80" i="2"/>
  <c r="L314" i="2"/>
  <c r="AD314" i="2" s="1"/>
  <c r="M116" i="2"/>
  <c r="L97" i="2"/>
  <c r="AD97" i="2" s="1"/>
  <c r="L265" i="2"/>
  <c r="M265" i="2" s="1"/>
  <c r="AD10" i="2"/>
  <c r="AD184" i="2"/>
  <c r="L177" i="2"/>
  <c r="L237" i="2"/>
  <c r="AD44" i="2"/>
  <c r="L139" i="2"/>
  <c r="AD331" i="2"/>
  <c r="AD231" i="2"/>
  <c r="L325" i="2"/>
  <c r="AD315" i="2"/>
  <c r="M212" i="2"/>
  <c r="AD226" i="2"/>
  <c r="M294" i="2"/>
  <c r="AD98" i="2"/>
  <c r="AD147" i="2"/>
  <c r="L216" i="2"/>
  <c r="L133" i="2"/>
  <c r="AD125" i="2"/>
  <c r="AD190" i="2"/>
  <c r="L146" i="2"/>
  <c r="L308" i="2"/>
  <c r="M312" i="2"/>
  <c r="L29" i="2"/>
  <c r="L68" i="2"/>
  <c r="L196" i="2"/>
  <c r="L255" i="2"/>
  <c r="M53" i="2"/>
  <c r="L130" i="2"/>
  <c r="M36" i="2"/>
  <c r="M174" i="2"/>
  <c r="AD212" i="2"/>
  <c r="M314" i="2"/>
  <c r="M308" i="2"/>
  <c r="M293" i="2"/>
  <c r="M106" i="2"/>
  <c r="AD227" i="2"/>
  <c r="L318" i="2"/>
  <c r="M318" i="2" s="1"/>
  <c r="M37" i="2"/>
  <c r="AD52" i="2"/>
  <c r="M288" i="2"/>
  <c r="L149" i="2"/>
  <c r="M249" i="2"/>
  <c r="M80" i="2"/>
  <c r="AD168" i="2"/>
  <c r="L148" i="2"/>
  <c r="L58" i="2"/>
  <c r="M283" i="2"/>
  <c r="M26" i="2"/>
  <c r="AD64" i="2"/>
  <c r="L101" i="2"/>
  <c r="L158" i="2"/>
  <c r="L320" i="2"/>
  <c r="AD320" i="2" s="1"/>
  <c r="L332" i="2"/>
  <c r="L247" i="2"/>
  <c r="M215" i="2"/>
  <c r="M136" i="2"/>
  <c r="L323" i="2"/>
  <c r="AD169" i="2"/>
  <c r="M94" i="2"/>
  <c r="M122" i="2"/>
  <c r="AD90" i="2"/>
  <c r="M139" i="2"/>
  <c r="AD235" i="2"/>
  <c r="L303" i="2"/>
  <c r="L202" i="2"/>
  <c r="L300" i="2"/>
  <c r="M17" i="2"/>
  <c r="L324" i="2"/>
  <c r="M324" i="2" s="1"/>
  <c r="L230" i="2"/>
  <c r="M230" i="2" s="1"/>
  <c r="M18" i="2"/>
  <c r="L131" i="2"/>
  <c r="L244" i="2"/>
  <c r="L330" i="2"/>
  <c r="L243" i="2"/>
  <c r="M243" i="2" s="1"/>
  <c r="AD241" i="2"/>
  <c r="L251" i="2"/>
  <c r="M251" i="2" s="1"/>
  <c r="AD251" i="2"/>
  <c r="L282" i="2"/>
  <c r="M282" i="2" s="1"/>
  <c r="M138" i="2"/>
  <c r="M321" i="2"/>
  <c r="L152" i="2"/>
  <c r="AD15" i="2"/>
  <c r="M257" i="2"/>
  <c r="AD94" i="2"/>
  <c r="M102" i="2"/>
  <c r="AD165" i="2"/>
  <c r="AD139" i="2"/>
  <c r="M235" i="2"/>
  <c r="M328" i="2"/>
  <c r="L79" i="2"/>
  <c r="L99" i="2"/>
  <c r="L45" i="2"/>
  <c r="M45" i="2" s="1"/>
  <c r="L170" i="2"/>
  <c r="AD322" i="2"/>
  <c r="AD96" i="2"/>
  <c r="AD228" i="2"/>
  <c r="M320" i="2"/>
  <c r="M298" i="2"/>
  <c r="L254" i="2"/>
  <c r="AD254" i="2" s="1"/>
  <c r="AD176" i="2"/>
  <c r="L186" i="2"/>
  <c r="AD57" i="2"/>
  <c r="AD304" i="2"/>
  <c r="AD198" i="2"/>
  <c r="M198" i="2"/>
  <c r="M296" i="2"/>
  <c r="AD296" i="2"/>
  <c r="AD179" i="2"/>
  <c r="AD103" i="2"/>
  <c r="M103" i="2"/>
  <c r="AD91" i="2"/>
  <c r="M222" i="2"/>
  <c r="AD144" i="2"/>
  <c r="M199" i="2"/>
  <c r="AD199" i="2"/>
  <c r="M151" i="2"/>
  <c r="AD151" i="2"/>
  <c r="M117" i="2"/>
  <c r="AD112" i="2"/>
  <c r="M112" i="2"/>
  <c r="M295" i="2"/>
  <c r="AD295" i="2"/>
  <c r="AD302" i="2"/>
  <c r="AD143" i="2"/>
  <c r="M16" i="2"/>
  <c r="M55" i="2"/>
  <c r="AD55" i="2"/>
  <c r="AD248" i="2"/>
  <c r="M173" i="2"/>
  <c r="AD173" i="2"/>
  <c r="AD51" i="2"/>
  <c r="AD100" i="2"/>
  <c r="M100" i="2"/>
  <c r="M110" i="2"/>
  <c r="AD110" i="2"/>
  <c r="AD204" i="2"/>
  <c r="M204" i="2"/>
  <c r="AD162" i="2"/>
  <c r="M162" i="2"/>
  <c r="M317" i="2"/>
  <c r="AD197" i="2"/>
  <c r="AD224" i="2"/>
  <c r="M46" i="2"/>
  <c r="AD54" i="2"/>
  <c r="M54" i="2"/>
  <c r="AD285" i="2"/>
  <c r="M329" i="2"/>
  <c r="AD329" i="2"/>
  <c r="M214" i="2"/>
  <c r="AD214" i="2"/>
  <c r="M236" i="2"/>
  <c r="AD236" i="2"/>
  <c r="M217" i="2"/>
  <c r="AD218" i="2"/>
  <c r="M218" i="2"/>
  <c r="M104" i="2"/>
  <c r="AD104" i="2"/>
  <c r="M309" i="2"/>
  <c r="M119" i="2"/>
  <c r="AD119" i="2"/>
  <c r="M200" i="2"/>
  <c r="AD200" i="2"/>
  <c r="AD213" i="2"/>
  <c r="M213" i="2"/>
  <c r="M208" i="2"/>
  <c r="AD208" i="2"/>
  <c r="AD150" i="2"/>
  <c r="M150" i="2"/>
  <c r="M319" i="2"/>
  <c r="AD319" i="2"/>
  <c r="M245" i="2"/>
  <c r="M201" i="2"/>
  <c r="AD201" i="2"/>
  <c r="M305" i="2"/>
  <c r="AD305" i="2"/>
  <c r="AD306" i="2"/>
  <c r="M306" i="2"/>
  <c r="M313" i="2"/>
  <c r="AD313" i="2"/>
  <c r="M154" i="2"/>
  <c r="AD154" i="2"/>
  <c r="M195" i="2"/>
  <c r="AD195" i="2"/>
  <c r="M232" i="2"/>
  <c r="AD233" i="2"/>
  <c r="M233" i="2"/>
  <c r="AD177" i="2"/>
  <c r="M177" i="2"/>
  <c r="AD237" i="2"/>
  <c r="M237" i="2"/>
  <c r="M325" i="2"/>
  <c r="AD325" i="2"/>
  <c r="M216" i="2"/>
  <c r="M133" i="2"/>
  <c r="M146" i="2"/>
  <c r="AD146" i="2"/>
  <c r="M29" i="2"/>
  <c r="AD29" i="2"/>
  <c r="AD68" i="2"/>
  <c r="M68" i="2"/>
  <c r="AD196" i="2"/>
  <c r="M196" i="2"/>
  <c r="M255" i="2"/>
  <c r="AD255" i="2"/>
  <c r="AD130" i="2"/>
  <c r="M130" i="2"/>
  <c r="M149" i="2"/>
  <c r="AD149" i="2"/>
  <c r="M148" i="2"/>
  <c r="AD148" i="2"/>
  <c r="AD58" i="2"/>
  <c r="AD101" i="2"/>
  <c r="AD158" i="2"/>
  <c r="M158" i="2"/>
  <c r="M332" i="2"/>
  <c r="AD332" i="2"/>
  <c r="M247" i="2"/>
  <c r="AD247" i="2"/>
  <c r="AD323" i="2"/>
  <c r="M323" i="2"/>
  <c r="M303" i="2"/>
  <c r="AD303" i="2"/>
  <c r="M202" i="2"/>
  <c r="AD202" i="2"/>
  <c r="AD300" i="2"/>
  <c r="M300" i="2"/>
  <c r="M131" i="2"/>
  <c r="AD131" i="2"/>
  <c r="M244" i="2"/>
  <c r="AD330" i="2"/>
  <c r="M330" i="2"/>
  <c r="M152" i="2"/>
  <c r="AD152" i="2"/>
  <c r="AD79" i="2"/>
  <c r="M79" i="2"/>
  <c r="M99" i="2"/>
  <c r="AD99" i="2"/>
  <c r="AD170" i="2"/>
  <c r="M170" i="2"/>
  <c r="M186" i="2"/>
  <c r="AD186" i="2"/>
  <c r="I343" i="2" l="1"/>
  <c r="S163" i="2"/>
  <c r="S182" i="2"/>
  <c r="AE192" i="2"/>
  <c r="N166" i="2"/>
  <c r="O166" i="2" s="1"/>
  <c r="P166" i="2"/>
  <c r="Q166" i="2" s="1"/>
  <c r="S166" i="2" s="1"/>
  <c r="AE189" i="2"/>
  <c r="AE327" i="2"/>
  <c r="AE345" i="2"/>
  <c r="AE271" i="2"/>
  <c r="AE278" i="2" s="1"/>
  <c r="P274" i="2"/>
  <c r="Q274" i="2" s="1"/>
  <c r="R274" i="2" s="1"/>
  <c r="P270" i="2"/>
  <c r="Q270" i="2" s="1"/>
  <c r="S270" i="2" s="1"/>
  <c r="AE180" i="2"/>
  <c r="N274" i="2"/>
  <c r="O274" i="2" s="1"/>
  <c r="N270" i="2"/>
  <c r="O270" i="2" s="1"/>
  <c r="I277" i="2"/>
  <c r="N276" i="2"/>
  <c r="O276" i="2" s="1"/>
  <c r="W276" i="2" s="1"/>
  <c r="S250" i="2"/>
  <c r="X182" i="2"/>
  <c r="W182" i="2"/>
  <c r="X163" i="2"/>
  <c r="W163" i="2"/>
  <c r="R194" i="2"/>
  <c r="I345" i="2"/>
  <c r="W194" i="2"/>
  <c r="R171" i="2"/>
  <c r="N359" i="2"/>
  <c r="O359" i="2" s="1"/>
  <c r="X359" i="2" s="1"/>
  <c r="X360" i="2" s="1"/>
  <c r="I359" i="2"/>
  <c r="I358" i="2" s="1"/>
  <c r="N34" i="2"/>
  <c r="R193" i="2"/>
  <c r="S209" i="2"/>
  <c r="W277" i="2"/>
  <c r="R277" i="2"/>
  <c r="W171" i="2"/>
  <c r="X171" i="2"/>
  <c r="R187" i="2"/>
  <c r="X194" i="2"/>
  <c r="I274" i="2"/>
  <c r="N273" i="2"/>
  <c r="O273" i="2" s="1"/>
  <c r="X273" i="2" s="1"/>
  <c r="X193" i="2"/>
  <c r="W193" i="2"/>
  <c r="I346" i="2"/>
  <c r="I344" i="2"/>
  <c r="Q33" i="2"/>
  <c r="W33" i="2" s="1"/>
  <c r="W34" i="2" s="1"/>
  <c r="X221" i="2"/>
  <c r="R221" i="2"/>
  <c r="I342" i="2"/>
  <c r="R272" i="2"/>
  <c r="W272" i="2"/>
  <c r="W221" i="2"/>
  <c r="W209" i="2"/>
  <c r="X209" i="2"/>
  <c r="W155" i="2"/>
  <c r="X155" i="2"/>
  <c r="R155" i="2"/>
  <c r="S155" i="2"/>
  <c r="I341" i="2"/>
  <c r="X250" i="2"/>
  <c r="N271" i="2"/>
  <c r="O271" i="2" s="1"/>
  <c r="W271" i="2" s="1"/>
  <c r="I272" i="2"/>
  <c r="N268" i="2"/>
  <c r="O268" i="2" s="1"/>
  <c r="W250" i="2"/>
  <c r="N275" i="2"/>
  <c r="O275" i="2" s="1"/>
  <c r="X275" i="2" s="1"/>
  <c r="X181" i="2"/>
  <c r="I339" i="2"/>
  <c r="R181" i="2"/>
  <c r="S181" i="2"/>
  <c r="W181" i="2"/>
  <c r="I269" i="2"/>
  <c r="N347" i="2"/>
  <c r="O347" i="2" s="1"/>
  <c r="X347" i="2" s="1"/>
  <c r="X153" i="2"/>
  <c r="W172" i="2"/>
  <c r="R172" i="2"/>
  <c r="S172" i="2"/>
  <c r="X172" i="2"/>
  <c r="R275" i="2"/>
  <c r="X187" i="2"/>
  <c r="R153" i="2"/>
  <c r="R273" i="2"/>
  <c r="W153" i="2"/>
  <c r="X12" i="2"/>
  <c r="N104" i="2"/>
  <c r="O104" i="2" s="1"/>
  <c r="P104" i="2"/>
  <c r="Q104" i="2" s="1"/>
  <c r="S104" i="2" s="1"/>
  <c r="AE204" i="2"/>
  <c r="P328" i="2"/>
  <c r="Q328" i="2" s="1"/>
  <c r="S328" i="2" s="1"/>
  <c r="AE170" i="2"/>
  <c r="AE227" i="2"/>
  <c r="AE323" i="2"/>
  <c r="N323" i="2"/>
  <c r="O323" i="2" s="1"/>
  <c r="P323" i="2"/>
  <c r="Q323" i="2" s="1"/>
  <c r="S323" i="2" s="1"/>
  <c r="N311" i="2"/>
  <c r="O311" i="2" s="1"/>
  <c r="P311" i="2"/>
  <c r="Q311" i="2" s="1"/>
  <c r="AE311" i="2"/>
  <c r="AE150" i="2"/>
  <c r="N262" i="2"/>
  <c r="O262" i="2" s="1"/>
  <c r="P262" i="2"/>
  <c r="Q262" i="2" s="1"/>
  <c r="AE100" i="2"/>
  <c r="P100" i="2"/>
  <c r="Q100" i="2" s="1"/>
  <c r="S100" i="2" s="1"/>
  <c r="N100" i="2"/>
  <c r="O100" i="2" s="1"/>
  <c r="AE85" i="2"/>
  <c r="AE87" i="2" s="1"/>
  <c r="AE152" i="2"/>
  <c r="AE103" i="2"/>
  <c r="N325" i="2"/>
  <c r="O325" i="2" s="1"/>
  <c r="P325" i="2"/>
  <c r="Q325" i="2" s="1"/>
  <c r="AE325" i="2"/>
  <c r="N235" i="2"/>
  <c r="O235" i="2" s="1"/>
  <c r="AE218" i="2"/>
  <c r="AE106" i="2"/>
  <c r="P56" i="2"/>
  <c r="Q56" i="2" s="1"/>
  <c r="R56" i="2" s="1"/>
  <c r="N56" i="2"/>
  <c r="O56" i="2" s="1"/>
  <c r="AE56" i="2"/>
  <c r="AE252" i="2"/>
  <c r="AE130" i="2"/>
  <c r="N130" i="2"/>
  <c r="O130" i="2" s="1"/>
  <c r="P130" i="2"/>
  <c r="Q130" i="2" s="1"/>
  <c r="S130" i="2" s="1"/>
  <c r="AE329" i="2"/>
  <c r="P329" i="2"/>
  <c r="Q329" i="2" s="1"/>
  <c r="S329" i="2" s="1"/>
  <c r="N329" i="2"/>
  <c r="O329" i="2" s="1"/>
  <c r="AE107" i="2"/>
  <c r="N19" i="2"/>
  <c r="O19" i="2" s="1"/>
  <c r="AE119" i="2"/>
  <c r="AE322" i="2"/>
  <c r="AE292" i="2"/>
  <c r="N151" i="2"/>
  <c r="O151" i="2" s="1"/>
  <c r="P151" i="2"/>
  <c r="Q151" i="2" s="1"/>
  <c r="S151" i="2" s="1"/>
  <c r="AE151" i="2"/>
  <c r="AE139" i="2"/>
  <c r="AE176" i="2"/>
  <c r="P293" i="2"/>
  <c r="Q293" i="2" s="1"/>
  <c r="R293" i="2" s="1"/>
  <c r="N293" i="2"/>
  <c r="O293" i="2" s="1"/>
  <c r="AE98" i="2"/>
  <c r="P320" i="2"/>
  <c r="Q320" i="2" s="1"/>
  <c r="R320" i="2" s="1"/>
  <c r="N320" i="2"/>
  <c r="O320" i="2" s="1"/>
  <c r="AE254" i="2"/>
  <c r="AE228" i="2"/>
  <c r="AE199" i="2"/>
  <c r="P142" i="2"/>
  <c r="Q142" i="2" s="1"/>
  <c r="N142" i="2"/>
  <c r="O142" i="2" s="1"/>
  <c r="AE237" i="2"/>
  <c r="P237" i="2"/>
  <c r="Q237" i="2" s="1"/>
  <c r="S237" i="2" s="1"/>
  <c r="AE186" i="2"/>
  <c r="AE177" i="2"/>
  <c r="P177" i="2"/>
  <c r="Q177" i="2" s="1"/>
  <c r="R177" i="2" s="1"/>
  <c r="P165" i="2"/>
  <c r="Q165" i="2" s="1"/>
  <c r="N165" i="2"/>
  <c r="O165" i="2" s="1"/>
  <c r="AE165" i="2"/>
  <c r="AE90" i="2"/>
  <c r="AE52" i="2"/>
  <c r="P52" i="2"/>
  <c r="Q52" i="2" s="1"/>
  <c r="P243" i="2"/>
  <c r="Q243" i="2" s="1"/>
  <c r="N243" i="2"/>
  <c r="O243" i="2" s="1"/>
  <c r="AE68" i="2"/>
  <c r="P68" i="2"/>
  <c r="Q68" i="2" s="1"/>
  <c r="R68" i="2" s="1"/>
  <c r="N72" i="2"/>
  <c r="O72" i="2" s="1"/>
  <c r="AE72" i="2"/>
  <c r="P238" i="2"/>
  <c r="Q238" i="2" s="1"/>
  <c r="R238" i="2" s="1"/>
  <c r="N238" i="2"/>
  <c r="O238" i="2" s="1"/>
  <c r="AE126" i="2"/>
  <c r="P219" i="2"/>
  <c r="Q219" i="2" s="1"/>
  <c r="S219" i="2" s="1"/>
  <c r="N219" i="2"/>
  <c r="O219" i="2" s="1"/>
  <c r="P99" i="2"/>
  <c r="Q99" i="2" s="1"/>
  <c r="AE99" i="2"/>
  <c r="AE264" i="2"/>
  <c r="AE316" i="2"/>
  <c r="P265" i="2"/>
  <c r="Q265" i="2" s="1"/>
  <c r="R265" i="2" s="1"/>
  <c r="N265" i="2"/>
  <c r="O265" i="2" s="1"/>
  <c r="N105" i="2"/>
  <c r="O105" i="2" s="1"/>
  <c r="P105" i="2"/>
  <c r="Q105" i="2" s="1"/>
  <c r="P256" i="2"/>
  <c r="Q256" i="2" s="1"/>
  <c r="S256" i="2" s="1"/>
  <c r="N256" i="2"/>
  <c r="O256" i="2" s="1"/>
  <c r="AE102" i="2"/>
  <c r="N102" i="2"/>
  <c r="O102" i="2" s="1"/>
  <c r="P102" i="2"/>
  <c r="Q102" i="2" s="1"/>
  <c r="R102" i="2" s="1"/>
  <c r="AE303" i="2"/>
  <c r="P308" i="2"/>
  <c r="Q308" i="2" s="1"/>
  <c r="S308" i="2" s="1"/>
  <c r="P294" i="2"/>
  <c r="Q294" i="2" s="1"/>
  <c r="R294" i="2" s="1"/>
  <c r="N294" i="2"/>
  <c r="O294" i="2" s="1"/>
  <c r="N290" i="2"/>
  <c r="O290" i="2" s="1"/>
  <c r="P290" i="2"/>
  <c r="Q290" i="2" s="1"/>
  <c r="AE290" i="2"/>
  <c r="AE41" i="2"/>
  <c r="P225" i="2"/>
  <c r="Q225" i="2" s="1"/>
  <c r="R225" i="2" s="1"/>
  <c r="AE225" i="2"/>
  <c r="AE203" i="2"/>
  <c r="N203" i="2"/>
  <c r="O203" i="2" s="1"/>
  <c r="P203" i="2"/>
  <c r="Q203" i="2" s="1"/>
  <c r="AE145" i="2"/>
  <c r="N154" i="2"/>
  <c r="O154" i="2" s="1"/>
  <c r="P154" i="2"/>
  <c r="Q154" i="2" s="1"/>
  <c r="R154" i="2" s="1"/>
  <c r="AE154" i="2"/>
  <c r="P319" i="2"/>
  <c r="Q319" i="2" s="1"/>
  <c r="S319" i="2" s="1"/>
  <c r="N319" i="2"/>
  <c r="O319" i="2" s="1"/>
  <c r="AE319" i="2"/>
  <c r="P297" i="2"/>
  <c r="Q297" i="2" s="1"/>
  <c r="S297" i="2" s="1"/>
  <c r="AE296" i="2"/>
  <c r="N296" i="2"/>
  <c r="O296" i="2" s="1"/>
  <c r="P296" i="2"/>
  <c r="Q296" i="2" s="1"/>
  <c r="S296" i="2" s="1"/>
  <c r="AE198" i="2"/>
  <c r="N198" i="2"/>
  <c r="O198" i="2" s="1"/>
  <c r="P198" i="2"/>
  <c r="Q198" i="2" s="1"/>
  <c r="S198" i="2" s="1"/>
  <c r="AE94" i="2"/>
  <c r="N94" i="2"/>
  <c r="O94" i="2" s="1"/>
  <c r="P94" i="2"/>
  <c r="Q94" i="2" s="1"/>
  <c r="N230" i="2"/>
  <c r="O230" i="2" s="1"/>
  <c r="P230" i="2"/>
  <c r="Q230" i="2" s="1"/>
  <c r="AE314" i="2"/>
  <c r="P314" i="2"/>
  <c r="Q314" i="2" s="1"/>
  <c r="N314" i="2"/>
  <c r="O314" i="2" s="1"/>
  <c r="AE226" i="2"/>
  <c r="P226" i="2"/>
  <c r="Q226" i="2" s="1"/>
  <c r="N226" i="2"/>
  <c r="O226" i="2" s="1"/>
  <c r="P234" i="2"/>
  <c r="Q234" i="2" s="1"/>
  <c r="S234" i="2" s="1"/>
  <c r="N234" i="2"/>
  <c r="O234" i="2" s="1"/>
  <c r="AE234" i="2"/>
  <c r="P132" i="2"/>
  <c r="Q132" i="2" s="1"/>
  <c r="R132" i="2" s="1"/>
  <c r="N132" i="2"/>
  <c r="O132" i="2" s="1"/>
  <c r="AE47" i="2"/>
  <c r="P47" i="2"/>
  <c r="Q47" i="2" s="1"/>
  <c r="S47" i="2" s="1"/>
  <c r="N47" i="2"/>
  <c r="O47" i="2" s="1"/>
  <c r="AE79" i="2"/>
  <c r="N79" i="2"/>
  <c r="O79" i="2" s="1"/>
  <c r="P79" i="2"/>
  <c r="Q79" i="2" s="1"/>
  <c r="AE239" i="2"/>
  <c r="P326" i="2"/>
  <c r="Q326" i="2" s="1"/>
  <c r="S326" i="2" s="1"/>
  <c r="P286" i="2"/>
  <c r="Q286" i="2" s="1"/>
  <c r="S286" i="2" s="1"/>
  <c r="N286" i="2"/>
  <c r="O286" i="2" s="1"/>
  <c r="AE213" i="2"/>
  <c r="P213" i="2"/>
  <c r="Q213" i="2" s="1"/>
  <c r="S213" i="2" s="1"/>
  <c r="N213" i="2"/>
  <c r="O213" i="2" s="1"/>
  <c r="P55" i="2"/>
  <c r="Q55" i="2" s="1"/>
  <c r="S55" i="2" s="1"/>
  <c r="N55" i="2"/>
  <c r="O55" i="2" s="1"/>
  <c r="AE55" i="2"/>
  <c r="P257" i="2"/>
  <c r="Q257" i="2" s="1"/>
  <c r="R257" i="2" s="1"/>
  <c r="N257" i="2"/>
  <c r="O257" i="2" s="1"/>
  <c r="AE169" i="2"/>
  <c r="AE149" i="2"/>
  <c r="AE212" i="2"/>
  <c r="N212" i="2"/>
  <c r="O212" i="2" s="1"/>
  <c r="P212" i="2"/>
  <c r="Q212" i="2" s="1"/>
  <c r="S212" i="2" s="1"/>
  <c r="AE164" i="2"/>
  <c r="P164" i="2"/>
  <c r="Q164" i="2" s="1"/>
  <c r="N164" i="2"/>
  <c r="O164" i="2" s="1"/>
  <c r="AE131" i="2"/>
  <c r="AE162" i="2"/>
  <c r="P306" i="2"/>
  <c r="Q306" i="2" s="1"/>
  <c r="S306" i="2" s="1"/>
  <c r="AE22" i="2"/>
  <c r="P64" i="2"/>
  <c r="Q64" i="2" s="1"/>
  <c r="R64" i="2" s="1"/>
  <c r="N64" i="2"/>
  <c r="O64" i="2" s="1"/>
  <c r="N117" i="2"/>
  <c r="O117" i="2" s="1"/>
  <c r="AE15" i="2"/>
  <c r="N174" i="2"/>
  <c r="O174" i="2" s="1"/>
  <c r="P174" i="2"/>
  <c r="Q174" i="2" s="1"/>
  <c r="S174" i="2" s="1"/>
  <c r="AE315" i="2"/>
  <c r="N81" i="2"/>
  <c r="O81" i="2" s="1"/>
  <c r="P81" i="2"/>
  <c r="Q81" i="2" s="1"/>
  <c r="S81" i="2" s="1"/>
  <c r="N216" i="2"/>
  <c r="O216" i="2" s="1"/>
  <c r="P216" i="2"/>
  <c r="Q216" i="2" s="1"/>
  <c r="S216" i="2" s="1"/>
  <c r="AE307" i="2"/>
  <c r="P118" i="2"/>
  <c r="Q118" i="2" s="1"/>
  <c r="N118" i="2"/>
  <c r="O118" i="2" s="1"/>
  <c r="AE208" i="2"/>
  <c r="P136" i="2"/>
  <c r="Q136" i="2" s="1"/>
  <c r="N136" i="2"/>
  <c r="O136" i="2" s="1"/>
  <c r="AE321" i="2"/>
  <c r="AE138" i="2"/>
  <c r="N247" i="2"/>
  <c r="O247" i="2" s="1"/>
  <c r="P255" i="2"/>
  <c r="Q255" i="2" s="1"/>
  <c r="R255" i="2" s="1"/>
  <c r="N255" i="2"/>
  <c r="O255" i="2" s="1"/>
  <c r="P188" i="2"/>
  <c r="Q188" i="2" s="1"/>
  <c r="S188" i="2" s="1"/>
  <c r="N188" i="2"/>
  <c r="O188" i="2" s="1"/>
  <c r="N305" i="2"/>
  <c r="O305" i="2" s="1"/>
  <c r="P305" i="2"/>
  <c r="Q305" i="2" s="1"/>
  <c r="N208" i="2"/>
  <c r="O208" i="2" s="1"/>
  <c r="P208" i="2"/>
  <c r="Q208" i="2" s="1"/>
  <c r="AE136" i="2"/>
  <c r="AE51" i="2"/>
  <c r="P321" i="2"/>
  <c r="Q321" i="2" s="1"/>
  <c r="S321" i="2" s="1"/>
  <c r="N321" i="2"/>
  <c r="O321" i="2" s="1"/>
  <c r="P215" i="2"/>
  <c r="Q215" i="2" s="1"/>
  <c r="S215" i="2" s="1"/>
  <c r="P331" i="2"/>
  <c r="Q331" i="2" s="1"/>
  <c r="S331" i="2" s="1"/>
  <c r="N331" i="2"/>
  <c r="O331" i="2" s="1"/>
  <c r="AE305" i="2"/>
  <c r="AE231" i="2"/>
  <c r="AE223" i="2"/>
  <c r="P120" i="2"/>
  <c r="Q120" i="2" s="1"/>
  <c r="R120" i="2" s="1"/>
  <c r="P317" i="2"/>
  <c r="Q317" i="2" s="1"/>
  <c r="S317" i="2" s="1"/>
  <c r="N317" i="2"/>
  <c r="O317" i="2" s="1"/>
  <c r="AE53" i="2"/>
  <c r="N138" i="2"/>
  <c r="O138" i="2" s="1"/>
  <c r="P53" i="2"/>
  <c r="Q53" i="2" s="1"/>
  <c r="AE331" i="2"/>
  <c r="P282" i="2"/>
  <c r="Q282" i="2" s="1"/>
  <c r="N282" i="2"/>
  <c r="O282" i="2" s="1"/>
  <c r="AE175" i="2"/>
  <c r="AE285" i="2"/>
  <c r="P223" i="2"/>
  <c r="Q223" i="2" s="1"/>
  <c r="N223" i="2"/>
  <c r="O223" i="2" s="1"/>
  <c r="AE120" i="2"/>
  <c r="N45" i="2"/>
  <c r="O45" i="2" s="1"/>
  <c r="P45" i="2"/>
  <c r="Q45" i="2" s="1"/>
  <c r="R45" i="2" s="1"/>
  <c r="AE66" i="2"/>
  <c r="AE255" i="2"/>
  <c r="N44" i="2"/>
  <c r="O44" i="2" s="1"/>
  <c r="P11" i="2"/>
  <c r="Q11" i="2" s="1"/>
  <c r="R11" i="2" s="1"/>
  <c r="N11" i="2"/>
  <c r="O11" i="2" s="1"/>
  <c r="P175" i="2"/>
  <c r="Q175" i="2" s="1"/>
  <c r="S175" i="2" s="1"/>
  <c r="N175" i="2"/>
  <c r="O175" i="2" s="1"/>
  <c r="AE50" i="2"/>
  <c r="AE54" i="2"/>
  <c r="AE173" i="2"/>
  <c r="AE63" i="2"/>
  <c r="N60" i="2"/>
  <c r="O60" i="2" s="1"/>
  <c r="AE49" i="2"/>
  <c r="AE251" i="2"/>
  <c r="AE113" i="2"/>
  <c r="AE44" i="2"/>
  <c r="P201" i="2"/>
  <c r="Q201" i="2" s="1"/>
  <c r="N201" i="2"/>
  <c r="O201" i="2" s="1"/>
  <c r="AE196" i="2"/>
  <c r="N54" i="2"/>
  <c r="O54" i="2" s="1"/>
  <c r="P54" i="2"/>
  <c r="Q54" i="2" s="1"/>
  <c r="S54" i="2" s="1"/>
  <c r="P173" i="2"/>
  <c r="Q173" i="2" s="1"/>
  <c r="R173" i="2" s="1"/>
  <c r="N173" i="2"/>
  <c r="O173" i="2" s="1"/>
  <c r="AE101" i="2"/>
  <c r="P73" i="2"/>
  <c r="Q73" i="2" s="1"/>
  <c r="S73" i="2" s="1"/>
  <c r="N73" i="2"/>
  <c r="O73" i="2" s="1"/>
  <c r="AE111" i="2"/>
  <c r="AE14" i="2"/>
  <c r="P245" i="2"/>
  <c r="Q245" i="2" s="1"/>
  <c r="R245" i="2" s="1"/>
  <c r="N245" i="2"/>
  <c r="O245" i="2" s="1"/>
  <c r="P330" i="2"/>
  <c r="Q330" i="2" s="1"/>
  <c r="S330" i="2" s="1"/>
  <c r="N330" i="2"/>
  <c r="O330" i="2" s="1"/>
  <c r="P287" i="2"/>
  <c r="Q287" i="2" s="1"/>
  <c r="N287" i="2"/>
  <c r="O287" i="2" s="1"/>
  <c r="AE211" i="2"/>
  <c r="P289" i="2"/>
  <c r="Q289" i="2" s="1"/>
  <c r="N289" i="2"/>
  <c r="O289" i="2" s="1"/>
  <c r="AE330" i="2"/>
  <c r="P29" i="2"/>
  <c r="AE153" i="2"/>
  <c r="AE224" i="2"/>
  <c r="P217" i="2"/>
  <c r="Q217" i="2" s="1"/>
  <c r="N217" i="2"/>
  <c r="O217" i="2" s="1"/>
  <c r="P46" i="2"/>
  <c r="Q46" i="2" s="1"/>
  <c r="S46" i="2" s="1"/>
  <c r="N46" i="2"/>
  <c r="O46" i="2" s="1"/>
  <c r="AE64" i="2"/>
  <c r="AE29" i="2"/>
  <c r="AE31" i="2" s="1"/>
  <c r="AE184" i="2"/>
  <c r="P131" i="2"/>
  <c r="Q131" i="2" s="1"/>
  <c r="R131" i="2" s="1"/>
  <c r="N131" i="2"/>
  <c r="O131" i="2" s="1"/>
  <c r="AE284" i="2"/>
  <c r="AE312" i="2"/>
  <c r="P211" i="2"/>
  <c r="Q211" i="2" s="1"/>
  <c r="N211" i="2"/>
  <c r="O211" i="2" s="1"/>
  <c r="AE183" i="2"/>
  <c r="P284" i="2"/>
  <c r="Q284" i="2" s="1"/>
  <c r="S284" i="2" s="1"/>
  <c r="N284" i="2"/>
  <c r="O284" i="2" s="1"/>
  <c r="P146" i="2"/>
  <c r="Q146" i="2" s="1"/>
  <c r="P110" i="2"/>
  <c r="Q110" i="2" s="1"/>
  <c r="S110" i="2" s="1"/>
  <c r="AE146" i="2"/>
  <c r="N222" i="2"/>
  <c r="O222" i="2" s="1"/>
  <c r="P222" i="2"/>
  <c r="Q222" i="2" s="1"/>
  <c r="S222" i="2" s="1"/>
  <c r="N283" i="2"/>
  <c r="O283" i="2" s="1"/>
  <c r="AE148" i="2"/>
  <c r="N184" i="2"/>
  <c r="O184" i="2" s="1"/>
  <c r="N69" i="2"/>
  <c r="O69" i="2" s="1"/>
  <c r="AE97" i="2"/>
  <c r="P148" i="2"/>
  <c r="Q148" i="2" s="1"/>
  <c r="N148" i="2"/>
  <c r="O148" i="2" s="1"/>
  <c r="N210" i="2"/>
  <c r="O210" i="2" s="1"/>
  <c r="P210" i="2"/>
  <c r="Q210" i="2" s="1"/>
  <c r="S210" i="2" s="1"/>
  <c r="AE197" i="2"/>
  <c r="AE248" i="2"/>
  <c r="AE302" i="2"/>
  <c r="N10" i="2"/>
  <c r="O10" i="2" s="1"/>
  <c r="N200" i="2"/>
  <c r="O200" i="2" s="1"/>
  <c r="P200" i="2"/>
  <c r="Q200" i="2" s="1"/>
  <c r="N147" i="2"/>
  <c r="O147" i="2" s="1"/>
  <c r="AE295" i="2"/>
  <c r="AE26" i="2"/>
  <c r="AE27" i="2" s="1"/>
  <c r="AE304" i="2"/>
  <c r="P18" i="2"/>
  <c r="Q18" i="2" s="1"/>
  <c r="S18" i="2" s="1"/>
  <c r="N116" i="2"/>
  <c r="O116" i="2" s="1"/>
  <c r="P116" i="2"/>
  <c r="Q116" i="2" s="1"/>
  <c r="P299" i="2"/>
  <c r="Q299" i="2" s="1"/>
  <c r="R299" i="2" s="1"/>
  <c r="N299" i="2"/>
  <c r="O299" i="2" s="1"/>
  <c r="P233" i="2"/>
  <c r="Q233" i="2" s="1"/>
  <c r="S233" i="2" s="1"/>
  <c r="N233" i="2"/>
  <c r="O233" i="2" s="1"/>
  <c r="P214" i="2"/>
  <c r="Q214" i="2" s="1"/>
  <c r="AE200" i="2"/>
  <c r="AE18" i="2"/>
  <c r="N298" i="2"/>
  <c r="O298" i="2" s="1"/>
  <c r="P298" i="2"/>
  <c r="Q298" i="2" s="1"/>
  <c r="AE190" i="2"/>
  <c r="AE236" i="2"/>
  <c r="P70" i="2"/>
  <c r="Q70" i="2" s="1"/>
  <c r="S70" i="2" s="1"/>
  <c r="N70" i="2"/>
  <c r="O70" i="2" s="1"/>
  <c r="AE116" i="2"/>
  <c r="AE57" i="2"/>
  <c r="AE80" i="2"/>
  <c r="AE65" i="2"/>
  <c r="AE301" i="2"/>
  <c r="AE157" i="2"/>
  <c r="P236" i="2"/>
  <c r="Q236" i="2" s="1"/>
  <c r="R236" i="2" s="1"/>
  <c r="N236" i="2"/>
  <c r="O236" i="2" s="1"/>
  <c r="AE253" i="2"/>
  <c r="AE242" i="2"/>
  <c r="AE112" i="2"/>
  <c r="P246" i="2"/>
  <c r="Q246" i="2" s="1"/>
  <c r="N246" i="2"/>
  <c r="O246" i="2" s="1"/>
  <c r="N249" i="2"/>
  <c r="O249" i="2" s="1"/>
  <c r="N121" i="2"/>
  <c r="O121" i="2" s="1"/>
  <c r="P121" i="2"/>
  <c r="Q121" i="2" s="1"/>
  <c r="R121" i="2" s="1"/>
  <c r="P301" i="2"/>
  <c r="Q301" i="2" s="1"/>
  <c r="S301" i="2" s="1"/>
  <c r="N301" i="2"/>
  <c r="O301" i="2" s="1"/>
  <c r="AE333" i="2"/>
  <c r="AE23" i="2"/>
  <c r="P178" i="2"/>
  <c r="Q178" i="2" s="1"/>
  <c r="S178" i="2" s="1"/>
  <c r="N178" i="2"/>
  <c r="O178" i="2" s="1"/>
  <c r="N112" i="2"/>
  <c r="O112" i="2" s="1"/>
  <c r="P112" i="2"/>
  <c r="Q112" i="2" s="1"/>
  <c r="S112" i="2" s="1"/>
  <c r="P22" i="2"/>
  <c r="Q22" i="2" s="1"/>
  <c r="S22" i="2" s="1"/>
  <c r="N22" i="2"/>
  <c r="O22" i="2" s="1"/>
  <c r="P202" i="2"/>
  <c r="Q202" i="2" s="1"/>
  <c r="R202" i="2" s="1"/>
  <c r="N202" i="2"/>
  <c r="O202" i="2" s="1"/>
  <c r="P318" i="2"/>
  <c r="Q318" i="2" s="1"/>
  <c r="R318" i="2" s="1"/>
  <c r="N318" i="2"/>
  <c r="O318" i="2" s="1"/>
  <c r="P313" i="2"/>
  <c r="Q313" i="2" s="1"/>
  <c r="R313" i="2" s="1"/>
  <c r="N161" i="2"/>
  <c r="O161" i="2" s="1"/>
  <c r="P161" i="2"/>
  <c r="Q161" i="2" s="1"/>
  <c r="S161" i="2" s="1"/>
  <c r="AE121" i="2"/>
  <c r="P288" i="2"/>
  <c r="Q288" i="2" s="1"/>
  <c r="S288" i="2" s="1"/>
  <c r="N288" i="2"/>
  <c r="O288" i="2" s="1"/>
  <c r="AE161" i="2"/>
  <c r="P247" i="2"/>
  <c r="Q247" i="2" s="1"/>
  <c r="P235" i="2"/>
  <c r="Q235" i="2" s="1"/>
  <c r="AE10" i="2"/>
  <c r="N218" i="2"/>
  <c r="O218" i="2" s="1"/>
  <c r="P60" i="2"/>
  <c r="Q60" i="2" s="1"/>
  <c r="S60" i="2" s="1"/>
  <c r="N158" i="2"/>
  <c r="O158" i="2" s="1"/>
  <c r="AE89" i="2"/>
  <c r="AE30" i="2"/>
  <c r="AE283" i="2"/>
  <c r="N68" i="2"/>
  <c r="O68" i="2" s="1"/>
  <c r="N53" i="2"/>
  <c r="O53" i="2" s="1"/>
  <c r="AE110" i="2"/>
  <c r="AE114" i="2" s="1"/>
  <c r="AE96" i="2"/>
  <c r="AE40" i="2"/>
  <c r="AE42" i="2" s="1"/>
  <c r="P133" i="2"/>
  <c r="Q133" i="2" s="1"/>
  <c r="AE160" i="2"/>
  <c r="AE125" i="2"/>
  <c r="AE127" i="2" s="1"/>
  <c r="P184" i="2"/>
  <c r="Q184" i="2" s="1"/>
  <c r="S184" i="2" s="1"/>
  <c r="P138" i="2"/>
  <c r="Q138" i="2" s="1"/>
  <c r="AE310" i="2"/>
  <c r="P147" i="2"/>
  <c r="Q147" i="2" s="1"/>
  <c r="P117" i="2"/>
  <c r="Q117" i="2" s="1"/>
  <c r="R117" i="2" s="1"/>
  <c r="AE233" i="2"/>
  <c r="AE144" i="2"/>
  <c r="N195" i="2"/>
  <c r="O195" i="2" s="1"/>
  <c r="P69" i="2"/>
  <c r="Q69" i="2" s="1"/>
  <c r="AE71" i="2"/>
  <c r="N177" i="2"/>
  <c r="O177" i="2" s="1"/>
  <c r="AE202" i="2"/>
  <c r="P72" i="2"/>
  <c r="Q72" i="2" s="1"/>
  <c r="R72" i="2" s="1"/>
  <c r="N326" i="2"/>
  <c r="O326" i="2" s="1"/>
  <c r="P122" i="2"/>
  <c r="Q122" i="2" s="1"/>
  <c r="N110" i="2"/>
  <c r="O110" i="2" s="1"/>
  <c r="N214" i="2"/>
  <c r="O214" i="2" s="1"/>
  <c r="N99" i="2"/>
  <c r="O99" i="2" s="1"/>
  <c r="P324" i="2"/>
  <c r="Q324" i="2" s="1"/>
  <c r="S324" i="2" s="1"/>
  <c r="P244" i="2"/>
  <c r="Q244" i="2" s="1"/>
  <c r="AE332" i="2"/>
  <c r="AE91" i="2"/>
  <c r="N71" i="2"/>
  <c r="O71" i="2" s="1"/>
  <c r="AE76" i="2"/>
  <c r="AE77" i="2" s="1"/>
  <c r="P249" i="2"/>
  <c r="Q249" i="2" s="1"/>
  <c r="S249" i="2" s="1"/>
  <c r="N332" i="2"/>
  <c r="O332" i="2" s="1"/>
  <c r="P44" i="2"/>
  <c r="Q44" i="2" s="1"/>
  <c r="AE104" i="2"/>
  <c r="N306" i="2"/>
  <c r="O306" i="2" s="1"/>
  <c r="N137" i="2"/>
  <c r="O137" i="2" s="1"/>
  <c r="N308" i="2"/>
  <c r="O308" i="2" s="1"/>
  <c r="N29" i="2"/>
  <c r="O29" i="2" s="1"/>
  <c r="AE247" i="2"/>
  <c r="N313" i="2"/>
  <c r="O313" i="2" s="1"/>
  <c r="N146" i="2"/>
  <c r="O146" i="2" s="1"/>
  <c r="N133" i="2"/>
  <c r="O133" i="2" s="1"/>
  <c r="P19" i="2"/>
  <c r="Q19" i="2" s="1"/>
  <c r="P283" i="2"/>
  <c r="Q283" i="2" s="1"/>
  <c r="R283" i="2" s="1"/>
  <c r="P218" i="2"/>
  <c r="Q218" i="2" s="1"/>
  <c r="S218" i="2" s="1"/>
  <c r="AE69" i="2"/>
  <c r="AE300" i="2"/>
  <c r="AB71" i="2"/>
  <c r="AE298" i="2"/>
  <c r="AB110" i="2"/>
  <c r="I316" i="2"/>
  <c r="I332" i="2"/>
  <c r="N297" i="2"/>
  <c r="O297" i="2" s="1"/>
  <c r="AE17" i="2"/>
  <c r="I340" i="2"/>
  <c r="P71" i="2"/>
  <c r="Q71" i="2" s="1"/>
  <c r="S71" i="2" s="1"/>
  <c r="N52" i="2"/>
  <c r="O52" i="2" s="1"/>
  <c r="AE156" i="2"/>
  <c r="AE147" i="2"/>
  <c r="N215" i="2"/>
  <c r="O215" i="2" s="1"/>
  <c r="P158" i="2"/>
  <c r="Q158" i="2" s="1"/>
  <c r="P137" i="2"/>
  <c r="Q137" i="2" s="1"/>
  <c r="P195" i="2"/>
  <c r="Q195" i="2" s="1"/>
  <c r="S195" i="2" s="1"/>
  <c r="I270" i="2"/>
  <c r="I30" i="2"/>
  <c r="S153" i="2"/>
  <c r="I110" i="2"/>
  <c r="AE58" i="2"/>
  <c r="N120" i="2"/>
  <c r="O120" i="2" s="1"/>
  <c r="AE59" i="2"/>
  <c r="AE158" i="2"/>
  <c r="AB160" i="2"/>
  <c r="AB91" i="2"/>
  <c r="I99" i="2"/>
  <c r="AE241" i="2"/>
  <c r="AE132" i="2"/>
  <c r="I353" i="2"/>
  <c r="I352" i="2" s="1"/>
  <c r="W187" i="2"/>
  <c r="W95" i="2"/>
  <c r="R12" i="2"/>
  <c r="AE306" i="2"/>
  <c r="N328" i="2"/>
  <c r="O328" i="2" s="1"/>
  <c r="S220" i="2"/>
  <c r="N18" i="2"/>
  <c r="O18" i="2" s="1"/>
  <c r="S95" i="2"/>
  <c r="P10" i="2"/>
  <c r="Q10" i="2" s="1"/>
  <c r="I326" i="2"/>
  <c r="P332" i="2"/>
  <c r="Q332" i="2" s="1"/>
  <c r="S332" i="2" s="1"/>
  <c r="N353" i="2"/>
  <c r="O353" i="2" s="1"/>
  <c r="X95" i="2"/>
  <c r="AE48" i="2"/>
  <c r="AE168" i="2"/>
  <c r="S12" i="2"/>
  <c r="N324" i="2"/>
  <c r="O324" i="2" s="1"/>
  <c r="W220" i="2"/>
  <c r="N244" i="2"/>
  <c r="O244" i="2" s="1"/>
  <c r="AE235" i="2"/>
  <c r="W12" i="2"/>
  <c r="N237" i="2"/>
  <c r="O237" i="2" s="1"/>
  <c r="N122" i="2"/>
  <c r="O122" i="2" s="1"/>
  <c r="X220" i="2"/>
  <c r="AE159" i="2"/>
  <c r="AE291" i="2"/>
  <c r="N225" i="2"/>
  <c r="O225" i="2" s="1"/>
  <c r="AE129" i="2"/>
  <c r="S271" i="2"/>
  <c r="R185" i="2"/>
  <c r="X185" i="2"/>
  <c r="W185" i="2"/>
  <c r="W191" i="2"/>
  <c r="R191" i="2"/>
  <c r="S191" i="2"/>
  <c r="X191" i="2"/>
  <c r="R180" i="2"/>
  <c r="W189" i="2"/>
  <c r="R189" i="2"/>
  <c r="X189" i="2"/>
  <c r="X180" i="2"/>
  <c r="W327" i="2"/>
  <c r="X327" i="2"/>
  <c r="S327" i="2"/>
  <c r="X240" i="2"/>
  <c r="R240" i="2"/>
  <c r="W240" i="2"/>
  <c r="W86" i="2"/>
  <c r="X86" i="2"/>
  <c r="R276" i="2"/>
  <c r="R86" i="2"/>
  <c r="S269" i="2"/>
  <c r="P348" i="2"/>
  <c r="X269" i="2"/>
  <c r="W192" i="2"/>
  <c r="R345" i="2"/>
  <c r="X192" i="2"/>
  <c r="R192" i="2"/>
  <c r="W345" i="2"/>
  <c r="X167" i="2"/>
  <c r="W167" i="2"/>
  <c r="R167" i="2"/>
  <c r="P152" i="2"/>
  <c r="Q152" i="2" s="1"/>
  <c r="S152" i="2" s="1"/>
  <c r="N152" i="2"/>
  <c r="O152" i="2" s="1"/>
  <c r="N251" i="2"/>
  <c r="O251" i="2" s="1"/>
  <c r="P251" i="2"/>
  <c r="Q251" i="2" s="1"/>
  <c r="S251" i="2" s="1"/>
  <c r="N96" i="2"/>
  <c r="O96" i="2" s="1"/>
  <c r="P96" i="2"/>
  <c r="Q96" i="2" s="1"/>
  <c r="R96" i="2" s="1"/>
  <c r="N162" i="2"/>
  <c r="O162" i="2" s="1"/>
  <c r="P162" i="2"/>
  <c r="Q162" i="2" s="1"/>
  <c r="N76" i="2"/>
  <c r="N77" i="2" s="1"/>
  <c r="P76" i="2"/>
  <c r="Q76" i="2" s="1"/>
  <c r="P300" i="2"/>
  <c r="Q300" i="2" s="1"/>
  <c r="S300" i="2" s="1"/>
  <c r="N300" i="2"/>
  <c r="O300" i="2" s="1"/>
  <c r="P26" i="2"/>
  <c r="P27" i="2" s="1"/>
  <c r="N26" i="2"/>
  <c r="O26" i="2" s="1"/>
  <c r="O27" i="2" s="1"/>
  <c r="P37" i="2"/>
  <c r="Q37" i="2" s="1"/>
  <c r="S37" i="2" s="1"/>
  <c r="N37" i="2"/>
  <c r="O37" i="2" s="1"/>
  <c r="N186" i="2"/>
  <c r="O186" i="2" s="1"/>
  <c r="P186" i="2"/>
  <c r="Q186" i="2" s="1"/>
  <c r="S186" i="2" s="1"/>
  <c r="P312" i="2"/>
  <c r="Q312" i="2" s="1"/>
  <c r="S312" i="2" s="1"/>
  <c r="N312" i="2"/>
  <c r="O312" i="2" s="1"/>
  <c r="N119" i="2"/>
  <c r="O119" i="2" s="1"/>
  <c r="P119" i="2"/>
  <c r="Q119" i="2" s="1"/>
  <c r="N107" i="2"/>
  <c r="O107" i="2" s="1"/>
  <c r="P107" i="2"/>
  <c r="Q107" i="2" s="1"/>
  <c r="R107" i="2" s="1"/>
  <c r="P106" i="2"/>
  <c r="Q106" i="2" s="1"/>
  <c r="R106" i="2" s="1"/>
  <c r="N106" i="2"/>
  <c r="O106" i="2" s="1"/>
  <c r="AE238" i="2"/>
  <c r="P80" i="2"/>
  <c r="Q80" i="2" s="1"/>
  <c r="S80" i="2" s="1"/>
  <c r="N80" i="2"/>
  <c r="O80" i="2" s="1"/>
  <c r="AE320" i="2"/>
  <c r="P126" i="2"/>
  <c r="Q126" i="2" s="1"/>
  <c r="S126" i="2" s="1"/>
  <c r="N126" i="2"/>
  <c r="O126" i="2" s="1"/>
  <c r="N333" i="2"/>
  <c r="O333" i="2" s="1"/>
  <c r="P333" i="2"/>
  <c r="Q333" i="2" s="1"/>
  <c r="N232" i="2"/>
  <c r="O232" i="2" s="1"/>
  <c r="P232" i="2"/>
  <c r="Q232" i="2" s="1"/>
  <c r="AE201" i="2"/>
  <c r="P309" i="2"/>
  <c r="Q309" i="2" s="1"/>
  <c r="S309" i="2" s="1"/>
  <c r="N309" i="2"/>
  <c r="O309" i="2" s="1"/>
  <c r="N295" i="2"/>
  <c r="O295" i="2" s="1"/>
  <c r="P295" i="2"/>
  <c r="Q295" i="2" s="1"/>
  <c r="S295" i="2" s="1"/>
  <c r="N139" i="2"/>
  <c r="O139" i="2" s="1"/>
  <c r="P139" i="2"/>
  <c r="Q139" i="2" s="1"/>
  <c r="S139" i="2" s="1"/>
  <c r="P16" i="2"/>
  <c r="Q16" i="2" s="1"/>
  <c r="R16" i="2" s="1"/>
  <c r="N16" i="2"/>
  <c r="O16" i="2" s="1"/>
  <c r="AE179" i="2"/>
  <c r="N159" i="2"/>
  <c r="O159" i="2" s="1"/>
  <c r="P159" i="2"/>
  <c r="Q159" i="2" s="1"/>
  <c r="S159" i="2" s="1"/>
  <c r="P252" i="2"/>
  <c r="Q252" i="2" s="1"/>
  <c r="N252" i="2"/>
  <c r="O252" i="2" s="1"/>
  <c r="N145" i="2"/>
  <c r="O145" i="2" s="1"/>
  <c r="P145" i="2"/>
  <c r="Q145" i="2" s="1"/>
  <c r="R145" i="2" s="1"/>
  <c r="AE288" i="2"/>
  <c r="N13" i="2"/>
  <c r="O13" i="2" s="1"/>
  <c r="P13" i="2"/>
  <c r="Q13" i="2" s="1"/>
  <c r="S13" i="2" s="1"/>
  <c r="P303" i="2"/>
  <c r="Q303" i="2" s="1"/>
  <c r="R303" i="2" s="1"/>
  <c r="N303" i="2"/>
  <c r="O303" i="2" s="1"/>
  <c r="P253" i="2"/>
  <c r="Q253" i="2" s="1"/>
  <c r="N253" i="2"/>
  <c r="O253" i="2" s="1"/>
  <c r="N129" i="2"/>
  <c r="O129" i="2" s="1"/>
  <c r="P129" i="2"/>
  <c r="Q129" i="2" s="1"/>
  <c r="P263" i="2"/>
  <c r="Q263" i="2" s="1"/>
  <c r="N263" i="2"/>
  <c r="O263" i="2" s="1"/>
  <c r="N17" i="2"/>
  <c r="O17" i="2" s="1"/>
  <c r="P17" i="2"/>
  <c r="Q17" i="2" s="1"/>
  <c r="S17" i="2" s="1"/>
  <c r="P204" i="2"/>
  <c r="Q204" i="2" s="1"/>
  <c r="R204" i="2" s="1"/>
  <c r="N204" i="2"/>
  <c r="O204" i="2" s="1"/>
  <c r="N196" i="2"/>
  <c r="O196" i="2" s="1"/>
  <c r="P196" i="2"/>
  <c r="Q196" i="2" s="1"/>
  <c r="S196" i="2" s="1"/>
  <c r="N150" i="2"/>
  <c r="O150" i="2" s="1"/>
  <c r="P150" i="2"/>
  <c r="Q150" i="2" s="1"/>
  <c r="S150" i="2" s="1"/>
  <c r="N36" i="2"/>
  <c r="P36" i="2"/>
  <c r="Q36" i="2" s="1"/>
  <c r="AE143" i="2"/>
  <c r="N170" i="2"/>
  <c r="O170" i="2" s="1"/>
  <c r="P170" i="2"/>
  <c r="Q170" i="2" s="1"/>
  <c r="R170" i="2" s="1"/>
  <c r="AE195" i="2"/>
  <c r="N228" i="2"/>
  <c r="O228" i="2" s="1"/>
  <c r="P228" i="2"/>
  <c r="Q228" i="2" s="1"/>
  <c r="AE214" i="2"/>
  <c r="N103" i="2"/>
  <c r="O103" i="2" s="1"/>
  <c r="P103" i="2"/>
  <c r="Q103" i="2" s="1"/>
  <c r="R103" i="2" s="1"/>
  <c r="N168" i="2"/>
  <c r="O168" i="2" s="1"/>
  <c r="P168" i="2"/>
  <c r="Q168" i="2" s="1"/>
  <c r="P199" i="2"/>
  <c r="Q199" i="2" s="1"/>
  <c r="S199" i="2" s="1"/>
  <c r="N199" i="2"/>
  <c r="O199" i="2" s="1"/>
  <c r="AE328" i="2"/>
  <c r="AE219" i="2"/>
  <c r="N239" i="2"/>
  <c r="O239" i="2" s="1"/>
  <c r="P239" i="2"/>
  <c r="Q239" i="2" s="1"/>
  <c r="S239" i="2" s="1"/>
  <c r="P229" i="2"/>
  <c r="Q229" i="2" s="1"/>
  <c r="S229" i="2" s="1"/>
  <c r="N229" i="2"/>
  <c r="O229" i="2" s="1"/>
  <c r="P176" i="2"/>
  <c r="Q176" i="2" s="1"/>
  <c r="N176" i="2"/>
  <c r="O176" i="2" s="1"/>
  <c r="AE257" i="2"/>
  <c r="N149" i="2"/>
  <c r="O149" i="2" s="1"/>
  <c r="P149" i="2"/>
  <c r="Q149" i="2" s="1"/>
  <c r="R149" i="2" s="1"/>
  <c r="AE313" i="2"/>
  <c r="N227" i="2"/>
  <c r="O227" i="2" s="1"/>
  <c r="P227" i="2"/>
  <c r="Q227" i="2" s="1"/>
  <c r="R227" i="2" s="1"/>
  <c r="W180" i="2"/>
  <c r="X277" i="2"/>
  <c r="X272" i="2"/>
  <c r="X340" i="2"/>
  <c r="W340" i="2"/>
  <c r="S340" i="2"/>
  <c r="S348" i="2" s="1"/>
  <c r="R340" i="2"/>
  <c r="Q348" i="2"/>
  <c r="S268" i="2"/>
  <c r="R268" i="2"/>
  <c r="R207" i="2"/>
  <c r="X207" i="2"/>
  <c r="W207" i="2"/>
  <c r="S207" i="2"/>
  <c r="X342" i="2"/>
  <c r="W342" i="2"/>
  <c r="X341" i="2"/>
  <c r="W341" i="2"/>
  <c r="X345" i="2"/>
  <c r="O339" i="2"/>
  <c r="W343" i="2"/>
  <c r="X343" i="2"/>
  <c r="W269" i="2"/>
  <c r="W84" i="2"/>
  <c r="X84" i="2"/>
  <c r="W346" i="2"/>
  <c r="X346" i="2"/>
  <c r="X344" i="2"/>
  <c r="W344" i="2"/>
  <c r="AD244" i="2"/>
  <c r="M248" i="2"/>
  <c r="M14" i="2"/>
  <c r="AD70" i="2"/>
  <c r="AD326" i="2"/>
  <c r="M169" i="2"/>
  <c r="Q2" i="2"/>
  <c r="M242" i="2"/>
  <c r="M125" i="2"/>
  <c r="AD293" i="2"/>
  <c r="M101" i="2"/>
  <c r="AD16" i="2"/>
  <c r="M304" i="2"/>
  <c r="AD81" i="2"/>
  <c r="M322" i="2"/>
  <c r="M291" i="2"/>
  <c r="M58" i="2"/>
  <c r="AD174" i="2"/>
  <c r="M183" i="2"/>
  <c r="AD294" i="2"/>
  <c r="M98" i="2"/>
  <c r="AD118" i="2"/>
  <c r="M49" i="2"/>
  <c r="AD299" i="2"/>
  <c r="AD265" i="2"/>
  <c r="AD19" i="2"/>
  <c r="M157" i="2"/>
  <c r="M23" i="2"/>
  <c r="M143" i="2"/>
  <c r="M254" i="2"/>
  <c r="AD243" i="2"/>
  <c r="M307" i="2"/>
  <c r="AD133" i="2"/>
  <c r="M302" i="2"/>
  <c r="M15" i="2"/>
  <c r="AD246" i="2"/>
  <c r="AD324" i="2"/>
  <c r="M59" i="2"/>
  <c r="AD210" i="2"/>
  <c r="M292" i="2"/>
  <c r="M66" i="2"/>
  <c r="M89" i="2"/>
  <c r="AD216" i="2"/>
  <c r="M57" i="2"/>
  <c r="AD318" i="2"/>
  <c r="M40" i="2"/>
  <c r="AD178" i="2"/>
  <c r="AD262" i="2"/>
  <c r="M85" i="2"/>
  <c r="AD142" i="2"/>
  <c r="M315" i="2"/>
  <c r="AD215" i="2"/>
  <c r="AD13" i="2"/>
  <c r="Q3" i="2"/>
  <c r="M113" i="2"/>
  <c r="AD256" i="2"/>
  <c r="M48" i="2"/>
  <c r="AD137" i="2"/>
  <c r="M231" i="2"/>
  <c r="M63" i="2"/>
  <c r="AD60" i="2"/>
  <c r="M90" i="2"/>
  <c r="AD230" i="2"/>
  <c r="AD249" i="2"/>
  <c r="M111" i="2"/>
  <c r="AD232" i="2"/>
  <c r="AD289" i="2"/>
  <c r="M160" i="2"/>
  <c r="AD36" i="2"/>
  <c r="M65" i="2"/>
  <c r="M50" i="2"/>
  <c r="AD287" i="2"/>
  <c r="M41" i="2"/>
  <c r="AD245" i="2"/>
  <c r="AD117" i="2"/>
  <c r="AD282" i="2"/>
  <c r="AD11" i="2"/>
  <c r="M144" i="2"/>
  <c r="AD229" i="2"/>
  <c r="M51" i="2"/>
  <c r="AD309" i="2"/>
  <c r="AD37" i="2"/>
  <c r="M156" i="2"/>
  <c r="AD217" i="2"/>
  <c r="AD222" i="2"/>
  <c r="M285" i="2"/>
  <c r="M91" i="2"/>
  <c r="AD46" i="2"/>
  <c r="AD122" i="2"/>
  <c r="M224" i="2"/>
  <c r="AD188" i="2"/>
  <c r="M197" i="2"/>
  <c r="M241" i="2"/>
  <c r="AD317" i="2"/>
  <c r="M179" i="2"/>
  <c r="M310" i="2"/>
  <c r="M190" i="2"/>
  <c r="M264" i="2"/>
  <c r="AD263" i="2"/>
  <c r="AD73" i="2"/>
  <c r="M316" i="2"/>
  <c r="AD105" i="2"/>
  <c r="AD297" i="2"/>
  <c r="AD286" i="2"/>
  <c r="AD45" i="2"/>
  <c r="M30" i="2"/>
  <c r="AD308" i="2"/>
  <c r="M97" i="2"/>
  <c r="W274" i="2" l="1"/>
  <c r="X276" i="2"/>
  <c r="P278" i="2"/>
  <c r="W166" i="2"/>
  <c r="R166" i="2"/>
  <c r="Q278" i="2"/>
  <c r="AE24" i="2"/>
  <c r="X270" i="2"/>
  <c r="S274" i="2"/>
  <c r="S278" i="2" s="1"/>
  <c r="R270" i="2"/>
  <c r="R278" i="2" s="1"/>
  <c r="W270" i="2"/>
  <c r="X166" i="2"/>
  <c r="AE73" i="2"/>
  <c r="AE263" i="2"/>
  <c r="N190" i="2"/>
  <c r="O190" i="2" s="1"/>
  <c r="P190" i="2"/>
  <c r="Q190" i="2" s="1"/>
  <c r="S190" i="2" s="1"/>
  <c r="P310" i="2"/>
  <c r="Q310" i="2" s="1"/>
  <c r="R310" i="2" s="1"/>
  <c r="N310" i="2"/>
  <c r="O310" i="2" s="1"/>
  <c r="P179" i="2"/>
  <c r="Q179" i="2" s="1"/>
  <c r="S179" i="2" s="1"/>
  <c r="N179" i="2"/>
  <c r="O179" i="2" s="1"/>
  <c r="AE317" i="2"/>
  <c r="P241" i="2"/>
  <c r="Q241" i="2" s="1"/>
  <c r="R241" i="2" s="1"/>
  <c r="N241" i="2"/>
  <c r="O241" i="2" s="1"/>
  <c r="N197" i="2"/>
  <c r="O197" i="2" s="1"/>
  <c r="P197" i="2"/>
  <c r="Q197" i="2" s="1"/>
  <c r="R197" i="2" s="1"/>
  <c r="AE188" i="2"/>
  <c r="N224" i="2"/>
  <c r="O224" i="2" s="1"/>
  <c r="P224" i="2"/>
  <c r="Q224" i="2" s="1"/>
  <c r="R224" i="2" s="1"/>
  <c r="AE46" i="2"/>
  <c r="N91" i="2"/>
  <c r="O91" i="2" s="1"/>
  <c r="P91" i="2"/>
  <c r="Q91" i="2" s="1"/>
  <c r="R91" i="2" s="1"/>
  <c r="N285" i="2"/>
  <c r="O285" i="2" s="1"/>
  <c r="P285" i="2"/>
  <c r="Q285" i="2" s="1"/>
  <c r="R285" i="2" s="1"/>
  <c r="AE222" i="2"/>
  <c r="AE217" i="2"/>
  <c r="AE37" i="2"/>
  <c r="AE309" i="2"/>
  <c r="P51" i="2"/>
  <c r="Q51" i="2" s="1"/>
  <c r="R51" i="2" s="1"/>
  <c r="N51" i="2"/>
  <c r="O51" i="2" s="1"/>
  <c r="AE229" i="2"/>
  <c r="P144" i="2"/>
  <c r="Q144" i="2" s="1"/>
  <c r="R144" i="2" s="1"/>
  <c r="N144" i="2"/>
  <c r="O144" i="2" s="1"/>
  <c r="AE11" i="2"/>
  <c r="AE117" i="2"/>
  <c r="AE245" i="2"/>
  <c r="N65" i="2"/>
  <c r="O65" i="2" s="1"/>
  <c r="P65" i="2"/>
  <c r="Q65" i="2" s="1"/>
  <c r="S65" i="2" s="1"/>
  <c r="AE36" i="2"/>
  <c r="AE38" i="2" s="1"/>
  <c r="AE289" i="2"/>
  <c r="AE232" i="2"/>
  <c r="AE60" i="2"/>
  <c r="N63" i="2"/>
  <c r="O63" i="2" s="1"/>
  <c r="P63" i="2"/>
  <c r="Q63" i="2" s="1"/>
  <c r="S63" i="2" s="1"/>
  <c r="P231" i="2"/>
  <c r="Q231" i="2" s="1"/>
  <c r="S231" i="2" s="1"/>
  <c r="N231" i="2"/>
  <c r="O231" i="2" s="1"/>
  <c r="AE13" i="2"/>
  <c r="AE215" i="2"/>
  <c r="P315" i="2"/>
  <c r="Q315" i="2" s="1"/>
  <c r="R315" i="2" s="1"/>
  <c r="N315" i="2"/>
  <c r="O315" i="2" s="1"/>
  <c r="P57" i="2"/>
  <c r="Q57" i="2" s="1"/>
  <c r="R57" i="2" s="1"/>
  <c r="N57" i="2"/>
  <c r="O57" i="2" s="1"/>
  <c r="AE216" i="2"/>
  <c r="P89" i="2"/>
  <c r="Q89" i="2" s="1"/>
  <c r="R89" i="2" s="1"/>
  <c r="N89" i="2"/>
  <c r="O89" i="2" s="1"/>
  <c r="N15" i="2"/>
  <c r="O15" i="2" s="1"/>
  <c r="P15" i="2"/>
  <c r="Q15" i="2" s="1"/>
  <c r="S15" i="2" s="1"/>
  <c r="N302" i="2"/>
  <c r="O302" i="2" s="1"/>
  <c r="P302" i="2"/>
  <c r="Q302" i="2" s="1"/>
  <c r="R302" i="2" s="1"/>
  <c r="AE133" i="2"/>
  <c r="AE134" i="2" s="1"/>
  <c r="N143" i="2"/>
  <c r="O143" i="2" s="1"/>
  <c r="P143" i="2"/>
  <c r="Q143" i="2" s="1"/>
  <c r="S143" i="2" s="1"/>
  <c r="P183" i="2"/>
  <c r="Q183" i="2" s="1"/>
  <c r="S183" i="2" s="1"/>
  <c r="N183" i="2"/>
  <c r="O183" i="2" s="1"/>
  <c r="AE174" i="2"/>
  <c r="N58" i="2"/>
  <c r="O58" i="2" s="1"/>
  <c r="P58" i="2"/>
  <c r="Q58" i="2" s="1"/>
  <c r="S58" i="2" s="1"/>
  <c r="P291" i="2"/>
  <c r="Q291" i="2" s="1"/>
  <c r="R291" i="2" s="1"/>
  <c r="N291" i="2"/>
  <c r="O291" i="2" s="1"/>
  <c r="P304" i="2"/>
  <c r="Q304" i="2" s="1"/>
  <c r="S304" i="2" s="1"/>
  <c r="N304" i="2"/>
  <c r="O304" i="2" s="1"/>
  <c r="AE16" i="2"/>
  <c r="P101" i="2"/>
  <c r="Q101" i="2" s="1"/>
  <c r="R101" i="2" s="1"/>
  <c r="N101" i="2"/>
  <c r="O101" i="2" s="1"/>
  <c r="P14" i="2"/>
  <c r="Q14" i="2" s="1"/>
  <c r="S14" i="2" s="1"/>
  <c r="N14" i="2"/>
  <c r="O14" i="2" s="1"/>
  <c r="N248" i="2"/>
  <c r="O248" i="2" s="1"/>
  <c r="P248" i="2"/>
  <c r="Q248" i="2" s="1"/>
  <c r="S248" i="2" s="1"/>
  <c r="AE244" i="2"/>
  <c r="X274" i="2"/>
  <c r="O278" i="2"/>
  <c r="W359" i="2"/>
  <c r="W360" i="2" s="1"/>
  <c r="W53" i="2"/>
  <c r="N360" i="2"/>
  <c r="R55" i="2"/>
  <c r="X53" i="2"/>
  <c r="W112" i="2"/>
  <c r="R112" i="2"/>
  <c r="W273" i="2"/>
  <c r="S154" i="2"/>
  <c r="X154" i="2"/>
  <c r="W154" i="2"/>
  <c r="X69" i="2"/>
  <c r="Q34" i="2"/>
  <c r="R33" i="2"/>
  <c r="R34" i="2" s="1"/>
  <c r="X33" i="2"/>
  <c r="X34" i="2" s="1"/>
  <c r="S33" i="2"/>
  <c r="S34" i="2" s="1"/>
  <c r="W301" i="2"/>
  <c r="W214" i="2"/>
  <c r="R60" i="2"/>
  <c r="X55" i="2"/>
  <c r="X271" i="2"/>
  <c r="X238" i="2"/>
  <c r="X47" i="2"/>
  <c r="R47" i="2"/>
  <c r="W328" i="2"/>
  <c r="W219" i="2"/>
  <c r="R219" i="2"/>
  <c r="N278" i="2"/>
  <c r="W60" i="2"/>
  <c r="X60" i="2"/>
  <c r="W45" i="2"/>
  <c r="S45" i="2"/>
  <c r="W238" i="2"/>
  <c r="R237" i="2"/>
  <c r="R234" i="2"/>
  <c r="W347" i="2"/>
  <c r="W314" i="2"/>
  <c r="S238" i="2"/>
  <c r="S314" i="2"/>
  <c r="S283" i="2"/>
  <c r="N348" i="2"/>
  <c r="X70" i="2"/>
  <c r="X105" i="2"/>
  <c r="W283" i="2"/>
  <c r="R331" i="2"/>
  <c r="R314" i="2"/>
  <c r="X314" i="2"/>
  <c r="S225" i="2"/>
  <c r="W275" i="2"/>
  <c r="R215" i="2"/>
  <c r="R213" i="2"/>
  <c r="X214" i="2"/>
  <c r="R214" i="2"/>
  <c r="S214" i="2"/>
  <c r="S56" i="2"/>
  <c r="W56" i="2"/>
  <c r="R321" i="2"/>
  <c r="W54" i="2"/>
  <c r="R54" i="2"/>
  <c r="X54" i="2"/>
  <c r="X225" i="2"/>
  <c r="X219" i="2"/>
  <c r="X56" i="2"/>
  <c r="X226" i="2"/>
  <c r="R330" i="2"/>
  <c r="X234" i="2"/>
  <c r="R256" i="2"/>
  <c r="S105" i="2"/>
  <c r="W105" i="2"/>
  <c r="R105" i="2"/>
  <c r="X319" i="2"/>
  <c r="R319" i="2"/>
  <c r="W319" i="2"/>
  <c r="X44" i="2"/>
  <c r="W237" i="2"/>
  <c r="X256" i="2"/>
  <c r="R226" i="2"/>
  <c r="R323" i="2"/>
  <c r="W226" i="2"/>
  <c r="S226" i="2"/>
  <c r="R100" i="2"/>
  <c r="S265" i="2"/>
  <c r="W234" i="2"/>
  <c r="W215" i="2"/>
  <c r="W256" i="2"/>
  <c r="X233" i="2"/>
  <c r="X210" i="2"/>
  <c r="R210" i="2"/>
  <c r="W210" i="2"/>
  <c r="W233" i="2"/>
  <c r="X325" i="2"/>
  <c r="W100" i="2"/>
  <c r="W247" i="2"/>
  <c r="X311" i="2"/>
  <c r="S311" i="2"/>
  <c r="R311" i="2"/>
  <c r="W311" i="2"/>
  <c r="R297" i="2"/>
  <c r="X147" i="2"/>
  <c r="R296" i="2"/>
  <c r="S102" i="2"/>
  <c r="R188" i="2"/>
  <c r="R151" i="2"/>
  <c r="R326" i="2"/>
  <c r="R198" i="2"/>
  <c r="S325" i="2"/>
  <c r="W325" i="2"/>
  <c r="W198" i="2"/>
  <c r="R325" i="2"/>
  <c r="X198" i="2"/>
  <c r="R308" i="2"/>
  <c r="X308" i="2"/>
  <c r="W222" i="2"/>
  <c r="X222" i="2"/>
  <c r="X218" i="2"/>
  <c r="X283" i="2"/>
  <c r="W245" i="2"/>
  <c r="X305" i="2"/>
  <c r="X290" i="2"/>
  <c r="R286" i="2"/>
  <c r="X286" i="2"/>
  <c r="R222" i="2"/>
  <c r="W235" i="2"/>
  <c r="R235" i="2"/>
  <c r="S245" i="2"/>
  <c r="W225" i="2"/>
  <c r="X326" i="2"/>
  <c r="W223" i="2"/>
  <c r="X321" i="2"/>
  <c r="W323" i="2"/>
  <c r="R317" i="2"/>
  <c r="R175" i="2"/>
  <c r="X104" i="2"/>
  <c r="W290" i="2"/>
  <c r="R290" i="2"/>
  <c r="X211" i="2"/>
  <c r="X289" i="2"/>
  <c r="S290" i="2"/>
  <c r="R305" i="2"/>
  <c r="S305" i="2"/>
  <c r="W305" i="2"/>
  <c r="X330" i="2"/>
  <c r="X208" i="2"/>
  <c r="W213" i="2"/>
  <c r="W230" i="2"/>
  <c r="X158" i="2"/>
  <c r="R104" i="2"/>
  <c r="W104" i="2"/>
  <c r="R174" i="2"/>
  <c r="W174" i="2"/>
  <c r="W320" i="2"/>
  <c r="S320" i="2"/>
  <c r="X174" i="2"/>
  <c r="W137" i="2"/>
  <c r="S294" i="2"/>
  <c r="W55" i="2"/>
  <c r="X64" i="2"/>
  <c r="S293" i="2"/>
  <c r="X293" i="2"/>
  <c r="W293" i="2"/>
  <c r="W64" i="2"/>
  <c r="X320" i="2"/>
  <c r="X294" i="2"/>
  <c r="S11" i="2"/>
  <c r="W294" i="2"/>
  <c r="S68" i="2"/>
  <c r="W68" i="2"/>
  <c r="X68" i="2"/>
  <c r="R81" i="2"/>
  <c r="W287" i="2"/>
  <c r="X188" i="2"/>
  <c r="R22" i="2"/>
  <c r="X81" i="2"/>
  <c r="W201" i="2"/>
  <c r="W188" i="2"/>
  <c r="W317" i="2"/>
  <c r="W81" i="2"/>
  <c r="X317" i="2"/>
  <c r="X99" i="2"/>
  <c r="R130" i="2"/>
  <c r="R46" i="2"/>
  <c r="X130" i="2"/>
  <c r="X102" i="2"/>
  <c r="X100" i="2"/>
  <c r="R99" i="2"/>
  <c r="S99" i="2"/>
  <c r="W99" i="2"/>
  <c r="W326" i="2"/>
  <c r="X122" i="2"/>
  <c r="X203" i="2"/>
  <c r="W321" i="2"/>
  <c r="X213" i="2"/>
  <c r="W286" i="2"/>
  <c r="S235" i="2"/>
  <c r="X296" i="2"/>
  <c r="X323" i="2"/>
  <c r="X235" i="2"/>
  <c r="S223" i="2"/>
  <c r="W216" i="2"/>
  <c r="X328" i="2"/>
  <c r="W257" i="2"/>
  <c r="X216" i="2"/>
  <c r="S257" i="2"/>
  <c r="R216" i="2"/>
  <c r="W308" i="2"/>
  <c r="X223" i="2"/>
  <c r="S318" i="2"/>
  <c r="X244" i="2"/>
  <c r="R223" i="2"/>
  <c r="R247" i="2"/>
  <c r="W318" i="2"/>
  <c r="X257" i="2"/>
  <c r="X247" i="2"/>
  <c r="X318" i="2"/>
  <c r="S247" i="2"/>
  <c r="W218" i="2"/>
  <c r="W118" i="2"/>
  <c r="X202" i="2"/>
  <c r="R203" i="2"/>
  <c r="W138" i="2"/>
  <c r="S203" i="2"/>
  <c r="W203" i="2"/>
  <c r="W117" i="2"/>
  <c r="X117" i="2"/>
  <c r="R178" i="2"/>
  <c r="S117" i="2"/>
  <c r="W130" i="2"/>
  <c r="R329" i="2"/>
  <c r="X329" i="2"/>
  <c r="W330" i="2"/>
  <c r="W208" i="2"/>
  <c r="R208" i="2"/>
  <c r="X230" i="2"/>
  <c r="S208" i="2"/>
  <c r="R328" i="2"/>
  <c r="R233" i="2"/>
  <c r="X133" i="2"/>
  <c r="W298" i="2"/>
  <c r="W265" i="2"/>
  <c r="W212" i="2"/>
  <c r="X212" i="2"/>
  <c r="R289" i="2"/>
  <c r="S289" i="2"/>
  <c r="W289" i="2"/>
  <c r="W18" i="2"/>
  <c r="R212" i="2"/>
  <c r="W329" i="2"/>
  <c r="R244" i="2"/>
  <c r="X246" i="2"/>
  <c r="W244" i="2"/>
  <c r="X215" i="2"/>
  <c r="S244" i="2"/>
  <c r="W131" i="2"/>
  <c r="R230" i="2"/>
  <c r="X217" i="2"/>
  <c r="W243" i="2"/>
  <c r="S131" i="2"/>
  <c r="X131" i="2"/>
  <c r="S211" i="2"/>
  <c r="R211" i="2"/>
  <c r="W211" i="2"/>
  <c r="R324" i="2"/>
  <c r="S230" i="2"/>
  <c r="W324" i="2"/>
  <c r="X164" i="2"/>
  <c r="X201" i="2"/>
  <c r="X148" i="2"/>
  <c r="X287" i="2"/>
  <c r="R287" i="2"/>
  <c r="X137" i="2"/>
  <c r="W202" i="2"/>
  <c r="X177" i="2"/>
  <c r="X265" i="2"/>
  <c r="S287" i="2"/>
  <c r="X165" i="2"/>
  <c r="R165" i="2"/>
  <c r="R137" i="2"/>
  <c r="S165" i="2"/>
  <c r="S118" i="2"/>
  <c r="S137" i="2"/>
  <c r="X11" i="2"/>
  <c r="W151" i="2"/>
  <c r="W165" i="2"/>
  <c r="S173" i="2"/>
  <c r="S202" i="2"/>
  <c r="S177" i="2"/>
  <c r="W177" i="2"/>
  <c r="W19" i="2"/>
  <c r="W132" i="2"/>
  <c r="X132" i="2"/>
  <c r="S164" i="2"/>
  <c r="S158" i="2"/>
  <c r="S201" i="2"/>
  <c r="W178" i="2"/>
  <c r="R158" i="2"/>
  <c r="R201" i="2"/>
  <c r="W158" i="2"/>
  <c r="W164" i="2"/>
  <c r="W173" i="2"/>
  <c r="X146" i="2"/>
  <c r="R164" i="2"/>
  <c r="X173" i="2"/>
  <c r="X18" i="2"/>
  <c r="X184" i="2"/>
  <c r="O134" i="2"/>
  <c r="W133" i="2"/>
  <c r="X118" i="2"/>
  <c r="S299" i="2"/>
  <c r="R288" i="2"/>
  <c r="W299" i="2"/>
  <c r="W288" i="2"/>
  <c r="X161" i="2"/>
  <c r="X299" i="2"/>
  <c r="R161" i="2"/>
  <c r="R148" i="2"/>
  <c r="X195" i="2"/>
  <c r="W161" i="2"/>
  <c r="S148" i="2"/>
  <c r="R298" i="2"/>
  <c r="W195" i="2"/>
  <c r="W148" i="2"/>
  <c r="S298" i="2"/>
  <c r="R184" i="2"/>
  <c r="R195" i="2"/>
  <c r="X298" i="2"/>
  <c r="W184" i="2"/>
  <c r="R122" i="2"/>
  <c r="S122" i="2"/>
  <c r="X200" i="2"/>
  <c r="X175" i="2"/>
  <c r="X121" i="2"/>
  <c r="R118" i="2"/>
  <c r="X331" i="2"/>
  <c r="R19" i="2"/>
  <c r="W331" i="2"/>
  <c r="X19" i="2"/>
  <c r="S132" i="2"/>
  <c r="X297" i="2"/>
  <c r="S255" i="2"/>
  <c r="R218" i="2"/>
  <c r="W255" i="2"/>
  <c r="W47" i="2"/>
  <c r="R71" i="2"/>
  <c r="R249" i="2"/>
  <c r="W249" i="2"/>
  <c r="X249" i="2"/>
  <c r="X120" i="2"/>
  <c r="X324" i="2"/>
  <c r="W70" i="2"/>
  <c r="R138" i="2"/>
  <c r="X313" i="2"/>
  <c r="X45" i="2"/>
  <c r="S138" i="2"/>
  <c r="S120" i="2"/>
  <c r="X138" i="2"/>
  <c r="X255" i="2"/>
  <c r="W102" i="2"/>
  <c r="X151" i="2"/>
  <c r="X236" i="2"/>
  <c r="S19" i="2"/>
  <c r="X288" i="2"/>
  <c r="X112" i="2"/>
  <c r="W46" i="2"/>
  <c r="W296" i="2"/>
  <c r="R146" i="2"/>
  <c r="W11" i="2"/>
  <c r="S146" i="2"/>
  <c r="W71" i="2"/>
  <c r="X73" i="2"/>
  <c r="R110" i="2"/>
  <c r="R73" i="2"/>
  <c r="W297" i="2"/>
  <c r="W121" i="2"/>
  <c r="S200" i="2"/>
  <c r="W200" i="2"/>
  <c r="W73" i="2"/>
  <c r="X237" i="2"/>
  <c r="AE92" i="2"/>
  <c r="W122" i="2"/>
  <c r="S246" i="2"/>
  <c r="R70" i="2"/>
  <c r="R301" i="2"/>
  <c r="W246" i="2"/>
  <c r="R246" i="2"/>
  <c r="W120" i="2"/>
  <c r="S313" i="2"/>
  <c r="R44" i="2"/>
  <c r="W236" i="2"/>
  <c r="X245" i="2"/>
  <c r="W313" i="2"/>
  <c r="S44" i="2"/>
  <c r="X71" i="2"/>
  <c r="W52" i="2"/>
  <c r="W175" i="2"/>
  <c r="X178" i="2"/>
  <c r="P254" i="2"/>
  <c r="Q254" i="2" s="1"/>
  <c r="N254" i="2"/>
  <c r="O254" i="2" s="1"/>
  <c r="AE118" i="2"/>
  <c r="N242" i="2"/>
  <c r="O242" i="2" s="1"/>
  <c r="P242" i="2"/>
  <c r="Q242" i="2" s="1"/>
  <c r="N169" i="2"/>
  <c r="O169" i="2" s="1"/>
  <c r="P169" i="2"/>
  <c r="Q169" i="2" s="1"/>
  <c r="AE297" i="2"/>
  <c r="AE122" i="2"/>
  <c r="P264" i="2"/>
  <c r="Q264" i="2" s="1"/>
  <c r="Q266" i="2" s="1"/>
  <c r="N264" i="2"/>
  <c r="O264" i="2" s="1"/>
  <c r="O266" i="2" s="1"/>
  <c r="P307" i="2"/>
  <c r="Q307" i="2" s="1"/>
  <c r="N307" i="2"/>
  <c r="O307" i="2" s="1"/>
  <c r="P66" i="2"/>
  <c r="N66" i="2"/>
  <c r="N157" i="2"/>
  <c r="O157" i="2" s="1"/>
  <c r="P157" i="2"/>
  <c r="Q157" i="2" s="1"/>
  <c r="P292" i="2"/>
  <c r="Q292" i="2" s="1"/>
  <c r="N292" i="2"/>
  <c r="O292" i="2" s="1"/>
  <c r="P125" i="2"/>
  <c r="Q125" i="2" s="1"/>
  <c r="S125" i="2" s="1"/>
  <c r="S127" i="2" s="1"/>
  <c r="N125" i="2"/>
  <c r="O125" i="2" s="1"/>
  <c r="O127" i="2" s="1"/>
  <c r="P322" i="2"/>
  <c r="Q322" i="2" s="1"/>
  <c r="N322" i="2"/>
  <c r="O322" i="2" s="1"/>
  <c r="AE137" i="2"/>
  <c r="AE140" i="2" s="1"/>
  <c r="AE45" i="2"/>
  <c r="P48" i="2"/>
  <c r="Q48" i="2" s="1"/>
  <c r="N48" i="2"/>
  <c r="AE299" i="2"/>
  <c r="AE256" i="2"/>
  <c r="AE287" i="2"/>
  <c r="AE178" i="2"/>
  <c r="P90" i="2"/>
  <c r="Q90" i="2" s="1"/>
  <c r="N90" i="2"/>
  <c r="O90" i="2" s="1"/>
  <c r="N113" i="2"/>
  <c r="O113" i="2" s="1"/>
  <c r="P113" i="2"/>
  <c r="Q113" i="2" s="1"/>
  <c r="N40" i="2"/>
  <c r="P40" i="2"/>
  <c r="AE324" i="2"/>
  <c r="N49" i="2"/>
  <c r="O49" i="2" s="1"/>
  <c r="P49" i="2"/>
  <c r="Q49" i="2" s="1"/>
  <c r="P98" i="2"/>
  <c r="Q98" i="2" s="1"/>
  <c r="N98" i="2"/>
  <c r="O98" i="2" s="1"/>
  <c r="AE81" i="2"/>
  <c r="AE82" i="2" s="1"/>
  <c r="AE326" i="2"/>
  <c r="AE105" i="2"/>
  <c r="AE108" i="2" s="1"/>
  <c r="AE142" i="2"/>
  <c r="P156" i="2"/>
  <c r="Q156" i="2" s="1"/>
  <c r="N156" i="2"/>
  <c r="O156" i="2" s="1"/>
  <c r="P23" i="2"/>
  <c r="Q23" i="2" s="1"/>
  <c r="Q24" i="2" s="1"/>
  <c r="N23" i="2"/>
  <c r="N85" i="2"/>
  <c r="P85" i="2"/>
  <c r="N30" i="2"/>
  <c r="P30" i="2"/>
  <c r="Q30" i="2" s="1"/>
  <c r="AE293" i="2"/>
  <c r="AE19" i="2"/>
  <c r="AE20" i="2" s="1"/>
  <c r="AE262" i="2"/>
  <c r="AE265" i="2"/>
  <c r="N111" i="2"/>
  <c r="O111" i="2" s="1"/>
  <c r="P111" i="2"/>
  <c r="Q111" i="2" s="1"/>
  <c r="AE249" i="2"/>
  <c r="AE230" i="2"/>
  <c r="N41" i="2"/>
  <c r="O41" i="2" s="1"/>
  <c r="P41" i="2"/>
  <c r="Q41" i="2" s="1"/>
  <c r="N50" i="2"/>
  <c r="O50" i="2" s="1"/>
  <c r="P50" i="2"/>
  <c r="Q50" i="2" s="1"/>
  <c r="AE210" i="2"/>
  <c r="N59" i="2"/>
  <c r="O59" i="2" s="1"/>
  <c r="P59" i="2"/>
  <c r="Q59" i="2" s="1"/>
  <c r="AE318" i="2"/>
  <c r="AE246" i="2"/>
  <c r="AE286" i="2"/>
  <c r="AE294" i="2"/>
  <c r="AE70" i="2"/>
  <c r="AE74" i="2" s="1"/>
  <c r="P316" i="2"/>
  <c r="Q316" i="2" s="1"/>
  <c r="N316" i="2"/>
  <c r="O316" i="2" s="1"/>
  <c r="N160" i="2"/>
  <c r="O160" i="2" s="1"/>
  <c r="P160" i="2"/>
  <c r="Q160" i="2" s="1"/>
  <c r="P97" i="2"/>
  <c r="Q97" i="2" s="1"/>
  <c r="N97" i="2"/>
  <c r="O97" i="2" s="1"/>
  <c r="AE282" i="2"/>
  <c r="AE308" i="2"/>
  <c r="AE243" i="2"/>
  <c r="X243" i="2"/>
  <c r="W146" i="2"/>
  <c r="X52" i="2"/>
  <c r="W72" i="2"/>
  <c r="S52" i="2"/>
  <c r="R52" i="2"/>
  <c r="S69" i="2"/>
  <c r="R69" i="2"/>
  <c r="R284" i="2"/>
  <c r="S72" i="2"/>
  <c r="X332" i="2"/>
  <c r="X301" i="2"/>
  <c r="W69" i="2"/>
  <c r="R53" i="2"/>
  <c r="S53" i="2"/>
  <c r="R18" i="2"/>
  <c r="R306" i="2"/>
  <c r="Q29" i="2"/>
  <c r="S29" i="2" s="1"/>
  <c r="W44" i="2"/>
  <c r="S236" i="2"/>
  <c r="X46" i="2"/>
  <c r="R332" i="2"/>
  <c r="W306" i="2"/>
  <c r="X306" i="2"/>
  <c r="R200" i="2"/>
  <c r="W332" i="2"/>
  <c r="R217" i="2"/>
  <c r="R147" i="2"/>
  <c r="S121" i="2"/>
  <c r="X284" i="2"/>
  <c r="S64" i="2"/>
  <c r="S217" i="2"/>
  <c r="S147" i="2"/>
  <c r="R133" i="2"/>
  <c r="X72" i="2"/>
  <c r="W217" i="2"/>
  <c r="R243" i="2"/>
  <c r="W147" i="2"/>
  <c r="W284" i="2"/>
  <c r="S133" i="2"/>
  <c r="S243" i="2"/>
  <c r="Q26" i="2"/>
  <c r="X26" i="2" s="1"/>
  <c r="X27" i="2" s="1"/>
  <c r="N38" i="2"/>
  <c r="R348" i="2"/>
  <c r="O76" i="2"/>
  <c r="O77" i="2" s="1"/>
  <c r="S303" i="2"/>
  <c r="W37" i="2"/>
  <c r="R37" i="2"/>
  <c r="X37" i="2"/>
  <c r="O36" i="2"/>
  <c r="O38" i="2" s="1"/>
  <c r="O123" i="2"/>
  <c r="N123" i="2"/>
  <c r="S106" i="2"/>
  <c r="W295" i="2"/>
  <c r="R295" i="2"/>
  <c r="W106" i="2"/>
  <c r="W186" i="2"/>
  <c r="R196" i="2"/>
  <c r="X295" i="2"/>
  <c r="S103" i="2"/>
  <c r="W107" i="2"/>
  <c r="S107" i="2"/>
  <c r="P140" i="2"/>
  <c r="X162" i="2"/>
  <c r="P123" i="2"/>
  <c r="N82" i="2"/>
  <c r="W13" i="2"/>
  <c r="X333" i="2"/>
  <c r="X252" i="2"/>
  <c r="R13" i="2"/>
  <c r="W204" i="2"/>
  <c r="W152" i="2"/>
  <c r="X204" i="2"/>
  <c r="S204" i="2"/>
  <c r="X186" i="2"/>
  <c r="R186" i="2"/>
  <c r="X263" i="2"/>
  <c r="X312" i="2"/>
  <c r="R150" i="2"/>
  <c r="W176" i="2"/>
  <c r="X150" i="2"/>
  <c r="X196" i="2"/>
  <c r="W162" i="2"/>
  <c r="X170" i="2"/>
  <c r="X229" i="2"/>
  <c r="W251" i="2"/>
  <c r="X251" i="2"/>
  <c r="R239" i="2"/>
  <c r="O82" i="2"/>
  <c r="W300" i="2"/>
  <c r="X13" i="2"/>
  <c r="W17" i="2"/>
  <c r="R17" i="2"/>
  <c r="R300" i="2"/>
  <c r="P82" i="2"/>
  <c r="X17" i="2"/>
  <c r="W232" i="2"/>
  <c r="S227" i="2"/>
  <c r="W303" i="2"/>
  <c r="R309" i="2"/>
  <c r="N140" i="2"/>
  <c r="O140" i="2"/>
  <c r="P134" i="2"/>
  <c r="R139" i="2"/>
  <c r="S96" i="2"/>
  <c r="W126" i="2"/>
  <c r="R251" i="2"/>
  <c r="W103" i="2"/>
  <c r="R126" i="2"/>
  <c r="X126" i="2"/>
  <c r="R229" i="2"/>
  <c r="R252" i="2"/>
  <c r="W229" i="2"/>
  <c r="S252" i="2"/>
  <c r="W252" i="2"/>
  <c r="X239" i="2"/>
  <c r="W159" i="2"/>
  <c r="X168" i="2"/>
  <c r="W196" i="2"/>
  <c r="W150" i="2"/>
  <c r="X107" i="2"/>
  <c r="R162" i="2"/>
  <c r="W309" i="2"/>
  <c r="X119" i="2"/>
  <c r="X159" i="2"/>
  <c r="S162" i="2"/>
  <c r="W80" i="2"/>
  <c r="X228" i="2"/>
  <c r="X80" i="2"/>
  <c r="R159" i="2"/>
  <c r="X106" i="2"/>
  <c r="X176" i="2"/>
  <c r="R80" i="2"/>
  <c r="X300" i="2"/>
  <c r="R176" i="2"/>
  <c r="S176" i="2"/>
  <c r="N27" i="2"/>
  <c r="R333" i="2"/>
  <c r="S333" i="2"/>
  <c r="X232" i="2"/>
  <c r="W333" i="2"/>
  <c r="X145" i="2"/>
  <c r="R152" i="2"/>
  <c r="R312" i="2"/>
  <c r="W253" i="2"/>
  <c r="X103" i="2"/>
  <c r="X16" i="2"/>
  <c r="W139" i="2"/>
  <c r="W199" i="2"/>
  <c r="S16" i="2"/>
  <c r="X139" i="2"/>
  <c r="P77" i="2"/>
  <c r="X199" i="2"/>
  <c r="W16" i="2"/>
  <c r="X149" i="2"/>
  <c r="R228" i="2"/>
  <c r="R263" i="2"/>
  <c r="R199" i="2"/>
  <c r="W228" i="2"/>
  <c r="S263" i="2"/>
  <c r="S170" i="2"/>
  <c r="S228" i="2"/>
  <c r="W263" i="2"/>
  <c r="W170" i="2"/>
  <c r="R168" i="2"/>
  <c r="W96" i="2"/>
  <c r="S168" i="2"/>
  <c r="W239" i="2"/>
  <c r="X96" i="2"/>
  <c r="W168" i="2"/>
  <c r="X152" i="2"/>
  <c r="N134" i="2"/>
  <c r="X227" i="2"/>
  <c r="W227" i="2"/>
  <c r="R119" i="2"/>
  <c r="W312" i="2"/>
  <c r="S119" i="2"/>
  <c r="W119" i="2"/>
  <c r="P38" i="2"/>
  <c r="W149" i="2"/>
  <c r="S149" i="2"/>
  <c r="X303" i="2"/>
  <c r="R232" i="2"/>
  <c r="X253" i="2"/>
  <c r="S232" i="2"/>
  <c r="S145" i="2"/>
  <c r="R253" i="2"/>
  <c r="W145" i="2"/>
  <c r="X309" i="2"/>
  <c r="S253" i="2"/>
  <c r="X22" i="2"/>
  <c r="W22" i="2"/>
  <c r="W110" i="2"/>
  <c r="X110" i="2"/>
  <c r="X262" i="2"/>
  <c r="W262" i="2"/>
  <c r="S262" i="2"/>
  <c r="R262" i="2"/>
  <c r="X116" i="2"/>
  <c r="W116" i="2"/>
  <c r="S116" i="2"/>
  <c r="R116" i="2"/>
  <c r="Q123" i="2"/>
  <c r="X142" i="2"/>
  <c r="W142" i="2"/>
  <c r="S142" i="2"/>
  <c r="R142" i="2"/>
  <c r="X282" i="2"/>
  <c r="R282" i="2"/>
  <c r="W282" i="2"/>
  <c r="S282" i="2"/>
  <c r="W79" i="2"/>
  <c r="S79" i="2"/>
  <c r="S82" i="2" s="1"/>
  <c r="R79" i="2"/>
  <c r="Q82" i="2"/>
  <c r="X79" i="2"/>
  <c r="R36" i="2"/>
  <c r="S36" i="2"/>
  <c r="S38" i="2" s="1"/>
  <c r="Q38" i="2"/>
  <c r="Q140" i="2"/>
  <c r="X136" i="2"/>
  <c r="W136" i="2"/>
  <c r="S136" i="2"/>
  <c r="R136" i="2"/>
  <c r="X129" i="2"/>
  <c r="W129" i="2"/>
  <c r="R129" i="2"/>
  <c r="Q134" i="2"/>
  <c r="S129" i="2"/>
  <c r="Q77" i="2"/>
  <c r="S76" i="2"/>
  <c r="S77" i="2" s="1"/>
  <c r="R76" i="2"/>
  <c r="R77" i="2" s="1"/>
  <c r="X10" i="2"/>
  <c r="W10" i="2"/>
  <c r="S10" i="2"/>
  <c r="R10" i="2"/>
  <c r="W268" i="2"/>
  <c r="X268" i="2"/>
  <c r="X339" i="2"/>
  <c r="X348" i="2" s="1"/>
  <c r="W339" i="2"/>
  <c r="X353" i="2"/>
  <c r="X354" i="2" s="1"/>
  <c r="W353" i="2"/>
  <c r="W354" i="2" s="1"/>
  <c r="X94" i="2"/>
  <c r="W94" i="2"/>
  <c r="S94" i="2"/>
  <c r="R94" i="2"/>
  <c r="AE266" i="2" l="1"/>
  <c r="AE258" i="2"/>
  <c r="AE334" i="2"/>
  <c r="Q92" i="2"/>
  <c r="X89" i="2"/>
  <c r="S51" i="2"/>
  <c r="S57" i="2"/>
  <c r="X51" i="2"/>
  <c r="X57" i="2"/>
  <c r="W89" i="2"/>
  <c r="W302" i="2"/>
  <c r="S302" i="2"/>
  <c r="R65" i="2"/>
  <c r="O20" i="2"/>
  <c r="X241" i="2"/>
  <c r="W179" i="2"/>
  <c r="W310" i="2"/>
  <c r="R190" i="2"/>
  <c r="R14" i="2"/>
  <c r="W14" i="2"/>
  <c r="X190" i="2"/>
  <c r="W190" i="2"/>
  <c r="W241" i="2"/>
  <c r="R15" i="2"/>
  <c r="R248" i="2"/>
  <c r="X248" i="2"/>
  <c r="W197" i="2"/>
  <c r="X15" i="2"/>
  <c r="Q20" i="2"/>
  <c r="P20" i="2"/>
  <c r="R179" i="2"/>
  <c r="S197" i="2"/>
  <c r="X310" i="2"/>
  <c r="S144" i="2"/>
  <c r="X14" i="2"/>
  <c r="S310" i="2"/>
  <c r="N20" i="2"/>
  <c r="W15" i="2"/>
  <c r="W248" i="2"/>
  <c r="O92" i="2"/>
  <c r="O258" i="2"/>
  <c r="AE123" i="2"/>
  <c r="AE61" i="2"/>
  <c r="W224" i="2"/>
  <c r="AE205" i="2"/>
  <c r="AE260" i="2" s="1"/>
  <c r="AE280" i="2" s="1"/>
  <c r="AE335" i="2" s="1"/>
  <c r="AE338" i="2" s="1"/>
  <c r="AE348" i="2" s="1"/>
  <c r="AE357" i="2" s="1"/>
  <c r="AE360" i="2" s="1"/>
  <c r="S89" i="2"/>
  <c r="X183" i="2"/>
  <c r="W183" i="2"/>
  <c r="R183" i="2"/>
  <c r="W63" i="2"/>
  <c r="X65" i="2"/>
  <c r="X144" i="2"/>
  <c r="X179" i="2"/>
  <c r="X302" i="2"/>
  <c r="W144" i="2"/>
  <c r="W57" i="2"/>
  <c r="W51" i="2"/>
  <c r="X197" i="2"/>
  <c r="X143" i="2"/>
  <c r="X291" i="2"/>
  <c r="X91" i="2"/>
  <c r="W91" i="2"/>
  <c r="S91" i="2"/>
  <c r="S291" i="2"/>
  <c r="S101" i="2"/>
  <c r="W101" i="2"/>
  <c r="W143" i="2"/>
  <c r="X101" i="2"/>
  <c r="S241" i="2"/>
  <c r="W291" i="2"/>
  <c r="R58" i="2"/>
  <c r="X224" i="2"/>
  <c r="R63" i="2"/>
  <c r="X63" i="2"/>
  <c r="W58" i="2"/>
  <c r="S224" i="2"/>
  <c r="R143" i="2"/>
  <c r="W285" i="2"/>
  <c r="W231" i="2"/>
  <c r="W315" i="2"/>
  <c r="X58" i="2"/>
  <c r="R304" i="2"/>
  <c r="W304" i="2"/>
  <c r="S285" i="2"/>
  <c r="X315" i="2"/>
  <c r="S315" i="2"/>
  <c r="X231" i="2"/>
  <c r="W65" i="2"/>
  <c r="X285" i="2"/>
  <c r="X304" i="2"/>
  <c r="R231" i="2"/>
  <c r="O334" i="2"/>
  <c r="X278" i="2"/>
  <c r="W348" i="2"/>
  <c r="W278" i="2"/>
  <c r="Q114" i="2"/>
  <c r="Q334" i="2"/>
  <c r="Q61" i="2"/>
  <c r="P258" i="2"/>
  <c r="Q258" i="2"/>
  <c r="P334" i="2"/>
  <c r="O108" i="2"/>
  <c r="P61" i="2"/>
  <c r="O114" i="2"/>
  <c r="N92" i="2"/>
  <c r="Q108" i="2"/>
  <c r="N258" i="2"/>
  <c r="N205" i="2"/>
  <c r="N266" i="2"/>
  <c r="R125" i="2"/>
  <c r="R127" i="2" s="1"/>
  <c r="W134" i="2"/>
  <c r="X134" i="2"/>
  <c r="P127" i="2"/>
  <c r="S140" i="2"/>
  <c r="O205" i="2"/>
  <c r="Q205" i="2"/>
  <c r="P266" i="2"/>
  <c r="S134" i="2"/>
  <c r="P92" i="2"/>
  <c r="P108" i="2"/>
  <c r="O30" i="2"/>
  <c r="O31" i="2" s="1"/>
  <c r="N31" i="2"/>
  <c r="R134" i="2"/>
  <c r="W125" i="2"/>
  <c r="W127" i="2" s="1"/>
  <c r="N334" i="2"/>
  <c r="P31" i="2"/>
  <c r="N108" i="2"/>
  <c r="R29" i="2"/>
  <c r="P205" i="2"/>
  <c r="N114" i="2"/>
  <c r="X29" i="2"/>
  <c r="O48" i="2"/>
  <c r="O61" i="2" s="1"/>
  <c r="N61" i="2"/>
  <c r="O23" i="2"/>
  <c r="O24" i="2" s="1"/>
  <c r="N24" i="2"/>
  <c r="W29" i="2"/>
  <c r="Q31" i="2"/>
  <c r="O66" i="2"/>
  <c r="O74" i="2" s="1"/>
  <c r="N74" i="2"/>
  <c r="P24" i="2"/>
  <c r="P114" i="2"/>
  <c r="Q66" i="2"/>
  <c r="Q74" i="2" s="1"/>
  <c r="P74" i="2"/>
  <c r="N127" i="2"/>
  <c r="W156" i="2"/>
  <c r="X156" i="2"/>
  <c r="S156" i="2"/>
  <c r="R156" i="2"/>
  <c r="R322" i="2"/>
  <c r="S322" i="2"/>
  <c r="X322" i="2"/>
  <c r="W322" i="2"/>
  <c r="S59" i="2"/>
  <c r="W59" i="2"/>
  <c r="X59" i="2"/>
  <c r="R59" i="2"/>
  <c r="S50" i="2"/>
  <c r="X50" i="2"/>
  <c r="R50" i="2"/>
  <c r="W50" i="2"/>
  <c r="R292" i="2"/>
  <c r="X292" i="2"/>
  <c r="W292" i="2"/>
  <c r="S292" i="2"/>
  <c r="W98" i="2"/>
  <c r="S98" i="2"/>
  <c r="X98" i="2"/>
  <c r="R98" i="2"/>
  <c r="S157" i="2"/>
  <c r="R157" i="2"/>
  <c r="X157" i="2"/>
  <c r="W157" i="2"/>
  <c r="R41" i="2"/>
  <c r="S41" i="2"/>
  <c r="W41" i="2"/>
  <c r="X41" i="2"/>
  <c r="S49" i="2"/>
  <c r="R49" i="2"/>
  <c r="X49" i="2"/>
  <c r="W49" i="2"/>
  <c r="S111" i="2"/>
  <c r="X111" i="2"/>
  <c r="R111" i="2"/>
  <c r="W111" i="2"/>
  <c r="O40" i="2"/>
  <c r="O42" i="2" s="1"/>
  <c r="N42" i="2"/>
  <c r="S307" i="2"/>
  <c r="R307" i="2"/>
  <c r="W307" i="2"/>
  <c r="X307" i="2"/>
  <c r="S113" i="2"/>
  <c r="R113" i="2"/>
  <c r="W113" i="2"/>
  <c r="X113" i="2"/>
  <c r="Q40" i="2"/>
  <c r="P42" i="2"/>
  <c r="X125" i="2"/>
  <c r="X127" i="2" s="1"/>
  <c r="Q127" i="2"/>
  <c r="X264" i="2"/>
  <c r="X266" i="2" s="1"/>
  <c r="W264" i="2"/>
  <c r="W266" i="2" s="1"/>
  <c r="S264" i="2"/>
  <c r="S266" i="2" s="1"/>
  <c r="R264" i="2"/>
  <c r="R266" i="2" s="1"/>
  <c r="S90" i="2"/>
  <c r="R90" i="2"/>
  <c r="R92" i="2" s="1"/>
  <c r="W90" i="2"/>
  <c r="X90" i="2"/>
  <c r="X169" i="2"/>
  <c r="R169" i="2"/>
  <c r="W169" i="2"/>
  <c r="S169" i="2"/>
  <c r="W160" i="2"/>
  <c r="X160" i="2"/>
  <c r="S160" i="2"/>
  <c r="R160" i="2"/>
  <c r="S30" i="2"/>
  <c r="S31" i="2" s="1"/>
  <c r="R30" i="2"/>
  <c r="R242" i="2"/>
  <c r="X242" i="2"/>
  <c r="W242" i="2"/>
  <c r="S242" i="2"/>
  <c r="Q85" i="2"/>
  <c r="P87" i="2"/>
  <c r="R97" i="2"/>
  <c r="X97" i="2"/>
  <c r="W97" i="2"/>
  <c r="S97" i="2"/>
  <c r="S316" i="2"/>
  <c r="R316" i="2"/>
  <c r="X316" i="2"/>
  <c r="W316" i="2"/>
  <c r="O85" i="2"/>
  <c r="O87" i="2" s="1"/>
  <c r="N87" i="2"/>
  <c r="S48" i="2"/>
  <c r="R48" i="2"/>
  <c r="S23" i="2"/>
  <c r="S24" i="2" s="1"/>
  <c r="R23" i="2"/>
  <c r="R24" i="2" s="1"/>
  <c r="X254" i="2"/>
  <c r="W254" i="2"/>
  <c r="S254" i="2"/>
  <c r="R254" i="2"/>
  <c r="S26" i="2"/>
  <c r="S27" i="2" s="1"/>
  <c r="W26" i="2"/>
  <c r="W27" i="2" s="1"/>
  <c r="Q27" i="2"/>
  <c r="R26" i="2"/>
  <c r="R27" i="2" s="1"/>
  <c r="X76" i="2"/>
  <c r="X77" i="2" s="1"/>
  <c r="W76" i="2"/>
  <c r="W77" i="2" s="1"/>
  <c r="R38" i="2"/>
  <c r="X36" i="2"/>
  <c r="X38" i="2" s="1"/>
  <c r="W36" i="2"/>
  <c r="W38" i="2" s="1"/>
  <c r="R82" i="2"/>
  <c r="X82" i="2"/>
  <c r="W82" i="2"/>
  <c r="S20" i="2"/>
  <c r="R140" i="2"/>
  <c r="W140" i="2"/>
  <c r="R123" i="2"/>
  <c r="X140" i="2"/>
  <c r="S123" i="2"/>
  <c r="W123" i="2"/>
  <c r="X123" i="2"/>
  <c r="N352" i="2"/>
  <c r="O352" i="2" s="1"/>
  <c r="X20" i="2" l="1"/>
  <c r="R20" i="2"/>
  <c r="W20" i="2"/>
  <c r="S92" i="2"/>
  <c r="X92" i="2"/>
  <c r="X114" i="2"/>
  <c r="W92" i="2"/>
  <c r="AE351" i="2"/>
  <c r="AE354" i="2" s="1"/>
  <c r="X48" i="2"/>
  <c r="W23" i="2"/>
  <c r="W24" i="2" s="1"/>
  <c r="X23" i="2"/>
  <c r="X24" i="2" s="1"/>
  <c r="R334" i="2"/>
  <c r="W334" i="2"/>
  <c r="W258" i="2"/>
  <c r="X334" i="2"/>
  <c r="W114" i="2"/>
  <c r="R114" i="2"/>
  <c r="W66" i="2"/>
  <c r="W74" i="2" s="1"/>
  <c r="R66" i="2"/>
  <c r="R74" i="2" s="1"/>
  <c r="S66" i="2"/>
  <c r="S74" i="2" s="1"/>
  <c r="X66" i="2"/>
  <c r="X74" i="2" s="1"/>
  <c r="S258" i="2"/>
  <c r="X30" i="2"/>
  <c r="X31" i="2" s="1"/>
  <c r="S205" i="2"/>
  <c r="S114" i="2"/>
  <c r="W205" i="2"/>
  <c r="W30" i="2"/>
  <c r="W31" i="2" s="1"/>
  <c r="X108" i="2"/>
  <c r="R108" i="2"/>
  <c r="W108" i="2"/>
  <c r="S108" i="2"/>
  <c r="X258" i="2"/>
  <c r="R258" i="2"/>
  <c r="S334" i="2"/>
  <c r="R205" i="2"/>
  <c r="X205" i="2"/>
  <c r="R31" i="2"/>
  <c r="P260" i="2"/>
  <c r="P280" i="2" s="1"/>
  <c r="P335" i="2" s="1"/>
  <c r="R61" i="2"/>
  <c r="W48" i="2"/>
  <c r="W61" i="2" s="1"/>
  <c r="X61" i="2"/>
  <c r="S61" i="2"/>
  <c r="O260" i="2"/>
  <c r="O280" i="2" s="1"/>
  <c r="O335" i="2" s="1"/>
  <c r="N260" i="2"/>
  <c r="N280" i="2" s="1"/>
  <c r="N335" i="2" s="1"/>
  <c r="R85" i="2"/>
  <c r="R87" i="2" s="1"/>
  <c r="Q87" i="2"/>
  <c r="S85" i="2"/>
  <c r="S87" i="2" s="1"/>
  <c r="W85" i="2"/>
  <c r="W87" i="2" s="1"/>
  <c r="X85" i="2"/>
  <c r="X87" i="2" s="1"/>
  <c r="R40" i="2"/>
  <c r="R42" i="2" s="1"/>
  <c r="S40" i="2"/>
  <c r="S42" i="2" s="1"/>
  <c r="X40" i="2"/>
  <c r="X42" i="2" s="1"/>
  <c r="Q42" i="2"/>
  <c r="W40" i="2"/>
  <c r="W42" i="2" s="1"/>
  <c r="N354" i="2"/>
  <c r="M4" i="2"/>
  <c r="Q260" i="2" l="1"/>
  <c r="Q280" i="2" s="1"/>
  <c r="Q335" i="2" s="1"/>
  <c r="W260" i="2"/>
  <c r="W280" i="2" s="1"/>
  <c r="W335" i="2" s="1"/>
  <c r="S260" i="2"/>
  <c r="S280" i="2" s="1"/>
  <c r="S335" i="2" s="1"/>
  <c r="R260" i="2"/>
  <c r="R280" i="2" s="1"/>
  <c r="R335" i="2" s="1"/>
  <c r="X260" i="2"/>
  <c r="X280" i="2" s="1"/>
  <c r="X335" i="2" s="1"/>
  <c r="O338" i="2"/>
  <c r="O348" i="2" s="1"/>
  <c r="O351" i="2" s="1"/>
  <c r="O354" i="2" s="1"/>
  <c r="O357" i="2" l="1"/>
  <c r="O360" i="2" s="1"/>
  <c r="M2" i="2"/>
  <c r="M5" i="2" s="1"/>
  <c r="O3" i="2" l="1"/>
  <c r="O2" i="2"/>
  <c r="M3" i="2"/>
  <c r="S2" i="2"/>
</calcChain>
</file>

<file path=xl/sharedStrings.xml><?xml version="1.0" encoding="utf-8"?>
<sst xmlns="http://schemas.openxmlformats.org/spreadsheetml/2006/main" count="729" uniqueCount="547">
  <si>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</si>
  <si>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</si>
  <si>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</si>
  <si>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</si>
  <si>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</si>
  <si>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</si>
  <si>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</si>
  <si>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</si>
  <si>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</si>
  <si>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</si>
  <si>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</si>
  <si>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</si>
  <si>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</si>
  <si>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</si>
  <si>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</si>
  <si>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</si>
  <si>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</si>
  <si>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</si>
  <si>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% 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</si>
  <si>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</si>
  <si>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</si>
  <si>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</si>
  <si>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</si>
  <si>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</si>
  <si>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</si>
  <si>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</si>
  <si>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</si>
  <si>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</si>
  <si>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</si>
  <si>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</si>
  <si>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</si>
  <si>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</si>
  <si>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</si>
  <si>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</si>
  <si>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</si>
  <si>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</si>
  <si>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</si>
  <si>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</si>
  <si>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</si>
  <si>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</si>
  <si>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</si>
  <si>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</si>
  <si>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</si>
  <si>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</si>
  <si>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</si>
  <si>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</si>
  <si>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</si>
  <si>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</si>
  <si>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</si>
  <si>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</si>
  <si>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</si>
  <si>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</si>
  <si>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</si>
  <si>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</si>
  <si>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</si>
  <si>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</si>
  <si>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</si>
  <si>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</si>
  <si>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</si>
  <si>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</si>
  <si>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</si>
  <si>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</si>
  <si>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</si>
  <si>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</si>
  <si>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</si>
  <si>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</si>
  <si>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</si>
  <si>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</si>
  <si>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</si>
  <si>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</si>
  <si>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</si>
  <si>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</si>
  <si>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</si>
  <si>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</si>
  <si>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</si>
  <si>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</si>
  <si>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</si>
  <si>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</si>
  <si>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</si>
  <si>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</si>
  <si>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</si>
  <si>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</si>
  <si>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</si>
  <si>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</si>
  <si>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</si>
  <si>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</si>
  <si>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</si>
  <si>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</si>
  <si>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</si>
  <si>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</si>
  <si>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</si>
  <si>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</si>
  <si>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</si>
  <si>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</si>
  <si>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</si>
  <si>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</si>
  <si>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</si>
  <si>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</si>
  <si>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</si>
  <si>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</si>
  <si>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</si>
  <si>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</si>
  <si>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</si>
  <si>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</si>
  <si>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</si>
  <si>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</si>
  <si>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</si>
  <si>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</si>
  <si>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</si>
  <si>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</si>
  <si>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</si>
  <si>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</si>
  <si>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</si>
  <si>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</si>
  <si>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</si>
  <si>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</si>
  <si>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</si>
  <si>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</si>
  <si>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</si>
  <si>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</si>
  <si>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HMSO LN Equity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</si>
  <si>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</si>
  <si>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</si>
  <si>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</si>
  <si>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</si>
  <si>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</si>
  <si>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</si>
  <si>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</si>
  <si>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</si>
  <si>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</si>
  <si>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</si>
  <si>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</si>
  <si>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</si>
  <si>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BME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</si>
  <si>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</si>
  <si>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</si>
  <si>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</si>
  <si>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</si>
  <si>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</si>
  <si>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</si>
  <si>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</si>
  <si>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</si>
  <si>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</si>
  <si>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</si>
  <si>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</si>
  <si>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</si>
  <si>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</si>
  <si>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</si>
  <si>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</si>
  <si>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</si>
  <si>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</si>
  <si>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</si>
  <si>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</si>
  <si>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</si>
  <si>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</si>
  <si>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</si>
  <si>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</si>
  <si>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</si>
  <si>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</si>
  <si>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</si>
  <si>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</si>
  <si>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</si>
  <si>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</si>
  <si>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</si>
  <si>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</si>
  <si>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</si>
  <si>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</si>
  <si>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</si>
  <si>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6395 JT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</si>
  <si>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</si>
  <si>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</si>
  <si>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</si>
  <si>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</si>
  <si>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</si>
  <si>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</si>
  <si>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</si>
  <si>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</si>
  <si>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</si>
  <si>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</si>
  <si>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</si>
  <si>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</si>
  <si>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</si>
  <si>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</si>
  <si>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</si>
  <si>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</si>
  <si>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</si>
  <si>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</si>
  <si>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Irish Bank Resolution Corp Ltd/Old -CFD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</si>
  <si>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</si>
  <si>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</si>
  <si>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</si>
  <si>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</si>
  <si>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</si>
  <si>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</si>
  <si>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</si>
  <si>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</si>
  <si>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</si>
  <si>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</si>
  <si>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</si>
  <si>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</si>
  <si>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</si>
  <si>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</si>
  <si>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</si>
  <si>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</si>
  <si>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</si>
  <si>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</si>
  <si>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</si>
  <si>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</si>
  <si>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</si>
  <si>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</si>
  <si>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</si>
  <si>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</si>
  <si>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</si>
  <si>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</si>
  <si>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</si>
  <si>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</si>
  <si>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</si>
  <si>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</si>
  <si>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</si>
  <si>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</si>
  <si>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</si>
  <si>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</si>
  <si>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</si>
  <si>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</si>
  <si>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</si>
  <si>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</si>
  <si>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</si>
  <si>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</si>
  <si>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</si>
  <si>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</si>
  <si>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</si>
  <si>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</si>
  <si>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</si>
  <si>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</si>
  <si>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</si>
  <si>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</si>
  <si>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</si>
  <si>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</si>
  <si>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</si>
  <si>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</si>
  <si>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</si>
  <si>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</si>
  <si>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</si>
  <si>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</si>
  <si>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</si>
  <si>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</si>
  <si>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</si>
  <si>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</si>
  <si>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</si>
  <si>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</si>
  <si>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</si>
  <si>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</si>
  <si>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</si>
  <si>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</si>
  <si>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</si>
  <si>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</si>
  <si>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</si>
  <si>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</si>
  <si>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</si>
  <si>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</si>
  <si>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</si>
  <si>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</si>
  <si>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</si>
  <si>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</si>
  <si>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</si>
  <si>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</si>
  <si>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</si>
  <si>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</si>
  <si>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</si>
  <si>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</si>
  <si>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</si>
  <si>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</si>
  <si>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</si>
  <si>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</si>
  <si>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</si>
  <si>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</si>
  <si>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</si>
  <si>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</si>
  <si>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</si>
  <si>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</si>
  <si>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</si>
  <si>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</si>
  <si>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</si>
  <si>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</si>
  <si>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</si>
  <si>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</si>
  <si>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</si>
  <si>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</si>
  <si>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</si>
  <si>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</si>
  <si>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</si>
  <si>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</si>
  <si>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</si>
  <si>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</si>
  <si>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</si>
  <si>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</si>
  <si>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</si>
  <si>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</si>
  <si>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</si>
  <si>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</si>
  <si>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</si>
  <si>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</si>
  <si>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</si>
  <si>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</si>
  <si>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</si>
  <si>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</si>
  <si>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</si>
  <si>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</si>
  <si>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</si>
  <si>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</si>
  <si>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</si>
  <si>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</si>
  <si>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</si>
  <si>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</si>
  <si>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</si>
  <si>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</si>
  <si>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</si>
  <si>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</si>
  <si>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</si>
  <si>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</si>
  <si>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</si>
  <si>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</si>
  <si>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</si>
  <si>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</si>
  <si>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</si>
  <si>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</si>
  <si>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</si>
  <si>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</si>
  <si>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</si>
  <si>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</si>
  <si>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</si>
  <si>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</si>
  <si>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</si>
  <si>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</si>
  <si>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</si>
  <si>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</si>
  <si>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</si>
  <si>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</si>
  <si>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</si>
  <si>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</si>
  <si>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</si>
  <si>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</si>
  <si>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</si>
  <si>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</si>
  <si>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</si>
  <si>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SLC Agricola -CFD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</si>
  <si>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</si>
  <si>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</si>
  <si>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</si>
  <si>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</si>
  <si>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</si>
  <si>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</si>
  <si>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</si>
  <si>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</si>
  <si>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</si>
  <si>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</si>
  <si>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</si>
  <si>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</si>
  <si>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</si>
  <si>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</si>
  <si>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</si>
  <si>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</si>
  <si>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</si>
  <si>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ITV -CFD</t>
  </si>
  <si>
    <t>Hexagon</t>
  </si>
  <si>
    <t>Hertz Global</t>
  </si>
  <si>
    <t>GGP</t>
  </si>
  <si>
    <t>Frontline Ltd/Bermuda</t>
  </si>
  <si>
    <t>ElringKlinger</t>
  </si>
  <si>
    <t>Electricite de France</t>
  </si>
  <si>
    <t>Dart -CFD</t>
  </si>
  <si>
    <t>Credit Acceptance</t>
  </si>
  <si>
    <t>Cirrus Logic</t>
  </si>
  <si>
    <t>Borr Drilling</t>
  </si>
  <si>
    <t>Berkeley -CFD</t>
  </si>
  <si>
    <t>Avis Budget</t>
  </si>
  <si>
    <t>Aryzta</t>
  </si>
  <si>
    <t>Anheuser-Busch InBev SA/NV/old</t>
  </si>
  <si>
    <t>Ambu</t>
  </si>
  <si>
    <t>Aker BP</t>
  </si>
  <si>
    <t>Long Gilt Future Jun18</t>
  </si>
  <si>
    <t>LONG GILT FUTURE  Mar18</t>
  </si>
  <si>
    <t>JPN 10Y Bond(Ose) Mar18</t>
  </si>
  <si>
    <t>GOLD 100 OZ FUTR Apr18</t>
  </si>
  <si>
    <t>XPO LOGISTICS INC</t>
  </si>
  <si>
    <t>WALMART INC</t>
  </si>
  <si>
    <t>UNVR US Equity</t>
  </si>
  <si>
    <t>Univar</t>
  </si>
  <si>
    <t>Tupperware Brands</t>
  </si>
  <si>
    <t>TRANSDIGM GROUP INC</t>
  </si>
  <si>
    <t>SPLUNK INC</t>
  </si>
  <si>
    <t>Sotheby's</t>
  </si>
  <si>
    <t>Snap-Non Voting</t>
  </si>
  <si>
    <t>SANDERSON FARMS INC</t>
  </si>
  <si>
    <t>QUALCOMM</t>
  </si>
  <si>
    <t>North Atlantic Drilling</t>
  </si>
  <si>
    <t>Netflix</t>
  </si>
  <si>
    <t>Lululemon Athletica</t>
  </si>
  <si>
    <t>LIBERTY MEDIA CORP-LIBERTY-C</t>
  </si>
  <si>
    <t>Las Vegas Sands</t>
  </si>
  <si>
    <t>Kinross Gold</t>
  </si>
  <si>
    <t>Kellogg</t>
  </si>
  <si>
    <t>Grupo Financiero Galicia -ADR</t>
  </si>
  <si>
    <t>GOLD 100 OZ FUTR  Apr18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</si>
  <si>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</si>
  <si>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</si>
  <si>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</si>
  <si>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</si>
  <si>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</si>
  <si>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</si>
  <si>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</si>
  <si>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</si>
  <si>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</si>
  <si>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</si>
  <si>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</si>
  <si>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WPP -CFD</t>
  </si>
  <si>
    <t>Vodafone -CFD</t>
  </si>
  <si>
    <t>Tungsten</t>
  </si>
  <si>
    <t>Tullow Oil -CFD</t>
  </si>
  <si>
    <t>Tri-Star Resources</t>
  </si>
  <si>
    <t>Travis Perkins -CFD</t>
  </si>
  <si>
    <t>TCS GROUP HOLDING -REG S</t>
  </si>
  <si>
    <t>TalkTalk Telecom Group -CFD</t>
  </si>
  <si>
    <t>Sylvania Platinum</t>
  </si>
  <si>
    <t>Sky</t>
  </si>
  <si>
    <t>ROLLS-ROYCE HOLDINGS PLC</t>
  </si>
  <si>
    <t>Reckitt Benckiser -CFD</t>
  </si>
  <si>
    <t>Randgold Resources -CFD</t>
  </si>
  <si>
    <t>Pendragon</t>
  </si>
  <si>
    <t>Pearson -CFD</t>
  </si>
  <si>
    <t>Oxford BioDynamics</t>
  </si>
  <si>
    <t>Man Group -CFD</t>
  </si>
  <si>
    <t>Lookers -CFD</t>
  </si>
  <si>
    <t>Lancashire Holdings -CFD</t>
  </si>
  <si>
    <t>Jupiter Fund Management -CFD</t>
  </si>
  <si>
    <t>JRP -CFD</t>
  </si>
  <si>
    <t>Intu Properties -CFD</t>
  </si>
  <si>
    <t>Inchcape -CFD</t>
  </si>
  <si>
    <t>Hummingbird Resources</t>
  </si>
  <si>
    <t>Howden Joinery -CFD</t>
  </si>
  <si>
    <t>HAMMERSON PLC</t>
  </si>
  <si>
    <t>GREENCORE GROUP PLC</t>
  </si>
  <si>
    <t>Domino's Pizza - GBP -CFD</t>
  </si>
  <si>
    <t>Debenhams -CFD</t>
  </si>
  <si>
    <t>DART GROUP PLC</t>
  </si>
  <si>
    <t>Daily Mail &amp; General Trust-Non Voting -CFD</t>
  </si>
  <si>
    <t>Coca-Cola HBC -CFD</t>
  </si>
  <si>
    <t>Cairn Homes -CFD</t>
  </si>
  <si>
    <t>Barclays -CFD</t>
  </si>
  <si>
    <t>BAE Systems -CFD</t>
  </si>
  <si>
    <t>B&amp;M EUROPEAN VALUE RETAIL SA</t>
  </si>
  <si>
    <t>Auto Trader -CFD</t>
  </si>
  <si>
    <t>Ashmore Group -CFD</t>
  </si>
  <si>
    <t>Antofagasta -CFD</t>
  </si>
  <si>
    <t>Anglo American -CFD</t>
  </si>
  <si>
    <t>Allergy Therapeutics</t>
  </si>
  <si>
    <t>Acacia Mining -CFD</t>
  </si>
  <si>
    <t>Abcam -CFD</t>
  </si>
  <si>
    <t>NESTLE SA-REG</t>
  </si>
  <si>
    <t>LafargeHolcim</t>
  </si>
  <si>
    <t>ARYZTA AG</t>
  </si>
  <si>
    <t>Telefonaktiebolaget LM Ericsson</t>
  </si>
  <si>
    <t>JM AB</t>
  </si>
  <si>
    <t>HEXAGON AB-B SHS</t>
  </si>
  <si>
    <t>Getinge</t>
  </si>
  <si>
    <t>Cloetta</t>
  </si>
  <si>
    <t>Kumba Iron Ore -CFD</t>
  </si>
  <si>
    <t>African Phoenix Investments</t>
  </si>
  <si>
    <t>Seadrill</t>
  </si>
  <si>
    <t>Petroleum Geo-Services</t>
  </si>
  <si>
    <t>MARINE HARVEST</t>
  </si>
  <si>
    <t>FRONTLINE LTD</t>
  </si>
  <si>
    <t>KONINKLIJKE PHILIPS NV</t>
  </si>
  <si>
    <t>Hunter Douglas</t>
  </si>
  <si>
    <t>ArcelorMittal</t>
  </si>
  <si>
    <t>Aegon</t>
  </si>
  <si>
    <t>Tadano</t>
  </si>
  <si>
    <t>Sumitomo Mitsui Financial</t>
  </si>
  <si>
    <t>SOFTBANK GROUP CORP</t>
  </si>
  <si>
    <t>Shiseido</t>
  </si>
  <si>
    <t>Shinmaywa Industries</t>
  </si>
  <si>
    <t>Sharp Corp/Japan -CFD</t>
  </si>
  <si>
    <t>Mitsubishi UFJ Financial Group</t>
  </si>
  <si>
    <t>JPN 10Y BOND(OSE) Mar18</t>
  </si>
  <si>
    <t>Japan Display -CFD</t>
  </si>
  <si>
    <t>HURLN 7 1/2 07/24/22</t>
  </si>
  <si>
    <t>Aoyama Zaisan Networks</t>
  </si>
  <si>
    <t>GEDI Gruppo Editoriale</t>
  </si>
  <si>
    <t>Fiat Chrysler Automobiles</t>
  </si>
  <si>
    <t>Banca IFIS</t>
  </si>
  <si>
    <t>Kingspan -CFD</t>
  </si>
  <si>
    <t>Wynn Macau</t>
  </si>
  <si>
    <t>Sands China</t>
  </si>
  <si>
    <t>Fosun</t>
  </si>
  <si>
    <t>Red Fort Partnership - B</t>
  </si>
  <si>
    <t>WIRECARD AG</t>
  </si>
  <si>
    <t>Wacker Chemie</t>
  </si>
  <si>
    <t>Uniper</t>
  </si>
  <si>
    <t>thyssenkrupp</t>
  </si>
  <si>
    <t>Suedzucker</t>
  </si>
  <si>
    <t>SAP</t>
  </si>
  <si>
    <t>Infineon Technologies</t>
  </si>
  <si>
    <t>artnet -CFD</t>
  </si>
  <si>
    <t>Vivendi</t>
  </si>
  <si>
    <t>Vinci</t>
  </si>
  <si>
    <t>Vallourec</t>
  </si>
  <si>
    <t>Valeo</t>
  </si>
  <si>
    <t>TECHNIPFMC PLC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</si>
  <si>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</si>
  <si>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</si>
  <si>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</si>
  <si>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</si>
  <si>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</si>
  <si>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</si>
  <si>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</si>
  <si>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</si>
  <si>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EDF</t>
  </si>
  <si>
    <t>Edenred</t>
  </si>
  <si>
    <t>BNP Paribas</t>
  </si>
  <si>
    <t>Nokian Renkaat</t>
  </si>
  <si>
    <t>Metso</t>
  </si>
  <si>
    <t>WILLIAM DEMANT HOLDING</t>
  </si>
  <si>
    <t>Turquoise Hill Resources</t>
  </si>
  <si>
    <t>DataWind</t>
  </si>
  <si>
    <t>ONTEX BB Equity</t>
  </si>
  <si>
    <t>Ontex</t>
  </si>
  <si>
    <t>Woolworths -CFD</t>
  </si>
  <si>
    <t>Westgold Resources -WRT</t>
  </si>
  <si>
    <t>Westgold Resources</t>
  </si>
  <si>
    <t>Silver Heritage</t>
  </si>
  <si>
    <t>Metcash -CFD</t>
  </si>
  <si>
    <t>Genworth Mortgage Insurance Australia -CFD</t>
  </si>
  <si>
    <t>Fortescue Metals Group -CFD</t>
  </si>
  <si>
    <t>Commonwealth Bank of Australia -CFD</t>
  </si>
  <si>
    <t>Boral-BLD -CFD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</si>
  <si>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</si>
  <si>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</si>
  <si>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</si>
  <si>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</si>
  <si>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</si>
  <si>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</si>
  <si>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</si>
  <si>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</si>
  <si>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</si>
  <si>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 xml:space="preserve"> string Asse</t>
  </si>
  <si>
    <t>#IGNORE#</t>
  </si>
  <si>
    <t>Instrument Market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</si>
</sst>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7" fontId="10" fillId="0" borderId="0" xfId="2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7" fontId="8" fillId="0" borderId="0" xfId="1" applyNumberFormat="1" applyFont="1" applyBorder="1" applyAlignment="1">
      <alignment horizontal="right"/>
    </xf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490</v>
        <stp/>
        <stp>##V3_BDHV12</stp>
        <stp>HEXAB SS Equity</stp>
        <stp>PX_CLOSE_1D</stp>
        <stp>27/02/2018</stp>
        <stp>27/02/2018</stp>
        <stp>[Crispin Spreadsheet.xlsx]Portfolio!R131C26</stp>
        <tr r="Z131" s="2"/>
      </tp>
      <tp>
        <v>490</v>
        <stp/>
        <stp>##V3_BDHV12</stp>
        <stp>HEXAB SS Equity</stp>
        <stp>PX_CLOSE_1D</stp>
        <stp>27/02/2018</stp>
        <stp>27/02/2018</stp>
        <stp>[Crispin Spreadsheet.xlsx]Portfolio!R297C26</stp>
        <tr r="Z297" s="2"/>
      </tp>
      <tp>
        <v>25.25</v>
        <stp/>
        <stp>##V3_BDPV12</stp>
        <stp>UN01 GY Equity</stp>
        <stp>LAST_PRICE</stp>
        <stp>[Crispin Spreadsheet2.xlsx]Portfolio!R71C7</stp>
        <tr r="G71" s="2"/>
      </tp>
      <tp t="s">
        <v>JPY</v>
        <stp/>
        <stp>##V3_BDPV12</stp>
        <stp>4911 JT Equity</stp>
        <stp>CRNCY</stp>
        <stp>[Crispin Spreadsheet.xlsx]Portfolio!R103C4</stp>
        <tr r="D103" s="2"/>
      </tp>
      <tp t="s">
        <v>JPY</v>
        <stp/>
        <stp>##V3_BDPV12</stp>
        <stp>6753 JT Equity</stp>
        <stp>CRNCY</stp>
        <stp>[Crispin Spreadsheet.xlsx]Portfolio!R101C4</stp>
        <tr r="D101" s="2"/>
      </tp>
      <tp>
        <v>1</v>
        <stp/>
        <stp>##V3_BDPV12</stp>
        <stp>EURHKD Curncy</stp>
        <stp>QUOTE_FACTOR</stp>
        <stp>[Crispin Spreadsheet.xlsx]Portfolio!R79C12</stp>
        <tr r="L79" s="2"/>
      </tp>
      <tp>
        <v>1</v>
        <stp/>
        <stp>##V3_BDPV12</stp>
        <stp>EURHKD Curncy</stp>
        <stp>QUOTE_FACTOR</stp>
        <stp>[Crispin Spreadsheet.xlsx]Portfolio!R81C12</stp>
        <tr r="L81" s="2"/>
      </tp>
      <tp>
        <v>1</v>
        <stp/>
        <stp>##V3_BDPV12</stp>
        <stp>EURHKD Curncy</stp>
        <stp>QUOTE_FACTOR</stp>
        <stp>[Crispin Spreadsheet.xlsx]Portfolio!R80C12</stp>
        <tr r="L80" s="2"/>
      </tp>
      <tp>
        <v>1</v>
        <stp/>
        <stp>##V3_BDPV12</stp>
        <stp>EURJPY Curncy</stp>
        <stp>QUOTE_FACTOR</stp>
        <stp>[Crispin Spreadsheet.xlsx]Portfolio!R97C12</stp>
        <tr r="L97" s="2"/>
      </tp>
      <tp>
        <v>1</v>
        <stp/>
        <stp>##V3_BDPV12</stp>
        <stp>EURJPY Curncy</stp>
        <stp>QUOTE_FACTOR</stp>
        <stp>[Crispin Spreadsheet.xlsx]Portfolio!R94C12</stp>
        <tr r="L94" s="2"/>
      </tp>
      <tp>
        <v>1</v>
        <stp/>
        <stp>##V3_BDPV12</stp>
        <stp>EURJPY Curncy</stp>
        <stp>QUOTE_FACTOR</stp>
        <stp>[Crispin Spreadsheet.xlsx]Portfolio!R98C12</stp>
        <tr r="L98" s="2"/>
      </tp>
      <tp>
        <v>1</v>
        <stp/>
        <stp>##V3_BDPV12</stp>
        <stp>EURJPY Curncy</stp>
        <stp>QUOTE_FACTOR</stp>
        <stp>[Crispin Spreadsheet.xlsx]Portfolio!R99C12</stp>
        <tr r="L99" s="2"/>
      </tp>
      <tp>
        <v>1</v>
        <stp/>
        <stp>##V3_BDPV12</stp>
        <stp>EURDKK Curncy</stp>
        <stp>QUOTE_FACTOR</stp>
        <stp>[Crispin Spreadsheet.xlsx]Portfolio!R36C12</stp>
        <tr r="L36" s="2"/>
      </tp>
      <tp>
        <v>1</v>
        <stp/>
        <stp>##V3_BDPV12</stp>
        <stp>EURDKK Curncy</stp>
        <stp>QUOTE_FACTOR</stp>
        <stp>[Crispin Spreadsheet.xlsx]Portfolio!R37C12</stp>
        <tr r="L37" s="2"/>
      </tp>
      <tp>
        <v>1</v>
        <stp/>
        <stp>##V3_BDPV12</stp>
        <stp>EURGBP Curncy</stp>
        <stp>QUOTE_FACTOR</stp>
        <stp>[Crispin Spreadsheet.xlsx]Portfolio!R33C12</stp>
        <tr r="L33" s="2"/>
      </tp>
      <tp>
        <v>1</v>
        <stp/>
        <stp>##V3_BDPV12</stp>
        <stp>EURAUD Curncy</stp>
        <stp>QUOTE_FACTOR</stp>
        <stp>[Crispin Spreadsheet.xlsx]Portfolio!R19C12</stp>
        <tr r="L19" s="2"/>
      </tp>
      <tp>
        <v>1</v>
        <stp/>
        <stp>##V3_BDPV12</stp>
        <stp>EURAUD Curncy</stp>
        <stp>QUOTE_FACTOR</stp>
        <stp>[Crispin Spreadsheet.xlsx]Portfolio!R18C12</stp>
        <tr r="L18" s="2"/>
      </tp>
      <tp>
        <v>1</v>
        <stp/>
        <stp>##V3_BDPV12</stp>
        <stp>EURAUD Curncy</stp>
        <stp>QUOTE_FACTOR</stp>
        <stp>[Crispin Spreadsheet.xlsx]Portfolio!R13C12</stp>
        <tr r="L13" s="2"/>
      </tp>
      <tp>
        <v>1</v>
        <stp/>
        <stp>##V3_BDPV12</stp>
        <stp>EURAUD Curncy</stp>
        <stp>QUOTE_FACTOR</stp>
        <stp>[Crispin Spreadsheet.xlsx]Portfolio!R12C12</stp>
        <tr r="L12" s="2"/>
      </tp>
      <tp>
        <v>1</v>
        <stp/>
        <stp>##V3_BDPV12</stp>
        <stp>EURAUD Curncy</stp>
        <stp>QUOTE_FACTOR</stp>
        <stp>[Crispin Spreadsheet.xlsx]Portfolio!R11C12</stp>
        <tr r="L11" s="2"/>
      </tp>
      <tp>
        <v>1</v>
        <stp/>
        <stp>##V3_BDPV12</stp>
        <stp>EURAUD Curncy</stp>
        <stp>QUOTE_FACTOR</stp>
        <stp>[Crispin Spreadsheet.xlsx]Portfolio!R10C12</stp>
        <tr r="L10" s="2"/>
      </tp>
      <tp>
        <v>1</v>
        <stp/>
        <stp>##V3_BDPV12</stp>
        <stp>EURAUD Curncy</stp>
        <stp>QUOTE_FACTOR</stp>
        <stp>[Crispin Spreadsheet.xlsx]Portfolio!R17C12</stp>
        <tr r="L17" s="2"/>
      </tp>
      <tp>
        <v>1</v>
        <stp/>
        <stp>##V3_BDPV12</stp>
        <stp>EURAUD Curncy</stp>
        <stp>QUOTE_FACTOR</stp>
        <stp>[Crispin Spreadsheet.xlsx]Portfolio!R16C12</stp>
        <tr r="L16" s="2"/>
      </tp>
      <tp>
        <v>1</v>
        <stp/>
        <stp>##V3_BDPV12</stp>
        <stp>EURAUD Curncy</stp>
        <stp>QUOTE_FACTOR</stp>
        <stp>[Crispin Spreadsheet.xlsx]Portfolio!R15C12</stp>
        <tr r="L15" s="2"/>
      </tp>
      <tp>
        <v>1</v>
        <stp/>
        <stp>##V3_BDPV12</stp>
        <stp>EURAUD Curncy</stp>
        <stp>QUOTE_FACTOR</stp>
        <stp>[Crispin Spreadsheet.xlsx]Portfolio!R14C12</stp>
        <tr r="L14" s="2"/>
      </tp>
      <tp>
        <v>1</v>
        <stp/>
        <stp>##V3_BDPV12</stp>
        <stp>EURCAD Curncy</stp>
        <stp>QUOTE_FACTOR</stp>
        <stp>[Crispin Spreadsheet.xlsx]Portfolio!R29C12</stp>
        <tr r="L29" s="2"/>
      </tp>
      <tp>
        <v>1</v>
        <stp/>
        <stp>##V3_BDPV12</stp>
        <stp>EURCAD Curncy</stp>
        <stp>QUOTE_FACTOR</stp>
        <stp>[Crispin Spreadsheet.xlsx]Portfolio!R30C12</stp>
        <tr r="L30" s="2"/>
      </tp>
      <tp>
        <v>1</v>
        <stp/>
        <stp>##V3_BDPV12</stp>
        <stp>EURBRL Curncy</stp>
        <stp>QUOTE_FACTOR</stp>
        <stp>[Crispin Spreadsheet.xlsx]Portfolio!R26C12</stp>
        <tr r="L26" s="2"/>
      </tp>
      <tp>
        <v>1</v>
        <stp/>
        <stp>##V3_BDPV12</stp>
        <stp>EURUSD Curncy</stp>
        <stp>QUOTE_FACTOR</stp>
        <stp>[Crispin Spreadsheet.xlsx]Portfolio!R86C12</stp>
        <tr r="L86" s="2"/>
      </tp>
      <tp>
        <v>1</v>
        <stp/>
        <stp>##V3_BDPV12</stp>
        <stp>EURUSD Curncy</stp>
        <stp>QUOTE_FACTOR</stp>
        <stp>[Crispin Spreadsheet.xlsx]Portfolio!R96C12</stp>
        <tr r="L96" s="2"/>
      </tp>
      <tp>
        <v>1</v>
        <stp/>
        <stp>##V3_BDPV12</stp>
        <stp>EURUSD Curncy</stp>
        <stp>QUOTE_FACTOR</stp>
        <stp>[Crispin Spreadsheet.xlsx]Portfolio!R95C12</stp>
        <tr r="L95" s="2"/>
      </tp>
      <tp>
        <v>1</v>
        <stp/>
        <stp>##V3_BDPV12</stp>
        <stp>EURUSD Curncy</stp>
        <stp>QUOTE_FACTOR</stp>
        <stp>[Crispin Spreadsheet.xlsx]Portfolio!R76C12</stp>
        <tr r="L76" s="2"/>
      </tp>
      <tp t="s">
        <v>JPY</v>
        <stp/>
        <stp>##V3_BDPV12</stp>
        <stp>7224 JT Equity</stp>
        <stp>CRNCY</stp>
        <stp>[Crispin Spreadsheet.xlsx]Portfolio!R102C4</stp>
        <tr r="D102" s="2"/>
      </tp>
      <tp t="s">
        <v>HKD</v>
        <stp/>
        <stp>##V3_BDPV12</stp>
        <stp>656 HK Equity</stp>
        <stp>CRNCY</stp>
        <stp>[Crispin Spreadsheet.xlsx]Portfolio!R79C4</stp>
        <tr r="D79" s="2"/>
      </tp>
      <tp>
        <v>7.4499000000000004</v>
        <stp/>
        <stp>##V3_BDPV12</stp>
        <stp>EURDKK Curncy</stp>
        <stp>LAST_PRICE</stp>
        <stp>[Crispin Spreadsheet.xlsx]Portfolio!R36C13</stp>
        <tr r="M36" s="2"/>
      </tp>
      <tp>
        <v>7.4499000000000004</v>
        <stp/>
        <stp>##V3_BDPV12</stp>
        <stp>EURDKK Curncy</stp>
        <stp>LAST_PRICE</stp>
        <stp>[Crispin Spreadsheet.xlsx]Portfolio!R37C13</stp>
        <tr r="M37" s="2"/>
      </tp>
      <tp>
        <v>84.55</v>
        <stp/>
        <stp>##V3_BDPV12</stp>
        <stp>SAP GY Equity</stp>
        <stp>LAST_PRICE</stp>
        <stp>[Crispin Spreadsheet2.xlsx]Portfolio!R68C7</stp>
        <tr r="G68" s="2"/>
      </tp>
      <tp>
        <v>4.0008999999999997</v>
        <stp/>
        <stp>##V3_BDPV12</stp>
        <stp>EURBRL Curncy</stp>
        <stp>LAST_PRICE</stp>
        <stp>[Crispin Spreadsheet2.xlsx]Portfolio!R26C13</stp>
        <tr r="M26" s="2"/>
      </tp>
      <tp>
        <v>4.5369999999999999</v>
        <stp/>
        <stp>##V3_BDPV12</stp>
        <stp>VK FP Equity</stp>
        <stp>LAST_PRICE</stp>
        <stp>[Crispin Spreadsheet2.xlsx]Portfolio!R58C7</stp>
        <tr r="G58" s="2"/>
      </tp>
      <tp t="s">
        <v>JPY</v>
        <stp/>
        <stp>##V3_BDPV12</stp>
        <stp>6395 JT Equity</stp>
        <stp>CRNCY</stp>
        <stp>[Crispin Spreadsheet.xlsx]Portfolio!R107C4</stp>
        <tr r="D107" s="2"/>
      </tp>
      <tp>
        <v>443.7</v>
        <stp/>
        <stp>##V3_BDPV12</stp>
        <stp>RMS FP Equity</stp>
        <stp>LAST_PRICE</stp>
        <stp>[Crispin Spreadsheet2.xlsx]Portfolio!R49C7</stp>
        <tr r="G49" s="2"/>
      </tp>
      <tp>
        <v>15.13</v>
        <stp/>
        <stp>##V3_BDPV12</stp>
        <stp>SZU GY Equity</stp>
        <stp>LAST_PRICE</stp>
        <stp>[Crispin Spreadsheet2.xlsx]Portfolio!R69C7</stp>
        <tr r="G69" s="2"/>
      </tp>
      <tp>
        <v>79.66</v>
        <stp/>
        <stp>##V3_BDPV12</stp>
        <stp>DG FP Equity</stp>
        <stp>LAST_PRICE</stp>
        <stp>[Crispin Spreadsheet2.xlsx]Portfolio!R59C7</stp>
        <tr r="G59" s="2"/>
      </tp>
      <tp t="s">
        <v>JPY</v>
        <stp/>
        <stp>##V3_BDPV12</stp>
        <stp>9684 JT Equity</stp>
        <stp>CRNCY</stp>
        <stp>[Crispin Spreadsheet.xlsx]Portfolio!R319C4</stp>
        <tr r="D319" s="2"/>
      </tp>
      <tp>
        <v>134.19999999999999</v>
        <stp/>
        <stp>##V3_BDPV12</stp>
        <stp>WCH GY Equity</stp>
        <stp>LAST_PRICE</stp>
        <stp>[Crispin Spreadsheet2.xlsx]Portfolio!R72C7</stp>
        <tr r="G72" s="2"/>
      </tp>
      <tp>
        <v>23.23</v>
        <stp/>
        <stp>##V3_BDPV12</stp>
        <stp>SDF GY Equity</stp>
        <stp>LAST_PRICE</stp>
        <stp>[Crispin Spreadsheet2.xlsx]Portfolio!R66C7</stp>
        <tr r="G66" s="2"/>
      </tp>
      <tp>
        <v>1338.2</v>
        <stp/>
        <stp>##V3_BDPV12</stp>
        <stp>GCJ8 Comdty</stp>
        <stp>LAST_PRICE</stp>
        <stp>[Crispin Spreadsheet2.xlsx]Portfolio!R224C7</stp>
        <tr r="G224" s="2"/>
      </tp>
      <tp>
        <v>94.48</v>
        <stp/>
        <stp>##V3_BDPV12</stp>
        <stp>WDI GY Equity</stp>
        <stp>LAST_PRICE</stp>
        <stp>[Crispin Spreadsheet2.xlsx]Portfolio!R73C7</stp>
        <tr r="G73" s="2"/>
      </tp>
      <tp>
        <v>21.39</v>
        <stp/>
        <stp>##V3_BDPV12</stp>
        <stp>TKA GY Equity</stp>
        <stp>LAST_PRICE</stp>
        <stp>[Crispin Spreadsheet2.xlsx]Portfolio!R70C7</stp>
        <tr r="G70" s="2"/>
      </tp>
      <tp>
        <v>54.8</v>
        <stp/>
        <stp>##V3_BDPV12</stp>
        <stp>FR FP Equity</stp>
        <stp>LAST_PRICE</stp>
        <stp>[Crispin Spreadsheet2.xlsx]Portfolio!R57C7</stp>
        <tr r="G57" s="2"/>
      </tp>
      <tp>
        <v>121.04</v>
        <stp/>
        <stp>##V3_BDPV12</stp>
        <stp>G M8 Comdty</stp>
        <stp>LAST_PRICE</stp>
        <stp>[Crispin Spreadsheet2.xlsx]Portfolio!R265C7</stp>
        <tr r="G265" s="2"/>
      </tp>
      <tp t="s">
        <v>JPY</v>
        <stp/>
        <stp>##V3_BDPV12</stp>
        <stp>9984 JT Equity</stp>
        <stp>CRNCY</stp>
        <stp>[Crispin Spreadsheet.xlsx]Portfolio!R317C4</stp>
        <tr r="D317" s="2"/>
      </tp>
      <tp t="s">
        <v>JPY</v>
        <stp/>
        <stp>##V3_BDPV12</stp>
        <stp>8316 JT Equity</stp>
        <stp>CRNCY</stp>
        <stp>[Crispin Spreadsheet.xlsx]Portfolio!R106C4</stp>
        <tr r="D106" s="2"/>
      </tp>
      <tp>
        <v>16.48</v>
        <stp/>
        <stp>##V3_BDPV12</stp>
        <stp>656 HK Equity</stp>
        <stp>PX_YEST_CLOSE</stp>
        <stp>[Crispin Spreadsheet.xlsx]Portfolio!R79C6</stp>
        <tr r="F79" s="2"/>
      </tp>
      <tp>
        <v>35.5</v>
        <stp/>
        <stp>##V3_BDHV12</stp>
        <stp>SLCE3 BS Equity</stp>
        <stp>PX_CLOSE_1D</stp>
        <stp>27/02/2018</stp>
        <stp>27/02/2018</stp>
        <stp>[Crispin Spreadsheet.xlsx]Portfolio!R316C26</stp>
        <tr r="Z316" s="2"/>
      </tp>
      <tp t="s">
        <v>JPY</v>
        <stp/>
        <stp>##V3_BDPV12</stp>
        <stp>9984 JT Equity</stp>
        <stp>CRNCY</stp>
        <stp>[Crispin Spreadsheet.xlsx]Portfolio!R104C4</stp>
        <tr r="D104" s="2"/>
      </tp>
      <tp>
        <v>84.75</v>
        <stp/>
        <stp>##V3_BDPV12</stp>
        <stp>BB FP Equity</stp>
        <stp>LAST_PRICE</stp>
        <stp>[Crispin Spreadsheet2.xlsx]Portfolio!R55C7</stp>
        <tr r="G55" s="2"/>
      </tp>
      <tp>
        <v>0.26407999999999998</v>
        <stp/>
        <stp>##V3_BDPV12</stp>
        <stp>SX5E Index</stp>
        <stp>CHG_PCT_1D</stp>
        <stp>[Crispin Spreadsheet.xlsx]Portfolio!R2C17</stp>
        <tr r="Q2" s="2"/>
      </tp>
      <tp t="s">
        <v>JPY</v>
        <stp/>
        <stp>##V3_BDPV12</stp>
        <stp>9684 JT Equity</stp>
        <stp>CRNCY</stp>
        <stp>[Crispin Spreadsheet.xlsx]Portfolio!R105C4</stp>
        <tr r="D105" s="2"/>
      </tp>
      <tp>
        <v>104.35</v>
        <stp/>
        <stp>##V3_BDHV12</stp>
        <stp>GETIB SS Equity</stp>
        <stp>PX_CLOSE_1D</stp>
        <stp>27/02/2018</stp>
        <stp>27/02/2018</stp>
        <stp>[Crispin Spreadsheet.xlsx]Portfolio!R130C26</stp>
        <tr r="Z130" s="2"/>
      </tp>
      <tp>
        <v>110.1</v>
        <stp/>
        <stp>##V3_BDPV12</stp>
        <stp>RCO FP Equity</stp>
        <stp>LAST_PRICE</stp>
        <stp>[Crispin Spreadsheet2.xlsx]Portfolio!R52C7</stp>
        <tr r="G52" s="2"/>
      </tp>
      <tp>
        <v>81.8</v>
        <stp/>
        <stp>##V3_BDPV12</stp>
        <stp>SAVE FP Equity</stp>
        <stp>LAST_PRICE</stp>
        <stp>[Crispin Spreadsheet2.xlsx]Portfolio!R53C7</stp>
        <tr r="G53" s="2"/>
      </tp>
      <tp>
        <v>120.1</v>
        <stp/>
        <stp>##V3_BDHV12</stp>
        <stp>AMBUB DC Equity</stp>
        <stp>PX_CLOSE_1D</stp>
        <stp>27/02/2018</stp>
        <stp>27/02/2018</stp>
        <stp>[Crispin Spreadsheet.xlsx]Portfolio!R283C26</stp>
        <tr r="Z283" s="2"/>
      </tp>
      <tp t="s">
        <v>JPY</v>
        <stp/>
        <stp>##V3_BDPV12</stp>
        <stp>8591 JT Equity</stp>
        <stp>CRNCY</stp>
        <stp>[Crispin Spreadsheet.xlsx]Portfolio!R312C4</stp>
        <tr r="D312" s="2"/>
      </tp>
      <tp>
        <v>1.2408999999999999</v>
        <stp/>
        <stp>##V3_BDPV12</stp>
        <stp>EURUSD Curncy</stp>
        <stp>LAST_PRICE</stp>
        <stp>[Crispin Spreadsheet2.xlsx]Portfolio!R95C13</stp>
        <tr r="M95" s="2"/>
      </tp>
      <tp>
        <v>1.2408999999999999</v>
        <stp/>
        <stp>##V3_BDPV12</stp>
        <stp>EURUSD Curncy</stp>
        <stp>LAST_PRICE</stp>
        <stp>[Crispin Spreadsheet2.xlsx]Portfolio!R96C13</stp>
        <tr r="M96" s="2"/>
      </tp>
      <tp>
        <v>1.2408999999999999</v>
        <stp/>
        <stp>##V3_BDPV12</stp>
        <stp>EURUSD Curncy</stp>
        <stp>LAST_PRICE</stp>
        <stp>[Crispin Spreadsheet2.xlsx]Portfolio!R86C13</stp>
        <tr r="M86" s="2"/>
      </tp>
      <tp>
        <v>1.2408999999999999</v>
        <stp/>
        <stp>##V3_BDPV12</stp>
        <stp>EURUSD Curncy</stp>
        <stp>LAST_PRICE</stp>
        <stp>[Crispin Spreadsheet2.xlsx]Portfolio!R76C13</stp>
        <tr r="M76" s="2"/>
      </tp>
      <tp>
        <v>9.7200000000000006</v>
        <stp/>
        <stp>##V3_BDPV12</stp>
        <stp>EURHKD Curncy</stp>
        <stp>LAST_PRICE</stp>
        <stp>[Crispin Spreadsheet2.xlsx]Portfolio!R79C13</stp>
        <tr r="M79" s="2"/>
      </tp>
      <tp>
        <v>1.58849</v>
        <stp/>
        <stp>##V3_BDPV12</stp>
        <stp>EURAUD Curncy</stp>
        <stp>LAST_PRICE</stp>
        <stp>[Crispin Spreadsheet2.xlsx]Portfolio!R19C13</stp>
        <tr r="M19" s="2"/>
      </tp>
      <tp>
        <v>1.58849</v>
        <stp/>
        <stp>##V3_BDPV12</stp>
        <stp>EURAUD Curncy</stp>
        <stp>LAST_PRICE</stp>
        <stp>[Crispin Spreadsheet2.xlsx]Portfolio!R18C13</stp>
        <tr r="M18" s="2"/>
      </tp>
      <tp>
        <v>1.58849</v>
        <stp/>
        <stp>##V3_BDPV12</stp>
        <stp>EURAUD Curncy</stp>
        <stp>LAST_PRICE</stp>
        <stp>[Crispin Spreadsheet2.xlsx]Portfolio!R17C13</stp>
        <tr r="M17" s="2"/>
      </tp>
      <tp>
        <v>1.58849</v>
        <stp/>
        <stp>##V3_BDPV12</stp>
        <stp>EURAUD Curncy</stp>
        <stp>LAST_PRICE</stp>
        <stp>[Crispin Spreadsheet2.xlsx]Portfolio!R16C13</stp>
        <tr r="M16" s="2"/>
      </tp>
      <tp>
        <v>1.58849</v>
        <stp/>
        <stp>##V3_BDPV12</stp>
        <stp>EURAUD Curncy</stp>
        <stp>LAST_PRICE</stp>
        <stp>[Crispin Spreadsheet2.xlsx]Portfolio!R15C13</stp>
        <tr r="M15" s="2"/>
      </tp>
      <tp>
        <v>1.58849</v>
        <stp/>
        <stp>##V3_BDPV12</stp>
        <stp>EURAUD Curncy</stp>
        <stp>LAST_PRICE</stp>
        <stp>[Crispin Spreadsheet2.xlsx]Portfolio!R14C13</stp>
        <tr r="M14" s="2"/>
      </tp>
      <tp>
        <v>1.58849</v>
        <stp/>
        <stp>##V3_BDPV12</stp>
        <stp>EURAUD Curncy</stp>
        <stp>LAST_PRICE</stp>
        <stp>[Crispin Spreadsheet2.xlsx]Portfolio!R13C13</stp>
        <tr r="M13" s="2"/>
      </tp>
      <tp>
        <v>1.58849</v>
        <stp/>
        <stp>##V3_BDPV12</stp>
        <stp>EURAUD Curncy</stp>
        <stp>LAST_PRICE</stp>
        <stp>[Crispin Spreadsheet2.xlsx]Portfolio!R12C13</stp>
        <tr r="M12" s="2"/>
      </tp>
      <tp>
        <v>1.58849</v>
        <stp/>
        <stp>##V3_BDPV12</stp>
        <stp>EURAUD Curncy</stp>
        <stp>LAST_PRICE</stp>
        <stp>[Crispin Spreadsheet2.xlsx]Portfolio!R11C13</stp>
        <tr r="M11" s="2"/>
      </tp>
      <tp>
        <v>1.58849</v>
        <stp/>
        <stp>##V3_BDPV12</stp>
        <stp>EURAUD Curncy</stp>
        <stp>LAST_PRICE</stp>
        <stp>[Crispin Spreadsheet2.xlsx]Portfolio!R10C13</stp>
        <tr r="M10" s="2"/>
      </tp>
      <tp>
        <v>9.7200000000000006</v>
        <stp/>
        <stp>##V3_BDPV12</stp>
        <stp>EURHKD Curncy</stp>
        <stp>LAST_PRICE</stp>
        <stp>[Crispin Spreadsheet2.xlsx]Portfolio!R81C13</stp>
        <tr r="M81" s="2"/>
      </tp>
      <tp>
        <v>9.7200000000000006</v>
        <stp/>
        <stp>##V3_BDPV12</stp>
        <stp>EURHKD Curncy</stp>
        <stp>LAST_PRICE</stp>
        <stp>[Crispin Spreadsheet2.xlsx]Portfolio!R80C13</stp>
        <tr r="M80" s="2"/>
      </tp>
      <tp>
        <v>1.6017699999999999</v>
        <stp/>
        <stp>##V3_BDPV12</stp>
        <stp>EURCAD Curncy</stp>
        <stp>LAST_PRICE</stp>
        <stp>[Crispin Spreadsheet2.xlsx]Portfolio!R30C13</stp>
        <tr r="M30" s="2"/>
      </tp>
      <tp>
        <v>1.6017699999999999</v>
        <stp/>
        <stp>##V3_BDPV12</stp>
        <stp>EURCAD Curncy</stp>
        <stp>LAST_PRICE</stp>
        <stp>[Crispin Spreadsheet2.xlsx]Portfolio!R29C13</stp>
        <tr r="M29" s="2"/>
      </tp>
      <tp>
        <v>1338.2</v>
        <stp/>
        <stp>##V3_BDPV12</stp>
        <stp>GCJ8 Comdty</stp>
        <stp>LAST_PRICE</stp>
        <stp>[Crispin Spreadsheet2.xlsx]Portfolio!R262C7</stp>
        <tr r="G262" s="2"/>
      </tp>
      <tp>
        <v>199.1</v>
        <stp/>
        <stp>##V3_BDHV12</stp>
        <stp>AKERBP NO Equity</stp>
        <stp>PX_CLOSE_1D</stp>
        <stp>27/02/2018</stp>
        <stp>27/02/2018</stp>
        <stp>[Crispin Spreadsheet.xlsx]Portfolio!R282C26</stp>
        <tr r="Z282" s="2"/>
      </tp>
      <tp>
        <v>199.1</v>
        <stp/>
        <stp>##V3_BDHV12</stp>
        <stp>AKERBP NO Equity</stp>
        <stp>PX_CLOSE_1D</stp>
        <stp>27/02/2018</stp>
        <stp>27/02/2018</stp>
        <stp>[Crispin Spreadsheet.xlsx]Portfolio!R116C26</stp>
        <tr r="Z116" s="2"/>
      </tp>
      <tp t="s">
        <v>JPY</v>
        <stp/>
        <stp>##V3_BDPV12</stp>
        <stp>8591 JT Equity</stp>
        <stp>CRNCY</stp>
        <stp>[Crispin Spreadsheet.xlsx]Portfolio!R100C4</stp>
        <tr r="D100" s="2"/>
      </tp>
      <tp>
        <v>28.25</v>
        <stp/>
        <stp>##V3_BDPV12</stp>
        <stp>EDEN FP Equity</stp>
        <stp>LAST_PRICE</stp>
        <stp>[Crispin Spreadsheet2.xlsx]Portfolio!R45C7</stp>
        <tr r="G45" s="2"/>
      </tp>
      <tp>
        <v>1846</v>
        <stp/>
        <stp>##V3_BDPV12</stp>
        <stp>8591 JT Equity</stp>
        <stp>LAST_PRICE</stp>
        <stp>[Crispin Spreadsheet.xlsx]Portfolio!R100C7</stp>
        <tr r="G100" s="2"/>
      </tp>
      <tp>
        <v>4562</v>
        <stp/>
        <stp>##V3_BDPV12</stp>
        <stp>8316 JT Equity</stp>
        <stp>LAST_PRICE</stp>
        <stp>[Crispin Spreadsheet.xlsx]Portfolio!R106C7</stp>
        <tr r="G106" s="2"/>
      </tp>
      <tp>
        <v>34.590000000000003</v>
        <stp/>
        <stp>##V3_BDHV12</stp>
        <stp>FWONK US Equity</stp>
        <stp>PX_CLOSE_1D</stp>
        <stp>27/02/2018</stp>
        <stp>27/02/2018</stp>
        <stp>[Crispin Spreadsheet.xlsx]Portfolio!R305C26</stp>
        <tr r="Z305" s="2"/>
      </tp>
      <tp>
        <v>34.590000000000003</v>
        <stp/>
        <stp>##V3_BDHV12</stp>
        <stp>FWONK US Equity</stp>
        <stp>PX_CLOSE_1D</stp>
        <stp>27/02/2018</stp>
        <stp>27/02/2018</stp>
        <stp>[Crispin Spreadsheet.xlsx]Portfolio!R233C26</stp>
        <tr r="Z233" s="2"/>
      </tp>
      <tp>
        <v>22.47</v>
        <stp/>
        <stp>##V3_BDPV12</stp>
        <stp>IFX GY Equity</stp>
        <stp>LAST_PRICE</stp>
        <stp>[Crispin Spreadsheet2.xlsx]Portfolio!R65C7</stp>
        <tr r="G65" s="2"/>
      </tp>
      <tp>
        <v>56.64</v>
        <stp/>
        <stp>##V3_BDHV12</stp>
        <stp>ERICB SS Equity</stp>
        <stp>PX_CLOSE_1D</stp>
        <stp>27/02/2018</stp>
        <stp>27/02/2018</stp>
        <stp>[Crispin Spreadsheet.xlsx]Portfolio!R133C26</stp>
        <tr r="Z133" s="2"/>
      </tp>
      <tp>
        <v>493.8</v>
        <stp/>
        <stp>##V3_BDPV12</stp>
        <stp>ERF FP Equity</stp>
        <stp>LAST_PRICE</stp>
        <stp>[Crispin Spreadsheet2.xlsx]Portfolio!R48C7</stp>
        <tr r="G48" s="2"/>
      </tp>
      <tp>
        <v>1553</v>
        <stp/>
        <stp>##V3_BDPV12</stp>
        <stp>6395 JT Equity</stp>
        <stp>LAST_PRICE</stp>
        <stp>[Crispin Spreadsheet.xlsx]Portfolio!R107C7</stp>
        <tr r="G107" s="2"/>
      </tp>
      <tp t="s">
        <v>EUR</v>
        <stp/>
        <stp>##V3_BDPV12</stp>
        <stp>UN01 GY Equity</stp>
        <stp>CRNCY</stp>
        <stp>[Crispin Spreadsheet.xlsx]Portfolio!R71C4</stp>
        <tr r="D71" s="2"/>
      </tp>
      <tp>
        <v>13.925000000000001</v>
        <stp/>
        <stp>##V3_BDPV12</stp>
        <stp>ORA FP Equity</stp>
        <stp>LAST_PRICE</stp>
        <stp>[Crispin Spreadsheet2.xlsx]Portfolio!R51C7</stp>
        <tr r="G51" s="2"/>
      </tp>
      <tp>
        <v>4535</v>
        <stp/>
        <stp>##V3_BDPV12</stp>
        <stp>9684 JT Equity</stp>
        <stp>PX_YEST_CLOSE</stp>
        <stp>[Crispin Spreadsheet.xlsx]Portfolio!R319C6</stp>
        <tr r="F319" s="2"/>
      </tp>
      <tp>
        <v>1846</v>
        <stp/>
        <stp>##V3_BDPV12</stp>
        <stp>8591 JT Equity</stp>
        <stp>LAST_PRICE</stp>
        <stp>[Crispin Spreadsheet.xlsx]Portfolio!R312C7</stp>
        <tr r="G312" s="2"/>
      </tp>
      <tp>
        <v>26.85</v>
        <stp/>
        <stp>##V3_BDPV12</stp>
        <stp>1128 HK Equity</stp>
        <stp>PX_YEST_CLOSE</stp>
        <stp>[Crispin Spreadsheet.xlsx]Portfolio!R81C6</stp>
        <tr r="F81" s="2"/>
      </tp>
      <tp>
        <v>131.52000000000001</v>
        <stp/>
        <stp>##V3_BDPV12</stp>
        <stp>EURJPY Curncy</stp>
        <stp>LAST_PRICE</stp>
        <stp>[Crispin Spreadsheet2.xlsx]Portfolio!R98C13</stp>
        <tr r="M98" s="2"/>
      </tp>
      <tp>
        <v>131.52000000000001</v>
        <stp/>
        <stp>##V3_BDPV12</stp>
        <stp>EURJPY Curncy</stp>
        <stp>LAST_PRICE</stp>
        <stp>[Crispin Spreadsheet2.xlsx]Portfolio!R99C13</stp>
        <tr r="M99" s="2"/>
      </tp>
      <tp>
        <v>131.52000000000001</v>
        <stp/>
        <stp>##V3_BDPV12</stp>
        <stp>EURJPY Curncy</stp>
        <stp>LAST_PRICE</stp>
        <stp>[Crispin Spreadsheet2.xlsx]Portfolio!R97C13</stp>
        <tr r="M97" s="2"/>
      </tp>
      <tp>
        <v>131.52000000000001</v>
        <stp/>
        <stp>##V3_BDPV12</stp>
        <stp>EURJPY Curncy</stp>
        <stp>LAST_PRICE</stp>
        <stp>[Crispin Spreadsheet2.xlsx]Portfolio!R94C13</stp>
        <tr r="M94" s="2"/>
      </tp>
      <tp>
        <v>1586</v>
        <stp/>
        <stp>##V3_BDPV12</stp>
        <stp>6395 JT Equity</stp>
        <stp>PX_YEST_CLOSE</stp>
        <stp>[Crispin Spreadsheet.xlsx]Portfolio!R107C6</stp>
        <tr r="F107" s="2"/>
      </tp>
      <tp>
        <v>3525</v>
        <stp/>
        <stp>##V3_BDPV12</stp>
        <stp>6753 JT Equity</stp>
        <stp>LAST_PRICE</stp>
        <stp>[Crispin Spreadsheet.xlsx]Portfolio!R101C7</stp>
        <tr r="G101" s="2"/>
      </tp>
      <tp>
        <v>43</v>
        <stp/>
        <stp>##V3_BDPV12</stp>
        <stp>1928 HK Equity</stp>
        <stp>PX_YEST_CLOSE</stp>
        <stp>[Crispin Spreadsheet.xlsx]Portfolio!R80C6</stp>
        <tr r="F80" s="2"/>
      </tp>
      <tp>
        <v>32.799999999999997</v>
        <stp/>
        <stp>##V3_BDHV12</stp>
        <stp>BDRILL NO Equity</stp>
        <stp>PX_CLOSE_1D</stp>
        <stp>27/02/2018</stp>
        <stp>27/02/2018</stp>
        <stp>[Crispin Spreadsheet.xlsx]Portfolio!R288C26</stp>
        <tr r="Z288" s="2"/>
      </tp>
      <tp>
        <v>32.799999999999997</v>
        <stp/>
        <stp>##V3_BDHV12</stp>
        <stp>BDRILL NO Equity</stp>
        <stp>PX_CLOSE_1D</stp>
        <stp>27/02/2018</stp>
        <stp>27/02/2018</stp>
        <stp>[Crispin Spreadsheet.xlsx]Portfolio!R117C26</stp>
        <tr r="Z117" s="2"/>
      </tp>
      <tp t="s">
        <v>BRL</v>
        <stp/>
        <stp>##V3_BDPV12</stp>
        <stp>SLCE3 BS Equity</stp>
        <stp>CRNCY</stp>
        <stp>[Crispin Spreadsheet.xlsx]Portfolio!R26C4</stp>
        <tr r="D26" s="2"/>
      </tp>
      <tp t="s">
        <v>EUR</v>
        <stp/>
        <stp>##V3_BDPV12</stp>
        <stp>ZIL2 GY Equity</stp>
        <stp>CRNCY</stp>
        <stp>[Crispin Spreadsheet.xlsx]Portfolio!R64C4</stp>
        <tr r="D64" s="2"/>
      </tp>
      <tp>
        <v>736.3</v>
        <stp/>
        <stp>##V3_BDPV12</stp>
        <stp>8306 JT Equity</stp>
        <stp>PX_YEST_CLOSE</stp>
        <stp>[Crispin Spreadsheet.xlsx]Portfolio!R99C6</stp>
        <tr r="F99" s="2"/>
      </tp>
      <tp>
        <v>17.038</v>
        <stp/>
        <stp>##V3_BDPV12</stp>
        <stp>FCA IM Equity</stp>
        <stp>LAST_PRICE</stp>
        <stp>[Crispin Spreadsheet2.xlsx]Portfolio!R90C7</stp>
        <tr r="G90" s="2"/>
      </tp>
      <tp>
        <v>3545</v>
        <stp/>
        <stp>##V3_BDPV12</stp>
        <stp>6753 JT Equity</stp>
        <stp>PX_YEST_CLOSE</stp>
        <stp>[Crispin Spreadsheet.xlsx]Portfolio!R101C6</stp>
        <tr r="F101" s="2"/>
      </tp>
      <tp>
        <v>6326</v>
        <stp/>
        <stp>##V3_BDPV12</stp>
        <stp>4911 JT Equity</stp>
        <stp>PX_YEST_CLOSE</stp>
        <stp>[Crispin Spreadsheet.xlsx]Portfolio!R103C6</stp>
        <tr r="F103" s="2"/>
      </tp>
      <tp>
        <v>922</v>
        <stp/>
        <stp>##V3_BDPV12</stp>
        <stp>7224 JT Equity</stp>
        <stp>LAST_PRICE</stp>
        <stp>[Crispin Spreadsheet.xlsx]Portfolio!R102C7</stp>
        <tr r="G102" s="2"/>
      </tp>
      <tp t="s">
        <v>JPY</v>
        <stp/>
        <stp>##V3_BDPV12</stp>
        <stp>6740 JT Equity</stp>
        <stp>CRNCY</stp>
        <stp>[Crispin Spreadsheet.xlsx]Portfolio!R97C4</stp>
        <tr r="D97" s="2"/>
      </tp>
      <tp>
        <v>4585</v>
        <stp/>
        <stp>##V3_BDPV12</stp>
        <stp>9684 JT Equity</stp>
        <stp>LAST_PRICE</stp>
        <stp>[Crispin Spreadsheet.xlsx]Portfolio!R105C7</stp>
        <tr r="G105" s="2"/>
      </tp>
      <tp>
        <v>1719</v>
        <stp/>
        <stp>##V3_BDPV12</stp>
        <stp>8929 JT Equity</stp>
        <stp>PX_YEST_CLOSE</stp>
        <stp>[Crispin Spreadsheet.xlsx]Portfolio!R94C6</stp>
        <tr r="F94" s="2"/>
      </tp>
      <tp>
        <v>900</v>
        <stp/>
        <stp>##V3_BDPV12</stp>
        <stp>7224 JT Equity</stp>
        <stp>PX_YEST_CLOSE</stp>
        <stp>[Crispin Spreadsheet.xlsx]Portfolio!R102C6</stp>
        <tr r="F102" s="2"/>
      </tp>
      <tp>
        <v>1854.5</v>
        <stp/>
        <stp>##V3_BDPV12</stp>
        <stp>8591 JT Equity</stp>
        <stp>PX_YEST_CLOSE</stp>
        <stp>[Crispin Spreadsheet.xlsx]Portfolio!R312C6</stp>
        <tr r="F312" s="2"/>
      </tp>
      <tp>
        <v>8464</v>
        <stp/>
        <stp>##V3_BDPV12</stp>
        <stp>9984 JT Equity</stp>
        <stp>LAST_PRICE</stp>
        <stp>[Crispin Spreadsheet.xlsx]Portfolio!R104C7</stp>
        <tr r="G104" s="2"/>
      </tp>
      <tp>
        <v>0.89415</v>
        <stp/>
        <stp>##V3_BDPV12</stp>
        <stp>EURGBP Curncy</stp>
        <stp>LAST_PRICE</stp>
        <stp>[Crispin Spreadsheet2.xlsx]Portfolio!R33C13</stp>
        <tr r="M33" s="2"/>
      </tp>
      <tp>
        <v>62.61</v>
        <stp/>
        <stp>##V3_BDPV12</stp>
        <stp>BNP FP Equity</stp>
        <stp>LAST_PRICE</stp>
        <stp>[Crispin Spreadsheet2.xlsx]Portfolio!R44C7</stp>
        <tr r="G44" s="2"/>
      </tp>
      <tp>
        <v>6.9900000000000004E-2</v>
        <stp/>
        <stp>##V3_BDHV12</stp>
        <stp>NADLQ US Equity</stp>
        <stp>PX_CLOSE_1D</stp>
        <stp>27/02/2018</stp>
        <stp>27/02/2018</stp>
        <stp>[Crispin Spreadsheet.xlsx]Portfolio!R239C26</stp>
        <tr r="Z239" s="2"/>
      </tp>
      <tp>
        <v>151.04</v>
        <stp/>
        <stp>##V3_BDPV12</stp>
        <stp>JBH8 Comdty</stp>
        <stp>LAST_PRICE</stp>
        <stp>[Crispin Spreadsheet.xlsx]Portfolio!R98C7</stp>
        <tr r="G98" s="2"/>
      </tp>
      <tp>
        <v>1854.5</v>
        <stp/>
        <stp>##V3_BDPV12</stp>
        <stp>8591 JT Equity</stp>
        <stp>PX_YEST_CLOSE</stp>
        <stp>[Crispin Spreadsheet.xlsx]Portfolio!R100C6</stp>
        <tr r="F100" s="2"/>
      </tp>
      <tp>
        <v>4585</v>
        <stp/>
        <stp>##V3_BDPV12</stp>
        <stp>9684 JT Equity</stp>
        <stp>LAST_PRICE</stp>
        <stp>[Crispin Spreadsheet.xlsx]Portfolio!R319C7</stp>
        <tr r="G319" s="2"/>
      </tp>
      <tp t="s">
        <v>HKD</v>
        <stp/>
        <stp>##V3_BDPV12</stp>
        <stp>1928 HK Equity</stp>
        <stp>CRNCY</stp>
        <stp>[Crispin Spreadsheet.xlsx]Portfolio!R80C4</stp>
        <tr r="D80" s="2"/>
      </tp>
      <tp>
        <v>24.16</v>
        <stp/>
        <stp>##V3_BDPV12</stp>
        <stp>UN01 GY Equity</stp>
        <stp>PX_YEST_CLOSE</stp>
        <stp>[Crispin Spreadsheet.xlsx]Portfolio!R71C6</stp>
        <tr r="F71" s="2"/>
      </tp>
      <tp>
        <v>90.5</v>
        <stp/>
        <stp>##V3_BDPV12</stp>
        <stp>ABI BB Equity</stp>
        <stp>LAST_PRICE</stp>
        <stp>[Crispin Spreadsheet2.xlsx]Portfolio!R22C7</stp>
        <tr r="G22" s="2"/>
      </tp>
      <tp>
        <v>8464</v>
        <stp/>
        <stp>##V3_BDPV12</stp>
        <stp>9984 JT Equity</stp>
        <stp>LAST_PRICE</stp>
        <stp>[Crispin Spreadsheet.xlsx]Portfolio!R317C7</stp>
        <tr r="G317" s="2"/>
      </tp>
      <tp t="s">
        <v>HKD</v>
        <stp/>
        <stp>##V3_BDPV12</stp>
        <stp>1128 HK Equity</stp>
        <stp>CRNCY</stp>
        <stp>[Crispin Spreadsheet.xlsx]Portfolio!R81C4</stp>
        <tr r="D81" s="2"/>
      </tp>
      <tp>
        <v>23.97</v>
        <stp/>
        <stp>##V3_BDPV12</stp>
        <stp>FTI FP Equity</stp>
        <stp>LAST_PRICE</stp>
        <stp>[Crispin Spreadsheet2.xlsx]Portfolio!R56C7</stp>
        <tr r="G56" s="2"/>
      </tp>
      <tp>
        <v>4586</v>
        <stp/>
        <stp>##V3_BDPV12</stp>
        <stp>8316 JT Equity</stp>
        <stp>PX_YEST_CLOSE</stp>
        <stp>[Crispin Spreadsheet.xlsx]Portfolio!R106C6</stp>
        <tr r="F106" s="2"/>
      </tp>
      <tp>
        <v>8485</v>
        <stp/>
        <stp>##V3_BDPV12</stp>
        <stp>9984 JT Equity</stp>
        <stp>PX_YEST_CLOSE</stp>
        <stp>[Crispin Spreadsheet.xlsx]Portfolio!R317C6</stp>
        <tr r="F317" s="2"/>
      </tp>
      <tp>
        <v>224</v>
        <stp/>
        <stp>##V3_BDPV12</stp>
        <stp>6740 JT Equity</stp>
        <stp>PX_YEST_CLOSE</stp>
        <stp>[Crispin Spreadsheet.xlsx]Portfolio!R97C6</stp>
        <tr r="F97" s="2"/>
      </tp>
      <tp t="s">
        <v>#N/A N/A</v>
        <stp/>
        <stp>##V3_BDHV12</stp>
        <stp>REDFTPB GU Equity</stp>
        <stp>PX_CLOSE_1D</stp>
        <stp>27/02/2018</stp>
        <stp>27/02/2018</stp>
        <stp>[Crispin Spreadsheet.xlsx]Portfolio!R76C26</stp>
        <tr r="Z76" s="2"/>
      </tp>
      <tp>
        <v>15.06</v>
        <stp/>
        <stp>##V3_BDPV12</stp>
        <stp>ZIL2 GY Equity</stp>
        <stp>PX_YEST_CLOSE</stp>
        <stp>[Crispin Spreadsheet.xlsx]Portfolio!R64C6</stp>
        <tr r="F64" s="2"/>
      </tp>
      <tp>
        <v>34.630000000000003</v>
        <stp/>
        <stp>##V3_BDPV12</stp>
        <stp>SLCE3 BS Equity</stp>
        <stp>PX_YEST_CLOSE</stp>
        <stp>[Crispin Spreadsheet.xlsx]Portfolio!R26C6</stp>
        <tr r="F26" s="2"/>
      </tp>
      <tp>
        <v>34.32</v>
        <stp/>
        <stp>##V3_BDPV12</stp>
        <stp>KSP ID Equity</stp>
        <stp>LAST_PRICE</stp>
        <stp>[Crispin Spreadsheet2.xlsx]Portfolio!R85C7</stp>
        <tr r="G85" s="2"/>
      </tp>
      <tp t="s">
        <v>JPY</v>
        <stp/>
        <stp>##V3_BDPV12</stp>
        <stp>8306 JT Equity</stp>
        <stp>CRNCY</stp>
        <stp>[Crispin Spreadsheet.xlsx]Portfolio!R99C4</stp>
        <tr r="D99" s="2"/>
      </tp>
      <tp>
        <v>4535</v>
        <stp/>
        <stp>##V3_BDPV12</stp>
        <stp>9684 JT Equity</stp>
        <stp>PX_YEST_CLOSE</stp>
        <stp>[Crispin Spreadsheet.xlsx]Portfolio!R105C6</stp>
        <tr r="F105" s="2"/>
      </tp>
      <tp>
        <v>10.44</v>
        <stp/>
        <stp>##V3_BDPV12</stp>
        <stp>EDF FP Equity</stp>
        <stp>LAST_PRICE</stp>
        <stp>[Crispin Spreadsheet2.xlsx]Portfolio!R46C7</stp>
        <tr r="G46" s="2"/>
      </tp>
      <tp>
        <v>8485</v>
        <stp/>
        <stp>##V3_BDPV12</stp>
        <stp>9984 JT Equity</stp>
        <stp>PX_YEST_CLOSE</stp>
        <stp>[Crispin Spreadsheet.xlsx]Portfolio!R104C6</stp>
        <tr r="F104" s="2"/>
      </tp>
      <tp>
        <v>6591</v>
        <stp/>
        <stp>##V3_BDPV12</stp>
        <stp>4911 JT Equity</stp>
        <stp>LAST_PRICE</stp>
        <stp>[Crispin Spreadsheet.xlsx]Portfolio!R103C7</stp>
        <tr r="G103" s="2"/>
      </tp>
      <tp t="s">
        <v>JPY</v>
        <stp/>
        <stp>##V3_BDPV12</stp>
        <stp>8929 JT Equity</stp>
        <stp>CRNCY</stp>
        <stp>[Crispin Spreadsheet.xlsx]Portfolio!R94C4</stp>
        <tr r="D94" s="2"/>
      </tp>
    </main>
    <main first="bloomberg.rtd">
      <tp>
        <v>103.49</v>
        <stp/>
        <stp>##V3_BDPV12</stp>
        <stp>SPLK US Equity</stp>
        <stp>LAST_PRICE</stp>
        <stp>[Crispin Spreadsheet2.xlsx]Portfolio!R318C7</stp>
        <tr r="G318" s="2"/>
      </tp>
      <tp>
        <v>8.9766999999999992</v>
        <stp/>
        <stp>##V3_BDPV12</stp>
        <stp>GOGO US Equity</stp>
        <stp>LAST_PRICE</stp>
        <stp>[Crispin Spreadsheet2.xlsx]Portfolio!R223C7</stp>
        <tr r="G223" s="2"/>
      </tp>
      <tp>
        <v>18.020099999999999</v>
        <stp/>
        <stp>##V3_BDPV12</stp>
        <stp>SNAP US Equity</stp>
        <stp>LAST_PRICE</stp>
        <stp>[Crispin Spreadsheet2.xlsx]Portfolio!R244C7</stp>
        <tr r="G244" s="2"/>
      </tp>
      <tp>
        <v>71.790000000000006</v>
        <stp/>
        <stp>##V3_BDPV12</stp>
        <stp>VSAT US Equity</stp>
        <stp>LAST_PRICE</stp>
        <stp>[Crispin Spreadsheet2.xlsx]Portfolio!R254C7</stp>
        <tr r="G254" s="2"/>
      </tp>
      <tp>
        <v>0.55000000000000004</v>
        <stp/>
        <stp>##V3_BDPV12</stp>
        <stp>GEDI IM Equity</stp>
        <stp>LAST_PRICE</stp>
        <stp>[Crispin Spreadsheet.xlsx]Portfolio!R91C7</stp>
        <tr r="G91" s="2"/>
      </tp>
      <tp t="s">
        <v>EUR</v>
        <stp/>
        <stp>##V3_BDPV12</stp>
        <stp>VK FP Equity</stp>
        <stp>CRNCY</stp>
        <stp>[Crispin Spreadsheet.xlsx]Portfolio!R58C4</stp>
        <tr r="D58" s="2"/>
      </tp>
      <tp>
        <v>33</v>
        <stp/>
        <stp>##V3_BDPV12</stp>
        <stp>IF IM Equity</stp>
        <stp>LAST_PRICE</stp>
        <stp>[Crispin Spreadsheet.xlsx]Portfolio!R89C7</stp>
        <tr r="G89" s="2"/>
      </tp>
      <tp>
        <v>0.16</v>
        <stp/>
        <stp>##V3_BDPV12</stp>
        <stp>DW CN Equity</stp>
        <stp>LAST_PRICE</stp>
        <stp>[Crispin Spreadsheet.xlsx]Portfolio!R29C7</stp>
        <tr r="G29" s="2"/>
      </tp>
      <tp t="s">
        <v>NOK</v>
        <stp/>
        <stp>##V3_BDPV12</stp>
        <stp>BDRILL NO Equity</stp>
        <stp>CRNCY</stp>
        <stp>[Crispin Spreadsheet.xlsx]Portfolio!R288C4</stp>
        <tr r="D288" s="2"/>
      </tp>
      <tp>
        <v>9050</v>
        <stp/>
        <stp>##V3_BDHV12</stp>
        <stp>9984 JT Equity</stp>
        <stp>PX_CLOSE_1D</stp>
        <stp>27/02/2018</stp>
        <stp>27/02/2018</stp>
        <stp>[Crispin Spreadsheet.xlsx]Portfolio!R104C26</stp>
        <tr r="Z104" s="2"/>
      </tp>
      <tp>
        <v>9050</v>
        <stp/>
        <stp>##V3_BDHV12</stp>
        <stp>9984 JT Equity</stp>
        <stp>PX_CLOSE_1D</stp>
        <stp>27/02/2018</stp>
        <stp>27/02/2018</stp>
        <stp>[Crispin Spreadsheet.xlsx]Portfolio!R317C26</stp>
        <tr r="Z317" s="2"/>
      </tp>
      <tp>
        <v>6384</v>
        <stp/>
        <stp>##V3_BDHV12</stp>
        <stp>4911 JT Equity</stp>
        <stp>PX_CLOSE_1D</stp>
        <stp>27/02/2018</stp>
        <stp>27/02/2018</stp>
        <stp>[Crispin Spreadsheet.xlsx]Portfolio!R103C26</stp>
        <tr r="Z103" s="2"/>
      </tp>
      <tp>
        <v>36.86</v>
        <stp/>
        <stp>##V3_BDPV12</stp>
        <stp>NRE1V FH Equity</stp>
        <stp>LAST_PRICE</stp>
        <stp>[Crispin Spreadsheet.xlsx]Portfolio!R41C7</stp>
        <tr r="G41" s="2"/>
      </tp>
      <tp t="s">
        <v>GBP</v>
        <stp/>
        <stp>##V3_BDPV12</stp>
        <stp>G H8 Comdty</stp>
        <stp>CRNCY</stp>
        <stp>[Crispin Spreadsheet.xlsx]Portfolio!R176C4</stp>
        <tr r="D176" s="2"/>
      </tp>
      <tp>
        <v>379.5</v>
        <stp/>
        <stp>##V3_BDPV12</stp>
        <stp>AUTO LN Equity</stp>
        <stp>LAST_PRICE</stp>
        <stp>[Crispin Spreadsheet2.xlsx]Portfolio!R148C7</stp>
        <tr r="G148" s="2"/>
      </tp>
      <tp>
        <v>32.96</v>
        <stp/>
        <stp>##V3_BDPV12</stp>
        <stp>IF IM Equity</stp>
        <stp>PX_YEST_CLOSE</stp>
        <stp>[Crispin Spreadsheet.xlsx]Portfolio!R89C6</stp>
        <tr r="F89" s="2"/>
      </tp>
      <tp t="s">
        <v>GBP</v>
        <stp/>
        <stp>##V3_BDPV12</stp>
        <stp>G M8 Comdty</stp>
        <stp>CRNCY</stp>
        <stp>[Crispin Spreadsheet.xlsx]Portfolio!R265C4</stp>
        <tr r="D265" s="2"/>
      </tp>
      <tp t="s">
        <v>EUR</v>
        <stp/>
        <stp>##V3_BDPV12</stp>
        <stp>BB FP Equity</stp>
        <stp>CRNCY</stp>
        <stp>[Crispin Spreadsheet.xlsx]Portfolio!R55C4</stp>
        <tr r="D55" s="2"/>
      </tp>
      <tp>
        <v>78.86</v>
        <stp/>
        <stp>##V3_BDPV12</stp>
        <stp>DG FP Equity</stp>
        <stp>PX_YEST_CLOSE</stp>
        <stp>[Crispin Spreadsheet.xlsx]Portfolio!R59C6</stp>
        <tr r="F59" s="2"/>
      </tp>
      <tp>
        <v>112.5</v>
        <stp/>
        <stp>##V3_BDPV12</stp>
        <stp>EI FP Equity</stp>
        <stp>PX_YEST_CLOSE</stp>
        <stp>[Crispin Spreadsheet.xlsx]Portfolio!R47C6</stp>
        <tr r="F47" s="2"/>
      </tp>
      <tp t="s">
        <v>GBP</v>
        <stp/>
        <stp>##V3_BDPV12</stp>
        <stp>G H8 Comdty</stp>
        <stp>CRNCY</stp>
        <stp>[Crispin Spreadsheet.xlsx]Portfolio!R264C4</stp>
        <tr r="D264" s="2"/>
      </tp>
      <tp>
        <v>66.25</v>
        <stp/>
        <stp>##V3_BDPV12</stp>
        <stp>LAMR US Equity</stp>
        <stp>LAST_PRICE</stp>
        <stp>[Crispin Spreadsheet2.xlsx]Portfolio!R231C7</stp>
        <tr r="G231" s="2"/>
      </tp>
      <tp>
        <v>1941.5</v>
        <stp/>
        <stp>##V3_BDHV12</stp>
        <stp>8591 JT Equity</stp>
        <stp>PX_CLOSE_1D</stp>
        <stp>27/02/2018</stp>
        <stp>27/02/2018</stp>
        <stp>[Crispin Spreadsheet.xlsx]Portfolio!R100C26</stp>
        <tr r="Z100" s="2"/>
      </tp>
      <tp>
        <v>1941.5</v>
        <stp/>
        <stp>##V3_BDHV12</stp>
        <stp>8591 JT Equity</stp>
        <stp>PX_CLOSE_1D</stp>
        <stp>27/02/2018</stp>
        <stp>27/02/2018</stp>
        <stp>[Crispin Spreadsheet.xlsx]Portfolio!R312C26</stp>
        <tr r="Z312" s="2"/>
      </tp>
      <tp>
        <v>454.1</v>
        <stp/>
        <stp>##V3_BDPV12</stp>
        <stp>HMSO LN Equity</stp>
        <stp>LAST_PRICE</stp>
        <stp>[Crispin Spreadsheet2.xlsx]Portfolio!R162C7</stp>
        <tr r="G162" s="2"/>
      </tp>
      <tp>
        <v>201.2</v>
        <stp/>
        <stp>##V3_BDPV12</stp>
        <stp>AKERBP NO Equity</stp>
        <stp>LAST_PRICE</stp>
        <stp>[Crispin Spreadsheet.xlsx]Portfolio!R116C7</stp>
        <tr r="G116" s="2"/>
      </tp>
      <tp t="s">
        <v>#N/A N/A</v>
        <stp/>
        <stp>##V3_BDHV12</stp>
        <stp>HURLN 7.5 07/24/22 Corp</stp>
        <stp>PX_CLOSE_1D</stp>
        <stp>27/02/2018</stp>
        <stp>27/02/2018</stp>
        <stp>[Crispin Spreadsheet.xlsx]Portfolio!R96C26</stp>
        <tr r="Z96" s="2"/>
      </tp>
      <tp>
        <v>4.6349999999999998</v>
        <stp/>
        <stp>##V3_BDPV12</stp>
        <stp>VK FP Equity</stp>
        <stp>PX_YEST_CLOSE</stp>
        <stp>[Crispin Spreadsheet.xlsx]Portfolio!R58C6</stp>
        <tr r="F58" s="2"/>
      </tp>
      <tp>
        <v>55.78</v>
        <stp/>
        <stp>##V3_BDPV12</stp>
        <stp>ERICB SS Equity</stp>
        <stp>LAST_PRICE</stp>
        <stp>[Crispin Spreadsheet.xlsx]Portfolio!R133C7</stp>
        <tr r="G133" s="2"/>
      </tp>
      <tp>
        <v>31.9</v>
        <stp/>
        <stp>##V3_BDPV12</stp>
        <stp>FWONK US Equity</stp>
        <stp>LAST_PRICE</stp>
        <stp>[Crispin Spreadsheet.xlsx]Portfolio!R233C7</stp>
        <tr r="G233" s="2"/>
      </tp>
      <tp>
        <v>61.961300000000001</v>
        <stp/>
        <stp>##V3_BDPV12</stp>
        <stp>QCOM US Equity</stp>
        <stp>LAST_PRICE</stp>
        <stp>[Crispin Spreadsheet2.xlsx]Portfolio!R241C7</stp>
        <tr r="G241" s="2"/>
      </tp>
      <tp>
        <v>211.6</v>
        <stp/>
        <stp>##V3_BDPV12</stp>
        <stp>BARC LN Equity</stp>
        <stp>LAST_PRICE</stp>
        <stp>[Crispin Spreadsheet2.xlsx]Portfolio!R151C7</stp>
        <tr r="G151" s="2"/>
      </tp>
      <tp>
        <v>3730</v>
        <stp/>
        <stp>##V3_BDHV12</stp>
        <stp>6753 JT Equity</stp>
        <stp>PX_CLOSE_1D</stp>
        <stp>27/02/2018</stp>
        <stp>27/02/2018</stp>
        <stp>[Crispin Spreadsheet.xlsx]Portfolio!R101C26</stp>
        <tr r="Z101" s="2"/>
      </tp>
      <tp>
        <v>191.1</v>
        <stp/>
        <stp>##V3_BDPV12</stp>
        <stp>AKERBP NO Equity</stp>
        <stp>PX_YEST_CLOSE</stp>
        <stp>[Crispin Spreadsheet.xlsx]Portfolio!R282C6</stp>
        <tr r="F282" s="2"/>
      </tp>
      <tp>
        <v>0.06</v>
        <stp/>
        <stp>##V3_BDPV12</stp>
        <stp>NADLQ US Equity</stp>
        <stp>LAST_PRICE</stp>
        <stp>[Crispin Spreadsheet.xlsx]Portfolio!R239C7</stp>
        <tr r="G239" s="2"/>
      </tp>
      <tp>
        <v>4580</v>
        <stp/>
        <stp>##V3_BDHV12</stp>
        <stp>9684 JT Equity</stp>
        <stp>PX_CLOSE_1D</stp>
        <stp>27/02/2018</stp>
        <stp>27/02/2018</stp>
        <stp>[Crispin Spreadsheet.xlsx]Portfolio!R105C26</stp>
        <tr r="Z105" s="2"/>
      </tp>
      <tp>
        <v>4580</v>
        <stp/>
        <stp>##V3_BDHV12</stp>
        <stp>9684 JT Equity</stp>
        <stp>PX_CLOSE_1D</stp>
        <stp>27/02/2018</stp>
        <stp>27/02/2018</stp>
        <stp>[Crispin Spreadsheet.xlsx]Portfolio!R319C26</stp>
        <tr r="Z319" s="2"/>
      </tp>
      <tp>
        <v>887.8</v>
        <stp/>
        <stp>##V3_BDPV12</stp>
        <stp>ANTO LN Equity</stp>
        <stp>LAST_PRICE</stp>
        <stp>[Crispin Spreadsheet2.xlsx]Portfolio!R146C7</stp>
        <tr r="G146" s="2"/>
      </tp>
      <tp>
        <v>327.55</v>
        <stp/>
        <stp>##V3_BDPV12</stp>
        <stp>TSLA US Equity</stp>
        <stp>LAST_PRICE</stp>
        <stp>[Crispin Spreadsheet2.xlsx]Portfolio!R323C7</stp>
        <tr r="G323" s="2"/>
      </tp>
      <tp t="s">
        <v>NOK</v>
        <stp/>
        <stp>##V3_BDPV12</stp>
        <stp>BDRILL NO Equity</stp>
        <stp>CRNCY</stp>
        <stp>[Crispin Spreadsheet.xlsx]Portfolio!R117C4</stp>
        <tr r="D117" s="2"/>
      </tp>
      <tp>
        <v>31.9</v>
        <stp/>
        <stp>##V3_BDPV12</stp>
        <stp>FWONK US Equity</stp>
        <stp>LAST_PRICE</stp>
        <stp>[Crispin Spreadsheet.xlsx]Portfolio!R305C7</stp>
        <tr r="G305" s="2"/>
      </tp>
      <tp>
        <v>82.3</v>
        <stp/>
        <stp>##V3_BDPV12</stp>
        <stp>LULU US Equity</stp>
        <stp>LAST_PRICE</stp>
        <stp>[Crispin Spreadsheet2.xlsx]Portfolio!R234C7</stp>
        <tr r="G234" s="2"/>
      </tp>
      <tp>
        <v>111.25</v>
        <stp/>
        <stp>##V3_BDPV12</stp>
        <stp>EI FP Equity</stp>
        <stp>LAST_PRICE</stp>
        <stp>[Crispin Spreadsheet.xlsx]Portfolio!R47C7</stp>
        <tr r="G47" s="2"/>
      </tp>
      <tp>
        <v>201.2</v>
        <stp/>
        <stp>##V3_BDPV12</stp>
        <stp>AKERBP NO Equity</stp>
        <stp>LAST_PRICE</stp>
        <stp>[Crispin Spreadsheet.xlsx]Portfolio!R282C7</stp>
        <tr r="G282" s="2"/>
      </tp>
      <tp t="s">
        <v>USD</v>
        <stp/>
        <stp>##V3_BDPV12</stp>
        <stp>K US Equity</stp>
        <stp>CRNCY</stp>
        <stp>[Crispin Spreadsheet.xlsx]Portfolio!R228C4</stp>
        <tr r="D228" s="2"/>
      </tp>
      <tp>
        <v>66.25</v>
        <stp/>
        <stp>##V3_BDPV12</stp>
        <stp>LAMR US Equity</stp>
        <stp>LAST_PRICE</stp>
        <stp>[Crispin Spreadsheet2.xlsx]Portfolio!R304C7</stp>
        <tr r="G304" s="2"/>
      </tp>
      <tp>
        <v>71.790000000000006</v>
        <stp/>
        <stp>##V3_BDPV12</stp>
        <stp>VSAT US Equity</stp>
        <stp>LAST_PRICE</stp>
        <stp>[Crispin Spreadsheet2.xlsx]Portfolio!R328C7</stp>
        <tr r="G328" s="2"/>
      </tp>
      <tp t="s">
        <v>EUR</v>
        <stp/>
        <stp>##V3_BDPV12</stp>
        <stp>DG FP Equity</stp>
        <stp>CRNCY</stp>
        <stp>[Crispin Spreadsheet.xlsx]Portfolio!R59C4</stp>
        <tr r="D59" s="2"/>
      </tp>
      <tp t="s">
        <v>EUR</v>
        <stp/>
        <stp>##V3_BDPV12</stp>
        <stp>EI FP Equity</stp>
        <stp>CRNCY</stp>
        <stp>[Crispin Spreadsheet.xlsx]Portfolio!R47C4</stp>
        <tr r="D47" s="2"/>
      </tp>
      <tp>
        <v>84.75</v>
        <stp/>
        <stp>##V3_BDPV12</stp>
        <stp>BB FP Equity</stp>
        <stp>PX_YEST_CLOSE</stp>
        <stp>[Crispin Spreadsheet.xlsx]Portfolio!R55C6</stp>
        <tr r="F55" s="2"/>
      </tp>
      <tp>
        <v>103.49</v>
        <stp/>
        <stp>##V3_BDPV12</stp>
        <stp>SPLK US Equity</stp>
        <stp>LAST_PRICE</stp>
        <stp>[Crispin Spreadsheet2.xlsx]Portfolio!R246C7</stp>
        <tr r="G246" s="2"/>
      </tp>
      <tp>
        <v>1716</v>
        <stp/>
        <stp>##V3_BDHV12</stp>
        <stp>6395 JT Equity</stp>
        <stp>PX_CLOSE_1D</stp>
        <stp>27/02/2018</stp>
        <stp>27/02/2018</stp>
        <stp>[Crispin Spreadsheet.xlsx]Portfolio!R107C26</stp>
        <tr r="Z107" s="2"/>
      </tp>
      <tp>
        <v>4721</v>
        <stp/>
        <stp>##V3_BDHV12</stp>
        <stp>8316 JT Equity</stp>
        <stp>PX_CLOSE_1D</stp>
        <stp>27/02/2018</stp>
        <stp>27/02/2018</stp>
        <stp>[Crispin Spreadsheet.xlsx]Portfolio!R106C26</stp>
        <tr r="Z106" s="2"/>
      </tp>
      <tp t="s">
        <v>EUR</v>
        <stp/>
        <stp>##V3_BDPV12</stp>
        <stp>IF IM Equity</stp>
        <stp>CRNCY</stp>
        <stp>[Crispin Spreadsheet.xlsx]Portfolio!R89C4</stp>
        <tr r="D89" s="2"/>
      </tp>
      <tp>
        <v>191.1</v>
        <stp/>
        <stp>##V3_BDPV12</stp>
        <stp>AKERBP NO Equity</stp>
        <stp>PX_YEST_CLOSE</stp>
        <stp>[Crispin Spreadsheet.xlsx]Portfolio!R116C6</stp>
        <tr r="F116" s="2"/>
      </tp>
      <tp>
        <v>318.745</v>
        <stp/>
        <stp>##V3_BDPV12</stp>
        <stp>NFLX US Equity</stp>
        <stp>LAST_PRICE</stp>
        <stp>[Crispin Spreadsheet2.xlsx]Portfolio!R237C7</stp>
        <tr r="G237" s="2"/>
      </tp>
      <tp>
        <v>948</v>
        <stp/>
        <stp>##V3_BDHV12</stp>
        <stp>7224 JT Equity</stp>
        <stp>PX_CLOSE_1D</stp>
        <stp>27/02/2018</stp>
        <stp>27/02/2018</stp>
        <stp>[Crispin Spreadsheet.xlsx]Portfolio!R102C26</stp>
        <tr r="Z102" s="2"/>
      </tp>
      <tp>
        <v>327.55</v>
        <stp/>
        <stp>##V3_BDPV12</stp>
        <stp>TSLA US Equity</stp>
        <stp>LAST_PRICE</stp>
        <stp>[Crispin Spreadsheet2.xlsx]Portfolio!R247C7</stp>
        <tr r="G247" s="2"/>
      </tp>
      <tp>
        <v>1.5349999999999999</v>
        <stp/>
        <stp>##V3_BDPV12</stp>
        <stp>WGX AU Equity</stp>
        <stp>LAST_PRICE</stp>
        <stp>[Crispin Spreadsheet.xlsx]Portfolio!R17C7</stp>
        <tr r="G17" s="2"/>
      </tp>
      <tp>
        <v>222.2</v>
        <stp/>
        <stp>##V3_BDPV12</stp>
        <stp>WDH DC Equity</stp>
        <stp>LAST_PRICE</stp>
        <stp>[Crispin Spreadsheet.xlsx]Portfolio!R37C7</stp>
        <tr r="G37" s="2"/>
      </tp>
      <tp>
        <v>122.59</v>
        <stp/>
        <stp>##V3_BDPV12</stp>
        <stp>G H8 Comdty</stp>
        <stp>PX_YEST_CLOSE</stp>
        <stp>[Crispin Spreadsheet.xlsx]Portfolio!R176C6</stp>
        <tr r="F176" s="2"/>
      </tp>
      <tp>
        <v>8.1000000000000003E-2</v>
        <stp/>
        <stp>##V3_BDPV12</stp>
        <stp>SVH AU Equity</stp>
        <stp>LAST_PRICE</stp>
        <stp>[Crispin Spreadsheet.xlsx]Portfolio!R16C7</stp>
        <tr r="G16" s="2"/>
      </tp>
      <tp>
        <v>30.315000000000001</v>
        <stp/>
        <stp>##V3_BDPV12</stp>
        <stp>UNVR US Equity</stp>
        <stp>LAST_PRICE</stp>
        <stp>[Crispin Spreadsheet2.xlsx]Portfolio!R253C7</stp>
        <tr r="G253" s="2"/>
      </tp>
      <tp>
        <v>93.2</v>
        <stp/>
        <stp>##V3_BDPV12</stp>
        <stp>LOOK LN Equity</stp>
        <stp>LAST_PRICE</stp>
        <stp>[Crispin Spreadsheet2.xlsx]Portfolio!R177C7</stp>
        <tr r="G177" s="2"/>
      </tp>
      <tp>
        <v>3.18</v>
        <stp/>
        <stp>##V3_BDPV12</stp>
        <stp>MTS AU Equity</stp>
        <stp>LAST_PRICE</stp>
        <stp>[Crispin Spreadsheet.xlsx]Portfolio!R15C7</stp>
        <tr r="G15" s="2"/>
      </tp>
      <tp>
        <v>122.59</v>
        <stp/>
        <stp>##V3_BDPV12</stp>
        <stp>G H8 Comdty</stp>
        <stp>PX_YEST_CLOSE</stp>
        <stp>[Crispin Spreadsheet.xlsx]Portfolio!R264C6</stp>
        <tr r="F264" s="2"/>
      </tp>
      <tp>
        <v>2.2999999999999998</v>
        <stp/>
        <stp>##V3_BDPV12</stp>
        <stp>GMA AU Equity</stp>
        <stp>LAST_PRICE</stp>
        <stp>[Crispin Spreadsheet.xlsx]Portfolio!R14C7</stp>
        <tr r="G14" s="2"/>
      </tp>
      <tp>
        <v>12.865</v>
        <stp/>
        <stp>##V3_BDPV12</stp>
        <stp>SESG FP Equity</stp>
        <stp>LAST_PRICE</stp>
        <stp>[Crispin Spreadsheet.xlsx]Portfolio!R54C7</stp>
        <tr r="G54" s="2"/>
      </tp>
      <tp>
        <v>35</v>
        <stp/>
        <stp>##V3_BDPV12</stp>
        <stp>BDRILL NO Equity</stp>
        <stp>LAST_PRICE</stp>
        <stp>[Crispin Spreadsheet.xlsx]Portfolio!R117C7</stp>
        <tr r="G117" s="2"/>
      </tp>
      <tp>
        <v>121.60000000000001</v>
        <stp/>
        <stp>##V3_BDPV12</stp>
        <stp>G M8 Comdty</stp>
        <stp>PX_YEST_CLOSE</stp>
        <stp>[Crispin Spreadsheet.xlsx]Portfolio!R265C6</stp>
        <tr r="F265" s="2"/>
      </tp>
      <tp>
        <v>25.52</v>
        <stp/>
        <stp>##V3_BDPV12</stp>
        <stp>METSO FH Equity</stp>
        <stp>LAST_PRICE</stp>
        <stp>[Crispin Spreadsheet.xlsx]Portfolio!R40C7</stp>
        <tr r="G40" s="2"/>
      </tp>
      <tp>
        <v>4.8099999999999996</v>
        <stp/>
        <stp>##V3_BDPV12</stp>
        <stp>FMG AU Equity</stp>
        <stp>LAST_PRICE</stp>
        <stp>[Crispin Spreadsheet.xlsx]Portfolio!R13C7</stp>
        <tr r="G13" s="2"/>
      </tp>
      <tp>
        <v>3.7</v>
        <stp/>
        <stp>##V3_BDPV12</stp>
        <stp>ART GY Equity</stp>
        <stp>LAST_PRICE</stp>
        <stp>[Crispin Spreadsheet.xlsx]Portfolio!R63C7</stp>
        <tr r="G63" s="2"/>
      </tp>
      <tp>
        <v>151.09</v>
        <stp/>
        <stp>##V3_BDPV12</stp>
        <stp>JBH8 Comdty</stp>
        <stp>PX_YEST_CLOSE</stp>
        <stp>[Crispin Spreadsheet.xlsx]Portfolio!R98C6</stp>
        <tr r="F98" s="2"/>
      </tp>
      <tp>
        <v>35.74</v>
        <stp/>
        <stp>##V3_BDPV12</stp>
        <stp>SLCE3 BS Equity</stp>
        <stp>LAST_PRICE</stp>
        <stp>[Crispin Spreadsheet.xlsx]Portfolio!R316C7</stp>
        <tr r="G316" s="2"/>
      </tp>
      <tp>
        <v>102.25</v>
        <stp/>
        <stp>##V3_BDPV12</stp>
        <stp>GETIB SS Equity</stp>
        <stp>LAST_PRICE</stp>
        <stp>[Crispin Spreadsheet.xlsx]Portfolio!R130C7</stp>
        <tr r="G130" s="2"/>
      </tp>
      <tp>
        <v>176.43</v>
        <stp/>
        <stp>##V3_BDPV12</stp>
        <stp>AAPL US Equity</stp>
        <stp>LAST_PRICE</stp>
        <stp>[Crispin Spreadsheet2.xlsx]Portfolio!R210C7</stp>
        <tr r="G210" s="2"/>
      </tp>
      <tp t="s">
        <v>EUR</v>
        <stp/>
        <stp>##V3_BDPV12</stp>
        <stp>FR FP Equity</stp>
        <stp>CRNCY</stp>
        <stp>[Crispin Spreadsheet.xlsx]Portfolio!R57C4</stp>
        <tr r="D57" s="2"/>
      </tp>
      <tp>
        <v>1683</v>
        <stp/>
        <stp>##V3_BDHV12</stp>
        <stp>8929 JT Equity</stp>
        <stp>PX_CLOSE_1D</stp>
        <stp>27/02/2018</stp>
        <stp>27/02/2018</stp>
        <stp>[Crispin Spreadsheet.xlsx]Portfolio!R94C26</stp>
        <tr r="Z94" s="2"/>
      </tp>
      <tp>
        <v>61.49</v>
        <stp/>
        <stp>##V3_BDPV12</stp>
        <stp>REDFTPB GU Equity</stp>
        <stp>PX_YEST_CLOSE</stp>
        <stp>[Crispin Spreadsheet.xlsx]Portfolio!R76C6</stp>
        <tr r="F76" s="2"/>
      </tp>
      <tp>
        <v>769.6</v>
        <stp/>
        <stp>##V3_BDHV12</stp>
        <stp>8306 JT Equity</stp>
        <stp>PX_CLOSE_1D</stp>
        <stp>27/02/2018</stp>
        <stp>27/02/2018</stp>
        <stp>[Crispin Spreadsheet.xlsx]Portfolio!R99C26</stp>
        <tr r="Z99" s="2"/>
      </tp>
      <tp>
        <v>741.8</v>
        <stp/>
        <stp>##V3_BDPV12</stp>
        <stp>PSON LN Equity</stp>
        <stp>LAST_PRICE</stp>
        <stp>[Crispin Spreadsheet2.xlsx]Portfolio!R183C7</stp>
        <tr r="G183" s="2"/>
      </tp>
      <tp>
        <v>75.69</v>
        <stp/>
        <stp>##V3_BDPV12</stp>
        <stp>CBA AU Equity</stp>
        <stp>LAST_PRICE</stp>
        <stp>[Crispin Spreadsheet.xlsx]Portfolio!R11C7</stp>
        <tr r="G11" s="2"/>
      </tp>
      <tp>
        <v>33.799999999999997</v>
        <stp/>
        <stp>##V3_BDPV12</stp>
        <stp>BDRILL NO Equity</stp>
        <stp>PX_YEST_CLOSE</stp>
        <stp>[Crispin Spreadsheet.xlsx]Portfolio!R288C6</stp>
        <tr r="F288" s="2"/>
      </tp>
      <tp>
        <v>115</v>
        <stp/>
        <stp>##V3_BDPV12</stp>
        <stp>AMBUB DC Equity</stp>
        <stp>LAST_PRICE</stp>
        <stp>[Crispin Spreadsheet.xlsx]Portfolio!R283C7</stp>
        <tr r="G283" s="2"/>
      </tp>
      <tp>
        <v>401</v>
        <stp/>
        <stp>##V3_BDPV12</stp>
        <stp>ASHM LN Equity</stp>
        <stp>LAST_PRICE</stp>
        <stp>[Crispin Spreadsheet2.xlsx]Portfolio!R147C7</stp>
        <tr r="G147" s="2"/>
      </tp>
      <tp>
        <v>7.63</v>
        <stp/>
        <stp>##V3_BDPV12</stp>
        <stp>BLD AU Equity</stp>
        <stp>LAST_PRICE</stp>
        <stp>[Crispin Spreadsheet.xlsx]Portfolio!R10C7</stp>
        <tr r="G10" s="2"/>
      </tp>
      <tp>
        <v>30.72</v>
        <stp/>
        <stp>##V3_BDPV12</stp>
        <stp>DEC FP Equity</stp>
        <stp>LAST_PRICE</stp>
        <stp>[Crispin Spreadsheet.xlsx]Portfolio!R50C7</stp>
        <tr r="G50" s="2"/>
      </tp>
      <tp>
        <v>4.1900000000000004</v>
        <stp/>
        <stp>##V3_BDPV12</stp>
        <stp>TRQ CN Equity</stp>
        <stp>LAST_PRICE</stp>
        <stp>[Crispin Spreadsheet.xlsx]Portfolio!R30C7</stp>
        <tr r="G30" s="2"/>
      </tp>
      <tp>
        <v>0.16</v>
        <stp/>
        <stp>##V3_BDPV12</stp>
        <stp>DW CN Equity</stp>
        <stp>PX_YEST_CLOSE</stp>
        <stp>[Crispin Spreadsheet.xlsx]Portfolio!R29C6</stp>
        <tr r="F29" s="2"/>
      </tp>
      <tp>
        <v>20.64</v>
        <stp/>
        <stp>##V3_BDPV12</stp>
        <stp>VIV FP Equity</stp>
        <stp>LAST_PRICE</stp>
        <stp>[Crispin Spreadsheet.xlsx]Portfolio!R60C7</stp>
        <tr r="G60" s="2"/>
      </tp>
      <tp>
        <v>19.170000000000002</v>
        <stp/>
        <stp>##V3_BDPV12</stp>
        <stp>COTY US Equity</stp>
        <stp>LAST_PRICE</stp>
        <stp>[Crispin Spreadsheet2.xlsx]Portfolio!R217C7</stp>
        <tr r="G217" s="2"/>
      </tp>
      <tp>
        <v>43.54</v>
        <stp/>
        <stp>##V3_BDPV12</stp>
        <stp>CRUS US Equity</stp>
        <stp>LAST_PRICE</stp>
        <stp>[Crispin Spreadsheet2.xlsx]Portfolio!R216C7</stp>
        <tr r="G216" s="2"/>
      </tp>
      <tp>
        <v>33.06</v>
        <stp/>
        <stp>##V3_BDPV12</stp>
        <stp>NLSN US Equity</stp>
        <stp>LAST_PRICE</stp>
        <stp>[Crispin Spreadsheet2.xlsx]Portfolio!R310C7</stp>
        <tr r="G310" s="2"/>
      </tp>
      <tp>
        <v>67.680000000000007</v>
        <stp/>
        <stp>##V3_BDPV12</stp>
        <stp>K US Equity</stp>
        <stp>PX_YEST_CLOSE</stp>
        <stp>[Crispin Spreadsheet.xlsx]Portfolio!R228C6</stp>
        <tr r="F228" s="2"/>
      </tp>
      <tp>
        <v>43.54</v>
        <stp/>
        <stp>##V3_BDPV12</stp>
        <stp>CRUS US Equity</stp>
        <stp>LAST_PRICE</stp>
        <stp>[Crispin Spreadsheet2.xlsx]Portfolio!R289C7</stp>
        <tr r="G289" s="2"/>
      </tp>
      <tp>
        <v>33.799999999999997</v>
        <stp/>
        <stp>##V3_BDPV12</stp>
        <stp>BDRILL NO Equity</stp>
        <stp>PX_YEST_CLOSE</stp>
        <stp>[Crispin Spreadsheet.xlsx]Portfolio!R117C6</stp>
        <tr r="F117" s="2"/>
      </tp>
      <tp>
        <v>485.6</v>
        <stp/>
        <stp>##V3_BDPV12</stp>
        <stp>HEXAB SS Equity</stp>
        <stp>LAST_PRICE</stp>
        <stp>[Crispin Spreadsheet.xlsx]Portfolio!R131C7</stp>
        <tr r="G131" s="2"/>
      </tp>
      <tp t="s">
        <v>NOK</v>
        <stp/>
        <stp>##V3_BDPV12</stp>
        <stp>AKERBP NO Equity</stp>
        <stp>CRNCY</stp>
        <stp>[Crispin Spreadsheet.xlsx]Portfolio!R116C4</stp>
        <tr r="D116" s="2"/>
      </tp>
      <tp>
        <v>15.28</v>
        <stp/>
        <stp>##V3_BDPV12</stp>
        <stp>ZIL2 GY Equity</stp>
        <stp>LAST_PRICE</stp>
        <stp>[Crispin Spreadsheet.xlsx]Portfolio!R64C7</stp>
        <tr r="G64" s="2"/>
      </tp>
      <tp>
        <v>0.2</v>
        <stp/>
        <stp>##V3_BDPV12</stp>
        <stp>WGXO AU Equity</stp>
        <stp>LAST_PRICE</stp>
        <stp>[Crispin Spreadsheet.xlsx]Portfolio!R18C7</stp>
        <tr r="G18" s="2"/>
      </tp>
      <tp>
        <v>223</v>
        <stp/>
        <stp>##V3_BDHV12</stp>
        <stp>6740 JT Equity</stp>
        <stp>PX_CLOSE_1D</stp>
        <stp>27/02/2018</stp>
        <stp>27/02/2018</stp>
        <stp>[Crispin Spreadsheet.xlsx]Portfolio!R97C26</stp>
        <tr r="Z97" s="2"/>
      </tp>
      <tp>
        <v>52.68</v>
        <stp/>
        <stp>##V3_BDPV12</stp>
        <stp>FR FP Equity</stp>
        <stp>PX_YEST_CLOSE</stp>
        <stp>[Crispin Spreadsheet.xlsx]Portfolio!R57C6</stp>
        <tr r="F57" s="2"/>
      </tp>
      <tp>
        <v>35</v>
        <stp/>
        <stp>##V3_BDPV12</stp>
        <stp>BDRILL NO Equity</stp>
        <stp>LAST_PRICE</stp>
        <stp>[Crispin Spreadsheet.xlsx]Portfolio!R288C7</stp>
        <tr r="G288" s="2"/>
      </tp>
      <tp>
        <v>35.74</v>
        <stp/>
        <stp>##V3_BDPV12</stp>
        <stp>SLCE3 BS Equity</stp>
        <stp>LAST_PRICE</stp>
        <stp>[Crispin Spreadsheet.xlsx]Portfolio!R26C7</stp>
        <tr r="G26" s="2"/>
      </tp>
      <tp t="s">
        <v>USD</v>
        <stp/>
        <stp>##V3_BDPV12</stp>
        <stp>REDFTPB GU Equity</stp>
        <stp>CRNCY</stp>
        <stp>[Crispin Spreadsheet.xlsx]Portfolio!R76C4</stp>
        <tr r="D76" s="2"/>
      </tp>
      <tp>
        <v>44.85</v>
        <stp/>
        <stp>##V3_BDHV12</stp>
        <stp>1928 HK Equity</stp>
        <stp>PX_CLOSE_1D</stp>
        <stp>27/02/2018</stp>
        <stp>27/02/2018</stp>
        <stp>[Crispin Spreadsheet.xlsx]Portfolio!R80C26</stp>
        <tr r="Z80" s="2"/>
      </tp>
      <tp>
        <v>27</v>
        <stp/>
        <stp>##V3_BDHV12</stp>
        <stp>1128 HK Equity</stp>
        <stp>PX_CLOSE_1D</stp>
        <stp>27/02/2018</stp>
        <stp>27/02/2018</stp>
        <stp>[Crispin Spreadsheet.xlsx]Portfolio!R81C26</stp>
        <tr r="Z81" s="2"/>
      </tp>
      <tp>
        <v>31.24</v>
        <stp/>
        <stp>##V3_BDPV12</stp>
        <stp>PHIA NA Equity</stp>
        <stp>LAST_PRICE</stp>
        <stp>[Crispin Spreadsheet2.xlsx]Portfolio!R113C7</stp>
        <tr r="G113" s="2"/>
      </tp>
      <tp t="s">
        <v>JPY</v>
        <stp/>
        <stp>##V3_BDPV12</stp>
        <stp>JBH8 Comdty</stp>
        <stp>CRNCY</stp>
        <stp>[Crispin Spreadsheet.xlsx]Portfolio!R98C4</stp>
        <tr r="D98" s="2"/>
      </tp>
      <tp>
        <v>115</v>
        <stp/>
        <stp>##V3_BDPV12</stp>
        <stp>AMBUB DC Equity</stp>
        <stp>LAST_PRICE</stp>
        <stp>[Crispin Spreadsheet.xlsx]Portfolio!R36C7</stp>
        <tr r="G36" s="2"/>
      </tp>
      <tp>
        <v>31.24</v>
        <stp/>
        <stp>##V3_BDPV12</stp>
        <stp>PHIA NA Equity</stp>
        <stp>LAST_PRICE</stp>
        <stp>[Crispin Spreadsheet2.xlsx]Portfolio!R302C7</stp>
        <tr r="G302" s="2"/>
      </tp>
      <tp t="s">
        <v>NOK</v>
        <stp/>
        <stp>##V3_BDPV12</stp>
        <stp>AKERBP NO Equity</stp>
        <stp>CRNCY</stp>
        <stp>[Crispin Spreadsheet.xlsx]Portfolio!R282C4</stp>
        <tr r="D282" s="2"/>
      </tp>
      <tp t="s">
        <v>CAD</v>
        <stp/>
        <stp>##V3_BDPV12</stp>
        <stp>DW CN Equity</stp>
        <stp>CRNCY</stp>
        <stp>[Crispin Spreadsheet.xlsx]Portfolio!R29C4</stp>
        <tr r="D29" s="2"/>
      </tp>
      <tp>
        <v>27.09</v>
        <stp/>
        <stp>##V3_BDPV12</stp>
        <stp>WOW AU Equity</stp>
        <stp>LAST_PRICE</stp>
        <stp>[Crispin Spreadsheet.xlsx]Portfolio!R19C7</stp>
        <tr r="G19" s="2"/>
      </tp>
      <tp>
        <v>16.48</v>
        <stp/>
        <stp>##V3_BDPV12</stp>
        <stp>656 HK Equity</stp>
        <stp>LAST_PRICE</stp>
        <stp>[Crispin Spreadsheet.xlsx]Portfolio!R79C7</stp>
        <tr r="G79" s="2"/>
      </tp>
      <tp>
        <v>485.6</v>
        <stp/>
        <stp>##V3_BDPV12</stp>
        <stp>HEXAB SS Equity</stp>
        <stp>LAST_PRICE</stp>
        <stp>[Crispin Spreadsheet.xlsx]Portfolio!R297C7</stp>
        <tr r="G297" s="2"/>
      </tp>
      <tp>
        <v>33.06</v>
        <stp/>
        <stp>##V3_BDPV12</stp>
        <stp>NLSN US Equity</stp>
        <stp>LAST_PRICE</stp>
        <stp>[Crispin Spreadsheet2.xlsx]Portfolio!R238C7</stp>
        <tr r="G238" s="2"/>
      </tp>
      <tp>
        <v>171.45</v>
        <stp/>
        <stp>##V3_BDHV12</stp>
        <stp>ITV LN Equity</stp>
        <stp>PX_CLOSE_1D</stp>
        <stp>27/02/2018</stp>
        <stp>27/02/2018</stp>
        <stp>[Crispin Spreadsheet.xlsx]Portfolio!R298C26</stp>
        <tr r="Z298" s="2"/>
      </tp>
      <tp>
        <v>171.45</v>
        <stp/>
        <stp>##V3_BDHV12</stp>
        <stp>ITV LN Equity</stp>
        <stp>PX_CLOSE_1D</stp>
        <stp>27/02/2018</stp>
        <stp>27/02/2018</stp>
        <stp>[Crispin Spreadsheet.xlsx]Portfolio!R170C26</stp>
        <tr r="Z170" s="2"/>
      </tp>
      <tp>
        <v>66.98</v>
        <stp/>
        <stp>##V3_BDHV12</stp>
        <stp>QCOM US Equity</stp>
        <stp>PX_CLOSE_1D</stp>
        <stp>27/02/2018</stp>
        <stp>27/02/2018</stp>
        <stp>[Crispin Spreadsheet.xlsx]Portfolio!R241C26</stp>
        <tr r="Z241" s="2"/>
      </tp>
      <tp>
        <v>76.52</v>
        <stp/>
        <stp>##V3_BDHV12</stp>
        <stp>NESN SW Equity</stp>
        <stp>PX_CLOSE_1D</stp>
        <stp>27/02/2018</stp>
        <stp>27/02/2018</stp>
        <stp>[Crispin Spreadsheet.xlsx]Portfolio!R138C26</stp>
        <tr r="Z138" s="2"/>
      </tp>
      <tp>
        <v>76.52</v>
        <stp/>
        <stp>##V3_BDHV12</stp>
        <stp>NESN SW Equity</stp>
        <stp>PX_CLOSE_1D</stp>
        <stp>27/02/2018</stp>
        <stp>27/02/2018</stp>
        <stp>[Crispin Spreadsheet.xlsx]Portfolio!R309C26</stp>
        <tr r="Z309" s="2"/>
      </tp>
      <tp>
        <v>35.25</v>
        <stp/>
        <stp>##V3_BDHV12</stp>
        <stp>HUM LN Equity</stp>
        <stp>PX_CLOSE_1D</stp>
        <stp>27/02/2018</stp>
        <stp>27/02/2018</stp>
        <stp>[Crispin Spreadsheet.xlsx]Portfolio!R165C26</stp>
        <tr r="Z165" s="2"/>
      </tp>
      <tp>
        <v>22.02</v>
        <stp/>
        <stp>##V3_BDPV12</stp>
        <stp>ONTEX BB Equity</stp>
        <stp>LAST_PRICE</stp>
        <stp>[Crispin Spreadsheet2.xlsx]Portfolio!R23C7</stp>
        <tr r="G23" s="2"/>
      </tp>
      <tp>
        <v>28.55</v>
        <stp/>
        <stp>##V3_BDHV12</stp>
        <stp>MT NA Equity</stp>
        <stp>PX_CLOSE_1D</stp>
        <stp>27/02/2018</stp>
        <stp>27/02/2018</stp>
        <stp>[Crispin Spreadsheet.xlsx]Portfolio!R111C26</stp>
        <tr r="Z111" s="2"/>
      </tp>
      <tp t="s">
        <v>JPY</v>
        <stp/>
        <stp>##V3_BDPV12</stp>
        <stp>JBH8 Comdty</stp>
        <stp>CRNCY</stp>
        <stp>[Crispin Spreadsheet.xlsx]Portfolio!R263C4</stp>
        <tr r="D263" s="2"/>
      </tp>
      <tp t="s">
        <v>USD</v>
        <stp/>
        <stp>##V3_BDPV12</stp>
        <stp>GCJ8 Comdty</stp>
        <stp>CRNCY</stp>
        <stp>[Crispin Spreadsheet.xlsx]Portfolio!R262C4</stp>
        <tr r="D262" s="2"/>
      </tp>
      <tp>
        <v>13.6</v>
        <stp/>
        <stp>##V3_BDHV12</stp>
        <stp>RDC US Equity</stp>
        <stp>PX_CLOSE_1D</stp>
        <stp>27/02/2018</stp>
        <stp>27/02/2018</stp>
        <stp>[Crispin Spreadsheet.xlsx]Portfolio!R242C26</stp>
        <tr r="Z242" s="2"/>
      </tp>
      <tp>
        <v>13.6</v>
        <stp/>
        <stp>##V3_BDHV12</stp>
        <stp>RDC US Equity</stp>
        <stp>PX_CLOSE_1D</stp>
        <stp>27/02/2018</stp>
        <stp>27/02/2018</stp>
        <stp>[Crispin Spreadsheet.xlsx]Portfolio!R313C26</stp>
        <tr r="Z313" s="2"/>
      </tp>
      <tp>
        <v>9.67</v>
        <stp/>
        <stp>##V3_BDHV12</stp>
        <stp>RIG US Equity</stp>
        <stp>PX_CLOSE_1D</stp>
        <stp>27/02/2018</stp>
        <stp>27/02/2018</stp>
        <stp>[Crispin Spreadsheet.xlsx]Portfolio!R325C26</stp>
        <tr r="Z325" s="2"/>
      </tp>
      <tp>
        <v>9.67</v>
        <stp/>
        <stp>##V3_BDHV12</stp>
        <stp>RIG US Equity</stp>
        <stp>PX_CLOSE_1D</stp>
        <stp>27/02/2018</stp>
        <stp>27/02/2018</stp>
        <stp>[Crispin Spreadsheet.xlsx]Portfolio!R249C26</stp>
        <tr r="Z249" s="2"/>
      </tp>
      <tp>
        <v>72.64</v>
        <stp/>
        <stp>##V3_BDHV12</stp>
        <stp>LAMR US Equity</stp>
        <stp>PX_CLOSE_1D</stp>
        <stp>27/02/2018</stp>
        <stp>27/02/2018</stp>
        <stp>[Crispin Spreadsheet.xlsx]Portfolio!R304C26</stp>
        <tr r="Z304" s="2"/>
      </tp>
      <tp>
        <v>72.64</v>
        <stp/>
        <stp>##V3_BDHV12</stp>
        <stp>LAMR US Equity</stp>
        <stp>PX_CLOSE_1D</stp>
        <stp>27/02/2018</stp>
        <stp>27/02/2018</stp>
        <stp>[Crispin Spreadsheet.xlsx]Portfolio!R231C26</stp>
        <tr r="Z231" s="2"/>
      </tp>
      <tp>
        <v>123.24</v>
        <stp/>
        <stp>##V3_BDHV12</stp>
        <stp>SAFM US Equity</stp>
        <stp>PX_CLOSE_1D</stp>
        <stp>27/02/2018</stp>
        <stp>27/02/2018</stp>
        <stp>[Crispin Spreadsheet.xlsx]Portfolio!R243C26</stp>
        <tr r="Z243" s="2"/>
      </tp>
      <tp>
        <v>123.24</v>
        <stp/>
        <stp>##V3_BDHV12</stp>
        <stp>SAFM US Equity</stp>
        <stp>PX_CLOSE_1D</stp>
        <stp>27/02/2018</stp>
        <stp>27/02/2018</stp>
        <stp>[Crispin Spreadsheet.xlsx]Portfolio!R314C26</stp>
        <tr r="Z314" s="2"/>
      </tp>
      <tp>
        <v>318.23</v>
        <stp/>
        <stp>##V3_BDHV12</stp>
        <stp>CACC US Equity</stp>
        <stp>PX_CLOSE_1D</stp>
        <stp>27/02/2018</stp>
        <stp>27/02/2018</stp>
        <stp>[Crispin Spreadsheet.xlsx]Portfolio!R218C26</stp>
        <tr r="Z218" s="2"/>
      </tp>
      <tp>
        <v>318.23</v>
        <stp/>
        <stp>##V3_BDHV12</stp>
        <stp>CACC US Equity</stp>
        <stp>PX_CLOSE_1D</stp>
        <stp>27/02/2018</stp>
        <stp>27/02/2018</stp>
        <stp>[Crispin Spreadsheet.xlsx]Portfolio!R290C26</stp>
        <tr r="Z290" s="2"/>
      </tp>
      <tp>
        <v>178.97</v>
        <stp/>
        <stp>##V3_BDHV12</stp>
        <stp>AAPL US Equity</stp>
        <stp>PX_CLOSE_1D</stp>
        <stp>27/02/2018</stp>
        <stp>27/02/2018</stp>
        <stp>[Crispin Spreadsheet.xlsx]Portfolio!R210C26</stp>
        <tr r="Z210" s="2"/>
      </tp>
      <tp>
        <v>35.880000000000003</v>
        <stp/>
        <stp>##V3_BDHV12</stp>
        <stp>IF IM Equity</stp>
        <stp>PX_CLOSE_1D</stp>
        <stp>27/02/2018</stp>
        <stp>27/02/2018</stp>
        <stp>[Crispin Spreadsheet.xlsx]Portfolio!R89C26</stp>
        <tr r="Z89" s="2"/>
      </tp>
      <tp>
        <v>86.35</v>
        <stp/>
        <stp>##V3_BDHV12</stp>
        <stp>BB FP Equity</stp>
        <stp>PX_CLOSE_1D</stp>
        <stp>27/02/2018</stp>
        <stp>27/02/2018</stp>
        <stp>[Crispin Spreadsheet.xlsx]Portfolio!R55C26</stp>
        <tr r="Z55" s="2"/>
      </tp>
      <tp>
        <v>54.24</v>
        <stp/>
        <stp>##V3_BDHV12</stp>
        <stp>FR FP Equity</stp>
        <stp>PX_CLOSE_1D</stp>
        <stp>27/02/2018</stp>
        <stp>27/02/2018</stp>
        <stp>[Crispin Spreadsheet.xlsx]Portfolio!R57C26</stp>
        <tr r="Z57" s="2"/>
      </tp>
      <tp>
        <v>82.64</v>
        <stp/>
        <stp>##V3_BDHV12</stp>
        <stp>DG FP Equity</stp>
        <stp>PX_CLOSE_1D</stp>
        <stp>27/02/2018</stp>
        <stp>27/02/2018</stp>
        <stp>[Crispin Spreadsheet.xlsx]Portfolio!R59C26</stp>
        <tr r="Z59" s="2"/>
      </tp>
      <tp>
        <v>110.95</v>
        <stp/>
        <stp>##V3_BDHV12</stp>
        <stp>EI FP Equity</stp>
        <stp>PX_CLOSE_1D</stp>
        <stp>27/02/2018</stp>
        <stp>27/02/2018</stp>
        <stp>[Crispin Spreadsheet.xlsx]Portfolio!R47C26</stp>
        <tr r="Z47" s="2"/>
      </tp>
      <tp>
        <v>4.5570000000000004</v>
        <stp/>
        <stp>##V3_BDHV12</stp>
        <stp>VK FP Equity</stp>
        <stp>PX_CLOSE_1D</stp>
        <stp>27/02/2018</stp>
        <stp>27/02/2018</stp>
        <stp>[Crispin Spreadsheet.xlsx]Portfolio!R58C26</stp>
        <tr r="Z58" s="2"/>
      </tp>
      <tp>
        <v>0.16</v>
        <stp/>
        <stp>##V3_BDHV12</stp>
        <stp>DW CN Equity</stp>
        <stp>PX_CLOSE_1D</stp>
        <stp>27/02/2018</stp>
        <stp>27/02/2018</stp>
        <stp>[Crispin Spreadsheet.xlsx]Portfolio!R29C26</stp>
        <tr r="Z29" s="2"/>
      </tp>
      <tp>
        <v>69.2</v>
        <stp/>
        <stp>##V3_BDHV12</stp>
        <stp>HDG NA Equity</stp>
        <stp>PX_CLOSE_1D</stp>
        <stp>27/02/2018</stp>
        <stp>27/02/2018</stp>
        <stp>[Crispin Spreadsheet.xlsx]Portfolio!R112C26</stp>
        <tr r="Z112" s="2"/>
      </tp>
      <tp>
        <v>127.02</v>
        <stp/>
        <stp>##V3_BDHV12</stp>
        <stp>SJM US Equity</stp>
        <stp>PX_CLOSE_1D</stp>
        <stp>27/02/2018</stp>
        <stp>27/02/2018</stp>
        <stp>[Crispin Spreadsheet.xlsx]Portfolio!R227C26</stp>
        <tr r="Z227" s="2"/>
      </tp>
      <tp>
        <v>127.02</v>
        <stp/>
        <stp>##V3_BDHV12</stp>
        <stp>SJM US Equity</stp>
        <stp>PX_CLOSE_1D</stp>
        <stp>27/02/2018</stp>
        <stp>27/02/2018</stp>
        <stp>[Crispin Spreadsheet.xlsx]Portfolio!R300C26</stp>
        <tr r="Z300" s="2"/>
      </tp>
      <tp>
        <v>526.79999999999995</v>
        <stp/>
        <stp>##V3_BDHV12</stp>
        <stp>JUP LN Equity</stp>
        <stp>PX_CLOSE_1D</stp>
        <stp>27/02/2018</stp>
        <stp>27/02/2018</stp>
        <stp>[Crispin Spreadsheet.xlsx]Portfolio!R174C26</stp>
        <tr r="Z174" s="2"/>
      </tp>
      <tp>
        <v>408.2</v>
        <stp/>
        <stp>##V3_BDHV12</stp>
        <stp>UHR SW Equity</stp>
        <stp>PX_CLOSE_1D</stp>
        <stp>27/02/2018</stp>
        <stp>27/02/2018</stp>
        <stp>[Crispin Spreadsheet.xlsx]Portfolio!R320C26</stp>
        <tr r="Z320" s="2"/>
      </tp>
      <tp>
        <v>408.2</v>
        <stp/>
        <stp>##V3_BDHV12</stp>
        <stp>UHR SW Equity</stp>
        <stp>PX_CLOSE_1D</stp>
        <stp>27/02/2018</stp>
        <stp>27/02/2018</stp>
        <stp>[Crispin Spreadsheet.xlsx]Portfolio!R139C26</stp>
        <tr r="Z139" s="2"/>
      </tp>
      <tp>
        <v>294.16000000000003</v>
        <stp/>
        <stp>##V3_BDHV12</stp>
        <stp>NFLX US Equity</stp>
        <stp>PX_CLOSE_1D</stp>
        <stp>27/02/2018</stp>
        <stp>27/02/2018</stp>
        <stp>[Crispin Spreadsheet.xlsx]Portfolio!R237C26</stp>
        <tr r="Z237" s="2"/>
      </tp>
      <tp>
        <v>52.22</v>
        <stp/>
        <stp>##V3_BDHV12</stp>
        <stp>TUP US Equity</stp>
        <stp>PX_CLOSE_1D</stp>
        <stp>27/02/2018</stp>
        <stp>27/02/2018</stp>
        <stp>[Crispin Spreadsheet.xlsx]Portfolio!R251C26</stp>
        <tr r="Z251" s="2"/>
      </tp>
      <tp t="s">
        <v>USD</v>
        <stp/>
        <stp>##V3_BDPV12</stp>
        <stp>GCJ8 Comdty</stp>
        <stp>CRNCY</stp>
        <stp>[Crispin Spreadsheet.xlsx]Portfolio!R224C4</stp>
        <tr r="D224" s="2"/>
      </tp>
      <tp>
        <v>295.16000000000003</v>
        <stp/>
        <stp>##V3_BDHV12</stp>
        <stp>TDG US Equity</stp>
        <stp>PX_CLOSE_1D</stp>
        <stp>27/02/2018</stp>
        <stp>27/02/2018</stp>
        <stp>[Crispin Spreadsheet.xlsx]Portfolio!R248C26</stp>
        <tr r="Z248" s="2"/>
      </tp>
      <tp>
        <v>295.16000000000003</v>
        <stp/>
        <stp>##V3_BDHV12</stp>
        <stp>TDG US Equity</stp>
        <stp>PX_CLOSE_1D</stp>
        <stp>27/02/2018</stp>
        <stp>27/02/2018</stp>
        <stp>[Crispin Spreadsheet.xlsx]Portfolio!R324C26</stp>
        <tr r="Z324" s="2"/>
      </tp>
      <tp>
        <v>64.12</v>
        <stp/>
        <stp>##V3_BDHV12</stp>
        <stp>GGAL US Equity</stp>
        <stp>PX_CLOSE_1D</stp>
        <stp>27/02/2018</stp>
        <stp>27/02/2018</stp>
        <stp>[Crispin Spreadsheet.xlsx]Portfolio!R225C26</stp>
        <tr r="Z225" s="2"/>
      </tp>
      <tp>
        <v>180.63</v>
        <stp/>
        <stp>##V3_BDHV12</stp>
        <stp>URI US Equity</stp>
        <stp>PX_CLOSE_1D</stp>
        <stp>27/02/2018</stp>
        <stp>27/02/2018</stp>
        <stp>[Crispin Spreadsheet.xlsx]Portfolio!R252C26</stp>
        <tr r="Z252" s="2"/>
      </tp>
      <tp>
        <v>180.63</v>
        <stp/>
        <stp>##V3_BDHV12</stp>
        <stp>URI US Equity</stp>
        <stp>PX_CLOSE_1D</stp>
        <stp>27/02/2018</stp>
        <stp>27/02/2018</stp>
        <stp>[Crispin Spreadsheet.xlsx]Portfolio!R326C26</stp>
        <tr r="Z326" s="2"/>
      </tp>
      <tp>
        <v>24.73</v>
        <stp/>
        <stp>##V3_BDHV12</stp>
        <stp>FTI FP Equity</stp>
        <stp>PX_CLOSE_1D</stp>
        <stp>27/02/2018</stp>
        <stp>27/02/2018</stp>
        <stp>[Crispin Spreadsheet.xlsx]Portfolio!R322C26</stp>
        <tr r="Z322" s="2"/>
      </tp>
      <tp>
        <v>557</v>
        <stp/>
        <stp>##V3_BDHV12</stp>
        <stp>LRE LN Equity</stp>
        <stp>PX_CLOSE_1D</stp>
        <stp>27/02/2018</stp>
        <stp>27/02/2018</stp>
        <stp>[Crispin Spreadsheet.xlsx]Portfolio!R175C26</stp>
        <tr r="Z175" s="2"/>
      </tp>
      <tp>
        <v>14.1</v>
        <stp/>
        <stp>##V3_BDHV12</stp>
        <stp>CDZI US Equity</stp>
        <stp>PX_CLOSE_1D</stp>
        <stp>27/02/2018</stp>
        <stp>27/02/2018</stp>
        <stp>[Crispin Spreadsheet.xlsx]Portfolio!R214C26</stp>
        <tr r="Z214" s="2"/>
      </tp>
      <tp>
        <v>14.98</v>
        <stp/>
        <stp>##V3_BDHV12</stp>
        <stp>SZU GY Equity</stp>
        <stp>PX_CLOSE_1D</stp>
        <stp>27/02/2018</stp>
        <stp>27/02/2018</stp>
        <stp>[Crispin Spreadsheet.xlsx]Portfolio!R69C26</stp>
        <tr r="Z69" s="2"/>
      </tp>
      <tp>
        <v>110.3</v>
        <stp/>
        <stp>##V3_BDHV12</stp>
        <stp>RCO FP Equity</stp>
        <stp>PX_CLOSE_1D</stp>
        <stp>27/02/2018</stp>
        <stp>27/02/2018</stp>
        <stp>[Crispin Spreadsheet.xlsx]Portfolio!R52C26</stp>
        <tr r="Z52" s="2"/>
      </tp>
      <tp>
        <v>84.85</v>
        <stp/>
        <stp>##V3_BDHV12</stp>
        <stp>SAP GY Equity</stp>
        <stp>PX_CLOSE_1D</stp>
        <stp>27/02/2018</stp>
        <stp>27/02/2018</stp>
        <stp>[Crispin Spreadsheet.xlsx]Portfolio!R68C26</stp>
        <tr r="Z68" s="2"/>
      </tp>
      <tp>
        <v>446.3</v>
        <stp/>
        <stp>##V3_BDHV12</stp>
        <stp>RMS FP Equity</stp>
        <stp>PX_CLOSE_1D</stp>
        <stp>27/02/2018</stp>
        <stp>27/02/2018</stp>
        <stp>[Crispin Spreadsheet.xlsx]Portfolio!R49C26</stp>
        <tr r="Z49" s="2"/>
      </tp>
      <tp>
        <v>22.46</v>
        <stp/>
        <stp>##V3_BDHV12</stp>
        <stp>SDF GY Equity</stp>
        <stp>PX_CLOSE_1D</stp>
        <stp>27/02/2018</stp>
        <stp>27/02/2018</stp>
        <stp>[Crispin Spreadsheet.xlsx]Portfolio!R66C26</stp>
        <tr r="Z66" s="2"/>
      </tp>
      <tp>
        <v>1.51</v>
        <stp/>
        <stp>##V3_BDHV12</stp>
        <stp>WGX AU Equity</stp>
        <stp>PX_CLOSE_1D</stp>
        <stp>27/02/2018</stp>
        <stp>27/02/2018</stp>
        <stp>[Crispin Spreadsheet.xlsx]Portfolio!R17C26</stp>
        <tr r="Z17" s="2"/>
      </tp>
      <tp>
        <v>27.48</v>
        <stp/>
        <stp>##V3_BDHV12</stp>
        <stp>WOW AU Equity</stp>
        <stp>PX_CLOSE_1D</stp>
        <stp>27/02/2018</stp>
        <stp>27/02/2018</stp>
        <stp>[Crispin Spreadsheet.xlsx]Portfolio!R19C26</stp>
        <tr r="Z19" s="2"/>
      </tp>
      <tp>
        <v>3.63</v>
        <stp/>
        <stp>##V3_BDHV12</stp>
        <stp>TRQ CN Equity</stp>
        <stp>PX_CLOSE_1D</stp>
        <stp>27/02/2018</stp>
        <stp>27/02/2018</stp>
        <stp>[Crispin Spreadsheet.xlsx]Portfolio!R30C26</stp>
        <tr r="Z30" s="2"/>
      </tp>
      <tp>
        <v>139.05000000000001</v>
        <stp/>
        <stp>##V3_BDHV12</stp>
        <stp>WCH GY Equity</stp>
        <stp>PX_CLOSE_1D</stp>
        <stp>27/02/2018</stp>
        <stp>27/02/2018</stp>
        <stp>[Crispin Spreadsheet.xlsx]Portfolio!R72C26</stp>
        <tr r="Z72" s="2"/>
      </tp>
      <tp>
        <v>21.05</v>
        <stp/>
        <stp>##V3_BDHV12</stp>
        <stp>VIV FP Equity</stp>
        <stp>PX_CLOSE_1D</stp>
        <stp>27/02/2018</stp>
        <stp>27/02/2018</stp>
        <stp>[Crispin Spreadsheet.xlsx]Portfolio!R60C26</stp>
        <tr r="Z60" s="2"/>
      </tp>
      <tp>
        <v>99.34</v>
        <stp/>
        <stp>##V3_BDHV12</stp>
        <stp>WDI GY Equity</stp>
        <stp>PX_CLOSE_1D</stp>
        <stp>27/02/2018</stp>
        <stp>27/02/2018</stp>
        <stp>[Crispin Spreadsheet.xlsx]Portfolio!R73C26</stp>
        <tr r="Z73" s="2"/>
      </tp>
      <tp>
        <v>8.4000000000000005E-2</v>
        <stp/>
        <stp>##V3_BDHV12</stp>
        <stp>SVH AU Equity</stp>
        <stp>PX_CLOSE_1D</stp>
        <stp>27/02/2018</stp>
        <stp>27/02/2018</stp>
        <stp>[Crispin Spreadsheet.xlsx]Portfolio!R16C26</stp>
        <tr r="Z16" s="2"/>
      </tp>
      <tp>
        <v>219</v>
        <stp/>
        <stp>##V3_BDHV12</stp>
        <stp>WDH DC Equity</stp>
        <stp>PX_CLOSE_1D</stp>
        <stp>27/02/2018</stp>
        <stp>27/02/2018</stp>
        <stp>[Crispin Spreadsheet.xlsx]Portfolio!R37C26</stp>
        <tr r="Z37" s="2"/>
      </tp>
      <tp>
        <v>22.48</v>
        <stp/>
        <stp>##V3_BDHV12</stp>
        <stp>TKA GY Equity</stp>
        <stp>PX_CLOSE_1D</stp>
        <stp>27/02/2018</stp>
        <stp>27/02/2018</stp>
        <stp>[Crispin Spreadsheet.xlsx]Portfolio!R70C26</stp>
        <tr r="Z70" s="2"/>
      </tp>
      <tp>
        <v>64.87</v>
        <stp/>
        <stp>##V3_BDHV12</stp>
        <stp>BNP FP Equity</stp>
        <stp>PX_CLOSE_1D</stp>
        <stp>27/02/2018</stp>
        <stp>27/02/2018</stp>
        <stp>[Crispin Spreadsheet.xlsx]Portfolio!R44C26</stp>
        <tr r="Z44" s="2"/>
      </tp>
      <tp>
        <v>3.46</v>
        <stp/>
        <stp>##V3_BDHV12</stp>
        <stp>ART GY Equity</stp>
        <stp>PX_CLOSE_1D</stp>
        <stp>27/02/2018</stp>
        <stp>27/02/2018</stp>
        <stp>[Crispin Spreadsheet.xlsx]Portfolio!R63C26</stp>
        <tr r="Z63" s="2"/>
      </tp>
      <tp>
        <v>2.52</v>
        <stp/>
        <stp>##V3_BDHV12</stp>
        <stp>GMA AU Equity</stp>
        <stp>PX_CLOSE_1D</stp>
        <stp>27/02/2018</stp>
        <stp>27/02/2018</stp>
        <stp>[Crispin Spreadsheet.xlsx]Portfolio!R14C26</stp>
        <tr r="Z14" s="2"/>
      </tp>
      <tp>
        <v>5.21</v>
        <stp/>
        <stp>##V3_BDHV12</stp>
        <stp>FMG AU Equity</stp>
        <stp>PX_CLOSE_1D</stp>
        <stp>27/02/2018</stp>
        <stp>27/02/2018</stp>
        <stp>[Crispin Spreadsheet.xlsx]Portfolio!R13C26</stp>
        <tr r="Z13" s="2"/>
      </tp>
      <tp>
        <v>24.73</v>
        <stp/>
        <stp>##V3_BDHV12</stp>
        <stp>FTI FP Equity</stp>
        <stp>PX_CLOSE_1D</stp>
        <stp>27/02/2018</stp>
        <stp>27/02/2018</stp>
        <stp>[Crispin Spreadsheet.xlsx]Portfolio!R56C26</stp>
        <tr r="Z56" s="2"/>
      </tp>
      <tp>
        <v>76.599999999999994</v>
        <stp/>
        <stp>##V3_BDHV12</stp>
        <stp>CBA AU Equity</stp>
        <stp>PX_CLOSE_1D</stp>
        <stp>27/02/2018</stp>
        <stp>27/02/2018</stp>
        <stp>[Crispin Spreadsheet.xlsx]Portfolio!R11C26</stp>
        <tr r="Z11" s="2"/>
      </tp>
      <tp>
        <v>31.84</v>
        <stp/>
        <stp>##V3_BDHV12</stp>
        <stp>DEC FP Equity</stp>
        <stp>PX_CLOSE_1D</stp>
        <stp>27/02/2018</stp>
        <stp>27/02/2018</stp>
        <stp>[Crispin Spreadsheet.xlsx]Portfolio!R50C26</stp>
        <tr r="Z50" s="2"/>
      </tp>
      <tp>
        <v>35.479999999999997</v>
        <stp/>
        <stp>##V3_BDHV12</stp>
        <stp>KSP ID Equity</stp>
        <stp>PX_CLOSE_1D</stp>
        <stp>27/02/2018</stp>
        <stp>27/02/2018</stp>
        <stp>[Crispin Spreadsheet.xlsx]Portfolio!R85C26</stp>
        <tr r="Z85" s="2"/>
      </tp>
      <tp>
        <v>475.6</v>
        <stp/>
        <stp>##V3_BDHV12</stp>
        <stp>ERF FP Equity</stp>
        <stp>PX_CLOSE_1D</stp>
        <stp>27/02/2018</stp>
        <stp>27/02/2018</stp>
        <stp>[Crispin Spreadsheet.xlsx]Portfolio!R48C26</stp>
        <tr r="Z48" s="2"/>
      </tp>
      <tp>
        <v>87.89</v>
        <stp/>
        <stp>##V3_BDHV12</stp>
        <stp>ABI BB Equity</stp>
        <stp>PX_CLOSE_1D</stp>
        <stp>27/02/2018</stp>
        <stp>27/02/2018</stp>
        <stp>[Crispin Spreadsheet.xlsx]Portfolio!R22C26</stp>
        <tr r="Z22" s="2"/>
      </tp>
      <tp>
        <v>10.654999999999999</v>
        <stp/>
        <stp>##V3_BDHV12</stp>
        <stp>EDF FP Equity</stp>
        <stp>PX_CLOSE_1D</stp>
        <stp>27/02/2018</stp>
        <stp>27/02/2018</stp>
        <stp>[Crispin Spreadsheet.xlsx]Portfolio!R46C26</stp>
        <tr r="Z46" s="2"/>
      </tp>
      <tp>
        <v>7.74</v>
        <stp/>
        <stp>##V3_BDHV12</stp>
        <stp>BLD AU Equity</stp>
        <stp>PX_CLOSE_1D</stp>
        <stp>27/02/2018</stp>
        <stp>27/02/2018</stp>
        <stp>[Crispin Spreadsheet.xlsx]Portfolio!R10C26</stp>
        <tr r="Z10" s="2"/>
      </tp>
      <tp>
        <v>3.25</v>
        <stp/>
        <stp>##V3_BDHV12</stp>
        <stp>MTS AU Equity</stp>
        <stp>PX_CLOSE_1D</stp>
        <stp>27/02/2018</stp>
        <stp>27/02/2018</stp>
        <stp>[Crispin Spreadsheet.xlsx]Portfolio!R15C26</stp>
        <tr r="Z15" s="2"/>
      </tp>
      <tp>
        <v>22.29</v>
        <stp/>
        <stp>##V3_BDHV12</stp>
        <stp>IFX GY Equity</stp>
        <stp>PX_CLOSE_1D</stp>
        <stp>27/02/2018</stp>
        <stp>27/02/2018</stp>
        <stp>[Crispin Spreadsheet.xlsx]Portfolio!R65C26</stp>
        <tr r="Z65" s="2"/>
      </tp>
      <tp>
        <v>17.524000000000001</v>
        <stp/>
        <stp>##V3_BDHV12</stp>
        <stp>FCA IM Equity</stp>
        <stp>PX_CLOSE_1D</stp>
        <stp>27/02/2018</stp>
        <stp>27/02/2018</stp>
        <stp>[Crispin Spreadsheet.xlsx]Portfolio!R90C26</stp>
        <tr r="Z90" s="2"/>
      </tp>
      <tp>
        <v>14.04</v>
        <stp/>
        <stp>##V3_BDHV12</stp>
        <stp>ORA FP Equity</stp>
        <stp>PX_CLOSE_1D</stp>
        <stp>27/02/2018</stp>
        <stp>27/02/2018</stp>
        <stp>[Crispin Spreadsheet.xlsx]Portfolio!R51C26</stp>
        <tr r="Z51" s="2"/>
      </tp>
      <tp>
        <v>87.89</v>
        <stp/>
        <stp>##V3_BDHV12</stp>
        <stp>ABI BB Equity</stp>
        <stp>PX_CLOSE_1D</stp>
        <stp>27/02/2018</stp>
        <stp>27/02/2018</stp>
        <stp>[Crispin Spreadsheet.xlsx]Portfolio!R284C26</stp>
        <tr r="Z284" s="2"/>
      </tp>
      <tp>
        <v>154.85</v>
        <stp/>
        <stp>##V3_BDHV12</stp>
        <stp>MHG NO Equity</stp>
        <stp>PX_CLOSE_1D</stp>
        <stp>27/02/2018</stp>
        <stp>27/02/2018</stp>
        <stp>[Crispin Spreadsheet.xlsx]Portfolio!R306C26</stp>
        <tr r="Z306" s="2"/>
      </tp>
      <tp>
        <v>154.85</v>
        <stp/>
        <stp>##V3_BDHV12</stp>
        <stp>MHG NO Equity</stp>
        <stp>PX_CLOSE_1D</stp>
        <stp>27/02/2018</stp>
        <stp>27/02/2018</stp>
        <stp>[Crispin Spreadsheet.xlsx]Portfolio!R119C26</stp>
        <tr r="Z119" s="2"/>
      </tp>
      <tp>
        <v>17.64</v>
        <stp/>
        <stp>##V3_BDHV12</stp>
        <stp>656 HK Equity</stp>
        <stp>PX_CLOSE_1D</stp>
        <stp>27/02/2018</stp>
        <stp>27/02/2018</stp>
        <stp>[Crispin Spreadsheet.xlsx]Portfolio!R79C26</stp>
        <tr r="Z79" s="2"/>
      </tp>
      <tp>
        <v>174</v>
        <stp/>
        <stp>##V3_BDHV12</stp>
        <stp>OBD LN Equity</stp>
        <stp>PX_CLOSE_1D</stp>
        <stp>27/02/2018</stp>
        <stp>27/02/2018</stp>
        <stp>[Crispin Spreadsheet.xlsx]Portfolio!R179C26</stp>
        <tr r="Z179" s="2"/>
      </tp>
      <tp>
        <v>10.654999999999999</v>
        <stp/>
        <stp>##V3_BDHV12</stp>
        <stp>EDF FP Equity</stp>
        <stp>PX_CLOSE_1D</stp>
        <stp>27/02/2018</stp>
        <stp>27/02/2018</stp>
        <stp>[Crispin Spreadsheet.xlsx]Portfolio!R292C26</stp>
        <tr r="Z292" s="2"/>
      </tp>
      <tp>
        <v>114.417</v>
        <stp/>
        <stp>##V3_BDPV12</stp>
        <stp>HURLN 7.5 07/24/22 Corp</stp>
        <stp>LAST_PRICE</stp>
        <stp>[Crispin Spreadsheet.xlsx]Portfolio!R96C7</stp>
        <tr r="G96" s="2"/>
      </tp>
      <tp>
        <v>2.9699999999999998</v>
        <stp/>
        <stp>##V3_BDHV12</stp>
        <stp>WFT US Equity</stp>
        <stp>PX_CLOSE_1D</stp>
        <stp>27/02/2018</stp>
        <stp>27/02/2018</stp>
        <stp>[Crispin Spreadsheet.xlsx]Portfolio!R256C26</stp>
        <tr r="Z256" s="2"/>
      </tp>
      <tp>
        <v>2.9699999999999998</v>
        <stp/>
        <stp>##V3_BDHV12</stp>
        <stp>WFT US Equity</stp>
        <stp>PX_CLOSE_1D</stp>
        <stp>27/02/2018</stp>
        <stp>27/02/2018</stp>
        <stp>[Crispin Spreadsheet.xlsx]Portfolio!R330C26</stp>
        <tr r="Z330" s="2"/>
      </tp>
      <tp>
        <v>93.12</v>
        <stp/>
        <stp>##V3_BDHV12</stp>
        <stp>WMT US Equity</stp>
        <stp>PX_CLOSE_1D</stp>
        <stp>27/02/2018</stp>
        <stp>27/02/2018</stp>
        <stp>[Crispin Spreadsheet.xlsx]Portfolio!R329C26</stp>
        <tr r="Z329" s="2"/>
      </tp>
      <tp>
        <v>93.12</v>
        <stp/>
        <stp>##V3_BDHV12</stp>
        <stp>WMT US Equity</stp>
        <stp>PX_CLOSE_1D</stp>
        <stp>27/02/2018</stp>
        <stp>27/02/2018</stp>
        <stp>[Crispin Spreadsheet.xlsx]Portfolio!R255C26</stp>
        <tr r="Z255" s="2"/>
      </tp>
      <tp>
        <v>3.2500000000000001E-2</v>
        <stp/>
        <stp>##V3_BDHV12</stp>
        <stp>TSTR LN Equity</stp>
        <stp>PX_CLOSE_1D</stp>
        <stp>27/02/2018</stp>
        <stp>27/02/2018</stp>
        <stp>[Crispin Spreadsheet.xlsx]Portfolio!R200C26</stp>
        <tr r="Z200" s="2"/>
      </tp>
      <tp>
        <v>31.94</v>
        <stp/>
        <stp>##V3_BDHV12</stp>
        <stp>CLAB SS Equity</stp>
        <stp>PX_CLOSE_1D</stp>
        <stp>27/02/2018</stp>
        <stp>27/02/2018</stp>
        <stp>[Crispin Spreadsheet.xlsx]Portfolio!R129C26</stp>
        <tr r="Z129" s="2"/>
      </tp>
      <tp>
        <v>406.2</v>
        <stp/>
        <stp>##V3_BDHV12</stp>
        <stp>ASHM LN Equity</stp>
        <stp>PX_CLOSE_1D</stp>
        <stp>27/02/2018</stp>
        <stp>27/02/2018</stp>
        <stp>[Crispin Spreadsheet.xlsx]Portfolio!R147C26</stp>
        <tr r="Z147" s="2"/>
      </tp>
      <tp>
        <v>714</v>
        <stp/>
        <stp>##V3_BDHV12</stp>
        <stp>PSON LN Equity</stp>
        <stp>PX_CLOSE_1D</stp>
        <stp>27/02/2018</stp>
        <stp>27/02/2018</stp>
        <stp>[Crispin Spreadsheet.xlsx]Portfolio!R183C26</stp>
        <tr r="Z183" s="2"/>
      </tp>
      <tp>
        <v>28.65</v>
        <stp/>
        <stp>##V3_BDHV12</stp>
        <stp>EDEN FP Equity</stp>
        <stp>PX_CLOSE_1D</stp>
        <stp>27/02/2018</stp>
        <stp>27/02/2018</stp>
        <stp>[Crispin Spreadsheet.xlsx]Portfolio!R45C26</stp>
        <tr r="Z45" s="2"/>
      </tp>
      <tp>
        <v>99.19</v>
        <stp/>
        <stp>##V3_BDHV12</stp>
        <stp>XPO US Equity</stp>
        <stp>PX_CLOSE_1D</stp>
        <stp>27/02/2018</stp>
        <stp>27/02/2018</stp>
        <stp>[Crispin Spreadsheet.xlsx]Portfolio!R257C26</stp>
        <tr r="Z257" s="2"/>
      </tp>
      <tp>
        <v>99.19</v>
        <stp/>
        <stp>##V3_BDHV12</stp>
        <stp>XPO US Equity</stp>
        <stp>PX_CLOSE_1D</stp>
        <stp>27/02/2018</stp>
        <stp>27/02/2018</stp>
        <stp>[Crispin Spreadsheet.xlsx]Portfolio!R333C26</stp>
        <tr r="Z333" s="2"/>
      </tp>
      <tp>
        <v>25.5</v>
        <stp/>
        <stp>##V3_BDHV12</stp>
        <stp>AGY LN Equity</stp>
        <stp>PX_CLOSE_1D</stp>
        <stp>27/02/2018</stp>
        <stp>27/02/2018</stp>
        <stp>[Crispin Spreadsheet.xlsx]Portfolio!R144C26</stp>
        <tr r="Z144" s="2"/>
      </tp>
      <tp>
        <v>1269</v>
        <stp/>
        <stp>##V3_BDHV12</stp>
        <stp>ABC LN Equity</stp>
        <stp>PX_CLOSE_1D</stp>
        <stp>27/02/2018</stp>
        <stp>27/02/2018</stp>
        <stp>[Crispin Spreadsheet.xlsx]Portfolio!R142C26</stp>
        <tr r="Z142" s="2"/>
      </tp>
      <tp>
        <v>144</v>
        <stp/>
        <stp>##V3_BDHV12</stp>
        <stp>ACA LN Equity</stp>
        <stp>PX_CLOSE_1D</stp>
        <stp>27/02/2018</stp>
        <stp>27/02/2018</stp>
        <stp>[Crispin Spreadsheet.xlsx]Portfolio!R143C26</stp>
        <tr r="Z143" s="2"/>
      </tp>
      <tp>
        <v>1843.6</v>
        <stp/>
        <stp>##V3_BDHV12</stp>
        <stp>AAL LN Equity</stp>
        <stp>PX_CLOSE_1D</stp>
        <stp>27/02/2018</stp>
        <stp>27/02/2018</stp>
        <stp>[Crispin Spreadsheet.xlsx]Portfolio!R145C26</stp>
        <tr r="Z145" s="2"/>
      </tp>
      <tp>
        <v>0.58699999999999997</v>
        <stp/>
        <stp>##V3_BDHV12</stp>
        <stp>GEDI IM Equity</stp>
        <stp>PX_CLOSE_1D</stp>
        <stp>27/02/2018</stp>
        <stp>27/02/2018</stp>
        <stp>[Crispin Spreadsheet.xlsx]Portfolio!R91C26</stp>
        <tr r="Z91" s="2"/>
      </tp>
      <tp>
        <v>1.58832</v>
        <stp/>
        <stp>##V3_BDPV12</stp>
        <stp>EURAUD Curncy</stp>
        <stp>PX_YEST_CLOSE</stp>
        <stp>[Crispin Spreadsheet.xlsx]Portfolio!R269C30</stp>
        <tr r="AD269" s="2"/>
      </tp>
      <tp>
        <v>5.6079999999999997</v>
        <stp/>
        <stp>##V3_BDHV12</stp>
        <stp>AGN NA Equity</stp>
        <stp>PX_CLOSE_1D</stp>
        <stp>27/02/2018</stp>
        <stp>27/02/2018</stp>
        <stp>[Crispin Spreadsheet.xlsx]Portfolio!R110C26</stp>
        <tr r="Z110" s="2"/>
      </tp>
      <tp>
        <v>2472</v>
        <stp/>
        <stp>##V3_BDHV12</stp>
        <stp>CCH LN Equity</stp>
        <stp>PX_CLOSE_1D</stp>
        <stp>27/02/2018</stp>
        <stp>27/02/2018</stp>
        <stp>[Crispin Spreadsheet.xlsx]Portfolio!R156C26</stp>
        <tr r="Z156" s="2"/>
      </tp>
      <tp>
        <v>1.75</v>
        <stp/>
        <stp>##V3_BDHV12</stp>
        <stp>CRN LN Equity</stp>
        <stp>PX_CLOSE_1D</stp>
        <stp>27/02/2018</stp>
        <stp>27/02/2018</stp>
        <stp>[Crispin Spreadsheet.xlsx]Portfolio!R154C26</stp>
        <tr r="Z154" s="2"/>
      </tp>
      <tp>
        <v>421</v>
        <stp/>
        <stp>##V3_BDHV12</stp>
        <stp>BME LN Equity</stp>
        <stp>PX_CLOSE_1D</stp>
        <stp>27/02/2018</stp>
        <stp>27/02/2018</stp>
        <stp>[Crispin Spreadsheet.xlsx]Portfolio!R149C26</stp>
        <tr r="Z149" s="2"/>
      </tp>
      <tp>
        <v>3862</v>
        <stp/>
        <stp>##V3_BDHV12</stp>
        <stp>BKG LN Equity</stp>
        <stp>PX_CLOSE_1D</stp>
        <stp>27/02/2018</stp>
        <stp>27/02/2018</stp>
        <stp>[Crispin Spreadsheet.xlsx]Portfolio!R152C26</stp>
        <tr r="Z152" s="2"/>
      </tp>
      <tp>
        <v>3862</v>
        <stp/>
        <stp>##V3_BDHV12</stp>
        <stp>BKG LN Equity</stp>
        <stp>PX_CLOSE_1D</stp>
        <stp>27/02/2018</stp>
        <stp>27/02/2018</stp>
        <stp>[Crispin Spreadsheet.xlsx]Portfolio!R287C26</stp>
        <tr r="Z287" s="2"/>
      </tp>
      <tp>
        <v>577.6</v>
        <stp/>
        <stp>##V3_BDHV12</stp>
        <stp>BA/ LN Equity</stp>
        <stp>PX_CLOSE_1D</stp>
        <stp>27/02/2018</stp>
        <stp>27/02/2018</stp>
        <stp>[Crispin Spreadsheet.xlsx]Portfolio!R150C26</stp>
        <tr r="Z150" s="2"/>
      </tp>
      <tp>
        <v>17.09</v>
        <stp/>
        <stp>##V3_BDHV12</stp>
        <stp>SNAP US Equity</stp>
        <stp>PX_CLOSE_1D</stp>
        <stp>27/02/2018</stp>
        <stp>27/02/2018</stp>
        <stp>[Crispin Spreadsheet.xlsx]Portfolio!R244C26</stp>
        <tr r="Z244" s="2"/>
      </tp>
      <tp>
        <v>461.1</v>
        <stp/>
        <stp>##V3_BDHV12</stp>
        <stp>HWDN LN Equity</stp>
        <stp>PX_CLOSE_1D</stp>
        <stp>27/02/2018</stp>
        <stp>27/02/2018</stp>
        <stp>[Crispin Spreadsheet.xlsx]Portfolio!R164C26</stp>
        <tr r="Z164" s="2"/>
      </tp>
      <tp>
        <v>28.08</v>
        <stp/>
        <stp>##V3_BDHV12</stp>
        <stp>UNVR US Equity</stp>
        <stp>PX_CLOSE_1D</stp>
        <stp>27/02/2018</stp>
        <stp>27/02/2018</stp>
        <stp>[Crispin Spreadsheet.xlsx]Portfolio!R253C26</stp>
        <tr r="Z253" s="2"/>
      </tp>
      <tp>
        <v>1.2317</v>
        <stp/>
        <stp>##V3_BDPV12</stp>
        <stp>EURUSD Curncy</stp>
        <stp>PX_YEST_CLOSE</stp>
        <stp>[Crispin Spreadsheet.xlsx]Portfolio!R198C30</stp>
        <tr r="AD198" s="2"/>
      </tp>
      <tp>
        <v>1.2317</v>
        <stp/>
        <stp>##V3_BDPV12</stp>
        <stp>EURUSD Curncy</stp>
        <stp>PX_YEST_CLOSE</stp>
        <stp>[Crispin Spreadsheet.xlsx]Portfolio!R207C30</stp>
        <tr r="AD207" s="2"/>
      </tp>
      <tp>
        <v>1.2317</v>
        <stp/>
        <stp>##V3_BDPV12</stp>
        <stp>EURUSD Curncy</stp>
        <stp>PX_YEST_CLOSE</stp>
        <stp>[Crispin Spreadsheet.xlsx]Portfolio!R208C30</stp>
        <tr r="AD208" s="2"/>
      </tp>
      <tp>
        <v>1.2317</v>
        <stp/>
        <stp>##V3_BDPV12</stp>
        <stp>EURUSD Curncy</stp>
        <stp>PX_YEST_CLOSE</stp>
        <stp>[Crispin Spreadsheet.xlsx]Portfolio!R209C30</stp>
        <tr r="AD209" s="2"/>
      </tp>
      <tp>
        <v>1.2317</v>
        <stp/>
        <stp>##V3_BDPV12</stp>
        <stp>EURUSD Curncy</stp>
        <stp>PX_YEST_CLOSE</stp>
        <stp>[Crispin Spreadsheet.xlsx]Portfolio!R214C30</stp>
        <tr r="AD214" s="2"/>
      </tp>
      <tp>
        <v>1.2317</v>
        <stp/>
        <stp>##V3_BDPV12</stp>
        <stp>EURUSD Curncy</stp>
        <stp>PX_YEST_CLOSE</stp>
        <stp>[Crispin Spreadsheet.xlsx]Portfolio!R215C30</stp>
        <tr r="AD215" s="2"/>
      </tp>
      <tp>
        <v>1.2317</v>
        <stp/>
        <stp>##V3_BDPV12</stp>
        <stp>EURUSD Curncy</stp>
        <stp>PX_YEST_CLOSE</stp>
        <stp>[Crispin Spreadsheet.xlsx]Portfolio!R216C30</stp>
        <tr r="AD216" s="2"/>
      </tp>
      <tp>
        <v>1.2317</v>
        <stp/>
        <stp>##V3_BDPV12</stp>
        <stp>EURUSD Curncy</stp>
        <stp>PX_YEST_CLOSE</stp>
        <stp>[Crispin Spreadsheet.xlsx]Portfolio!R217C30</stp>
        <tr r="AD217" s="2"/>
      </tp>
      <tp>
        <v>1.2317</v>
        <stp/>
        <stp>##V3_BDPV12</stp>
        <stp>EURUSD Curncy</stp>
        <stp>PX_YEST_CLOSE</stp>
        <stp>[Crispin Spreadsheet.xlsx]Portfolio!R210C30</stp>
        <tr r="AD210" s="2"/>
      </tp>
      <tp>
        <v>1.2317</v>
        <stp/>
        <stp>##V3_BDPV12</stp>
        <stp>EURUSD Curncy</stp>
        <stp>PX_YEST_CLOSE</stp>
        <stp>[Crispin Spreadsheet.xlsx]Portfolio!R211C30</stp>
        <tr r="AD211" s="2"/>
      </tp>
      <tp>
        <v>1.2317</v>
        <stp/>
        <stp>##V3_BDPV12</stp>
        <stp>EURUSD Curncy</stp>
        <stp>PX_YEST_CLOSE</stp>
        <stp>[Crispin Spreadsheet.xlsx]Portfolio!R212C30</stp>
        <tr r="AD212" s="2"/>
      </tp>
      <tp>
        <v>1.2317</v>
        <stp/>
        <stp>##V3_BDPV12</stp>
        <stp>EURUSD Curncy</stp>
        <stp>PX_YEST_CLOSE</stp>
        <stp>[Crispin Spreadsheet.xlsx]Portfolio!R213C30</stp>
        <tr r="AD213" s="2"/>
      </tp>
      <tp>
        <v>1.2317</v>
        <stp/>
        <stp>##V3_BDPV12</stp>
        <stp>EURUSD Curncy</stp>
        <stp>PX_YEST_CLOSE</stp>
        <stp>[Crispin Spreadsheet.xlsx]Portfolio!R218C30</stp>
        <tr r="AD218" s="2"/>
      </tp>
      <tp>
        <v>1.2317</v>
        <stp/>
        <stp>##V3_BDPV12</stp>
        <stp>EURUSD Curncy</stp>
        <stp>PX_YEST_CLOSE</stp>
        <stp>[Crispin Spreadsheet.xlsx]Portfolio!R219C30</stp>
        <tr r="AD219" s="2"/>
      </tp>
      <tp>
        <v>1.2317</v>
        <stp/>
        <stp>##V3_BDPV12</stp>
        <stp>EURUSD Curncy</stp>
        <stp>PX_YEST_CLOSE</stp>
        <stp>[Crispin Spreadsheet.xlsx]Portfolio!R224C30</stp>
        <tr r="AD224" s="2"/>
      </tp>
      <tp>
        <v>1.2317</v>
        <stp/>
        <stp>##V3_BDPV12</stp>
        <stp>EURUSD Curncy</stp>
        <stp>PX_YEST_CLOSE</stp>
        <stp>[Crispin Spreadsheet.xlsx]Portfolio!R225C30</stp>
        <tr r="AD225" s="2"/>
      </tp>
      <tp>
        <v>1.2317</v>
        <stp/>
        <stp>##V3_BDPV12</stp>
        <stp>EURUSD Curncy</stp>
        <stp>PX_YEST_CLOSE</stp>
        <stp>[Crispin Spreadsheet.xlsx]Portfolio!R226C30</stp>
        <tr r="AD226" s="2"/>
      </tp>
      <tp>
        <v>1.2317</v>
        <stp/>
        <stp>##V3_BDPV12</stp>
        <stp>EURUSD Curncy</stp>
        <stp>PX_YEST_CLOSE</stp>
        <stp>[Crispin Spreadsheet.xlsx]Portfolio!R227C30</stp>
        <tr r="AD227" s="2"/>
      </tp>
      <tp>
        <v>1.2317</v>
        <stp/>
        <stp>##V3_BDPV12</stp>
        <stp>EURUSD Curncy</stp>
        <stp>PX_YEST_CLOSE</stp>
        <stp>[Crispin Spreadsheet.xlsx]Portfolio!R220C30</stp>
        <tr r="AD220" s="2"/>
      </tp>
      <tp>
        <v>1.2317</v>
        <stp/>
        <stp>##V3_BDPV12</stp>
        <stp>EURUSD Curncy</stp>
        <stp>PX_YEST_CLOSE</stp>
        <stp>[Crispin Spreadsheet.xlsx]Portfolio!R221C30</stp>
        <tr r="AD221" s="2"/>
      </tp>
      <tp>
        <v>1.2317</v>
        <stp/>
        <stp>##V3_BDPV12</stp>
        <stp>EURUSD Curncy</stp>
        <stp>PX_YEST_CLOSE</stp>
        <stp>[Crispin Spreadsheet.xlsx]Portfolio!R222C30</stp>
        <tr r="AD222" s="2"/>
      </tp>
      <tp>
        <v>1.2317</v>
        <stp/>
        <stp>##V3_BDPV12</stp>
        <stp>EURUSD Curncy</stp>
        <stp>PX_YEST_CLOSE</stp>
        <stp>[Crispin Spreadsheet.xlsx]Portfolio!R223C30</stp>
        <tr r="AD223" s="2"/>
      </tp>
      <tp>
        <v>1.2317</v>
        <stp/>
        <stp>##V3_BDPV12</stp>
        <stp>EURUSD Curncy</stp>
        <stp>PX_YEST_CLOSE</stp>
        <stp>[Crispin Spreadsheet.xlsx]Portfolio!R228C30</stp>
        <tr r="AD228" s="2"/>
      </tp>
      <tp>
        <v>1.2317</v>
        <stp/>
        <stp>##V3_BDPV12</stp>
        <stp>EURUSD Curncy</stp>
        <stp>PX_YEST_CLOSE</stp>
        <stp>[Crispin Spreadsheet.xlsx]Portfolio!R229C30</stp>
        <tr r="AD229" s="2"/>
      </tp>
      <tp>
        <v>1.2317</v>
        <stp/>
        <stp>##V3_BDPV12</stp>
        <stp>EURUSD Curncy</stp>
        <stp>PX_YEST_CLOSE</stp>
        <stp>[Crispin Spreadsheet.xlsx]Portfolio!R234C30</stp>
        <tr r="AD234" s="2"/>
      </tp>
      <tp>
        <v>1.2317</v>
        <stp/>
        <stp>##V3_BDPV12</stp>
        <stp>EURUSD Curncy</stp>
        <stp>PX_YEST_CLOSE</stp>
        <stp>[Crispin Spreadsheet.xlsx]Portfolio!R235C30</stp>
        <tr r="AD235" s="2"/>
      </tp>
      <tp>
        <v>1.2317</v>
        <stp/>
        <stp>##V3_BDPV12</stp>
        <stp>EURUSD Curncy</stp>
        <stp>PX_YEST_CLOSE</stp>
        <stp>[Crispin Spreadsheet.xlsx]Portfolio!R236C30</stp>
        <tr r="AD236" s="2"/>
      </tp>
      <tp>
        <v>1.2317</v>
        <stp/>
        <stp>##V3_BDPV12</stp>
        <stp>EURUSD Curncy</stp>
        <stp>PX_YEST_CLOSE</stp>
        <stp>[Crispin Spreadsheet.xlsx]Portfolio!R237C30</stp>
        <tr r="AD237" s="2"/>
      </tp>
      <tp>
        <v>1.2317</v>
        <stp/>
        <stp>##V3_BDPV12</stp>
        <stp>EURUSD Curncy</stp>
        <stp>PX_YEST_CLOSE</stp>
        <stp>[Crispin Spreadsheet.xlsx]Portfolio!R230C30</stp>
        <tr r="AD230" s="2"/>
      </tp>
      <tp>
        <v>1.2317</v>
        <stp/>
        <stp>##V3_BDPV12</stp>
        <stp>EURUSD Curncy</stp>
        <stp>PX_YEST_CLOSE</stp>
        <stp>[Crispin Spreadsheet.xlsx]Portfolio!R231C30</stp>
        <tr r="AD231" s="2"/>
      </tp>
      <tp>
        <v>1.2317</v>
        <stp/>
        <stp>##V3_BDPV12</stp>
        <stp>EURUSD Curncy</stp>
        <stp>PX_YEST_CLOSE</stp>
        <stp>[Crispin Spreadsheet.xlsx]Portfolio!R232C30</stp>
        <tr r="AD232" s="2"/>
      </tp>
      <tp>
        <v>1.2317</v>
        <stp/>
        <stp>##V3_BDPV12</stp>
        <stp>EURUSD Curncy</stp>
        <stp>PX_YEST_CLOSE</stp>
        <stp>[Crispin Spreadsheet.xlsx]Portfolio!R233C30</stp>
        <tr r="AD233" s="2"/>
      </tp>
      <tp>
        <v>1.2317</v>
        <stp/>
        <stp>##V3_BDPV12</stp>
        <stp>EURUSD Curncy</stp>
        <stp>PX_YEST_CLOSE</stp>
        <stp>[Crispin Spreadsheet.xlsx]Portfolio!R238C30</stp>
        <tr r="AD238" s="2"/>
      </tp>
      <tp>
        <v>1.2317</v>
        <stp/>
        <stp>##V3_BDPV12</stp>
        <stp>EURUSD Curncy</stp>
        <stp>PX_YEST_CLOSE</stp>
        <stp>[Crispin Spreadsheet.xlsx]Portfolio!R239C30</stp>
        <tr r="AD239" s="2"/>
      </tp>
      <tp>
        <v>1.2317</v>
        <stp/>
        <stp>##V3_BDPV12</stp>
        <stp>EURUSD Curncy</stp>
        <stp>PX_YEST_CLOSE</stp>
        <stp>[Crispin Spreadsheet.xlsx]Portfolio!R244C30</stp>
        <tr r="AD244" s="2"/>
      </tp>
      <tp>
        <v>1.2317</v>
        <stp/>
        <stp>##V3_BDPV12</stp>
        <stp>EURUSD Curncy</stp>
        <stp>PX_YEST_CLOSE</stp>
        <stp>[Crispin Spreadsheet.xlsx]Portfolio!R245C30</stp>
        <tr r="AD245" s="2"/>
      </tp>
      <tp>
        <v>1.2317</v>
        <stp/>
        <stp>##V3_BDPV12</stp>
        <stp>EURUSD Curncy</stp>
        <stp>PX_YEST_CLOSE</stp>
        <stp>[Crispin Spreadsheet.xlsx]Portfolio!R246C30</stp>
        <tr r="AD246" s="2"/>
      </tp>
      <tp>
        <v>1.2317</v>
        <stp/>
        <stp>##V3_BDPV12</stp>
        <stp>EURUSD Curncy</stp>
        <stp>PX_YEST_CLOSE</stp>
        <stp>[Crispin Spreadsheet.xlsx]Portfolio!R247C30</stp>
        <tr r="AD247" s="2"/>
      </tp>
      <tp>
        <v>1.2317</v>
        <stp/>
        <stp>##V3_BDPV12</stp>
        <stp>EURUSD Curncy</stp>
        <stp>PX_YEST_CLOSE</stp>
        <stp>[Crispin Spreadsheet.xlsx]Portfolio!R240C30</stp>
        <tr r="AD240" s="2"/>
      </tp>
      <tp>
        <v>1.2317</v>
        <stp/>
        <stp>##V3_BDPV12</stp>
        <stp>EURUSD Curncy</stp>
        <stp>PX_YEST_CLOSE</stp>
        <stp>[Crispin Spreadsheet.xlsx]Portfolio!R241C30</stp>
        <tr r="AD241" s="2"/>
      </tp>
      <tp>
        <v>1.2317</v>
        <stp/>
        <stp>##V3_BDPV12</stp>
        <stp>EURUSD Curncy</stp>
        <stp>PX_YEST_CLOSE</stp>
        <stp>[Crispin Spreadsheet.xlsx]Portfolio!R242C30</stp>
        <tr r="AD242" s="2"/>
      </tp>
      <tp>
        <v>1.2317</v>
        <stp/>
        <stp>##V3_BDPV12</stp>
        <stp>EURUSD Curncy</stp>
        <stp>PX_YEST_CLOSE</stp>
        <stp>[Crispin Spreadsheet.xlsx]Portfolio!R243C30</stp>
        <tr r="AD243" s="2"/>
      </tp>
      <tp>
        <v>1.2317</v>
        <stp/>
        <stp>##V3_BDPV12</stp>
        <stp>EURUSD Curncy</stp>
        <stp>PX_YEST_CLOSE</stp>
        <stp>[Crispin Spreadsheet.xlsx]Portfolio!R248C30</stp>
        <tr r="AD248" s="2"/>
      </tp>
      <tp>
        <v>1.2317</v>
        <stp/>
        <stp>##V3_BDPV12</stp>
        <stp>EURUSD Curncy</stp>
        <stp>PX_YEST_CLOSE</stp>
        <stp>[Crispin Spreadsheet.xlsx]Portfolio!R249C30</stp>
        <tr r="AD249" s="2"/>
      </tp>
      <tp>
        <v>1.2317</v>
        <stp/>
        <stp>##V3_BDPV12</stp>
        <stp>EURUSD Curncy</stp>
        <stp>PX_YEST_CLOSE</stp>
        <stp>[Crispin Spreadsheet.xlsx]Portfolio!R254C30</stp>
        <tr r="AD254" s="2"/>
      </tp>
      <tp>
        <v>1.2317</v>
        <stp/>
        <stp>##V3_BDPV12</stp>
        <stp>EURUSD Curncy</stp>
        <stp>PX_YEST_CLOSE</stp>
        <stp>[Crispin Spreadsheet.xlsx]Portfolio!R255C30</stp>
        <tr r="AD255" s="2"/>
      </tp>
      <tp>
        <v>1.2317</v>
        <stp/>
        <stp>##V3_BDPV12</stp>
        <stp>EURUSD Curncy</stp>
        <stp>PX_YEST_CLOSE</stp>
        <stp>[Crispin Spreadsheet.xlsx]Portfolio!R256C30</stp>
        <tr r="AD256" s="2"/>
      </tp>
      <tp>
        <v>1.2317</v>
        <stp/>
        <stp>##V3_BDPV12</stp>
        <stp>EURUSD Curncy</stp>
        <stp>PX_YEST_CLOSE</stp>
        <stp>[Crispin Spreadsheet.xlsx]Portfolio!R257C30</stp>
        <tr r="AD257" s="2"/>
      </tp>
      <tp>
        <v>1.2317</v>
        <stp/>
        <stp>##V3_BDPV12</stp>
        <stp>EURUSD Curncy</stp>
        <stp>PX_YEST_CLOSE</stp>
        <stp>[Crispin Spreadsheet.xlsx]Portfolio!R250C30</stp>
        <tr r="AD250" s="2"/>
      </tp>
      <tp>
        <v>1.2317</v>
        <stp/>
        <stp>##V3_BDPV12</stp>
        <stp>EURUSD Curncy</stp>
        <stp>PX_YEST_CLOSE</stp>
        <stp>[Crispin Spreadsheet.xlsx]Portfolio!R251C30</stp>
        <tr r="AD251" s="2"/>
      </tp>
      <tp>
        <v>1.2317</v>
        <stp/>
        <stp>##V3_BDPV12</stp>
        <stp>EURUSD Curncy</stp>
        <stp>PX_YEST_CLOSE</stp>
        <stp>[Crispin Spreadsheet.xlsx]Portfolio!R252C30</stp>
        <tr r="AD252" s="2"/>
      </tp>
      <tp>
        <v>1.2317</v>
        <stp/>
        <stp>##V3_BDPV12</stp>
        <stp>EURUSD Curncy</stp>
        <stp>PX_YEST_CLOSE</stp>
        <stp>[Crispin Spreadsheet.xlsx]Portfolio!R253C30</stp>
        <tr r="AD253" s="2"/>
      </tp>
      <tp>
        <v>1.2317</v>
        <stp/>
        <stp>##V3_BDPV12</stp>
        <stp>EURUSD Curncy</stp>
        <stp>PX_YEST_CLOSE</stp>
        <stp>[Crispin Spreadsheet.xlsx]Portfolio!R262C30</stp>
        <tr r="AD262" s="2"/>
      </tp>
      <tp>
        <v>1.2317</v>
        <stp/>
        <stp>##V3_BDPV12</stp>
        <stp>EURUSD Curncy</stp>
        <stp>PX_YEST_CLOSE</stp>
        <stp>[Crispin Spreadsheet.xlsx]Portfolio!R274C30</stp>
        <tr r="AD274" s="2"/>
      </tp>
      <tp>
        <v>1.2317</v>
        <stp/>
        <stp>##V3_BDPV12</stp>
        <stp>EURUSD Curncy</stp>
        <stp>PX_YEST_CLOSE</stp>
        <stp>[Crispin Spreadsheet.xlsx]Portfolio!R275C30</stp>
        <tr r="AD275" s="2"/>
      </tp>
      <tp>
        <v>1.2317</v>
        <stp/>
        <stp>##V3_BDPV12</stp>
        <stp>EURUSD Curncy</stp>
        <stp>PX_YEST_CLOSE</stp>
        <stp>[Crispin Spreadsheet.xlsx]Portfolio!R276C30</stp>
        <tr r="AD276" s="2"/>
      </tp>
      <tp>
        <v>1.2317</v>
        <stp/>
        <stp>##V3_BDPV12</stp>
        <stp>EURUSD Curncy</stp>
        <stp>PX_YEST_CLOSE</stp>
        <stp>[Crispin Spreadsheet.xlsx]Portfolio!R277C30</stp>
        <tr r="AD277" s="2"/>
      </tp>
      <tp>
        <v>1.2317</v>
        <stp/>
        <stp>##V3_BDPV12</stp>
        <stp>EURUSD Curncy</stp>
        <stp>PX_YEST_CLOSE</stp>
        <stp>[Crispin Spreadsheet.xlsx]Portfolio!R271C30</stp>
        <tr r="AD271" s="2"/>
      </tp>
      <tp>
        <v>1.2317</v>
        <stp/>
        <stp>##V3_BDPV12</stp>
        <stp>EURUSD Curncy</stp>
        <stp>PX_YEST_CLOSE</stp>
        <stp>[Crispin Spreadsheet.xlsx]Portfolio!R272C30</stp>
        <tr r="AD272" s="2"/>
      </tp>
      <tp>
        <v>1.2317</v>
        <stp/>
        <stp>##V3_BDPV12</stp>
        <stp>EURUSD Curncy</stp>
        <stp>PX_YEST_CLOSE</stp>
        <stp>[Crispin Spreadsheet.xlsx]Portfolio!R286C30</stp>
        <tr r="AD286" s="2"/>
      </tp>
      <tp>
        <v>1.2317</v>
        <stp/>
        <stp>##V3_BDPV12</stp>
        <stp>EURUSD Curncy</stp>
        <stp>PX_YEST_CLOSE</stp>
        <stp>[Crispin Spreadsheet.xlsx]Portfolio!R289C30</stp>
        <tr r="AD289" s="2"/>
      </tp>
      <tp>
        <v>1.2317</v>
        <stp/>
        <stp>##V3_BDPV12</stp>
        <stp>EURUSD Curncy</stp>
        <stp>PX_YEST_CLOSE</stp>
        <stp>[Crispin Spreadsheet.xlsx]Portfolio!R295C30</stp>
        <tr r="AD295" s="2"/>
      </tp>
      <tp>
        <v>1.2317</v>
        <stp/>
        <stp>##V3_BDPV12</stp>
        <stp>EURUSD Curncy</stp>
        <stp>PX_YEST_CLOSE</stp>
        <stp>[Crispin Spreadsheet.xlsx]Portfolio!R296C30</stp>
        <tr r="AD296" s="2"/>
      </tp>
      <tp>
        <v>1.2317</v>
        <stp/>
        <stp>##V3_BDPV12</stp>
        <stp>EURUSD Curncy</stp>
        <stp>PX_YEST_CLOSE</stp>
        <stp>[Crispin Spreadsheet.xlsx]Portfolio!R290C30</stp>
        <tr r="AD290" s="2"/>
      </tp>
      <tp>
        <v>1.2317</v>
        <stp/>
        <stp>##V3_BDPV12</stp>
        <stp>EURUSD Curncy</stp>
        <stp>PX_YEST_CLOSE</stp>
        <stp>[Crispin Spreadsheet.xlsx]Portfolio!R304C30</stp>
        <tr r="AD304" s="2"/>
      </tp>
      <tp>
        <v>1.2317</v>
        <stp/>
        <stp>##V3_BDPV12</stp>
        <stp>EURUSD Curncy</stp>
        <stp>PX_YEST_CLOSE</stp>
        <stp>[Crispin Spreadsheet.xlsx]Portfolio!R305C30</stp>
        <tr r="AD305" s="2"/>
      </tp>
      <tp>
        <v>1.2317</v>
        <stp/>
        <stp>##V3_BDPV12</stp>
        <stp>EURUSD Curncy</stp>
        <stp>PX_YEST_CLOSE</stp>
        <stp>[Crispin Spreadsheet.xlsx]Portfolio!R307C30</stp>
        <tr r="AD307" s="2"/>
      </tp>
      <tp>
        <v>1.2317</v>
        <stp/>
        <stp>##V3_BDPV12</stp>
        <stp>EURUSD Curncy</stp>
        <stp>PX_YEST_CLOSE</stp>
        <stp>[Crispin Spreadsheet.xlsx]Portfolio!R300C30</stp>
        <tr r="AD300" s="2"/>
      </tp>
      <tp>
        <v>1.2317</v>
        <stp/>
        <stp>##V3_BDPV12</stp>
        <stp>EURUSD Curncy</stp>
        <stp>PX_YEST_CLOSE</stp>
        <stp>[Crispin Spreadsheet.xlsx]Portfolio!R303C30</stp>
        <tr r="AD303" s="2"/>
      </tp>
      <tp>
        <v>1.2317</v>
        <stp/>
        <stp>##V3_BDPV12</stp>
        <stp>EURUSD Curncy</stp>
        <stp>PX_YEST_CLOSE</stp>
        <stp>[Crispin Spreadsheet.xlsx]Portfolio!R308C30</stp>
        <tr r="AD308" s="2"/>
      </tp>
      <tp>
        <v>1.2317</v>
        <stp/>
        <stp>##V3_BDPV12</stp>
        <stp>EURUSD Curncy</stp>
        <stp>PX_YEST_CLOSE</stp>
        <stp>[Crispin Spreadsheet.xlsx]Portfolio!R314C30</stp>
        <tr r="AD314" s="2"/>
      </tp>
      <tp>
        <v>1.2317</v>
        <stp/>
        <stp>##V3_BDPV12</stp>
        <stp>EURUSD Curncy</stp>
        <stp>PX_YEST_CLOSE</stp>
        <stp>[Crispin Spreadsheet.xlsx]Portfolio!R310C30</stp>
        <tr r="AD310" s="2"/>
      </tp>
      <tp>
        <v>1.2317</v>
        <stp/>
        <stp>##V3_BDPV12</stp>
        <stp>EURUSD Curncy</stp>
        <stp>PX_YEST_CLOSE</stp>
        <stp>[Crispin Spreadsheet.xlsx]Portfolio!R313C30</stp>
        <tr r="AD313" s="2"/>
      </tp>
      <tp>
        <v>1.2317</v>
        <stp/>
        <stp>##V3_BDPV12</stp>
        <stp>EURUSD Curncy</stp>
        <stp>PX_YEST_CLOSE</stp>
        <stp>[Crispin Spreadsheet.xlsx]Portfolio!R318C30</stp>
        <tr r="AD318" s="2"/>
      </tp>
      <tp>
        <v>1.2317</v>
        <stp/>
        <stp>##V3_BDPV12</stp>
        <stp>EURUSD Curncy</stp>
        <stp>PX_YEST_CLOSE</stp>
        <stp>[Crispin Spreadsheet.xlsx]Portfolio!R324C30</stp>
        <tr r="AD324" s="2"/>
      </tp>
      <tp>
        <v>1.2317</v>
        <stp/>
        <stp>##V3_BDPV12</stp>
        <stp>EURUSD Curncy</stp>
        <stp>PX_YEST_CLOSE</stp>
        <stp>[Crispin Spreadsheet.xlsx]Portfolio!R325C30</stp>
        <tr r="AD325" s="2"/>
      </tp>
      <tp>
        <v>1.2317</v>
        <stp/>
        <stp>##V3_BDPV12</stp>
        <stp>EURUSD Curncy</stp>
        <stp>PX_YEST_CLOSE</stp>
        <stp>[Crispin Spreadsheet.xlsx]Portfolio!R326C30</stp>
        <tr r="AD326" s="2"/>
      </tp>
      <tp>
        <v>1.2317</v>
        <stp/>
        <stp>##V3_BDPV12</stp>
        <stp>EURUSD Curncy</stp>
        <stp>PX_YEST_CLOSE</stp>
        <stp>[Crispin Spreadsheet.xlsx]Portfolio!R327C30</stp>
        <tr r="AD327" s="2"/>
      </tp>
      <tp>
        <v>1.2317</v>
        <stp/>
        <stp>##V3_BDPV12</stp>
        <stp>EURUSD Curncy</stp>
        <stp>PX_YEST_CLOSE</stp>
        <stp>[Crispin Spreadsheet.xlsx]Portfolio!R321C30</stp>
        <tr r="AD321" s="2"/>
      </tp>
      <tp>
        <v>1.2317</v>
        <stp/>
        <stp>##V3_BDPV12</stp>
        <stp>EURUSD Curncy</stp>
        <stp>PX_YEST_CLOSE</stp>
        <stp>[Crispin Spreadsheet.xlsx]Portfolio!R323C30</stp>
        <tr r="AD323" s="2"/>
      </tp>
      <tp>
        <v>1.2317</v>
        <stp/>
        <stp>##V3_BDPV12</stp>
        <stp>EURUSD Curncy</stp>
        <stp>PX_YEST_CLOSE</stp>
        <stp>[Crispin Spreadsheet.xlsx]Portfolio!R328C30</stp>
        <tr r="AD328" s="2"/>
      </tp>
      <tp>
        <v>1.2317</v>
        <stp/>
        <stp>##V3_BDPV12</stp>
        <stp>EURUSD Curncy</stp>
        <stp>PX_YEST_CLOSE</stp>
        <stp>[Crispin Spreadsheet.xlsx]Portfolio!R329C30</stp>
        <tr r="AD329" s="2"/>
      </tp>
      <tp>
        <v>1.2317</v>
        <stp/>
        <stp>##V3_BDPV12</stp>
        <stp>EURUSD Curncy</stp>
        <stp>PX_YEST_CLOSE</stp>
        <stp>[Crispin Spreadsheet.xlsx]Portfolio!R330C30</stp>
        <tr r="AD330" s="2"/>
      </tp>
      <tp>
        <v>1.2317</v>
        <stp/>
        <stp>##V3_BDPV12</stp>
        <stp>EURUSD Curncy</stp>
        <stp>PX_YEST_CLOSE</stp>
        <stp>[Crispin Spreadsheet.xlsx]Portfolio!R333C30</stp>
        <tr r="AD333" s="2"/>
      </tp>
      <tp>
        <v>178.7</v>
        <stp/>
        <stp>##V3_BDHV12</stp>
        <stp>EMG LN Equity</stp>
        <stp>PX_CLOSE_1D</stp>
        <stp>27/02/2018</stp>
        <stp>27/02/2018</stp>
        <stp>[Crispin Spreadsheet.xlsx]Portfolio!R178C26</stp>
        <tr r="Z178" s="2"/>
      </tp>
      <tp>
        <v>9.3699999999999992</v>
        <stp/>
        <stp>##V3_BDHV12</stp>
        <stp>GOGO US Equity</stp>
        <stp>PX_CLOSE_1D</stp>
        <stp>27/02/2018</stp>
        <stp>27/02/2018</stp>
        <stp>[Crispin Spreadsheet.xlsx]Portfolio!R223C26</stp>
        <tr r="Z223" s="2"/>
      </tp>
      <tp>
        <v>20.64</v>
        <stp/>
        <stp>##V3_BDHV12</stp>
        <stp>COTY US Equity</stp>
        <stp>PX_CLOSE_1D</stp>
        <stp>27/02/2018</stp>
        <stp>27/02/2018</stp>
        <stp>[Crispin Spreadsheet.xlsx]Portfolio!R217C26</stp>
        <tr r="Z217" s="2"/>
      </tp>
      <tp>
        <v>0.72460000000000002</v>
        <stp/>
        <stp>##V3_BDPV12</stp>
        <stp>USDGBP Curncy</stp>
        <stp>PX_YEST_CLOSE</stp>
        <stp>[Crispin Spreadsheet.xlsx]Portfolio!R345C30</stp>
        <tr r="AD345" s="2"/>
      </tp>
      <tp>
        <v>0.72460000000000002</v>
        <stp/>
        <stp>##V3_BDPV12</stp>
        <stp>USDGBP Curncy</stp>
        <stp>PX_YEST_CLOSE</stp>
        <stp>[Crispin Spreadsheet.xlsx]Portfolio!R340C30</stp>
        <tr r="AD340" s="2"/>
      </tp>
      <tp>
        <v>4.0124000000000004</v>
        <stp/>
        <stp>##V3_BDPV12</stp>
        <stp>EURBRL Curncy</stp>
        <stp>PX_YEST_CLOSE</stp>
        <stp>[Crispin Spreadsheet.xlsx]Portfolio!R316C30</stp>
        <tr r="AD316" s="2"/>
      </tp>
      <tp>
        <v>327.5</v>
        <stp/>
        <stp>##V3_BDHV12</stp>
        <stp>DOM LN Equity</stp>
        <stp>PX_CLOSE_1D</stp>
        <stp>27/02/2018</stp>
        <stp>27/02/2018</stp>
        <stp>[Crispin Spreadsheet.xlsx]Portfolio!R160C26</stp>
        <tr r="Z160" s="2"/>
      </tp>
      <tp>
        <v>29</v>
        <stp/>
        <stp>##V3_BDHV12</stp>
        <stp>DEB LN Equity</stp>
        <stp>PX_CLOSE_1D</stp>
        <stp>27/02/2018</stp>
        <stp>27/02/2018</stp>
        <stp>[Crispin Spreadsheet.xlsx]Portfolio!R159C26</stp>
        <tr r="Z159" s="2"/>
      </tp>
      <tp>
        <v>814</v>
        <stp/>
        <stp>##V3_BDHV12</stp>
        <stp>DTG LN Equity</stp>
        <stp>PX_CLOSE_1D</stp>
        <stp>27/02/2018</stp>
        <stp>27/02/2018</stp>
        <stp>[Crispin Spreadsheet.xlsx]Portfolio!R291C26</stp>
        <tr r="Z291" s="2"/>
      </tp>
      <tp>
        <v>814</v>
        <stp/>
        <stp>##V3_BDHV12</stp>
        <stp>DTG LN Equity</stp>
        <stp>PX_CLOSE_1D</stp>
        <stp>27/02/2018</stp>
        <stp>27/02/2018</stp>
        <stp>[Crispin Spreadsheet.xlsx]Portfolio!R158C26</stp>
        <tr r="Z158" s="2"/>
      </tp>
      <tp>
        <v>32.74</v>
        <stp/>
        <stp>##V3_BDHV12</stp>
        <stp>FRO NO Equity</stp>
        <stp>PX_CLOSE_1D</stp>
        <stp>27/02/2018</stp>
        <stp>27/02/2018</stp>
        <stp>[Crispin Spreadsheet.xlsx]Portfolio!R118C26</stp>
        <tr r="Z118" s="2"/>
      </tp>
      <tp>
        <v>32.74</v>
        <stp/>
        <stp>##V3_BDHV12</stp>
        <stp>FRO NO Equity</stp>
        <stp>PX_CLOSE_1D</stp>
        <stp>27/02/2018</stp>
        <stp>27/02/2018</stp>
        <stp>[Crispin Spreadsheet.xlsx]Portfolio!R294C26</stp>
        <tr r="Z294" s="2"/>
      </tp>
      <tp>
        <v>38.35</v>
        <stp/>
        <stp>##V3_BDHV12</stp>
        <stp>NRE1V FH Equity</stp>
        <stp>PX_CLOSE_1D</stp>
        <stp>27/02/2018</stp>
        <stp>27/02/2018</stp>
        <stp>[Crispin Spreadsheet.xlsx]Portfolio!R41C26</stp>
        <tr r="Z41" s="2"/>
      </tp>
      <tp>
        <v>144.4</v>
        <stp/>
        <stp>##V3_BDHV12</stp>
        <stp>JUST LN Equity</stp>
        <stp>PX_CLOSE_1D</stp>
        <stp>27/02/2018</stp>
        <stp>27/02/2018</stp>
        <stp>[Crispin Spreadsheet.xlsx]Portfolio!R173C26</stp>
        <tr r="Z173" s="2"/>
      </tp>
      <tp>
        <v>366</v>
        <stp/>
        <stp>##V3_BDHV12</stp>
        <stp>AUTO LN Equity</stp>
        <stp>PX_CLOSE_1D</stp>
        <stp>27/02/2018</stp>
        <stp>27/02/2018</stp>
        <stp>[Crispin Spreadsheet.xlsx]Portfolio!R148C26</stp>
        <tr r="Z148" s="2"/>
      </tp>
      <tp>
        <v>33.79</v>
        <stp/>
        <stp>##V3_BDHV12</stp>
        <stp>NLSN US Equity</stp>
        <stp>PX_CLOSE_1D</stp>
        <stp>27/02/2018</stp>
        <stp>27/02/2018</stp>
        <stp>[Crispin Spreadsheet.xlsx]Portfolio!R310C26</stp>
        <tr r="Z310" s="2"/>
      </tp>
      <tp>
        <v>65.900000000000006</v>
        <stp/>
        <stp>##V3_BDHV12</stp>
        <stp>TUNG LN Equity</stp>
        <stp>PX_CLOSE_1D</stp>
        <stp>27/02/2018</stp>
        <stp>27/02/2018</stp>
        <stp>[Crispin Spreadsheet.xlsx]Portfolio!R202C26</stp>
        <tr r="Z202" s="2"/>
      </tp>
      <tp>
        <v>33.79</v>
        <stp/>
        <stp>##V3_BDHV12</stp>
        <stp>NLSN US Equity</stp>
        <stp>PX_CLOSE_1D</stp>
        <stp>27/02/2018</stp>
        <stp>27/02/2018</stp>
        <stp>[Crispin Spreadsheet.xlsx]Portfolio!R238C26</stp>
        <tr r="Z238" s="2"/>
      </tp>
      <tp>
        <v>181.8</v>
        <stp/>
        <stp>##V3_BDHV12</stp>
        <stp>GNC LN Equity</stp>
        <stp>PX_CLOSE_1D</stp>
        <stp>27/02/2018</stp>
        <stp>27/02/2018</stp>
        <stp>[Crispin Spreadsheet.xlsx]Portfolio!R161C26</stp>
        <tr r="Z161" s="2"/>
      </tp>
      <tp>
        <v>130.22999999999999</v>
        <stp/>
        <stp>##V3_BDPV12</stp>
        <stp>EURJPY Curncy</stp>
        <stp>PX_YEST_CLOSE</stp>
        <stp>[Crispin Spreadsheet.xlsx]Portfolio!R103C30</stp>
        <tr r="AD103" s="2"/>
      </tp>
      <tp>
        <v>130.22999999999999</v>
        <stp/>
        <stp>##V3_BDPV12</stp>
        <stp>EURJPY Curncy</stp>
        <stp>PX_YEST_CLOSE</stp>
        <stp>[Crispin Spreadsheet.xlsx]Portfolio!R102C30</stp>
        <tr r="AD102" s="2"/>
      </tp>
      <tp>
        <v>130.22999999999999</v>
        <stp/>
        <stp>##V3_BDPV12</stp>
        <stp>EURJPY Curncy</stp>
        <stp>PX_YEST_CLOSE</stp>
        <stp>[Crispin Spreadsheet.xlsx]Portfolio!R101C30</stp>
        <tr r="AD101" s="2"/>
      </tp>
      <tp>
        <v>130.22999999999999</v>
        <stp/>
        <stp>##V3_BDPV12</stp>
        <stp>EURJPY Curncy</stp>
        <stp>PX_YEST_CLOSE</stp>
        <stp>[Crispin Spreadsheet.xlsx]Portfolio!R100C30</stp>
        <tr r="AD100" s="2"/>
      </tp>
      <tp>
        <v>130.22999999999999</v>
        <stp/>
        <stp>##V3_BDPV12</stp>
        <stp>EURJPY Curncy</stp>
        <stp>PX_YEST_CLOSE</stp>
        <stp>[Crispin Spreadsheet.xlsx]Portfolio!R107C30</stp>
        <tr r="AD107" s="2"/>
      </tp>
      <tp>
        <v>130.22999999999999</v>
        <stp/>
        <stp>##V3_BDPV12</stp>
        <stp>EURJPY Curncy</stp>
        <stp>PX_YEST_CLOSE</stp>
        <stp>[Crispin Spreadsheet.xlsx]Portfolio!R106C30</stp>
        <tr r="AD106" s="2"/>
      </tp>
      <tp>
        <v>130.22999999999999</v>
        <stp/>
        <stp>##V3_BDPV12</stp>
        <stp>EURJPY Curncy</stp>
        <stp>PX_YEST_CLOSE</stp>
        <stp>[Crispin Spreadsheet.xlsx]Portfolio!R105C30</stp>
        <tr r="AD105" s="2"/>
      </tp>
      <tp>
        <v>130.22999999999999</v>
        <stp/>
        <stp>##V3_BDPV12</stp>
        <stp>EURJPY Curncy</stp>
        <stp>PX_YEST_CLOSE</stp>
        <stp>[Crispin Spreadsheet.xlsx]Portfolio!R104C30</stp>
        <tr r="AD104" s="2"/>
      </tp>
      <tp>
        <v>130.22999999999999</v>
        <stp/>
        <stp>##V3_BDPV12</stp>
        <stp>EURJPY Curncy</stp>
        <stp>PX_YEST_CLOSE</stp>
        <stp>[Crispin Spreadsheet.xlsx]Portfolio!R319C30</stp>
        <tr r="AD319" s="2"/>
      </tp>
      <tp>
        <v>130.22999999999999</v>
        <stp/>
        <stp>##V3_BDPV12</stp>
        <stp>EURJPY Curncy</stp>
        <stp>PX_YEST_CLOSE</stp>
        <stp>[Crispin Spreadsheet.xlsx]Portfolio!R312C30</stp>
        <tr r="AD312" s="2"/>
      </tp>
      <tp>
        <v>130.22999999999999</v>
        <stp/>
        <stp>##V3_BDPV12</stp>
        <stp>EURJPY Curncy</stp>
        <stp>PX_YEST_CLOSE</stp>
        <stp>[Crispin Spreadsheet.xlsx]Portfolio!R317C30</stp>
        <tr r="AD317" s="2"/>
      </tp>
      <tp>
        <v>130.22999999999999</v>
        <stp/>
        <stp>##V3_BDPV12</stp>
        <stp>EURJPY Curncy</stp>
        <stp>PX_YEST_CLOSE</stp>
        <stp>[Crispin Spreadsheet.xlsx]Portfolio!R263C30</stp>
        <tr r="AD263" s="2"/>
      </tp>
      <tp>
        <v>44.25</v>
        <stp/>
        <stp>##V3_BDHV12</stp>
        <stp>CRUS US Equity</stp>
        <stp>PX_CLOSE_1D</stp>
        <stp>27/02/2018</stp>
        <stp>27/02/2018</stp>
        <stp>[Crispin Spreadsheet.xlsx]Portfolio!R216C26</stp>
        <tr r="Z216" s="2"/>
      </tp>
      <tp>
        <v>44.25</v>
        <stp/>
        <stp>##V3_BDHV12</stp>
        <stp>CRUS US Equity</stp>
        <stp>PX_CLOSE_1D</stp>
        <stp>27/02/2018</stp>
        <stp>27/02/2018</stp>
        <stp>[Crispin Spreadsheet.xlsx]Portfolio!R289C26</stp>
        <tr r="Z289" s="2"/>
      </tp>
      <tp>
        <v>9.5916999999999994</v>
        <stp/>
        <stp>##V3_BDPV12</stp>
        <stp>EURNOK Curncy</stp>
        <stp>PX_YEST_CLOSE</stp>
        <stp>[Crispin Spreadsheet.xlsx]Portfolio!R306C30</stp>
        <tr r="AD306" s="2"/>
      </tp>
      <tp>
        <v>9.5916999999999994</v>
        <stp/>
        <stp>##V3_BDPV12</stp>
        <stp>EURNOK Curncy</stp>
        <stp>PX_YEST_CLOSE</stp>
        <stp>[Crispin Spreadsheet.xlsx]Portfolio!R311C30</stp>
        <tr r="AD311" s="2"/>
      </tp>
      <tp>
        <v>9.5916999999999994</v>
        <stp/>
        <stp>##V3_BDPV12</stp>
        <stp>EURNOK Curncy</stp>
        <stp>PX_YEST_CLOSE</stp>
        <stp>[Crispin Spreadsheet.xlsx]Portfolio!R288C30</stp>
        <tr r="AD288" s="2"/>
      </tp>
      <tp>
        <v>9.5916999999999994</v>
        <stp/>
        <stp>##V3_BDPV12</stp>
        <stp>EURNOK Curncy</stp>
        <stp>PX_YEST_CLOSE</stp>
        <stp>[Crispin Spreadsheet.xlsx]Portfolio!R282C30</stp>
        <tr r="AD282" s="2"/>
      </tp>
      <tp>
        <v>9.5916999999999994</v>
        <stp/>
        <stp>##V3_BDPV12</stp>
        <stp>EURNOK Curncy</stp>
        <stp>PX_YEST_CLOSE</stp>
        <stp>[Crispin Spreadsheet.xlsx]Portfolio!R294C30</stp>
        <tr r="AD294" s="2"/>
      </tp>
      <tp>
        <v>9.5916999999999994</v>
        <stp/>
        <stp>##V3_BDPV12</stp>
        <stp>EURNOK Curncy</stp>
        <stp>PX_YEST_CLOSE</stp>
        <stp>[Crispin Spreadsheet.xlsx]Portfolio!R119C30</stp>
        <tr r="AD119" s="2"/>
      </tp>
      <tp>
        <v>9.5916999999999994</v>
        <stp/>
        <stp>##V3_BDPV12</stp>
        <stp>EURNOK Curncy</stp>
        <stp>PX_YEST_CLOSE</stp>
        <stp>[Crispin Spreadsheet.xlsx]Portfolio!R118C30</stp>
        <tr r="AD118" s="2"/>
      </tp>
      <tp>
        <v>9.5916999999999994</v>
        <stp/>
        <stp>##V3_BDPV12</stp>
        <stp>EURNOK Curncy</stp>
        <stp>PX_YEST_CLOSE</stp>
        <stp>[Crispin Spreadsheet.xlsx]Portfolio!R117C30</stp>
        <tr r="AD117" s="2"/>
      </tp>
      <tp>
        <v>9.5916999999999994</v>
        <stp/>
        <stp>##V3_BDPV12</stp>
        <stp>EURNOK Curncy</stp>
        <stp>PX_YEST_CLOSE</stp>
        <stp>[Crispin Spreadsheet.xlsx]Portfolio!R116C30</stp>
        <tr r="AD116" s="2"/>
      </tp>
      <tp>
        <v>9.5916999999999994</v>
        <stp/>
        <stp>##V3_BDPV12</stp>
        <stp>EURNOK Curncy</stp>
        <stp>PX_YEST_CLOSE</stp>
        <stp>[Crispin Spreadsheet.xlsx]Portfolio!R122C30</stp>
        <tr r="AD122" s="2"/>
      </tp>
      <tp>
        <v>9.5916999999999994</v>
        <stp/>
        <stp>##V3_BDPV12</stp>
        <stp>EURNOK Curncy</stp>
        <stp>PX_YEST_CLOSE</stp>
        <stp>[Crispin Spreadsheet.xlsx]Portfolio!R121C30</stp>
        <tr r="AD121" s="2"/>
      </tp>
      <tp>
        <v>9.5916999999999994</v>
        <stp/>
        <stp>##V3_BDPV12</stp>
        <stp>EURNOK Curncy</stp>
        <stp>PX_YEST_CLOSE</stp>
        <stp>[Crispin Spreadsheet.xlsx]Portfolio!R120C30</stp>
        <tr r="AD120" s="2"/>
      </tp>
      <tp>
        <v>357.42</v>
        <stp/>
        <stp>##V3_BDHV12</stp>
        <stp>TSLA US Equity</stp>
        <stp>PX_CLOSE_1D</stp>
        <stp>27/02/2018</stp>
        <stp>27/02/2018</stp>
        <stp>[Crispin Spreadsheet.xlsx]Portfolio!R247C26</stp>
        <tr r="Z247" s="2"/>
      </tp>
      <tp>
        <v>357.42</v>
        <stp/>
        <stp>##V3_BDHV12</stp>
        <stp>TSLA US Equity</stp>
        <stp>PX_CLOSE_1D</stp>
        <stp>27/02/2018</stp>
        <stp>27/02/2018</stp>
        <stp>[Crispin Spreadsheet.xlsx]Portfolio!R323C26</stp>
        <tr r="Z323" s="2"/>
      </tp>
      <tp>
        <v>71.78</v>
        <stp/>
        <stp>##V3_BDHV12</stp>
        <stp>VSAT US Equity</stp>
        <stp>PX_CLOSE_1D</stp>
        <stp>27/02/2018</stp>
        <stp>27/02/2018</stp>
        <stp>[Crispin Spreadsheet.xlsx]Portfolio!R328C26</stp>
        <tr r="Z328" s="2"/>
      </tp>
      <tp>
        <v>71.78</v>
        <stp/>
        <stp>##V3_BDHV12</stp>
        <stp>VSAT US Equity</stp>
        <stp>PX_CLOSE_1D</stp>
        <stp>27/02/2018</stp>
        <stp>27/02/2018</stp>
        <stp>[Crispin Spreadsheet.xlsx]Portfolio!R254C26</stp>
        <tr r="Z254" s="2"/>
      </tp>
      <tp>
        <v>31.78</v>
        <stp/>
        <stp>##V3_BDHV12</stp>
        <stp>PHIA NA Equity</stp>
        <stp>PX_CLOSE_1D</stp>
        <stp>27/02/2018</stp>
        <stp>27/02/2018</stp>
        <stp>[Crispin Spreadsheet.xlsx]Portfolio!R113C26</stp>
        <tr r="Z113" s="2"/>
      </tp>
      <tp>
        <v>31.78</v>
        <stp/>
        <stp>##V3_BDHV12</stp>
        <stp>PHIA NA Equity</stp>
        <stp>PX_CLOSE_1D</stp>
        <stp>27/02/2018</stp>
        <stp>27/02/2018</stp>
        <stp>[Crispin Spreadsheet.xlsx]Portfolio!R302C26</stp>
        <tr r="Z302" s="2"/>
      </tp>
      <tp>
        <v>1323.4</v>
        <stp/>
        <stp>##V3_BDPV12</stp>
        <stp>GCJ8 Comdty</stp>
        <stp>PX_YEST_CLOSE</stp>
        <stp>[Crispin Spreadsheet.xlsx]Portfolio!R224C6</stp>
        <tr r="F224" s="2"/>
      </tp>
      <tp>
        <v>55</v>
        <stp/>
        <stp>##V3_BDHV12</stp>
        <stp>AAL US Equity</stp>
        <stp>PX_CLOSE_1D</stp>
        <stp>27/02/2018</stp>
        <stp>27/02/2018</stp>
        <stp>[Crispin Spreadsheet.xlsx]Portfolio!R208C26</stp>
        <tr r="Z208" s="2"/>
      </tp>
      <tp>
        <v>22.46</v>
        <stp/>
        <stp>##V3_BDHV12</stp>
        <stp>SDF GY Equity</stp>
        <stp>PX_CLOSE_1D</stp>
        <stp>27/02/2018</stp>
        <stp>27/02/2018</stp>
        <stp>[Crispin Spreadsheet.xlsx]Portfolio!R301C26</stp>
        <tr r="Z301" s="2"/>
      </tp>
      <tp>
        <v>24.6</v>
        <stp/>
        <stp>##V3_BDHV12</stp>
        <stp>ONTEX BB Equity</stp>
        <stp>PX_CLOSE_1D</stp>
        <stp>27/02/2018</stp>
        <stp>27/02/2018</stp>
        <stp>[Crispin Spreadsheet.xlsx]Portfolio!R23C26</stp>
        <tr r="Z23" s="2"/>
      </tp>
      <tp>
        <v>94.69</v>
        <stp/>
        <stp>##V3_BDHV12</stp>
        <stp>SPLK US Equity</stp>
        <stp>PX_CLOSE_1D</stp>
        <stp>27/02/2018</stp>
        <stp>27/02/2018</stp>
        <stp>[Crispin Spreadsheet.xlsx]Portfolio!R246C26</stp>
        <tr r="Z246" s="2"/>
      </tp>
      <tp>
        <v>94.69</v>
        <stp/>
        <stp>##V3_BDHV12</stp>
        <stp>SPLK US Equity</stp>
        <stp>PX_CLOSE_1D</stp>
        <stp>27/02/2018</stp>
        <stp>27/02/2018</stp>
        <stp>[Crispin Spreadsheet.xlsx]Portfolio!R318C26</stp>
        <tr r="Z318" s="2"/>
      </tp>
      <tp>
        <v>24.12</v>
        <stp/>
        <stp>##V3_BDHV12</stp>
        <stp>BFR US Equity</stp>
        <stp>PX_CLOSE_1D</stp>
        <stp>27/02/2018</stp>
        <stp>27/02/2018</stp>
        <stp>[Crispin Spreadsheet.xlsx]Portfolio!R213C26</stp>
        <tr r="Z213" s="2"/>
      </tp>
      <tp>
        <v>47.63</v>
        <stp/>
        <stp>##V3_BDHV12</stp>
        <stp>BID US Equity</stp>
        <stp>PX_CLOSE_1D</stp>
        <stp>27/02/2018</stp>
        <stp>27/02/2018</stp>
        <stp>[Crispin Spreadsheet.xlsx]Portfolio!R245C26</stp>
        <tr r="Z245" s="2"/>
      </tp>
      <tp>
        <v>113.89</v>
        <stp/>
        <stp>##V3_BDHV12</stp>
        <stp>BMA US Equity</stp>
        <stp>PX_CLOSE_1D</stp>
        <stp>27/02/2018</stp>
        <stp>27/02/2018</stp>
        <stp>[Crispin Spreadsheet.xlsx]Portfolio!R212C26</stp>
        <tr r="Z212" s="2"/>
      </tp>
      <tp>
        <v>120.1</v>
        <stp/>
        <stp>##V3_BDHV12</stp>
        <stp>AMBUB DC Equity</stp>
        <stp>PX_CLOSE_1D</stp>
        <stp>27/02/2018</stp>
        <stp>27/02/2018</stp>
        <stp>[Crispin Spreadsheet.xlsx]Portfolio!R36C26</stp>
        <tr r="Z36" s="2"/>
      </tp>
      <tp>
        <v>46.31</v>
        <stp/>
        <stp>##V3_BDHV12</stp>
        <stp>CAR US Equity</stp>
        <stp>PX_CLOSE_1D</stp>
        <stp>27/02/2018</stp>
        <stp>27/02/2018</stp>
        <stp>[Crispin Spreadsheet.xlsx]Portfolio!R211C26</stp>
        <tr r="Z211" s="2"/>
      </tp>
      <tp>
        <v>163.69</v>
        <stp/>
        <stp>##V3_BDHV12</stp>
        <stp>CAT US Equity</stp>
        <stp>PX_CLOSE_1D</stp>
        <stp>27/02/2018</stp>
        <stp>27/02/2018</stp>
        <stp>[Crispin Spreadsheet.xlsx]Portfolio!R215C26</stp>
        <tr r="Z215" s="2"/>
      </tp>
      <tp>
        <v>46.31</v>
        <stp/>
        <stp>##V3_BDHV12</stp>
        <stp>CAR US Equity</stp>
        <stp>PX_CLOSE_1D</stp>
        <stp>27/02/2018</stp>
        <stp>27/02/2018</stp>
        <stp>[Crispin Spreadsheet.xlsx]Portfolio!R286C26</stp>
        <tr r="Z286" s="2"/>
      </tp>
      <tp>
        <v>35.5</v>
        <stp/>
        <stp>##V3_BDHV12</stp>
        <stp>SLCE3 BS Equity</stp>
        <stp>PX_CLOSE_1D</stp>
        <stp>27/02/2018</stp>
        <stp>27/02/2018</stp>
        <stp>[Crispin Spreadsheet.xlsx]Portfolio!R26C26</stp>
        <tr r="Z26" s="2"/>
      </tp>
      <tp>
        <v>12.51</v>
        <stp/>
        <stp>##V3_BDHV12</stp>
        <stp>SESG FP Equity</stp>
        <stp>PX_CLOSE_1D</stp>
        <stp>27/02/2018</stp>
        <stp>27/02/2018</stp>
        <stp>[Crispin Spreadsheet.xlsx]Portfolio!R315C26</stp>
        <tr r="Z315" s="2"/>
      </tp>
      <tp>
        <v>91.2</v>
        <stp/>
        <stp>##V3_BDHV12</stp>
        <stp>LOOK LN Equity</stp>
        <stp>PX_CLOSE_1D</stp>
        <stp>27/02/2018</stp>
        <stp>27/02/2018</stp>
        <stp>[Crispin Spreadsheet.xlsx]Portfolio!R177C26</stp>
        <tr r="Z177" s="2"/>
      </tp>
      <tp>
        <v>7.4481000000000002</v>
        <stp/>
        <stp>##V3_BDPV12</stp>
        <stp>EURDKK Curncy</stp>
        <stp>PX_YEST_CLOSE</stp>
        <stp>[Crispin Spreadsheet.xlsx]Portfolio!R331C30</stp>
        <tr r="AD331" s="2"/>
      </tp>
      <tp>
        <v>7.4481000000000002</v>
        <stp/>
        <stp>##V3_BDPV12</stp>
        <stp>EURDKK Curncy</stp>
        <stp>PX_YEST_CLOSE</stp>
        <stp>[Crispin Spreadsheet.xlsx]Portfolio!R283C30</stp>
        <tr r="AD283" s="2"/>
      </tp>
      <tp>
        <v>54.69</v>
        <stp/>
        <stp>##V3_BDHV12</stp>
        <stp>DAL US Equity</stp>
        <stp>PX_CLOSE_1D</stp>
        <stp>27/02/2018</stp>
        <stp>27/02/2018</stp>
        <stp>[Crispin Spreadsheet.xlsx]Portfolio!R219C26</stp>
        <tr r="Z219" s="2"/>
      </tp>
      <tp>
        <v>26.95</v>
        <stp/>
        <stp>##V3_BDPV12</stp>
        <stp>1128 HK Equity</stp>
        <stp>LAST_PRICE</stp>
        <stp>[Crispin Spreadsheet.xlsx]Portfolio!R81C7</stp>
        <tr r="G81" s="2"/>
      </tp>
      <tp>
        <v>912</v>
        <stp/>
        <stp>##V3_BDHV12</stp>
        <stp>ANTO LN Equity</stp>
        <stp>PX_CLOSE_1D</stp>
        <stp>27/02/2018</stp>
        <stp>27/02/2018</stp>
        <stp>[Crispin Spreadsheet.xlsx]Portfolio!R146C26</stp>
        <tr r="Z146" s="2"/>
      </tp>
      <tp>
        <v>212</v>
        <stp/>
        <stp>##V3_BDHV12</stp>
        <stp>INTU LN Equity</stp>
        <stp>PX_CLOSE_1D</stp>
        <stp>27/02/2018</stp>
        <stp>27/02/2018</stp>
        <stp>[Crispin Spreadsheet.xlsx]Portfolio!R169C26</stp>
        <tr r="Z169" s="2"/>
      </tp>
      <tp>
        <v>700</v>
        <stp/>
        <stp>##V3_BDHV12</stp>
        <stp>INCH LN Equity</stp>
        <stp>PX_CLOSE_1D</stp>
        <stp>27/02/2018</stp>
        <stp>27/02/2018</stp>
        <stp>[Crispin Spreadsheet.xlsx]Portfolio!R168C26</stp>
        <tr r="Z168" s="2"/>
      </tp>
      <tp>
        <v>99.34</v>
        <stp/>
        <stp>##V3_BDHV12</stp>
        <stp>WDI GY Equity</stp>
        <stp>PX_CLOSE_1D</stp>
        <stp>27/02/2018</stp>
        <stp>27/02/2018</stp>
        <stp>[Crispin Spreadsheet.xlsx]Portfolio!R332C26</stp>
        <tr r="Z332" s="2"/>
      </tp>
      <tp>
        <v>219</v>
        <stp/>
        <stp>##V3_BDPV12</stp>
        <stp>6740 JT Equity</stp>
        <stp>LAST_PRICE</stp>
        <stp>[Crispin Spreadsheet.xlsx]Portfolio!R97C7</stp>
        <tr r="G97" s="2"/>
      </tp>
      <tp>
        <v>730.2</v>
        <stp/>
        <stp>##V3_BDPV12</stp>
        <stp>8306 JT Equity</stp>
        <stp>LAST_PRICE</stp>
        <stp>[Crispin Spreadsheet.xlsx]Portfolio!R99C7</stp>
        <tr r="G99" s="2"/>
      </tp>
      <tp>
        <v>43.05</v>
        <stp/>
        <stp>##V3_BDPV12</stp>
        <stp>1928 HK Equity</stp>
        <stp>LAST_PRICE</stp>
        <stp>[Crispin Spreadsheet.xlsx]Portfolio!R80C7</stp>
        <tr r="G80" s="2"/>
      </tp>
      <tp>
        <v>465.8</v>
        <stp/>
        <stp>##V3_BDHV12</stp>
        <stp>HMSO LN Equity</stp>
        <stp>PX_CLOSE_1D</stp>
        <stp>27/02/2018</stp>
        <stp>27/02/2018</stp>
        <stp>[Crispin Spreadsheet.xlsx]Portfolio!R162C26</stp>
        <tr r="Z162" s="2"/>
      </tp>
      <tp>
        <v>23.96</v>
        <stp/>
        <stp>##V3_BDHV12</stp>
        <stp>ARYN SW Equity</stp>
        <stp>PX_CLOSE_1D</stp>
        <stp>27/02/2018</stp>
        <stp>27/02/2018</stp>
        <stp>[Crispin Spreadsheet.xlsx]Portfolio!R285C26</stp>
        <tr r="Z285" s="2"/>
      </tp>
      <tp>
        <v>23.96</v>
        <stp/>
        <stp>##V3_BDHV12</stp>
        <stp>ARYN SW Equity</stp>
        <stp>PX_CLOSE_1D</stp>
        <stp>27/02/2018</stp>
        <stp>27/02/2018</stp>
        <stp>[Crispin Spreadsheet.xlsx]Portfolio!R136C26</stp>
        <tr r="Z136" s="2"/>
      </tp>
      <tp>
        <v>62.4</v>
        <stp/>
        <stp>##V3_BDHV12</stp>
        <stp>NODL NO Equity</stp>
        <stp>PX_CLOSE_1D</stp>
        <stp>27/02/2018</stp>
        <stp>27/02/2018</stp>
        <stp>[Crispin Spreadsheet.xlsx]Portfolio!R311C26</stp>
        <tr r="Z311" s="2"/>
      </tp>
      <tp>
        <v>660.5</v>
        <stp/>
        <stp>##V3_BDHV12</stp>
        <stp>DMGT LN Equity</stp>
        <stp>PX_CLOSE_1D</stp>
        <stp>27/02/2018</stp>
        <stp>27/02/2018</stp>
        <stp>[Crispin Spreadsheet.xlsx]Portfolio!R157C26</stp>
        <tr r="Z157" s="2"/>
      </tp>
      <tp>
        <v>62.4</v>
        <stp/>
        <stp>##V3_BDHV12</stp>
        <stp>NODL NO Equity</stp>
        <stp>PX_CLOSE_1D</stp>
        <stp>27/02/2018</stp>
        <stp>27/02/2018</stp>
        <stp>[Crispin Spreadsheet.xlsx]Portfolio!R120C26</stp>
        <tr r="Z120" s="2"/>
      </tp>
      <tp>
        <v>219</v>
        <stp/>
        <stp>##V3_BDHV12</stp>
        <stp>WDH DC Equity</stp>
        <stp>PX_CLOSE_1D</stp>
        <stp>27/02/2018</stp>
        <stp>27/02/2018</stp>
        <stp>[Crispin Spreadsheet.xlsx]Portfolio!R331C26</stp>
        <tr r="Z331" s="2"/>
      </tp>
      <tp>
        <v>82.33</v>
        <stp/>
        <stp>##V3_BDHV12</stp>
        <stp>LULU US Equity</stp>
        <stp>PX_CLOSE_1D</stp>
        <stp>27/02/2018</stp>
        <stp>27/02/2018</stp>
        <stp>[Crispin Spreadsheet.xlsx]Portfolio!R234C26</stp>
        <tr r="Z234" s="2"/>
      </tp>
      <tp>
        <v>16.86</v>
        <stp/>
        <stp>##V3_BDHV12</stp>
        <stp>ZIL2 GY Equity</stp>
        <stp>PX_CLOSE_1D</stp>
        <stp>27/02/2018</stp>
        <stp>27/02/2018</stp>
        <stp>[Crispin Spreadsheet.xlsx]Portfolio!R64C26</stp>
        <tr r="Z64" s="2"/>
      </tp>
      <tp>
        <v>1.15524</v>
        <stp/>
        <stp>##V3_BDPV12</stp>
        <stp>EURCHF Curncy</stp>
        <stp>PX_YEST_CLOSE</stp>
        <stp>[Crispin Spreadsheet.xlsx]Portfolio!R285C30</stp>
        <tr r="AD285" s="2"/>
      </tp>
      <tp>
        <v>1.15524</v>
        <stp/>
        <stp>##V3_BDPV12</stp>
        <stp>EURCHF Curncy</stp>
        <stp>PX_YEST_CLOSE</stp>
        <stp>[Crispin Spreadsheet.xlsx]Portfolio!R309C30</stp>
        <tr r="AD309" s="2"/>
      </tp>
      <tp>
        <v>1.15524</v>
        <stp/>
        <stp>##V3_BDPV12</stp>
        <stp>EURCHF Curncy</stp>
        <stp>PX_YEST_CLOSE</stp>
        <stp>[Crispin Spreadsheet.xlsx]Portfolio!R320C30</stp>
        <tr r="AD320" s="2"/>
      </tp>
      <tp>
        <v>1.15524</v>
        <stp/>
        <stp>##V3_BDPV12</stp>
        <stp>EURCHF Curncy</stp>
        <stp>PX_YEST_CLOSE</stp>
        <stp>[Crispin Spreadsheet.xlsx]Portfolio!R136C30</stp>
        <tr r="AD136" s="2"/>
      </tp>
      <tp>
        <v>1.15524</v>
        <stp/>
        <stp>##V3_BDPV12</stp>
        <stp>EURCHF Curncy</stp>
        <stp>PX_YEST_CLOSE</stp>
        <stp>[Crispin Spreadsheet.xlsx]Portfolio!R137C30</stp>
        <tr r="AD137" s="2"/>
      </tp>
      <tp>
        <v>1.15524</v>
        <stp/>
        <stp>##V3_BDPV12</stp>
        <stp>EURCHF Curncy</stp>
        <stp>PX_YEST_CLOSE</stp>
        <stp>[Crispin Spreadsheet.xlsx]Portfolio!R138C30</stp>
        <tr r="AD138" s="2"/>
      </tp>
      <tp>
        <v>1.15524</v>
        <stp/>
        <stp>##V3_BDPV12</stp>
        <stp>EURCHF Curncy</stp>
        <stp>PX_YEST_CLOSE</stp>
        <stp>[Crispin Spreadsheet.xlsx]Portfolio!R139C30</stp>
        <tr r="AD139" s="2"/>
      </tp>
      <tp>
        <v>1323.4</v>
        <stp/>
        <stp>##V3_BDPV12</stp>
        <stp>GCJ8 Comdty</stp>
        <stp>PX_YEST_CLOSE</stp>
        <stp>[Crispin Spreadsheet.xlsx]Portfolio!R262C6</stp>
        <tr r="F262" s="2"/>
      </tp>
      <tp>
        <v>151.09</v>
        <stp/>
        <stp>##V3_BDPV12</stp>
        <stp>JBH8 Comdty</stp>
        <stp>PX_YEST_CLOSE</stp>
        <stp>[Crispin Spreadsheet.xlsx]Portfolio!R263C6</stp>
        <tr r="F263" s="2"/>
      </tp>
      <tp>
        <v>65</v>
        <stp/>
        <stp>##V3_BDHV12</stp>
        <stp>AXL SJ Equity</stp>
        <stp>PX_CLOSE_1D</stp>
        <stp>27/02/2018</stp>
        <stp>27/02/2018</stp>
        <stp>[Crispin Spreadsheet.xlsx]Portfolio!R125C26</stp>
        <tr r="Z125" s="2"/>
      </tp>
      <tp>
        <v>21.89</v>
        <stp/>
        <stp>##V3_BDHV12</stp>
        <stp>GGP US Equity</stp>
        <stp>PX_CLOSE_1D</stp>
        <stp>27/02/2018</stp>
        <stp>27/02/2018</stp>
        <stp>[Crispin Spreadsheet.xlsx]Portfolio!R222C26</stp>
        <tr r="Z222" s="2"/>
      </tp>
      <tp>
        <v>21.89</v>
        <stp/>
        <stp>##V3_BDHV12</stp>
        <stp>GGP US Equity</stp>
        <stp>PX_CLOSE_1D</stp>
        <stp>27/02/2018</stp>
        <stp>27/02/2018</stp>
        <stp>[Crispin Spreadsheet.xlsx]Portfolio!R295C26</stp>
        <tr r="Z295" s="2"/>
      </tp>
      <tp>
        <v>25.23</v>
        <stp/>
        <stp>##V3_BDHV12</stp>
        <stp>UN01 GY Equity</stp>
        <stp>PX_CLOSE_1D</stp>
        <stp>27/02/2018</stp>
        <stp>27/02/2018</stp>
        <stp>[Crispin Spreadsheet.xlsx]Portfolio!R71C26</stp>
        <tr r="Z71" s="2"/>
      </tp>
      <tp>
        <v>121.12</v>
        <stp/>
        <stp>##V3_BDHV12</stp>
        <stp>G M8 Comdty</stp>
        <stp>PX_CLOSE_1D</stp>
        <stp>27/02/2018</stp>
        <stp>27/02/2018</stp>
        <stp>[Crispin Spreadsheet.xlsx]Portfolio!R265C26</stp>
        <tr r="Z265" s="2"/>
      </tp>
      <tp>
        <v>20.02</v>
        <stp/>
        <stp>##V3_BDHV12</stp>
        <stp>HTZ US Equity</stp>
        <stp>PX_CLOSE_1D</stp>
        <stp>27/02/2018</stp>
        <stp>27/02/2018</stp>
        <stp>[Crispin Spreadsheet.xlsx]Portfolio!R296C26</stp>
        <tr r="Z296" s="2"/>
      </tp>
      <tp>
        <v>20.02</v>
        <stp/>
        <stp>##V3_BDHV12</stp>
        <stp>HTZ US Equity</stp>
        <stp>PX_CLOSE_1D</stp>
        <stp>27/02/2018</stp>
        <stp>27/02/2018</stp>
        <stp>[Crispin Spreadsheet.xlsx]Portfolio!R226C26</stp>
        <tr r="Z226" s="2"/>
      </tp>
      <tp>
        <v>1721</v>
        <stp/>
        <stp>##V3_BDPV12</stp>
        <stp>8929 JT Equity</stp>
        <stp>LAST_PRICE</stp>
        <stp>[Crispin Spreadsheet.xlsx]Portfolio!R94C7</stp>
        <tr r="G94" s="2"/>
      </tp>
      <tp>
        <v>16.86</v>
        <stp/>
        <stp>##V3_BDHV12</stp>
        <stp>ZIL2 GY Equity</stp>
        <stp>PX_CLOSE_1D</stp>
        <stp>27/02/2018</stp>
        <stp>27/02/2018</stp>
        <stp>[Crispin Spreadsheet.xlsx]Portfolio!R293C26</stp>
        <tr r="Z293" s="2"/>
      </tp>
      <tp>
        <v>26.75</v>
        <stp/>
        <stp>##V3_BDHV12</stp>
        <stp>PDG LN Equity</stp>
        <stp>PX_CLOSE_1D</stp>
        <stp>27/02/2018</stp>
        <stp>27/02/2018</stp>
        <stp>[Crispin Spreadsheet.xlsx]Portfolio!R184C26</stp>
        <tr r="Z184" s="2"/>
      </tp>
      <tp>
        <v>208.5</v>
        <stp/>
        <stp>##V3_BDHV12</stp>
        <stp>BARC LN Equity</stp>
        <stp>PX_CLOSE_1D</stp>
        <stp>27/02/2018</stp>
        <stp>27/02/2018</stp>
        <stp>[Crispin Spreadsheet.xlsx]Portfolio!R151C26</stp>
        <tr r="Z151" s="2"/>
      </tp>
      <tp>
        <v>102.7</v>
        <stp/>
        <stp>##V3_BDHV12</stp>
        <stp>TALK LN Equity</stp>
        <stp>PX_CLOSE_1D</stp>
        <stp>27/02/2018</stp>
        <stp>27/02/2018</stp>
        <stp>[Crispin Spreadsheet.xlsx]Portfolio!R197C26</stp>
        <tr r="Z197" s="2"/>
      </tp>
      <tp>
        <v>0.2</v>
        <stp/>
        <stp>##V3_BDHV12</stp>
        <stp>WGXO AU Equity</stp>
        <stp>PX_CLOSE_1D</stp>
        <stp>27/02/2018</stp>
        <stp>27/02/2018</stp>
        <stp>[Crispin Spreadsheet.xlsx]Portfolio!R18C26</stp>
        <tr r="Z18" s="2"/>
      </tp>
      <tp>
        <v>10.158300000000001</v>
        <stp/>
        <stp>##V3_BDPV12</stp>
        <stp>EURSEK Curncy</stp>
        <stp>PX_YEST_CLOSE</stp>
        <stp>[Crispin Spreadsheet.xlsx]Portfolio!R297C30</stp>
        <tr r="AD297" s="2"/>
      </tp>
      <tp>
        <v>10.158300000000001</v>
        <stp/>
        <stp>##V3_BDPV12</stp>
        <stp>EURSEK Curncy</stp>
        <stp>PX_YEST_CLOSE</stp>
        <stp>[Crispin Spreadsheet.xlsx]Portfolio!R299C30</stp>
        <tr r="AD299" s="2"/>
      </tp>
      <tp>
        <v>10.158300000000001</v>
        <stp/>
        <stp>##V3_BDPV12</stp>
        <stp>EURSEK Curncy</stp>
        <stp>PX_YEST_CLOSE</stp>
        <stp>[Crispin Spreadsheet.xlsx]Portfolio!R129C30</stp>
        <tr r="AD129" s="2"/>
      </tp>
      <tp>
        <v>10.158300000000001</v>
        <stp/>
        <stp>##V3_BDPV12</stp>
        <stp>EURSEK Curncy</stp>
        <stp>PX_YEST_CLOSE</stp>
        <stp>[Crispin Spreadsheet.xlsx]Portfolio!R132C30</stp>
        <tr r="AD132" s="2"/>
      </tp>
      <tp>
        <v>10.158300000000001</v>
        <stp/>
        <stp>##V3_BDPV12</stp>
        <stp>EURSEK Curncy</stp>
        <stp>PX_YEST_CLOSE</stp>
        <stp>[Crispin Spreadsheet.xlsx]Portfolio!R133C30</stp>
        <tr r="AD133" s="2"/>
      </tp>
      <tp>
        <v>10.158300000000001</v>
        <stp/>
        <stp>##V3_BDPV12</stp>
        <stp>EURSEK Curncy</stp>
        <stp>PX_YEST_CLOSE</stp>
        <stp>[Crispin Spreadsheet.xlsx]Portfolio!R130C30</stp>
        <tr r="AD130" s="2"/>
      </tp>
      <tp>
        <v>10.158300000000001</v>
        <stp/>
        <stp>##V3_BDPV12</stp>
        <stp>EURSEK Curncy</stp>
        <stp>PX_YEST_CLOSE</stp>
        <stp>[Crispin Spreadsheet.xlsx]Portfolio!R131C30</stp>
        <tr r="AD131" s="2"/>
      </tp>
      <tp>
        <v>14.75</v>
        <stp/>
        <stp>##V3_BDHV12</stp>
        <stp>SLP LN Equity</stp>
        <stp>PX_CLOSE_1D</stp>
        <stp>27/02/2018</stp>
        <stp>27/02/2018</stp>
        <stp>[Crispin Spreadsheet.xlsx]Portfolio!R196C26</stp>
        <tr r="Z196" s="2"/>
      </tp>
      <tp>
        <v>1105</v>
        <stp/>
        <stp>##V3_BDHV12</stp>
        <stp>SKY LN Equity</stp>
        <stp>PX_CLOSE_1D</stp>
        <stp>27/02/2018</stp>
        <stp>27/02/2018</stp>
        <stp>[Crispin Spreadsheet.xlsx]Portfolio!R195C26</stp>
        <tr r="Z195" s="2"/>
      </tp>
      <tp>
        <v>55.86</v>
        <stp/>
        <stp>##V3_BDHV12</stp>
        <stp>LHN SW Equity</stp>
        <stp>PX_CLOSE_1D</stp>
        <stp>27/02/2018</stp>
        <stp>27/02/2018</stp>
        <stp>[Crispin Spreadsheet.xlsx]Portfolio!R137C26</stp>
        <tr r="Z137" s="2"/>
      </tp>
      <tp>
        <v>26.45</v>
        <stp/>
        <stp>##V3_BDHV12</stp>
        <stp>METSO FH Equity</stp>
        <stp>PX_CLOSE_1D</stp>
        <stp>27/02/2018</stp>
        <stp>27/02/2018</stp>
        <stp>[Crispin Spreadsheet.xlsx]Portfolio!R40C26</stp>
        <tr r="Z40" s="2"/>
      </tp>
      <tp>
        <v>24</v>
        <stp/>
        <stp>##V3_BDHV12</stp>
        <stp>PGS NO Equity</stp>
        <stp>PX_CLOSE_1D</stp>
        <stp>27/02/2018</stp>
        <stp>27/02/2018</stp>
        <stp>[Crispin Spreadsheet.xlsx]Portfolio!R121C26</stp>
        <tr r="Z121" s="2"/>
      </tp>
      <tp>
        <v>5980</v>
        <stp/>
        <stp>##V3_BDHV12</stp>
        <stp>RB/ LN Equity</stp>
        <stp>PX_CLOSE_1D</stp>
        <stp>27/02/2018</stp>
        <stp>27/02/2018</stp>
        <stp>[Crispin Spreadsheet.xlsx]Portfolio!R188C26</stp>
        <tr r="Z188" s="2"/>
      </tp>
      <tp>
        <v>3.61</v>
        <stp/>
        <stp>##V3_BDHV12</stp>
        <stp>KGC US Equity</stp>
        <stp>PX_CLOSE_1D</stp>
        <stp>27/02/2018</stp>
        <stp>27/02/2018</stp>
        <stp>[Crispin Spreadsheet.xlsx]Portfolio!R229C26</stp>
        <tr r="Z229" s="2"/>
      </tp>
      <tp>
        <v>69.739999999999995</v>
        <stp/>
        <stp>##V3_BDHV12</stp>
        <stp>KHC US Equity</stp>
        <stp>PX_CLOSE_1D</stp>
        <stp>27/02/2018</stp>
        <stp>27/02/2018</stp>
        <stp>[Crispin Spreadsheet.xlsx]Portfolio!R230C26</stp>
        <tr r="Z230" s="2"/>
      </tp>
      <tp>
        <v>69.739999999999995</v>
        <stp/>
        <stp>##V3_BDHV12</stp>
        <stp>KHC US Equity</stp>
        <stp>PX_CLOSE_1D</stp>
        <stp>27/02/2018</stp>
        <stp>27/02/2018</stp>
        <stp>[Crispin Spreadsheet.xlsx]Portfolio!R303C26</stp>
        <tr r="Z303" s="2"/>
      </tp>
      <tp>
        <v>6090</v>
        <stp/>
        <stp>##V3_BDHV12</stp>
        <stp>RRS LN Equity</stp>
        <stp>PX_CLOSE_1D</stp>
        <stp>27/02/2018</stp>
        <stp>27/02/2018</stp>
        <stp>[Crispin Spreadsheet.xlsx]Portfolio!R186C26</stp>
        <tr r="Z186" s="2"/>
      </tp>
      <tp>
        <v>849.8</v>
        <stp/>
        <stp>##V3_BDHV12</stp>
        <stp>RR/ LN Equity</stp>
        <stp>PX_CLOSE_1D</stp>
        <stp>27/02/2018</stp>
        <stp>27/02/2018</stp>
        <stp>[Crispin Spreadsheet.xlsx]Portfolio!R190C26</stp>
        <tr r="Z190" s="2"/>
      </tp>
      <tp>
        <v>73.95</v>
        <stp/>
        <stp>##V3_BDHV12</stp>
        <stp>LVS US Equity</stp>
        <stp>PX_CLOSE_1D</stp>
        <stp>27/02/2018</stp>
        <stp>27/02/2018</stp>
        <stp>[Crispin Spreadsheet.xlsx]Portfolio!R232C26</stp>
        <tr r="Z232" s="2"/>
      </tp>
      <tp>
        <v>188.75</v>
        <stp/>
        <stp>##V3_BDHV12</stp>
        <stp>JM SS Equity</stp>
        <stp>PX_CLOSE_1D</stp>
        <stp>27/02/2018</stp>
        <stp>27/02/2018</stp>
        <stp>[Crispin Spreadsheet.xlsx]Portfolio!R299C26</stp>
        <tr r="Z299" s="2"/>
      </tp>
      <tp>
        <v>188.75</v>
        <stp/>
        <stp>##V3_BDHV12</stp>
        <stp>JM SS Equity</stp>
        <stp>PX_CLOSE_1D</stp>
        <stp>27/02/2018</stp>
        <stp>27/02/2018</stp>
        <stp>[Crispin Spreadsheet.xlsx]Portfolio!R132C26</stp>
        <tr r="Z132" s="2"/>
      </tp>
      <tp>
        <v>2.14</v>
        <stp/>
        <stp>##V3_BDHV12</stp>
        <stp>SDRL NO Equity</stp>
        <stp>PX_CLOSE_1D</stp>
        <stp>27/02/2018</stp>
        <stp>27/02/2018</stp>
        <stp>[Crispin Spreadsheet.xlsx]Portfolio!R122C26</stp>
        <tr r="Z122" s="2"/>
      </tp>
      <tp>
        <v>0.89266000000000001</v>
        <stp/>
        <stp>##V3_BDPV12</stp>
        <stp>EURGBp Curncy</stp>
        <stp>PX_YEST_CLOSE</stp>
        <stp>[Crispin Spreadsheet.xlsx]Portfolio!R146C30</stp>
        <tr r="AD146" s="2"/>
      </tp>
      <tp>
        <v>0.89266000000000001</v>
        <stp/>
        <stp>##V3_BDPV12</stp>
        <stp>EURGBp Curncy</stp>
        <stp>PX_YEST_CLOSE</stp>
        <stp>[Crispin Spreadsheet.xlsx]Portfolio!R147C30</stp>
        <tr r="AD147" s="2"/>
      </tp>
      <tp>
        <v>0.89266000000000001</v>
        <stp/>
        <stp>##V3_BDPV12</stp>
        <stp>EURGBp Curncy</stp>
        <stp>PX_YEST_CLOSE</stp>
        <stp>[Crispin Spreadsheet.xlsx]Portfolio!R144C30</stp>
        <tr r="AD144" s="2"/>
      </tp>
      <tp>
        <v>0.89266000000000001</v>
        <stp/>
        <stp>##V3_BDPV12</stp>
        <stp>EURGBp Curncy</stp>
        <stp>PX_YEST_CLOSE</stp>
        <stp>[Crispin Spreadsheet.xlsx]Portfolio!R145C30</stp>
        <tr r="AD145" s="2"/>
      </tp>
      <tp>
        <v>0.89266000000000001</v>
        <stp/>
        <stp>##V3_BDPV12</stp>
        <stp>EURGBp Curncy</stp>
        <stp>PX_YEST_CLOSE</stp>
        <stp>[Crispin Spreadsheet.xlsx]Portfolio!R142C30</stp>
        <tr r="AD142" s="2"/>
      </tp>
      <tp>
        <v>0.89266000000000001</v>
        <stp/>
        <stp>##V3_BDPV12</stp>
        <stp>EURGBp Curncy</stp>
        <stp>PX_YEST_CLOSE</stp>
        <stp>[Crispin Spreadsheet.xlsx]Portfolio!R143C30</stp>
        <tr r="AD143" s="2"/>
      </tp>
      <tp>
        <v>0.89266000000000001</v>
        <stp/>
        <stp>##V3_BDPV12</stp>
        <stp>EURGBp Curncy</stp>
        <stp>PX_YEST_CLOSE</stp>
        <stp>[Crispin Spreadsheet.xlsx]Portfolio!R148C30</stp>
        <tr r="AD148" s="2"/>
      </tp>
      <tp>
        <v>0.89266000000000001</v>
        <stp/>
        <stp>##V3_BDPV12</stp>
        <stp>EURGBp Curncy</stp>
        <stp>PX_YEST_CLOSE</stp>
        <stp>[Crispin Spreadsheet.xlsx]Portfolio!R149C30</stp>
        <tr r="AD149" s="2"/>
      </tp>
      <tp>
        <v>0.89266000000000001</v>
        <stp/>
        <stp>##V3_BDPV12</stp>
        <stp>EURGBp Curncy</stp>
        <stp>PX_YEST_CLOSE</stp>
        <stp>[Crispin Spreadsheet.xlsx]Portfolio!R156C30</stp>
        <tr r="AD156" s="2"/>
      </tp>
      <tp>
        <v>0.89266000000000001</v>
        <stp/>
        <stp>##V3_BDPV12</stp>
        <stp>EURGBp Curncy</stp>
        <stp>PX_YEST_CLOSE</stp>
        <stp>[Crispin Spreadsheet.xlsx]Portfolio!R157C30</stp>
        <tr r="AD157" s="2"/>
      </tp>
      <tp>
        <v>0.89266000000000001</v>
        <stp/>
        <stp>##V3_BDPV12</stp>
        <stp>EURGBp Curncy</stp>
        <stp>PX_YEST_CLOSE</stp>
        <stp>[Crispin Spreadsheet.xlsx]Portfolio!R152C30</stp>
        <tr r="AD152" s="2"/>
      </tp>
      <tp>
        <v>0.89266000000000001</v>
        <stp/>
        <stp>##V3_BDPV12</stp>
        <stp>EURGBp Curncy</stp>
        <stp>PX_YEST_CLOSE</stp>
        <stp>[Crispin Spreadsheet.xlsx]Portfolio!R150C30</stp>
        <tr r="AD150" s="2"/>
      </tp>
      <tp>
        <v>0.89266000000000001</v>
        <stp/>
        <stp>##V3_BDPV12</stp>
        <stp>EURGBp Curncy</stp>
        <stp>PX_YEST_CLOSE</stp>
        <stp>[Crispin Spreadsheet.xlsx]Portfolio!R151C30</stp>
        <tr r="AD151" s="2"/>
      </tp>
      <tp>
        <v>0.89266000000000001</v>
        <stp/>
        <stp>##V3_BDPV12</stp>
        <stp>EURGBp Curncy</stp>
        <stp>PX_YEST_CLOSE</stp>
        <stp>[Crispin Spreadsheet.xlsx]Portfolio!R158C30</stp>
        <tr r="AD158" s="2"/>
      </tp>
      <tp>
        <v>0.89266000000000001</v>
        <stp/>
        <stp>##V3_BDPV12</stp>
        <stp>EURGBp Curncy</stp>
        <stp>PX_YEST_CLOSE</stp>
        <stp>[Crispin Spreadsheet.xlsx]Portfolio!R159C30</stp>
        <tr r="AD159" s="2"/>
      </tp>
      <tp>
        <v>0.89266000000000001</v>
        <stp/>
        <stp>##V3_BDPV12</stp>
        <stp>EURGBp Curncy</stp>
        <stp>PX_YEST_CLOSE</stp>
        <stp>[Crispin Spreadsheet.xlsx]Portfolio!R164C30</stp>
        <tr r="AD164" s="2"/>
      </tp>
      <tp>
        <v>0.89266000000000001</v>
        <stp/>
        <stp>##V3_BDPV12</stp>
        <stp>EURGBp Curncy</stp>
        <stp>PX_YEST_CLOSE</stp>
        <stp>[Crispin Spreadsheet.xlsx]Portfolio!R165C30</stp>
        <tr r="AD165" s="2"/>
      </tp>
      <tp>
        <v>0.89266000000000001</v>
        <stp/>
        <stp>##V3_BDPV12</stp>
        <stp>EURGBp Curncy</stp>
        <stp>PX_YEST_CLOSE</stp>
        <stp>[Crispin Spreadsheet.xlsx]Portfolio!R162C30</stp>
        <tr r="AD162" s="2"/>
      </tp>
      <tp>
        <v>0.89266000000000001</v>
        <stp/>
        <stp>##V3_BDPV12</stp>
        <stp>EURGBp Curncy</stp>
        <stp>PX_YEST_CLOSE</stp>
        <stp>[Crispin Spreadsheet.xlsx]Portfolio!R160C30</stp>
        <tr r="AD160" s="2"/>
      </tp>
      <tp>
        <v>0.89266000000000001</v>
        <stp/>
        <stp>##V3_BDPV12</stp>
        <stp>EURGBp Curncy</stp>
        <stp>PX_YEST_CLOSE</stp>
        <stp>[Crispin Spreadsheet.xlsx]Portfolio!R161C30</stp>
        <tr r="AD161" s="2"/>
      </tp>
      <tp>
        <v>0.89266000000000001</v>
        <stp/>
        <stp>##V3_BDPV12</stp>
        <stp>EURGBp Curncy</stp>
        <stp>PX_YEST_CLOSE</stp>
        <stp>[Crispin Spreadsheet.xlsx]Portfolio!R168C30</stp>
        <tr r="AD168" s="2"/>
      </tp>
      <tp>
        <v>0.89266000000000001</v>
        <stp/>
        <stp>##V3_BDPV12</stp>
        <stp>EURGBp Curncy</stp>
        <stp>PX_YEST_CLOSE</stp>
        <stp>[Crispin Spreadsheet.xlsx]Portfolio!R169C30</stp>
        <tr r="AD169" s="2"/>
      </tp>
      <tp>
        <v>0.89266000000000001</v>
        <stp/>
        <stp>##V3_BDPV12</stp>
        <stp>EURGBp Curncy</stp>
        <stp>PX_YEST_CLOSE</stp>
        <stp>[Crispin Spreadsheet.xlsx]Portfolio!R177C30</stp>
        <tr r="AD177" s="2"/>
      </tp>
      <tp>
        <v>0.89266000000000001</v>
        <stp/>
        <stp>##V3_BDPV12</stp>
        <stp>EURGBp Curncy</stp>
        <stp>PX_YEST_CLOSE</stp>
        <stp>[Crispin Spreadsheet.xlsx]Portfolio!R174C30</stp>
        <tr r="AD174" s="2"/>
      </tp>
      <tp>
        <v>0.89266000000000001</v>
        <stp/>
        <stp>##V3_BDPV12</stp>
        <stp>EURGBp Curncy</stp>
        <stp>PX_YEST_CLOSE</stp>
        <stp>[Crispin Spreadsheet.xlsx]Portfolio!R175C30</stp>
        <tr r="AD175" s="2"/>
      </tp>
      <tp>
        <v>0.89266000000000001</v>
        <stp/>
        <stp>##V3_BDPV12</stp>
        <stp>EURGBp Curncy</stp>
        <stp>PX_YEST_CLOSE</stp>
        <stp>[Crispin Spreadsheet.xlsx]Portfolio!R173C30</stp>
        <tr r="AD173" s="2"/>
      </tp>
      <tp>
        <v>0.89266000000000001</v>
        <stp/>
        <stp>##V3_BDPV12</stp>
        <stp>EURGBp Curncy</stp>
        <stp>PX_YEST_CLOSE</stp>
        <stp>[Crispin Spreadsheet.xlsx]Portfolio!R170C30</stp>
        <tr r="AD170" s="2"/>
      </tp>
      <tp>
        <v>0.89266000000000001</v>
        <stp/>
        <stp>##V3_BDPV12</stp>
        <stp>EURGBp Curncy</stp>
        <stp>PX_YEST_CLOSE</stp>
        <stp>[Crispin Spreadsheet.xlsx]Portfolio!R178C30</stp>
        <tr r="AD178" s="2"/>
      </tp>
      <tp>
        <v>0.89266000000000001</v>
        <stp/>
        <stp>##V3_BDPV12</stp>
        <stp>EURGBp Curncy</stp>
        <stp>PX_YEST_CLOSE</stp>
        <stp>[Crispin Spreadsheet.xlsx]Portfolio!R179C30</stp>
        <tr r="AD179" s="2"/>
      </tp>
      <tp>
        <v>0.89266000000000001</v>
        <stp/>
        <stp>##V3_BDPV12</stp>
        <stp>EURGBp Curncy</stp>
        <stp>PX_YEST_CLOSE</stp>
        <stp>[Crispin Spreadsheet.xlsx]Portfolio!R186C30</stp>
        <tr r="AD186" s="2"/>
      </tp>
      <tp>
        <v>0.89266000000000001</v>
        <stp/>
        <stp>##V3_BDPV12</stp>
        <stp>EURGBp Curncy</stp>
        <stp>PX_YEST_CLOSE</stp>
        <stp>[Crispin Spreadsheet.xlsx]Portfolio!R184C30</stp>
        <tr r="AD184" s="2"/>
      </tp>
      <tp>
        <v>0.89266000000000001</v>
        <stp/>
        <stp>##V3_BDPV12</stp>
        <stp>EURGBp Curncy</stp>
        <stp>PX_YEST_CLOSE</stp>
        <stp>[Crispin Spreadsheet.xlsx]Portfolio!R183C30</stp>
        <tr r="AD183" s="2"/>
      </tp>
      <tp>
        <v>0.89266000000000001</v>
        <stp/>
        <stp>##V3_BDPV12</stp>
        <stp>EURGBp Curncy</stp>
        <stp>PX_YEST_CLOSE</stp>
        <stp>[Crispin Spreadsheet.xlsx]Portfolio!R188C30</stp>
        <tr r="AD188" s="2"/>
      </tp>
      <tp>
        <v>0.89266000000000001</v>
        <stp/>
        <stp>##V3_BDPV12</stp>
        <stp>EURGBp Curncy</stp>
        <stp>PX_YEST_CLOSE</stp>
        <stp>[Crispin Spreadsheet.xlsx]Portfolio!R196C30</stp>
        <tr r="AD196" s="2"/>
      </tp>
      <tp>
        <v>0.89266000000000001</v>
        <stp/>
        <stp>##V3_BDPV12</stp>
        <stp>EURGBp Curncy</stp>
        <stp>PX_YEST_CLOSE</stp>
        <stp>[Crispin Spreadsheet.xlsx]Portfolio!R197C30</stp>
        <tr r="AD197" s="2"/>
      </tp>
      <tp>
        <v>0.89266000000000001</v>
        <stp/>
        <stp>##V3_BDPV12</stp>
        <stp>EURGBp Curncy</stp>
        <stp>PX_YEST_CLOSE</stp>
        <stp>[Crispin Spreadsheet.xlsx]Portfolio!R195C30</stp>
        <tr r="AD195" s="2"/>
      </tp>
      <tp>
        <v>0.89266000000000001</v>
        <stp/>
        <stp>##V3_BDPV12</stp>
        <stp>EURGBp Curncy</stp>
        <stp>PX_YEST_CLOSE</stp>
        <stp>[Crispin Spreadsheet.xlsx]Portfolio!R190C30</stp>
        <tr r="AD190" s="2"/>
      </tp>
      <tp>
        <v>0.89266000000000001</v>
        <stp/>
        <stp>##V3_BDPV12</stp>
        <stp>EURGBp Curncy</stp>
        <stp>PX_YEST_CLOSE</stp>
        <stp>[Crispin Spreadsheet.xlsx]Portfolio!R199C30</stp>
        <tr r="AD199" s="2"/>
      </tp>
      <tp>
        <v>0.89266000000000001</v>
        <stp/>
        <stp>##V3_BDPV12</stp>
        <stp>EURGBp Curncy</stp>
        <stp>PX_YEST_CLOSE</stp>
        <stp>[Crispin Spreadsheet.xlsx]Portfolio!R204C30</stp>
        <tr r="AD204" s="2"/>
      </tp>
      <tp>
        <v>0.89266000000000001</v>
        <stp/>
        <stp>##V3_BDPV12</stp>
        <stp>EURGBp Curncy</stp>
        <stp>PX_YEST_CLOSE</stp>
        <stp>[Crispin Spreadsheet.xlsx]Portfolio!R202C30</stp>
        <tr r="AD202" s="2"/>
      </tp>
      <tp>
        <v>0.89266000000000001</v>
        <stp/>
        <stp>##V3_BDPV12</stp>
        <stp>EURGBp Curncy</stp>
        <stp>PX_YEST_CLOSE</stp>
        <stp>[Crispin Spreadsheet.xlsx]Portfolio!R203C30</stp>
        <tr r="AD203" s="2"/>
      </tp>
      <tp>
        <v>0.89266000000000001</v>
        <stp/>
        <stp>##V3_BDPV12</stp>
        <stp>EURGBp Curncy</stp>
        <stp>PX_YEST_CLOSE</stp>
        <stp>[Crispin Spreadsheet.xlsx]Portfolio!R200C30</stp>
        <tr r="AD200" s="2"/>
      </tp>
      <tp>
        <v>0.89266000000000001</v>
        <stp/>
        <stp>##V3_BDPV12</stp>
        <stp>EURGBp Curncy</stp>
        <stp>PX_YEST_CLOSE</stp>
        <stp>[Crispin Spreadsheet.xlsx]Portfolio!R201C30</stp>
        <tr r="AD201" s="2"/>
      </tp>
      <tp>
        <v>0.89266000000000001</v>
        <stp/>
        <stp>##V3_BDPV12</stp>
        <stp>EURGBp Curncy</stp>
        <stp>PX_YEST_CLOSE</stp>
        <stp>[Crispin Spreadsheet.xlsx]Portfolio!R287C30</stp>
        <tr r="AD287" s="2"/>
      </tp>
      <tp>
        <v>0.89266000000000001</v>
        <stp/>
        <stp>##V3_BDPV12</stp>
        <stp>EURGBp Curncy</stp>
        <stp>PX_YEST_CLOSE</stp>
        <stp>[Crispin Spreadsheet.xlsx]Portfolio!R291C30</stp>
        <tr r="AD291" s="2"/>
      </tp>
      <tp>
        <v>0.89266000000000001</v>
        <stp/>
        <stp>##V3_BDPV12</stp>
        <stp>EURGBp Curncy</stp>
        <stp>PX_YEST_CLOSE</stp>
        <stp>[Crispin Spreadsheet.xlsx]Portfolio!R298C30</stp>
        <tr r="AD298" s="2"/>
      </tp>
      <tp>
        <v>0.89266000000000001</v>
        <stp/>
        <stp>##V3_BDPV12</stp>
        <stp>EURGBP Curncy</stp>
        <stp>PX_YEST_CLOSE</stp>
        <stp>[Crispin Spreadsheet.xlsx]Portfolio!R155C30</stp>
        <tr r="AD155" s="2"/>
      </tp>
      <tp>
        <v>0.89266000000000001</v>
        <stp/>
        <stp>##V3_BDPV12</stp>
        <stp>EURGBP Curncy</stp>
        <stp>PX_YEST_CLOSE</stp>
        <stp>[Crispin Spreadsheet.xlsx]Portfolio!R153C30</stp>
        <tr r="AD153" s="2"/>
      </tp>
      <tp>
        <v>0.89266000000000001</v>
        <stp/>
        <stp>##V3_BDPV12</stp>
        <stp>EURGBP Curncy</stp>
        <stp>PX_YEST_CLOSE</stp>
        <stp>[Crispin Spreadsheet.xlsx]Portfolio!R166C30</stp>
        <tr r="AD166" s="2"/>
      </tp>
      <tp>
        <v>0.89266000000000001</v>
        <stp/>
        <stp>##V3_BDPV12</stp>
        <stp>EURGBP Curncy</stp>
        <stp>PX_YEST_CLOSE</stp>
        <stp>[Crispin Spreadsheet.xlsx]Portfolio!R167C30</stp>
        <tr r="AD167" s="2"/>
      </tp>
      <tp>
        <v>0.89266000000000001</v>
        <stp/>
        <stp>##V3_BDPV12</stp>
        <stp>EURGBP Curncy</stp>
        <stp>PX_YEST_CLOSE</stp>
        <stp>[Crispin Spreadsheet.xlsx]Portfolio!R163C30</stp>
        <tr r="AD163" s="2"/>
      </tp>
      <tp>
        <v>0.89266000000000001</v>
        <stp/>
        <stp>##V3_BDPV12</stp>
        <stp>EURGBP Curncy</stp>
        <stp>PX_YEST_CLOSE</stp>
        <stp>[Crispin Spreadsheet.xlsx]Portfolio!R176C30</stp>
        <tr r="AD176" s="2"/>
      </tp>
      <tp>
        <v>0.89266000000000001</v>
        <stp/>
        <stp>##V3_BDPV12</stp>
        <stp>EURGBP Curncy</stp>
        <stp>PX_YEST_CLOSE</stp>
        <stp>[Crispin Spreadsheet.xlsx]Portfolio!R172C30</stp>
        <tr r="AD172" s="2"/>
      </tp>
      <tp>
        <v>0.89266000000000001</v>
        <stp/>
        <stp>##V3_BDPV12</stp>
        <stp>EURGBP Curncy</stp>
        <stp>PX_YEST_CLOSE</stp>
        <stp>[Crispin Spreadsheet.xlsx]Portfolio!R171C30</stp>
        <tr r="AD171" s="2"/>
      </tp>
      <tp>
        <v>0.89266000000000001</v>
        <stp/>
        <stp>##V3_BDPV12</stp>
        <stp>EURGBP Curncy</stp>
        <stp>PX_YEST_CLOSE</stp>
        <stp>[Crispin Spreadsheet.xlsx]Portfolio!R187C30</stp>
        <tr r="AD187" s="2"/>
      </tp>
      <tp>
        <v>0.89266000000000001</v>
        <stp/>
        <stp>##V3_BDPV12</stp>
        <stp>EURGBP Curncy</stp>
        <stp>PX_YEST_CLOSE</stp>
        <stp>[Crispin Spreadsheet.xlsx]Portfolio!R185C30</stp>
        <tr r="AD185" s="2"/>
      </tp>
      <tp>
        <v>0.89266000000000001</v>
        <stp/>
        <stp>##V3_BDPV12</stp>
        <stp>EURGBP Curncy</stp>
        <stp>PX_YEST_CLOSE</stp>
        <stp>[Crispin Spreadsheet.xlsx]Portfolio!R182C30</stp>
        <tr r="AD182" s="2"/>
      </tp>
      <tp>
        <v>0.89266000000000001</v>
        <stp/>
        <stp>##V3_BDPV12</stp>
        <stp>EURGBP Curncy</stp>
        <stp>PX_YEST_CLOSE</stp>
        <stp>[Crispin Spreadsheet.xlsx]Portfolio!R180C30</stp>
        <tr r="AD180" s="2"/>
      </tp>
      <tp>
        <v>0.89266000000000001</v>
        <stp/>
        <stp>##V3_BDPV12</stp>
        <stp>EURGBP Curncy</stp>
        <stp>PX_YEST_CLOSE</stp>
        <stp>[Crispin Spreadsheet.xlsx]Portfolio!R181C30</stp>
        <tr r="AD181" s="2"/>
      </tp>
      <tp>
        <v>0.89266000000000001</v>
        <stp/>
        <stp>##V3_BDPV12</stp>
        <stp>EURGBP Curncy</stp>
        <stp>PX_YEST_CLOSE</stp>
        <stp>[Crispin Spreadsheet.xlsx]Portfolio!R189C30</stp>
        <tr r="AD189" s="2"/>
      </tp>
      <tp>
        <v>0.89266000000000001</v>
        <stp/>
        <stp>##V3_BDPV12</stp>
        <stp>EURGBP Curncy</stp>
        <stp>PX_YEST_CLOSE</stp>
        <stp>[Crispin Spreadsheet.xlsx]Portfolio!R194C30</stp>
        <tr r="AD194" s="2"/>
      </tp>
      <tp>
        <v>0.89266000000000001</v>
        <stp/>
        <stp>##V3_BDPV12</stp>
        <stp>EURGBP Curncy</stp>
        <stp>PX_YEST_CLOSE</stp>
        <stp>[Crispin Spreadsheet.xlsx]Portfolio!R192C30</stp>
        <tr r="AD192" s="2"/>
      </tp>
      <tp>
        <v>0.89266000000000001</v>
        <stp/>
        <stp>##V3_BDPV12</stp>
        <stp>EURGBP Curncy</stp>
        <stp>PX_YEST_CLOSE</stp>
        <stp>[Crispin Spreadsheet.xlsx]Portfolio!R193C30</stp>
        <tr r="AD193" s="2"/>
      </tp>
      <tp>
        <v>0.89266000000000001</v>
        <stp/>
        <stp>##V3_BDPV12</stp>
        <stp>EURGBP Curncy</stp>
        <stp>PX_YEST_CLOSE</stp>
        <stp>[Crispin Spreadsheet.xlsx]Portfolio!R191C30</stp>
        <tr r="AD191" s="2"/>
      </tp>
      <tp>
        <v>0.89266000000000001</v>
        <stp/>
        <stp>##V3_BDPV12</stp>
        <stp>EURGBP Curncy</stp>
        <stp>PX_YEST_CLOSE</stp>
        <stp>[Crispin Spreadsheet.xlsx]Portfolio!R264C30</stp>
        <tr r="AD264" s="2"/>
      </tp>
      <tp>
        <v>0.89266000000000001</v>
        <stp/>
        <stp>##V3_BDPV12</stp>
        <stp>EURGBP Curncy</stp>
        <stp>PX_YEST_CLOSE</stp>
        <stp>[Crispin Spreadsheet.xlsx]Portfolio!R265C30</stp>
        <tr r="AD265" s="2"/>
      </tp>
      <tp>
        <v>0.89266000000000001</v>
        <stp/>
        <stp>##V3_BDPV12</stp>
        <stp>EURGBP Curncy</stp>
        <stp>PX_YEST_CLOSE</stp>
        <stp>[Crispin Spreadsheet.xlsx]Portfolio!R268C30</stp>
        <tr r="AD268" s="2"/>
      </tp>
      <tp>
        <v>0.89266000000000001</v>
        <stp/>
        <stp>##V3_BDPV12</stp>
        <stp>EURGBP Curncy</stp>
        <stp>PX_YEST_CLOSE</stp>
        <stp>[Crispin Spreadsheet.xlsx]Portfolio!R273C30</stp>
        <tr r="AD273" s="2"/>
      </tp>
      <tp>
        <v>0.89266000000000001</v>
        <stp/>
        <stp>##V3_BDPV12</stp>
        <stp>EURGBP Curncy</stp>
        <stp>PX_YEST_CLOSE</stp>
        <stp>[Crispin Spreadsheet.xlsx]Portfolio!R270C30</stp>
        <tr r="AD270" s="2"/>
      </tp>
      <tp>
        <v>122.1</v>
        <stp/>
        <stp>##V3_BDHV12</stp>
        <stp>G H8 Comdty</stp>
        <stp>PX_CLOSE_1D</stp>
        <stp>27/02/2018</stp>
        <stp>27/02/2018</stp>
        <stp>[Crispin Spreadsheet.xlsx]Portfolio!R264C26</stp>
        <tr r="Z264" s="2"/>
      </tp>
      <tp>
        <v>150.97</v>
        <stp/>
        <stp>##V3_BDHV12</stp>
        <stp>JBH8 Comdty</stp>
        <stp>PX_CLOSE_1D</stp>
        <stp>27/02/2018</stp>
        <stp>27/02/2018</stp>
        <stp>[Crispin Spreadsheet.xlsx]Portfolio!R263C26</stp>
        <tr r="Z263" s="2"/>
      </tp>
      <tp>
        <v>122.1</v>
        <stp/>
        <stp>##V3_BDHV12</stp>
        <stp>G H8 Comdty</stp>
        <stp>PX_CLOSE_1D</stp>
        <stp>27/02/2018</stp>
        <stp>27/02/2018</stp>
        <stp>[Crispin Spreadsheet.xlsx]Portfolio!R176C26</stp>
        <tr r="Z176" s="2"/>
      </tp>
      <tp>
        <v>189</v>
        <stp/>
        <stp>##V3_BDHV12</stp>
        <stp>TLW LN Equity</stp>
        <stp>PX_CLOSE_1D</stp>
        <stp>27/02/2018</stp>
        <stp>27/02/2018</stp>
        <stp>[Crispin Spreadsheet.xlsx]Portfolio!R201C26</stp>
        <tr r="Z201" s="2"/>
      </tp>
      <tp>
        <v>35989</v>
        <stp/>
        <stp>##V3_BDHV12</stp>
        <stp>KIO SJ Equity</stp>
        <stp>PX_CLOSE_1D</stp>
        <stp>27/02/2018</stp>
        <stp>27/02/2018</stp>
        <stp>[Crispin Spreadsheet.xlsx]Portfolio!R126C26</stp>
        <tr r="Z126" s="2"/>
      </tp>
      <tp>
        <v>22.65</v>
        <stp/>
        <stp>##V3_BDHV12</stp>
        <stp>TCS LI Equity</stp>
        <stp>PX_CLOSE_1D</stp>
        <stp>27/02/2018</stp>
        <stp>27/02/2018</stp>
        <stp>[Crispin Spreadsheet.xlsx]Portfolio!R321C26</stp>
        <tr r="Z321" s="2"/>
      </tp>
      <tp>
        <v>22.65</v>
        <stp/>
        <stp>##V3_BDHV12</stp>
        <stp>TCS LI Equity</stp>
        <stp>PX_CLOSE_1D</stp>
        <stp>27/02/2018</stp>
        <stp>27/02/2018</stp>
        <stp>[Crispin Spreadsheet.xlsx]Portfolio!R198C26</stp>
        <tr r="Z198" s="2"/>
      </tp>
      <tp>
        <v>1435.5</v>
        <stp/>
        <stp>##V3_BDHV12</stp>
        <stp>TPK LN Equity</stp>
        <stp>PX_CLOSE_1D</stp>
        <stp>27/02/2018</stp>
        <stp>27/02/2018</stp>
        <stp>[Crispin Spreadsheet.xlsx]Portfolio!R199C26</stp>
        <tr r="Z199" s="2"/>
      </tp>
      <tp>
        <v>122.9</v>
        <stp/>
        <stp>##V3_BDHV12</stp>
        <stp>MON US Equity</stp>
        <stp>PX_CLOSE_1D</stp>
        <stp>27/02/2018</stp>
        <stp>27/02/2018</stp>
        <stp>[Crispin Spreadsheet.xlsx]Portfolio!R307C26</stp>
        <tr r="Z307" s="2"/>
      </tp>
      <tp>
        <v>122.9</v>
        <stp/>
        <stp>##V3_BDHV12</stp>
        <stp>MON US Equity</stp>
        <stp>PX_CLOSE_1D</stp>
        <stp>27/02/2018</stp>
        <stp>27/02/2018</stp>
        <stp>[Crispin Spreadsheet.xlsx]Portfolio!R235C26</stp>
        <tr r="Z235" s="2"/>
      </tp>
      <tp>
        <v>14.687099999999999</v>
        <stp/>
        <stp>##V3_BDPV12</stp>
        <stp>EURZAr Curncy</stp>
        <stp>PX_YEST_CLOSE</stp>
        <stp>[Crispin Spreadsheet.xlsx]Portfolio!R126C30</stp>
        <tr r="AD126" s="2"/>
      </tp>
      <tp>
        <v>14.687099999999999</v>
        <stp/>
        <stp>##V3_BDPV12</stp>
        <stp>EURZAr Curncy</stp>
        <stp>PX_YEST_CLOSE</stp>
        <stp>[Crispin Spreadsheet.xlsx]Portfolio!R125C30</stp>
        <tr r="AD125" s="2"/>
      </tp>
      <tp>
        <v>84.6</v>
        <stp/>
        <stp>##V3_BDHV12</stp>
        <stp>SAVE FP Equity</stp>
        <stp>PX_CLOSE_1D</stp>
        <stp>27/02/2018</stp>
        <stp>27/02/2018</stp>
        <stp>[Crispin Spreadsheet.xlsx]Portfolio!R53C26</stp>
        <tr r="Z53" s="2"/>
      </tp>
      <tp>
        <v>12.51</v>
        <stp/>
        <stp>##V3_BDHV12</stp>
        <stp>SESG FP Equity</stp>
        <stp>PX_CLOSE_1D</stp>
        <stp>27/02/2018</stp>
        <stp>27/02/2018</stp>
        <stp>[Crispin Spreadsheet.xlsx]Portfolio!R54C26</stp>
        <tr r="Z54" s="2"/>
      </tp>
      <tp>
        <v>68.95</v>
        <stp/>
        <stp>##V3_BDHV12</stp>
        <stp>K US Equity</stp>
        <stp>PX_CLOSE_1D</stp>
        <stp>27/02/2018</stp>
        <stp>27/02/2018</stp>
        <stp>[Crispin Spreadsheet.xlsx]Portfolio!R228C26</stp>
        <tr r="Z228" s="2"/>
      </tp>
      <tp>
        <v>39.01</v>
        <stp/>
        <stp>##V3_BDHV12</stp>
        <stp>NAV US Equity</stp>
        <stp>PX_CLOSE_1D</stp>
        <stp>27/02/2018</stp>
        <stp>27/02/2018</stp>
        <stp>[Crispin Spreadsheet.xlsx]Portfolio!R308C26</stp>
        <tr r="Z308" s="2"/>
      </tp>
      <tp>
        <v>39.01</v>
        <stp/>
        <stp>##V3_BDHV12</stp>
        <stp>NAV US Equity</stp>
        <stp>PX_CLOSE_1D</stp>
        <stp>27/02/2018</stp>
        <stp>27/02/2018</stp>
        <stp>[Crispin Spreadsheet.xlsx]Portfolio!R236C26</stp>
        <tr r="Z236" s="2"/>
      </tp>
      <tp>
        <v>1381.5</v>
        <stp/>
        <stp>##V3_BDHV12</stp>
        <stp>WPP LN Equity</stp>
        <stp>PX_CLOSE_1D</stp>
        <stp>27/02/2018</stp>
        <stp>27/02/2018</stp>
        <stp>[Crispin Spreadsheet.xlsx]Portfolio!R204C26</stp>
        <tr r="Z204" s="2"/>
      </tp>
      <tp>
        <v>1332.8</v>
        <stp/>
        <stp>##V3_BDHV12</stp>
        <stp>GCJ8 Comdty</stp>
        <stp>PX_CLOSE_1D</stp>
        <stp>27/02/2018</stp>
        <stp>27/02/2018</stp>
        <stp>[Crispin Spreadsheet.xlsx]Portfolio!R262C26</stp>
        <tr r="Z262" s="2"/>
      </tp>
      <tp>
        <v>1332.8</v>
        <stp/>
        <stp>##V3_BDHV12</stp>
        <stp>GCJ8 Comdty</stp>
        <stp>PX_CLOSE_1D</stp>
        <stp>27/02/2018</stp>
        <stp>27/02/2018</stp>
        <stp>[Crispin Spreadsheet.xlsx]Portfolio!R224C26</stp>
        <tr r="Z224" s="2"/>
      </tp>
      <tp>
        <v>205.55</v>
        <stp/>
        <stp>##V3_BDHV12</stp>
        <stp>VOD LN Equity</stp>
        <stp>PX_CLOSE_1D</stp>
        <stp>27/02/2018</stp>
        <stp>27/02/2018</stp>
        <stp>[Crispin Spreadsheet.xlsx]Portfolio!R203C26</stp>
        <tr r="Z203" s="2"/>
      </tp>
      <tp>
        <v>34.700000000000003</v>
        <stp/>
        <stp>##V3_BDPV12</stp>
        <stp>KSP ID Equity</stp>
        <stp>PX_YEST_CLOSE</stp>
        <stp>[Crispin Spreadsheet.xlsx]Portfolio!R85C6</stp>
        <tr r="F85" s="2"/>
      </tp>
      <tp t="s">
        <v>EUR</v>
        <stp/>
        <stp>##V3_BDPV12</stp>
        <stp>SZU GY Equity</stp>
        <stp>CRNCY</stp>
        <stp>[Crispin Spreadsheet.xlsx]Portfolio!R69C4</stp>
        <tr r="D69" s="2"/>
      </tp>
      <tp>
        <v>27.61</v>
        <stp/>
        <stp>##V3_BDPV12</stp>
        <stp>EDEN FP Equity</stp>
        <stp>PX_YEST_CLOSE</stp>
        <stp>[Crispin Spreadsheet.xlsx]Portfolio!R45C6</stp>
        <tr r="F45" s="2"/>
      </tp>
      <tp t="s">
        <v>SEK</v>
        <stp/>
        <stp>##V3_BDPV12</stp>
        <stp>GETIB SS Equity</stp>
        <stp>CRNCY</stp>
        <stp>[Crispin Spreadsheet.xlsx]Portfolio!R130C4</stp>
        <tr r="D130" s="2"/>
      </tp>
      <tp t="s">
        <v>USD</v>
        <stp/>
        <stp>##V3_BDPV12</stp>
        <stp>TSLA US Equity</stp>
        <stp>CRNCY</stp>
        <stp>[Crispin Spreadsheet.xlsx]Portfolio!R323C4</stp>
        <tr r="D323" s="2"/>
      </tp>
      <tp t="s">
        <v>GBp</v>
        <stp/>
        <stp>##V3_BDPV12</stp>
        <stp>PDG LN Equity</stp>
        <stp>CRNCY</stp>
        <stp>[Crispin Spreadsheet.xlsx]Portfolio!R184C4</stp>
        <tr r="D184" s="2"/>
      </tp>
      <tp t="s">
        <v>GBp</v>
        <stp/>
        <stp>##V3_BDPV12</stp>
        <stp>WPP LN Equity</stp>
        <stp>CRNCY</stp>
        <stp>[Crispin Spreadsheet.xlsx]Portfolio!R204C4</stp>
        <tr r="D204" s="2"/>
      </tp>
      <tp t="s">
        <v>GBp</v>
        <stp/>
        <stp>##V3_BDPV12</stp>
        <stp>JUP LN Equity</stp>
        <stp>CRNCY</stp>
        <stp>[Crispin Spreadsheet.xlsx]Portfolio!R174C4</stp>
        <tr r="D174" s="2"/>
      </tp>
      <tp t="s">
        <v>USD</v>
        <stp/>
        <stp>##V3_BDPV12</stp>
        <stp>SAFM US Equity</stp>
        <stp>CRNCY</stp>
        <stp>[Crispin Spreadsheet.xlsx]Portfolio!R314C4</stp>
        <tr r="D314" s="2"/>
      </tp>
      <tp t="s">
        <v>USD</v>
        <stp/>
        <stp>##V3_BDPV12</stp>
        <stp>TDG US Equity</stp>
        <stp>CRNCY</stp>
        <stp>[Crispin Spreadsheet.xlsx]Portfolio!R324C4</stp>
        <tr r="D324" s="2"/>
      </tp>
      <tp t="s">
        <v>EUR</v>
        <stp/>
        <stp>##V3_BDPV12</stp>
        <stp>ABI BB Equity</stp>
        <stp>CRNCY</stp>
        <stp>[Crispin Spreadsheet.xlsx]Portfolio!R284C4</stp>
        <tr r="D284" s="2"/>
      </tp>
      <tp t="s">
        <v>GBp</v>
        <stp/>
        <stp>##V3_BDPV12</stp>
        <stp>AGY LN Equity</stp>
        <stp>CRNCY</stp>
        <stp>[Crispin Spreadsheet.xlsx]Portfolio!R144C4</stp>
        <tr r="D144" s="2"/>
      </tp>
      <tp t="s">
        <v>EUR</v>
        <stp/>
        <stp>##V3_BDPV12</stp>
        <stp>CRN LN Equity</stp>
        <stp>CRNCY</stp>
        <stp>[Crispin Spreadsheet.xlsx]Portfolio!R154C4</stp>
        <tr r="D154" s="2"/>
      </tp>
      <tp t="s">
        <v>NOK</v>
        <stp/>
        <stp>##V3_BDPV12</stp>
        <stp>FRO NO Equity</stp>
        <stp>CRNCY</stp>
        <stp>[Crispin Spreadsheet.xlsx]Portfolio!R294C4</stp>
        <tr r="D294" s="2"/>
      </tp>
      <tp t="s">
        <v>USD</v>
        <stp/>
        <stp>##V3_BDPV12</stp>
        <stp>SNAP US Equity</stp>
        <stp>CRNCY</stp>
        <stp>[Crispin Spreadsheet.xlsx]Portfolio!R244C4</stp>
        <tr r="D244" s="2"/>
      </tp>
      <tp>
        <v>61.2</v>
        <stp/>
        <stp>##V3_BDPV12</stp>
        <stp>GGAL US Equity</stp>
        <stp>PX_YEST_CLOSE</stp>
        <stp>[Crispin Spreadsheet.xlsx]Portfolio!R225C6</stp>
        <tr r="F225" s="2"/>
      </tp>
      <tp>
        <v>166.2</v>
        <stp/>
        <stp>##V3_BDPV12</stp>
        <stp>EMG LN Equity</stp>
        <stp>LAST_PRICE</stp>
        <stp>[Crispin Spreadsheet2.xlsx]Portfolio!R178C7</stp>
        <tr r="G178" s="2"/>
      </tp>
      <tp>
        <v>105.99</v>
        <stp/>
        <stp>##V3_BDPV12</stp>
        <stp>USDJPY Curncy</stp>
        <stp>LAST_PRICE</stp>
        <stp>[Crispin Spreadsheet2.xlsx]Portfolio!R346C7</stp>
        <tr r="G346" s="2"/>
      </tp>
      <tp>
        <v>2412</v>
        <stp/>
        <stp>##V3_BDPV12</stp>
        <stp>CCH LN Equity</stp>
        <stp>LAST_PRICE</stp>
        <stp>[Crispin Spreadsheet2.xlsx]Portfolio!R156C7</stp>
        <tr r="G156" s="2"/>
      </tp>
      <tp>
        <v>62.88</v>
        <stp/>
        <stp>##V3_BDPV12</stp>
        <stp>BNP FP Equity</stp>
        <stp>PX_YEST_CLOSE</stp>
        <stp>[Crispin Spreadsheet.xlsx]Portfolio!R44C6</stp>
        <tr r="F44" s="2"/>
      </tp>
      <tp>
        <v>122.04</v>
        <stp/>
        <stp>##V3_BDPV12</stp>
        <stp>G H8 Comdty</stp>
        <stp>LAST_PRICE</stp>
        <stp>[Crispin Spreadsheet.xlsx]Portfolio!R264C7</stp>
        <tr r="G264" s="2"/>
      </tp>
      <tp>
        <v>53.78</v>
        <stp/>
        <stp>##V3_BDPV12</stp>
        <stp>ERICB SS Equity</stp>
        <stp>PX_YEST_CLOSE</stp>
        <stp>[Crispin Spreadsheet.xlsx]Portfolio!R133C6</stp>
        <tr r="F133" s="2"/>
      </tp>
      <tp t="s">
        <v>SEK</v>
        <stp/>
        <stp>##V3_BDPV12</stp>
        <stp>HEXAB SS Equity</stp>
        <stp>CRNCY</stp>
        <stp>[Crispin Spreadsheet.xlsx]Portfolio!R131C4</stp>
        <tr r="D131" s="2"/>
      </tp>
      <tp t="s">
        <v>EUR</v>
        <stp/>
        <stp>##V3_BDPV12</stp>
        <stp>IFX GY Equity</stp>
        <stp>CRNCY</stp>
        <stp>[Crispin Spreadsheet.xlsx]Portfolio!R65C4</stp>
        <tr r="D65" s="2"/>
      </tp>
      <tp t="s">
        <v>EUR</v>
        <stp/>
        <stp>##V3_BDPV12</stp>
        <stp>SESG FP Equity</stp>
        <stp>CRNCY</stp>
        <stp>[Crispin Spreadsheet.xlsx]Portfolio!R54C4</stp>
        <tr r="D54" s="2"/>
      </tp>
      <tp>
        <v>205.3</v>
        <stp/>
        <stp>##V3_BDPV12</stp>
        <stp>BARC LN Equity</stp>
        <stp>PX_YEST_CLOSE</stp>
        <stp>[Crispin Spreadsheet.xlsx]Portfolio!R151C6</stp>
        <tr r="F151" s="2"/>
      </tp>
      <tp t="s">
        <v>USD</v>
        <stp/>
        <stp>##V3_BDPV12</stp>
        <stp>CAT US Equity</stp>
        <stp>CRNCY</stp>
        <stp>[Crispin Spreadsheet.xlsx]Portfolio!R215C4</stp>
        <tr r="D215" s="2"/>
      </tp>
      <tp t="s">
        <v>USD</v>
        <stp/>
        <stp>##V3_BDPV12</stp>
        <stp>BID US Equity</stp>
        <stp>CRNCY</stp>
        <stp>[Crispin Spreadsheet.xlsx]Portfolio!R245C4</stp>
        <tr r="D245" s="2"/>
      </tp>
      <tp t="s">
        <v>EUR</v>
        <stp/>
        <stp>##V3_BDPV12</stp>
        <stp>SESG FP Equity</stp>
        <stp>CRNCY</stp>
        <stp>[Crispin Spreadsheet.xlsx]Portfolio!R315C4</stp>
        <tr r="D315" s="2"/>
      </tp>
      <tp t="s">
        <v>USD</v>
        <stp/>
        <stp>##V3_BDPV12</stp>
        <stp>GGP US Equity</stp>
        <stp>CRNCY</stp>
        <stp>[Crispin Spreadsheet.xlsx]Portfolio!R295C4</stp>
        <tr r="D295" s="2"/>
      </tp>
      <tp t="s">
        <v>ZAr</v>
        <stp/>
        <stp>##V3_BDPV12</stp>
        <stp>AXL SJ Equity</stp>
        <stp>CRNCY</stp>
        <stp>[Crispin Spreadsheet.xlsx]Portfolio!R125C4</stp>
        <tr r="D125" s="2"/>
      </tp>
      <tp t="s">
        <v>GBp</v>
        <stp/>
        <stp>##V3_BDPV12</stp>
        <stp>SKY LN Equity</stp>
        <stp>CRNCY</stp>
        <stp>[Crispin Spreadsheet.xlsx]Portfolio!R195C4</stp>
        <tr r="D195" s="2"/>
      </tp>
      <tp t="s">
        <v>USD</v>
        <stp/>
        <stp>##V3_BDPV12</stp>
        <stp>MON US Equity</stp>
        <stp>CRNCY</stp>
        <stp>[Crispin Spreadsheet.xlsx]Portfolio!R235C4</stp>
        <tr r="D235" s="2"/>
      </tp>
      <tp>
        <v>656</v>
        <stp/>
        <stp>##V3_BDPV12</stp>
        <stp>DMGT LN Equity</stp>
        <stp>PX_YEST_CLOSE</stp>
        <stp>[Crispin Spreadsheet.xlsx]Portfolio!R157C6</stp>
        <tr r="F157" s="2"/>
      </tp>
      <tp t="s">
        <v>GBp</v>
        <stp/>
        <stp>##V3_BDPV12</stp>
        <stp>HUM LN Equity</stp>
        <stp>CRNCY</stp>
        <stp>[Crispin Spreadsheet.xlsx]Portfolio!R165C4</stp>
        <tr r="D165" s="2"/>
      </tp>
      <tp t="s">
        <v>USD</v>
        <stp/>
        <stp>##V3_BDPV12</stp>
        <stp>RIG US Equity</stp>
        <stp>CRNCY</stp>
        <stp>[Crispin Spreadsheet.xlsx]Portfolio!R325C4</stp>
        <tr r="D325" s="2"/>
      </tp>
      <tp t="s">
        <v>GBp</v>
        <stp/>
        <stp>##V3_BDPV12</stp>
        <stp>LRE LN Equity</stp>
        <stp>CRNCY</stp>
        <stp>[Crispin Spreadsheet.xlsx]Portfolio!R175C4</stp>
        <tr r="D175" s="2"/>
      </tp>
      <tp t="s">
        <v>USD</v>
        <stp/>
        <stp>##V3_BDPV12</stp>
        <stp>WMT US Equity</stp>
        <stp>CRNCY</stp>
        <stp>[Crispin Spreadsheet.xlsx]Portfolio!R255C4</stp>
        <tr r="D255" s="2"/>
      </tp>
      <tp>
        <v>324.54000000000002</v>
        <stp/>
        <stp>##V3_BDPV12</stp>
        <stp>CACC US Equity</stp>
        <stp>PX_YEST_CLOSE</stp>
        <stp>[Crispin Spreadsheet.xlsx]Portfolio!R290C6</stp>
        <tr r="F290" s="2"/>
      </tp>
      <tp t="s">
        <v>GBp</v>
        <stp/>
        <stp>##V3_BDPV12</stp>
        <stp>AAL LN Equity</stp>
        <stp>CRNCY</stp>
        <stp>[Crispin Spreadsheet.xlsx]Portfolio!R145C4</stp>
        <tr r="D145" s="2"/>
      </tp>
      <tp t="s">
        <v>USD</v>
        <stp/>
        <stp>##V3_BDPV12</stp>
        <stp>UNVR US Equity</stp>
        <stp>CRNCY</stp>
        <stp>[Crispin Spreadsheet.xlsx]Portfolio!R253C4</stp>
        <tr r="D253" s="2"/>
      </tp>
      <tp t="s">
        <v>GBp</v>
        <stp/>
        <stp>##V3_BDPV12</stp>
        <stp>TUNG LN Equity</stp>
        <stp>CRNCY</stp>
        <stp>[Crispin Spreadsheet.xlsx]Portfolio!R202C4</stp>
        <tr r="D202" s="2"/>
      </tp>
      <tp>
        <v>423.1</v>
        <stp/>
        <stp>##V3_BDPV12</stp>
        <stp>BME LN Equity</stp>
        <stp>LAST_PRICE</stp>
        <stp>[Crispin Spreadsheet2.xlsx]Portfolio!R149C7</stp>
        <tr r="G149" s="2"/>
      </tp>
      <tp>
        <v>1761.4</v>
        <stp/>
        <stp>##V3_BDPV12</stp>
        <stp>AAL LN Equity</stp>
        <stp>LAST_PRICE</stp>
        <stp>[Crispin Spreadsheet2.xlsx]Portfolio!R145C7</stp>
        <tr r="G145" s="2"/>
      </tp>
      <tp>
        <v>0.89415</v>
        <stp/>
        <stp>##V3_BDPV12</stp>
        <stp>EURGBP Curncy</stp>
        <stp>LAST_PRICE</stp>
        <stp>[Crispin Spreadsheet2.xlsx]Portfolio!R268C7</stp>
        <tr r="G268" s="2"/>
      </tp>
      <tp>
        <v>3.6</v>
        <stp/>
        <stp>##V3_BDPV12</stp>
        <stp>ART GY Equity</stp>
        <stp>PX_YEST_CLOSE</stp>
        <stp>[Crispin Spreadsheet.xlsx]Portfolio!R63C6</stp>
        <tr r="F63" s="2"/>
      </tp>
      <tp>
        <v>32.86</v>
        <stp/>
        <stp>##V3_BDPV12</stp>
        <stp>FWONK US Equity</stp>
        <stp>PX_YEST_CLOSE</stp>
        <stp>[Crispin Spreadsheet.xlsx]Portfolio!R305C6</stp>
        <tr r="F305" s="2"/>
      </tp>
      <tp>
        <v>36.47</v>
        <stp/>
        <stp>##V3_BDPV12</stp>
        <stp>NRE1V FH Equity</stp>
        <stp>PX_YEST_CLOSE</stp>
        <stp>[Crispin Spreadsheet.xlsx]Portfolio!R41C6</stp>
        <tr r="F41" s="2"/>
      </tp>
      <tp t="s">
        <v>AUD</v>
        <stp/>
        <stp>##V3_BDPV12</stp>
        <stp>WOW AU Equity</stp>
        <stp>CRNCY</stp>
        <stp>[Crispin Spreadsheet.xlsx]Portfolio!R19C4</stp>
        <tr r="D19" s="2"/>
      </tp>
      <tp>
        <v>15.28</v>
        <stp/>
        <stp>##V3_BDPV12</stp>
        <stp>ZIL2 GY Equity</stp>
        <stp>LAST_PRICE</stp>
        <stp>[Crispin Spreadsheet.xlsx]Portfolio!R293C7</stp>
        <tr r="G293" s="2"/>
      </tp>
      <tp t="s">
        <v>USD</v>
        <stp/>
        <stp>##V3_BDPV12</stp>
        <stp>CAR US Equity</stp>
        <stp>CRNCY</stp>
        <stp>[Crispin Spreadsheet.xlsx]Portfolio!R286C4</stp>
        <tr r="D286" s="2"/>
      </tp>
      <tp t="s">
        <v>USD</v>
        <stp/>
        <stp>##V3_BDPV12</stp>
        <stp>SPLK US Equity</stp>
        <stp>CRNCY</stp>
        <stp>[Crispin Spreadsheet.xlsx]Portfolio!R246C4</stp>
        <tr r="D246" s="2"/>
      </tp>
      <tp t="s">
        <v>USD</v>
        <stp/>
        <stp>##V3_BDPV12</stp>
        <stp>HTZ US Equity</stp>
        <stp>CRNCY</stp>
        <stp>[Crispin Spreadsheet.xlsx]Portfolio!R226C4</stp>
        <tr r="D226" s="2"/>
      </tp>
      <tp t="s">
        <v>USD</v>
        <stp/>
        <stp>##V3_BDPV12</stp>
        <stp>HTZ US Equity</stp>
        <stp>CRNCY</stp>
        <stp>[Crispin Spreadsheet.xlsx]Portfolio!R296C4</stp>
        <tr r="D296" s="2"/>
      </tp>
      <tp t="s">
        <v>GBp</v>
        <stp/>
        <stp>##V3_BDPV12</stp>
        <stp>RRS LN Equity</stp>
        <stp>CRNCY</stp>
        <stp>[Crispin Spreadsheet.xlsx]Portfolio!R186C4</stp>
        <tr r="D186" s="2"/>
      </tp>
      <tp t="s">
        <v>GBp</v>
        <stp/>
        <stp>##V3_BDPV12</stp>
        <stp>SLP LN Equity</stp>
        <stp>CRNCY</stp>
        <stp>[Crispin Spreadsheet.xlsx]Portfolio!R196C4</stp>
        <tr r="D196" s="2"/>
      </tp>
      <tp t="s">
        <v>ZAr</v>
        <stp/>
        <stp>##V3_BDPV12</stp>
        <stp>KIO SJ Equity</stp>
        <stp>CRNCY</stp>
        <stp>[Crispin Spreadsheet.xlsx]Portfolio!R126C4</stp>
        <tr r="D126" s="2"/>
      </tp>
      <tp>
        <v>203.9</v>
        <stp/>
        <stp>##V3_BDPV12</stp>
        <stp>INTU LN Equity</stp>
        <stp>PX_YEST_CLOSE</stp>
        <stp>[Crispin Spreadsheet.xlsx]Portfolio!R169C6</stp>
        <tr r="F169" s="2"/>
      </tp>
      <tp t="s">
        <v>USD</v>
        <stp/>
        <stp>##V3_BDPV12</stp>
        <stp>NAV US Equity</stp>
        <stp>CRNCY</stp>
        <stp>[Crispin Spreadsheet.xlsx]Portfolio!R236C4</stp>
        <tr r="D236" s="2"/>
      </tp>
      <tp t="s">
        <v>USD</v>
        <stp/>
        <stp>##V3_BDPV12</stp>
        <stp>URI US Equity</stp>
        <stp>CRNCY</stp>
        <stp>[Crispin Spreadsheet.xlsx]Portfolio!R326C4</stp>
        <tr r="D326" s="2"/>
      </tp>
      <tp t="s">
        <v>USD</v>
        <stp/>
        <stp>##V3_BDPV12</stp>
        <stp>WFT US Equity</stp>
        <stp>CRNCY</stp>
        <stp>[Crispin Spreadsheet.xlsx]Portfolio!R256C4</stp>
        <tr r="D256" s="2"/>
      </tp>
      <tp t="s">
        <v>NOK</v>
        <stp/>
        <stp>##V3_BDPV12</stp>
        <stp>MHG NO Equity</stp>
        <stp>CRNCY</stp>
        <stp>[Crispin Spreadsheet.xlsx]Portfolio!R306C4</stp>
        <tr r="D306" s="2"/>
      </tp>
      <tp t="s">
        <v>GBp</v>
        <stp/>
        <stp>##V3_BDPV12</stp>
        <stp>CCH LN Equity</stp>
        <stp>CRNCY</stp>
        <stp>[Crispin Spreadsheet.xlsx]Portfolio!R156C4</stp>
        <tr r="D156" s="2"/>
      </tp>
      <tp>
        <v>105.99</v>
        <stp/>
        <stp>##V3_BDPV12</stp>
        <stp>USDJPY Curncy</stp>
        <stp>LAST_PRICE</stp>
        <stp>[Crispin Spreadsheet2.xlsx]Portfolio!R274C7</stp>
        <tr r="G274" s="2"/>
      </tp>
      <tp>
        <v>26.29</v>
        <stp/>
        <stp>##V3_BDPV12</stp>
        <stp>PGS NO Equity</stp>
        <stp>LAST_PRICE</stp>
        <stp>[Crispin Spreadsheet.xlsx]Portfolio!R121C7</stp>
        <tr r="G121" s="2"/>
      </tp>
      <tp>
        <v>7.8333000000000004</v>
        <stp/>
        <stp>##V3_BDPV12</stp>
        <stp>USDHKD Curncy</stp>
        <stp>LAST_PRICE</stp>
        <stp>[Crispin Spreadsheet.xlsx]Portfolio!R275C7</stp>
        <tr r="G275" s="2"/>
      </tp>
      <tp>
        <v>3.14</v>
        <stp/>
        <stp>##V3_BDPV12</stp>
        <stp>MTS AU Equity</stp>
        <stp>PX_YEST_CLOSE</stp>
        <stp>[Crispin Spreadsheet.xlsx]Portfolio!R15C6</stp>
        <tr r="F15" s="2"/>
      </tp>
      <tp>
        <v>20.350000000000001</v>
        <stp/>
        <stp>##V3_BDPV12</stp>
        <stp>VIV FP Equity</stp>
        <stp>PX_YEST_CLOSE</stp>
        <stp>[Crispin Spreadsheet.xlsx]Portfolio!R60C6</stp>
        <tr r="F60" s="2"/>
      </tp>
      <tp>
        <v>122.04</v>
        <stp/>
        <stp>##V3_BDPV12</stp>
        <stp>G H8 Comdty</stp>
        <stp>LAST_PRICE</stp>
        <stp>[Crispin Spreadsheet.xlsx]Portfolio!R176C7</stp>
        <tr r="G176" s="2"/>
      </tp>
      <tp t="s">
        <v>AUD</v>
        <stp/>
        <stp>##V3_BDPV12</stp>
        <stp>WGX AU Equity</stp>
        <stp>CRNCY</stp>
        <stp>[Crispin Spreadsheet.xlsx]Portfolio!R17C4</stp>
        <tr r="D17" s="2"/>
      </tp>
      <tp>
        <v>0.56999999999999995</v>
        <stp/>
        <stp>##V3_BDPV12</stp>
        <stp>GEDI IM Equity</stp>
        <stp>PX_YEST_CLOSE</stp>
        <stp>[Crispin Spreadsheet.xlsx]Portfolio!R91C6</stp>
        <tr r="F91" s="2"/>
      </tp>
      <tp t="s">
        <v>CHF</v>
        <stp/>
        <stp>##V3_BDPV12</stp>
        <stp>LHN SW Equity</stp>
        <stp>CRNCY</stp>
        <stp>[Crispin Spreadsheet.xlsx]Portfolio!R137C4</stp>
        <tr r="D137" s="2"/>
      </tp>
      <tp t="s">
        <v>USD</v>
        <stp/>
        <stp>##V3_BDPV12</stp>
        <stp>MON US Equity</stp>
        <stp>CRNCY</stp>
        <stp>[Crispin Spreadsheet.xlsx]Portfolio!R307C4</stp>
        <tr r="D307" s="2"/>
      </tp>
      <tp>
        <v>674.5</v>
        <stp/>
        <stp>##V3_BDPV12</stp>
        <stp>INCH LN Equity</stp>
        <stp>PX_YEST_CLOSE</stp>
        <stp>[Crispin Spreadsheet.xlsx]Portfolio!R168C6</stp>
        <tr r="F168" s="2"/>
      </tp>
      <tp t="s">
        <v>USD</v>
        <stp/>
        <stp>##V3_BDPV12</stp>
        <stp>SJM US Equity</stp>
        <stp>CRNCY</stp>
        <stp>[Crispin Spreadsheet.xlsx]Portfolio!R227C4</stp>
        <tr r="D227" s="2"/>
      </tp>
      <tp>
        <v>176.21</v>
        <stp/>
        <stp>##V3_BDPV12</stp>
        <stp>AAPL US Equity</stp>
        <stp>PX_YEST_CLOSE</stp>
        <stp>[Crispin Spreadsheet.xlsx]Portfolio!R210C6</stp>
        <tr r="F210" s="2"/>
      </tp>
      <tp t="s">
        <v>USD</v>
        <stp/>
        <stp>##V3_BDPV12</stp>
        <stp>XPO US Equity</stp>
        <stp>CRNCY</stp>
        <stp>[Crispin Spreadsheet.xlsx]Portfolio!R257C4</stp>
        <tr r="D257" s="2"/>
      </tp>
      <tp t="s">
        <v>GBp</v>
        <stp/>
        <stp>##V3_BDPV12</stp>
        <stp>TSTR LN Equity</stp>
        <stp>CRNCY</stp>
        <stp>[Crispin Spreadsheet.xlsx]Portfolio!R200C4</stp>
        <tr r="D200" s="2"/>
      </tp>
      <tp t="s">
        <v>GBp</v>
        <stp/>
        <stp>##V3_BDPV12</stp>
        <stp>BKG LN Equity</stp>
        <stp>CRNCY</stp>
        <stp>[Crispin Spreadsheet.xlsx]Portfolio!R287C4</stp>
        <tr r="D287" s="2"/>
      </tp>
      <tp>
        <v>35000</v>
        <stp/>
        <stp>##V3_BDPV12</stp>
        <stp>KIO SJ Equity</stp>
        <stp>LAST_PRICE</stp>
        <stp>[Crispin Spreadsheet.xlsx]Portfolio!R126C7</stp>
        <tr r="G126" s="2"/>
      </tp>
      <tp>
        <v>1.3877999999999999</v>
        <stp/>
        <stp>##V3_BDPV12</stp>
        <stp>GBPUSD Curncy</stp>
        <stp>LAST_PRICE</stp>
        <stp>[Crispin Spreadsheet2.xlsx]Portfolio!R359C7</stp>
        <tr r="G359" s="2"/>
      </tp>
      <tp>
        <v>4.08</v>
        <stp/>
        <stp>##V3_BDPV12</stp>
        <stp>TRQ CN Equity</stp>
        <stp>PX_YEST_CLOSE</stp>
        <stp>[Crispin Spreadsheet.xlsx]Portfolio!R30C6</stp>
        <tr r="F30" s="2"/>
      </tp>
      <tp>
        <v>32.86</v>
        <stp/>
        <stp>##V3_BDPV12</stp>
        <stp>FWONK US Equity</stp>
        <stp>PX_YEST_CLOSE</stp>
        <stp>[Crispin Spreadsheet.xlsx]Portfolio!R233C6</stp>
        <tr r="F233" s="2"/>
      </tp>
      <tp>
        <v>589.6</v>
        <stp/>
        <stp>##V3_BDPV12</stp>
        <stp>BA/ LN Equity</stp>
        <stp>LAST_PRICE</stp>
        <stp>[Crispin Spreadsheet2.xlsx]Portfolio!R150C7</stp>
        <tr r="G150" s="2"/>
      </tp>
      <tp t="s">
        <v>EUR</v>
        <stp/>
        <stp>##V3_BDPV12</stp>
        <stp>SAVE FP Equity</stp>
        <stp>CRNCY</stp>
        <stp>[Crispin Spreadsheet.xlsx]Portfolio!R53C4</stp>
        <tr r="D53" s="2"/>
      </tp>
      <tp t="s">
        <v>EUR</v>
        <stp/>
        <stp>##V3_BDPV12</stp>
        <stp>SAP GY Equity</stp>
        <stp>CRNCY</stp>
        <stp>[Crispin Spreadsheet.xlsx]Portfolio!R68C4</stp>
        <tr r="D68" s="2"/>
      </tp>
      <tp>
        <v>208</v>
        <stp/>
        <stp>##V3_BDPV12</stp>
        <stp>INTU LN Equity</stp>
        <stp>LAST_PRICE</stp>
        <stp>[Crispin Spreadsheet.xlsx]Portfolio!R169C7</stp>
        <tr r="G169" s="2"/>
      </tp>
      <tp t="s">
        <v>EUR</v>
        <stp/>
        <stp>##V3_BDPV12</stp>
        <stp>PHIA NA Equity</stp>
        <stp>CRNCY</stp>
        <stp>[Crispin Spreadsheet.xlsx]Portfolio!R113C4</stp>
        <tr r="D113" s="2"/>
      </tp>
      <tp t="s">
        <v>USD</v>
        <stp/>
        <stp>##V3_BDPV12</stp>
        <stp>TSLA US Equity</stp>
        <stp>CRNCY</stp>
        <stp>[Crispin Spreadsheet.xlsx]Portfolio!R247C4</stp>
        <tr r="D247" s="2"/>
      </tp>
      <tp t="s">
        <v>GBp</v>
        <stp/>
        <stp>##V3_BDPV12</stp>
        <stp>RR/ LN Equity</stp>
        <stp>CRNCY</stp>
        <stp>[Crispin Spreadsheet.xlsx]Portfolio!R190C4</stp>
        <tr r="D190" s="2"/>
      </tp>
      <tp t="s">
        <v>USD</v>
        <stp/>
        <stp>##V3_BDPV12</stp>
        <stp>KHC US Equity</stp>
        <stp>CRNCY</stp>
        <stp>[Crispin Spreadsheet.xlsx]Portfolio!R230C4</stp>
        <tr r="D230" s="2"/>
      </tp>
      <tp t="s">
        <v>GBp</v>
        <stp/>
        <stp>##V3_BDPV12</stp>
        <stp>TALK LN Equity</stp>
        <stp>CRNCY</stp>
        <stp>[Crispin Spreadsheet.xlsx]Portfolio!R197C4</stp>
        <tr r="D197" s="2"/>
      </tp>
      <tp t="s">
        <v>GBp</v>
        <stp/>
        <stp>##V3_BDPV12</stp>
        <stp>ITV LN Equity</stp>
        <stp>CRNCY</stp>
        <stp>[Crispin Spreadsheet.xlsx]Portfolio!R170C4</stp>
        <tr r="D170" s="2"/>
      </tp>
      <tp t="s">
        <v>CHF</v>
        <stp/>
        <stp>##V3_BDPV12</stp>
        <stp>UHR SW Equity</stp>
        <stp>CRNCY</stp>
        <stp>[Crispin Spreadsheet.xlsx]Portfolio!R320C4</stp>
        <tr r="D320" s="2"/>
      </tp>
      <tp t="s">
        <v>USD</v>
        <stp/>
        <stp>##V3_BDPV12</stp>
        <stp>SJM US Equity</stp>
        <stp>CRNCY</stp>
        <stp>[Crispin Spreadsheet.xlsx]Portfolio!R300C4</stp>
        <tr r="D300" s="2"/>
      </tp>
      <tp>
        <v>399.8</v>
        <stp/>
        <stp>##V3_BDPV12</stp>
        <stp>ASHM LN Equity</stp>
        <stp>PX_YEST_CLOSE</stp>
        <stp>[Crispin Spreadsheet.xlsx]Portfolio!R147C6</stp>
        <tr r="F147" s="2"/>
      </tp>
      <tp>
        <v>32.68</v>
        <stp/>
        <stp>##V3_BDPV12</stp>
        <stp>NLSN US Equity</stp>
        <stp>PX_YEST_CLOSE</stp>
        <stp>[Crispin Spreadsheet.xlsx]Portfolio!R238C6</stp>
        <tr r="F238" s="2"/>
      </tp>
      <tp t="s">
        <v>USD</v>
        <stp/>
        <stp>##V3_BDPV12</stp>
        <stp>WFT US Equity</stp>
        <stp>CRNCY</stp>
        <stp>[Crispin Spreadsheet.xlsx]Portfolio!R330C4</stp>
        <tr r="D330" s="2"/>
      </tp>
      <tp t="s">
        <v>GBp</v>
        <stp/>
        <stp>##V3_BDPV12</stp>
        <stp>PSON LN Equity</stp>
        <stp>CRNCY</stp>
        <stp>[Crispin Spreadsheet.xlsx]Portfolio!R183C4</stp>
        <tr r="D183" s="2"/>
      </tp>
      <tp t="s">
        <v>GBp</v>
        <stp/>
        <stp>##V3_BDPV12</stp>
        <stp>BA/ LN Equity</stp>
        <stp>CRNCY</stp>
        <stp>[Crispin Spreadsheet.xlsx]Portfolio!R150C4</stp>
        <tr r="D150" s="2"/>
      </tp>
      <tp>
        <v>73.5</v>
        <stp/>
        <stp>##V3_BDPV12</stp>
        <stp>NESN SW Equity</stp>
        <stp>PX_YEST_CLOSE</stp>
        <stp>[Crispin Spreadsheet.xlsx]Portfolio!R138C6</stp>
        <tr r="F138" s="2"/>
      </tp>
      <tp t="s">
        <v>EUR</v>
        <stp/>
        <stp>##V3_BDPV12</stp>
        <stp>AGN NA Equity</stp>
        <stp>CRNCY</stp>
        <stp>[Crispin Spreadsheet.xlsx]Portfolio!R110C4</stp>
        <tr r="D110" s="2"/>
      </tp>
      <tp t="s">
        <v>GBp</v>
        <stp/>
        <stp>##V3_BDPV12</stp>
        <stp>DOM LN Equity</stp>
        <stp>CRNCY</stp>
        <stp>[Crispin Spreadsheet.xlsx]Portfolio!R160C4</stp>
        <tr r="D160" s="2"/>
      </tp>
      <tp>
        <v>17.625</v>
        <stp/>
        <stp>##V3_BDPV12</stp>
        <stp>SLP LN Equity</stp>
        <stp>LAST_PRICE</stp>
        <stp>[Crispin Spreadsheet.xlsx]Portfolio!R196C7</stp>
        <tr r="G196" s="2"/>
      </tp>
      <tp>
        <v>22.7</v>
        <stp/>
        <stp>##V3_BDPV12</stp>
        <stp>TCS LI Equity</stp>
        <stp>LAST_PRICE</stp>
        <stp>[Crispin Spreadsheet.xlsx]Portfolio!R321C7</stp>
        <tr r="G321" s="2"/>
      </tp>
      <tp>
        <v>7.8333000000000004</v>
        <stp/>
        <stp>##V3_BDPV12</stp>
        <stp>USDHKD Curncy</stp>
        <stp>LAST_PRICE</stp>
        <stp>[Crispin Spreadsheet.xlsx]Portfolio!R343C7</stp>
        <tr r="G343" s="2"/>
      </tp>
      <tp t="s">
        <v>AUD</v>
        <stp/>
        <stp>##V3_BDPV12</stp>
        <stp>WGXO AU Equity</stp>
        <stp>CRNCY</stp>
        <stp>[Crispin Spreadsheet.xlsx]Portfolio!R18C4</stp>
        <tr r="D18" s="2"/>
      </tp>
      <tp>
        <v>683</v>
        <stp/>
        <stp>##V3_BDPV12</stp>
        <stp>INCH LN Equity</stp>
        <stp>LAST_PRICE</stp>
        <stp>[Crispin Spreadsheet.xlsx]Portfolio!R168C7</stp>
        <tr r="G168" s="2"/>
      </tp>
      <tp>
        <v>108.6</v>
        <stp/>
        <stp>##V3_BDPV12</stp>
        <stp>TALK LN Equity</stp>
        <stp>LAST_PRICE</stp>
        <stp>[Crispin Spreadsheet.xlsx]Portfolio!R197C7</stp>
        <tr r="G197" s="2"/>
      </tp>
      <tp t="s">
        <v>EUR</v>
        <stp/>
        <stp>##V3_BDPV12</stp>
        <stp>SDF GY Equity</stp>
        <stp>CRNCY</stp>
        <stp>[Crispin Spreadsheet.xlsx]Portfolio!R301C4</stp>
        <tr r="D301" s="2"/>
      </tp>
      <tp t="s">
        <v>EUR</v>
        <stp/>
        <stp>##V3_BDPV12</stp>
        <stp>PHIA NA Equity</stp>
        <stp>CRNCY</stp>
        <stp>[Crispin Spreadsheet.xlsx]Portfolio!R302C4</stp>
        <tr r="D302" s="2"/>
      </tp>
      <tp t="s">
        <v>USD</v>
        <stp/>
        <stp>##V3_BDPV12</stp>
        <stp>VSAT US Equity</stp>
        <stp>CRNCY</stp>
        <stp>[Crispin Spreadsheet.xlsx]Portfolio!R254C4</stp>
        <tr r="D254" s="2"/>
      </tp>
      <tp t="s">
        <v>USD</v>
        <stp/>
        <stp>##V3_BDPV12</stp>
        <stp>CAR US Equity</stp>
        <stp>CRNCY</stp>
        <stp>[Crispin Spreadsheet.xlsx]Portfolio!R211C4</stp>
        <tr r="D211" s="2"/>
      </tp>
      <tp t="s">
        <v>DKK</v>
        <stp/>
        <stp>##V3_BDPV12</stp>
        <stp>WDH DC Equity</stp>
        <stp>CRNCY</stp>
        <stp>[Crispin Spreadsheet.xlsx]Portfolio!R331C4</stp>
        <tr r="D331" s="2"/>
      </tp>
      <tp t="s">
        <v>NOK</v>
        <stp/>
        <stp>##V3_BDPV12</stp>
        <stp>PGS NO Equity</stp>
        <stp>CRNCY</stp>
        <stp>[Crispin Spreadsheet.xlsx]Portfolio!R121C4</stp>
        <tr r="D121" s="2"/>
      </tp>
      <tp t="s">
        <v>GBp</v>
        <stp/>
        <stp>##V3_BDPV12</stp>
        <stp>TLW LN Equity</stp>
        <stp>CRNCY</stp>
        <stp>[Crispin Spreadsheet.xlsx]Portfolio!R201C4</stp>
        <tr r="D201" s="2"/>
      </tp>
      <tp t="s">
        <v>USD</v>
        <stp/>
        <stp>##V3_BDPV12</stp>
        <stp>TCS LI Equity</stp>
        <stp>CRNCY</stp>
        <stp>[Crispin Spreadsheet.xlsx]Portfolio!R321C4</stp>
        <tr r="D321" s="2"/>
      </tp>
      <tp>
        <v>22.14</v>
        <stp/>
        <stp>##V3_BDPV12</stp>
        <stp>ARYN SW Equity</stp>
        <stp>PX_YEST_CLOSE</stp>
        <stp>[Crispin Spreadsheet.xlsx]Portfolio!R136C6</stp>
        <tr r="F136" s="2"/>
      </tp>
      <tp>
        <v>842.6</v>
        <stp/>
        <stp>##V3_BDPV12</stp>
        <stp>ANTO LN Equity</stp>
        <stp>PX_YEST_CLOSE</stp>
        <stp>[Crispin Spreadsheet.xlsx]Portfolio!R146C6</stp>
        <tr r="F146" s="2"/>
      </tp>
      <tp t="s">
        <v>USD</v>
        <stp/>
        <stp>##V3_BDPV12</stp>
        <stp>TUP US Equity</stp>
        <stp>CRNCY</stp>
        <stp>[Crispin Spreadsheet.xlsx]Portfolio!R251C4</stp>
        <tr r="D251" s="2"/>
      </tp>
      <tp>
        <v>73.5</v>
        <stp/>
        <stp>##V3_BDPV12</stp>
        <stp>NESN SW Equity</stp>
        <stp>PX_YEST_CLOSE</stp>
        <stp>[Crispin Spreadsheet.xlsx]Portfolio!R309C6</stp>
        <tr r="F309" s="2"/>
      </tp>
      <tp>
        <v>1</v>
        <stp/>
        <stp>##V3_BDPV12</stp>
        <stp>EURZAr Curncy</stp>
        <stp>QUOTE_FACTOR</stp>
        <stp>[Crispin Spreadsheet.xlsx]Portfolio!R125C12</stp>
        <tr r="L125" s="2"/>
      </tp>
      <tp>
        <v>1</v>
        <stp/>
        <stp>##V3_BDPV12</stp>
        <stp>EURZAr Curncy</stp>
        <stp>QUOTE_FACTOR</stp>
        <stp>[Crispin Spreadsheet.xlsx]Portfolio!R126C12</stp>
        <tr r="L126" s="2"/>
      </tp>
      <tp t="s">
        <v>GBp</v>
        <stp/>
        <stp>##V3_BDPV12</stp>
        <stp>DTG LN Equity</stp>
        <stp>CRNCY</stp>
        <stp>[Crispin Spreadsheet.xlsx]Portfolio!R291C4</stp>
        <tr r="D291" s="2"/>
      </tp>
      <tp>
        <v>14.1</v>
        <stp/>
        <stp>##V3_BDPV12</stp>
        <stp>CDZI US Equity</stp>
        <stp>PX_YEST_CLOSE</stp>
        <stp>[Crispin Spreadsheet.xlsx]Portfolio!R214C6</stp>
        <tr r="F214" s="2"/>
      </tp>
      <tp>
        <v>175.7</v>
        <stp/>
        <stp>##V3_BDPV12</stp>
        <stp>JM SS Equity</stp>
        <stp>PX_YEST_CLOSE</stp>
        <stp>[Crispin Spreadsheet.xlsx]Portfolio!R299C6</stp>
        <tr r="F299" s="2"/>
      </tp>
      <tp t="s">
        <v>GBp</v>
        <stp/>
        <stp>##V3_BDPV12</stp>
        <stp>GNC LN Equity</stp>
        <stp>CRNCY</stp>
        <stp>[Crispin Spreadsheet.xlsx]Portfolio!R161C4</stp>
        <tr r="D161" s="2"/>
      </tp>
      <tp>
        <v>26.75</v>
        <stp/>
        <stp>##V3_BDPV12</stp>
        <stp>PDG LN Equity</stp>
        <stp>LAST_PRICE</stp>
        <stp>[Crispin Spreadsheet2.xlsx]Portfolio!R184C7</stp>
        <tr r="G184" s="2"/>
      </tp>
      <tp>
        <v>144.55000000000001</v>
        <stp/>
        <stp>##V3_BDPV12</stp>
        <stp>ACA LN Equity</stp>
        <stp>LAST_PRICE</stp>
        <stp>[Crispin Spreadsheet2.xlsx]Portfolio!R143C7</stp>
        <tr r="G143" s="2"/>
      </tp>
      <tp>
        <v>1165</v>
        <stp/>
        <stp>##V3_BDPV12</stp>
        <stp>ABC LN Equity</stp>
        <stp>LAST_PRICE</stp>
        <stp>[Crispin Spreadsheet2.xlsx]Portfolio!R142C7</stp>
        <tr r="G142" s="2"/>
      </tp>
      <tp>
        <v>52.34</v>
        <stp/>
        <stp>##V3_BDPV12</stp>
        <stp>LHN SW Equity</stp>
        <stp>LAST_PRICE</stp>
        <stp>[Crispin Spreadsheet.xlsx]Portfolio!R137C7</stp>
        <tr r="G137" s="2"/>
      </tp>
      <tp>
        <v>6064</v>
        <stp/>
        <stp>##V3_BDPV12</stp>
        <stp>RRS LN Equity</stp>
        <stp>LAST_PRICE</stp>
        <stp>[Crispin Spreadsheet.xlsx]Portfolio!R186C7</stp>
        <tr r="G186" s="2"/>
      </tp>
      <tp>
        <v>151.04</v>
        <stp/>
        <stp>##V3_BDPV12</stp>
        <stp>JBH8 Comdty</stp>
        <stp>LAST_PRICE</stp>
        <stp>[Crispin Spreadsheet.xlsx]Portfolio!R263C7</stp>
        <tr r="G263" s="2"/>
      </tp>
      <tp t="s">
        <v>EUR</v>
        <stp/>
        <stp>##V3_BDPV12</stp>
        <stp>RMS FP Equity</stp>
        <stp>CRNCY</stp>
        <stp>[Crispin Spreadsheet.xlsx]Portfolio!R49C4</stp>
        <tr r="D49" s="2"/>
      </tp>
      <tp t="s">
        <v>EUR</v>
        <stp/>
        <stp>##V3_BDPV12</stp>
        <stp>ONTEX BB Equity</stp>
        <stp>CRNCY</stp>
        <stp>[Crispin Spreadsheet.xlsx]Portfolio!R23C4</stp>
        <tr r="D23" s="2"/>
      </tp>
      <tp>
        <v>1.2317</v>
        <stp/>
        <stp>##V3_BDPV12</stp>
        <stp>EURUSD Curncy</stp>
        <stp>PX_YEST_CLOSE</stp>
        <stp>[Crispin Spreadsheet.xlsx]Portfolio!R95C30</stp>
        <tr r="AD95" s="2"/>
      </tp>
      <tp>
        <v>1.2317</v>
        <stp/>
        <stp>##V3_BDPV12</stp>
        <stp>EURUSD Curncy</stp>
        <stp>PX_YEST_CLOSE</stp>
        <stp>[Crispin Spreadsheet.xlsx]Portfolio!R96C30</stp>
        <tr r="AD96" s="2"/>
      </tp>
      <tp>
        <v>1.2317</v>
        <stp/>
        <stp>##V3_BDPV12</stp>
        <stp>EURUSD Curncy</stp>
        <stp>PX_YEST_CLOSE</stp>
        <stp>[Crispin Spreadsheet.xlsx]Portfolio!R86C30</stp>
        <tr r="AD86" s="2"/>
      </tp>
      <tp>
        <v>1.2317</v>
        <stp/>
        <stp>##V3_BDPV12</stp>
        <stp>EURUSD Curncy</stp>
        <stp>PX_YEST_CLOSE</stp>
        <stp>[Crispin Spreadsheet.xlsx]Portfolio!R76C30</stp>
        <tr r="AD76" s="2"/>
      </tp>
      <tp t="s">
        <v>USD</v>
        <stp/>
        <stp>##V3_BDPV12</stp>
        <stp>BMA US Equity</stp>
        <stp>CRNCY</stp>
        <stp>[Crispin Spreadsheet.xlsx]Portfolio!R212C4</stp>
        <tr r="D212" s="2"/>
      </tp>
      <tp t="s">
        <v>EUR</v>
        <stp/>
        <stp>##V3_BDPV12</stp>
        <stp>WDI GY Equity</stp>
        <stp>CRNCY</stp>
        <stp>[Crispin Spreadsheet.xlsx]Portfolio!R332C4</stp>
        <tr r="D332" s="2"/>
      </tp>
      <tp t="s">
        <v>USD</v>
        <stp/>
        <stp>##V3_BDPV12</stp>
        <stp>GGP US Equity</stp>
        <stp>CRNCY</stp>
        <stp>[Crispin Spreadsheet.xlsx]Portfolio!R222C4</stp>
        <tr r="D222" s="2"/>
      </tp>
      <tp t="s">
        <v>NOK</v>
        <stp/>
        <stp>##V3_BDPV12</stp>
        <stp>SDRL NO Equity</stp>
        <stp>CRNCY</stp>
        <stp>[Crispin Spreadsheet.xlsx]Portfolio!R122C4</stp>
        <tr r="D122" s="2"/>
      </tp>
      <tp t="s">
        <v>USD</v>
        <stp/>
        <stp>##V3_BDPV12</stp>
        <stp>LVS US Equity</stp>
        <stp>CRNCY</stp>
        <stp>[Crispin Spreadsheet.xlsx]Portfolio!R232C4</stp>
        <tr r="D232" s="2"/>
      </tp>
      <tp>
        <v>22.14</v>
        <stp/>
        <stp>##V3_BDPV12</stp>
        <stp>ARYN SW Equity</stp>
        <stp>PX_YEST_CLOSE</stp>
        <stp>[Crispin Spreadsheet.xlsx]Portfolio!R285C6</stp>
        <tr r="F285" s="2"/>
      </tp>
      <tp t="s">
        <v>EUR</v>
        <stp/>
        <stp>##V3_BDPV12</stp>
        <stp>HDG NA Equity</stp>
        <stp>CRNCY</stp>
        <stp>[Crispin Spreadsheet.xlsx]Portfolio!R112C4</stp>
        <tr r="D112" s="2"/>
      </tp>
      <tp t="s">
        <v>USD</v>
        <stp/>
        <stp>##V3_BDPV12</stp>
        <stp>RDC US Equity</stp>
        <stp>CRNCY</stp>
        <stp>[Crispin Spreadsheet.xlsx]Portfolio!R242C4</stp>
        <tr r="D242" s="2"/>
      </tp>
      <tp t="s">
        <v>EUR</v>
        <stp/>
        <stp>##V3_BDPV12</stp>
        <stp>FTI FP Equity</stp>
        <stp>CRNCY</stp>
        <stp>[Crispin Spreadsheet.xlsx]Portfolio!R322C4</stp>
        <tr r="D322" s="2"/>
      </tp>
      <tp t="s">
        <v>USD</v>
        <stp/>
        <stp>##V3_BDPV12</stp>
        <stp>URI US Equity</stp>
        <stp>CRNCY</stp>
        <stp>[Crispin Spreadsheet.xlsx]Portfolio!R252C4</stp>
        <tr r="D252" s="2"/>
      </tp>
      <tp>
        <v>9.39</v>
        <stp/>
        <stp>##V3_BDPV12</stp>
        <stp>GOGO US Equity</stp>
        <stp>PX_YEST_CLOSE</stp>
        <stp>[Crispin Spreadsheet.xlsx]Portfolio!R223C6</stp>
        <tr r="F223" s="2"/>
      </tp>
      <tp>
        <v>19.45</v>
        <stp/>
        <stp>##V3_BDPV12</stp>
        <stp>COTY US Equity</stp>
        <stp>PX_YEST_CLOSE</stp>
        <stp>[Crispin Spreadsheet.xlsx]Portfolio!R217C6</stp>
        <tr r="F217" s="2"/>
      </tp>
      <tp t="s">
        <v>EUR</v>
        <stp/>
        <stp>##V3_BDPV12</stp>
        <stp>EDF FP Equity</stp>
        <stp>CRNCY</stp>
        <stp>[Crispin Spreadsheet.xlsx]Portfolio!R292C4</stp>
        <tr r="D292" s="2"/>
      </tp>
      <tp t="s">
        <v>GBp</v>
        <stp/>
        <stp>##V3_BDPV12</stp>
        <stp>ABC LN Equity</stp>
        <stp>CRNCY</stp>
        <stp>[Crispin Spreadsheet.xlsx]Portfolio!R142C4</stp>
        <tr r="D142" s="2"/>
      </tp>
      <tp t="s">
        <v>GBp</v>
        <stp/>
        <stp>##V3_BDPV12</stp>
        <stp>BKG LN Equity</stp>
        <stp>CRNCY</stp>
        <stp>[Crispin Spreadsheet.xlsx]Portfolio!R152C4</stp>
        <tr r="D152" s="2"/>
      </tp>
      <tp t="s">
        <v>SEK</v>
        <stp/>
        <stp>##V3_BDPV12</stp>
        <stp>HEXAB SS Equity</stp>
        <stp>CRNCY</stp>
        <stp>[Crispin Spreadsheet.xlsx]Portfolio!R297C4</stp>
        <tr r="D297" s="2"/>
      </tp>
      <tp>
        <v>2.048</v>
        <stp/>
        <stp>##V3_BDPV12</stp>
        <stp>SDRL NO Equity</stp>
        <stp>LAST_PRICE</stp>
        <stp>[Crispin Spreadsheet.xlsx]Portfolio!R122C7</stp>
        <tr r="G122" s="2"/>
      </tp>
      <tp t="s">
        <v>USD</v>
        <stp/>
        <stp>##V3_BDPV12</stp>
        <stp>BFR US Equity</stp>
        <stp>CRNCY</stp>
        <stp>[Crispin Spreadsheet.xlsx]Portfolio!R213C4</stp>
        <tr r="D213" s="2"/>
      </tp>
      <tp t="s">
        <v>USD</v>
        <stp/>
        <stp>##V3_BDPV12</stp>
        <stp>KHC US Equity</stp>
        <stp>CRNCY</stp>
        <stp>[Crispin Spreadsheet.xlsx]Portfolio!R303C4</stp>
        <tr r="D303" s="2"/>
      </tp>
      <tp>
        <v>43.6</v>
        <stp/>
        <stp>##V3_BDPV12</stp>
        <stp>CRUS US Equity</stp>
        <stp>PX_YEST_CLOSE</stp>
        <stp>[Crispin Spreadsheet.xlsx]Portfolio!R216C6</stp>
        <tr r="F216" s="2"/>
      </tp>
      <tp t="s">
        <v>GBp</v>
        <stp/>
        <stp>##V3_BDPV12</stp>
        <stp>VOD LN Equity</stp>
        <stp>CRNCY</stp>
        <stp>[Crispin Spreadsheet.xlsx]Portfolio!R203C4</stp>
        <tr r="D203" s="2"/>
      </tp>
      <tp t="s">
        <v>USD</v>
        <stp/>
        <stp>##V3_BDPV12</stp>
        <stp>QCOM US Equity</stp>
        <stp>CRNCY</stp>
        <stp>[Crispin Spreadsheet.xlsx]Portfolio!R241C4</stp>
        <tr r="D241" s="2"/>
      </tp>
      <tp t="s">
        <v>USD</v>
        <stp/>
        <stp>##V3_BDPV12</stp>
        <stp>SAFM US Equity</stp>
        <stp>CRNCY</stp>
        <stp>[Crispin Spreadsheet.xlsx]Portfolio!R243C4</stp>
        <tr r="D243" s="2"/>
      </tp>
      <tp t="s">
        <v>USD</v>
        <stp/>
        <stp>##V3_BDPV12</stp>
        <stp>RDC US Equity</stp>
        <stp>CRNCY</stp>
        <stp>[Crispin Spreadsheet.xlsx]Portfolio!R313C4</stp>
        <tr r="D313" s="2"/>
      </tp>
      <tp t="s">
        <v>USD</v>
        <stp/>
        <stp>##V3_BDPV12</stp>
        <stp>XPO US Equity</stp>
        <stp>CRNCY</stp>
        <stp>[Crispin Spreadsheet.xlsx]Portfolio!R333C4</stp>
        <tr r="D333" s="2"/>
      </tp>
      <tp t="s">
        <v>GBp</v>
        <stp/>
        <stp>##V3_BDPV12</stp>
        <stp>ACA LN Equity</stp>
        <stp>CRNCY</stp>
        <stp>[Crispin Spreadsheet.xlsx]Portfolio!R143C4</stp>
        <tr r="D143" s="2"/>
      </tp>
      <tp>
        <v>0.72060000000000002</v>
        <stp/>
        <stp>##V3_BDPV12</stp>
        <stp>USDGBP Curncy</stp>
        <stp>LAST_PRICE</stp>
        <stp>[Crispin Spreadsheet2.xlsx]Portfolio!R345C13</stp>
        <tr r="M345" s="2"/>
      </tp>
      <tp>
        <v>0.72060000000000002</v>
        <stp/>
        <stp>##V3_BDPV12</stp>
        <stp>USDGBP Curncy</stp>
        <stp>LAST_PRICE</stp>
        <stp>[Crispin Spreadsheet2.xlsx]Portfolio!R340C13</stp>
        <tr r="M340" s="2"/>
      </tp>
      <tp>
        <v>21.37</v>
        <stp/>
        <stp>##V3_BDPV12</stp>
        <stp>IFX GY Equity</stp>
        <stp>PX_YEST_CLOSE</stp>
        <stp>[Crispin Spreadsheet.xlsx]Portfolio!R65C6</stp>
        <tr r="F65" s="2"/>
      </tp>
      <tp>
        <v>13.025</v>
        <stp/>
        <stp>##V3_BDPV12</stp>
        <stp>SESG FP Equity</stp>
        <stp>PX_YEST_CLOSE</stp>
        <stp>[Crispin Spreadsheet.xlsx]Portfolio!R54C6</stp>
        <tr r="F54" s="2"/>
      </tp>
      <tp t="s">
        <v>EUR</v>
        <stp/>
        <stp>##V3_BDPV12</stp>
        <stp>BNP FP Equity</stp>
        <stp>CRNCY</stp>
        <stp>[Crispin Spreadsheet.xlsx]Portfolio!R44C4</stp>
        <tr r="D44" s="2"/>
      </tp>
      <tp>
        <v>23.46</v>
        <stp/>
        <stp>##V3_BDPV12</stp>
        <stp>ARYN SW Equity</stp>
        <stp>LAST_PRICE</stp>
        <stp>[Crispin Spreadsheet.xlsx]Portfolio!R136C7</stp>
        <tr r="G136" s="2"/>
      </tp>
      <tp>
        <v>43.6</v>
        <stp/>
        <stp>##V3_BDPV12</stp>
        <stp>CRUS US Equity</stp>
        <stp>PX_YEST_CLOSE</stp>
        <stp>[Crispin Spreadsheet.xlsx]Portfolio!R289C6</stp>
        <tr r="F289" s="2"/>
      </tp>
      <tp>
        <v>447.9</v>
        <stp/>
        <stp>##V3_BDPV12</stp>
        <stp>HMSO LN Equity</stp>
        <stp>PX_YEST_CLOSE</stp>
        <stp>[Crispin Spreadsheet.xlsx]Portfolio!R162C6</stp>
        <tr r="F162" s="2"/>
      </tp>
      <tp>
        <v>30.62</v>
        <stp/>
        <stp>##V3_BDPV12</stp>
        <stp>CLAB SS Equity</stp>
        <stp>PX_YEST_CLOSE</stp>
        <stp>[Crispin Spreadsheet.xlsx]Portfolio!R129C6</stp>
        <tr r="F129" s="2"/>
      </tp>
      <tp>
        <v>180.96</v>
        <stp/>
        <stp>##V3_BDPV12</stp>
        <stp>URI US Equity</stp>
        <stp>LAST_PRICE</stp>
        <stp>[Crispin Spreadsheet2.xlsx]Portfolio!R252C7</stp>
        <tr r="G252" s="2"/>
      </tp>
      <tp>
        <v>0.89415</v>
        <stp/>
        <stp>##V3_BDPV12</stp>
        <stp>EURGBP Curncy</stp>
        <stp>LAST_PRICE</stp>
        <stp>[Crispin Spreadsheet2.xlsx]Portfolio!R341C7</stp>
        <tr r="G341" s="2"/>
      </tp>
      <tp>
        <v>187.05</v>
        <stp/>
        <stp>##V3_BDPV12</stp>
        <stp>TLW LN Equity</stp>
        <stp>LAST_PRICE</stp>
        <stp>[Crispin Spreadsheet2.xlsx]Portfolio!R201C7</stp>
        <tr r="G201" s="2"/>
      </tp>
      <tp>
        <v>14.85</v>
        <stp/>
        <stp>##V3_BDPV12</stp>
        <stp>SZU GY Equity</stp>
        <stp>PX_YEST_CLOSE</stp>
        <stp>[Crispin Spreadsheet.xlsx]Portfolio!R69C6</stp>
        <tr r="F69" s="2"/>
      </tp>
      <tp t="s">
        <v>EUR</v>
        <stp/>
        <stp>##V3_BDPV12</stp>
        <stp>EDEN FP Equity</stp>
        <stp>CRNCY</stp>
        <stp>[Crispin Spreadsheet.xlsx]Portfolio!R45C4</stp>
        <tr r="D45" s="2"/>
      </tp>
      <tp t="s">
        <v>EUR</v>
        <stp/>
        <stp>##V3_BDPV12</stp>
        <stp>KSP ID Equity</stp>
        <stp>CRNCY</stp>
        <stp>[Crispin Spreadsheet.xlsx]Portfolio!R85C4</stp>
        <tr r="D85" s="2"/>
      </tp>
      <tp>
        <v>649</v>
        <stp/>
        <stp>##V3_BDPV12</stp>
        <stp>DMGT LN Equity</stp>
        <stp>LAST_PRICE</stp>
        <stp>[Crispin Spreadsheet.xlsx]Portfolio!R157C7</stp>
        <tr r="G157" s="2"/>
      </tp>
      <tp>
        <v>12.865</v>
        <stp/>
        <stp>##V3_BDPV12</stp>
        <stp>SESG FP Equity</stp>
        <stp>LAST_PRICE</stp>
        <stp>[Crispin Spreadsheet.xlsx]Portfolio!R315C7</stp>
        <tr r="G315" s="2"/>
      </tp>
      <tp t="s">
        <v>USD</v>
        <stp/>
        <stp>##V3_BDPV12</stp>
        <stp>VSAT US Equity</stp>
        <stp>CRNCY</stp>
        <stp>[Crispin Spreadsheet.xlsx]Portfolio!R328C4</stp>
        <tr r="D328" s="2"/>
      </tp>
      <tp>
        <v>90.4</v>
        <stp/>
        <stp>##V3_BDPV12</stp>
        <stp>LOOK LN Equity</stp>
        <stp>PX_YEST_CLOSE</stp>
        <stp>[Crispin Spreadsheet.xlsx]Portfolio!R177C6</stp>
        <tr r="F177" s="2"/>
      </tp>
      <tp>
        <v>324.54000000000002</v>
        <stp/>
        <stp>##V3_BDPV12</stp>
        <stp>CACC US Equity</stp>
        <stp>PX_YEST_CLOSE</stp>
        <stp>[Crispin Spreadsheet.xlsx]Portfolio!R218C6</stp>
        <tr r="F218" s="2"/>
      </tp>
      <tp>
        <v>203.45</v>
        <stp/>
        <stp>##V3_BDPV12</stp>
        <stp>VOD LN Equity</stp>
        <stp>LAST_PRICE</stp>
        <stp>[Crispin Spreadsheet2.xlsx]Portfolio!R203C7</stp>
        <tr r="G203" s="2"/>
      </tp>
      <tp>
        <v>3812</v>
        <stp/>
        <stp>##V3_BDPV12</stp>
        <stp>BKG LN Equity</stp>
        <stp>LAST_PRICE</stp>
        <stp>[Crispin Spreadsheet2.xlsx]Portfolio!R287C7</stp>
        <tr r="G287" s="2"/>
      </tp>
      <tp>
        <v>1.3877999999999999</v>
        <stp/>
        <stp>##V3_BDPV12</stp>
        <stp>GBPUSD Curncy</stp>
        <stp>LAST_PRICE</stp>
        <stp>[Crispin Spreadsheet2.xlsx]Portfolio!R353C7</stp>
        <tr r="G353" s="2"/>
      </tp>
      <tp t="s">
        <v>EUR</v>
        <stp/>
        <stp>##V3_BDPV12</stp>
        <stp>GEDI IM Equity</stp>
        <stp>CRNCY</stp>
        <stp>[Crispin Spreadsheet.xlsx]Portfolio!R91C4</stp>
        <tr r="D91" s="2"/>
      </tp>
      <tp>
        <v>1.595</v>
        <stp/>
        <stp>##V3_BDPV12</stp>
        <stp>WGX AU Equity</stp>
        <stp>PX_YEST_CLOSE</stp>
        <stp>[Crispin Spreadsheet.xlsx]Portfolio!R17C6</stp>
        <tr r="F17" s="2"/>
      </tp>
      <tp t="s">
        <v>AUD</v>
        <stp/>
        <stp>##V3_BDPV12</stp>
        <stp>MTS AU Equity</stp>
        <stp>CRNCY</stp>
        <stp>[Crispin Spreadsheet.xlsx]Portfolio!R15C4</stp>
        <tr r="D15" s="2"/>
      </tp>
      <tp t="s">
        <v>EUR</v>
        <stp/>
        <stp>##V3_BDPV12</stp>
        <stp>VIV FP Equity</stp>
        <stp>CRNCY</stp>
        <stp>[Crispin Spreadsheet.xlsx]Portfolio!R60C4</stp>
        <tr r="D60" s="2"/>
      </tp>
      <tp>
        <v>1</v>
        <stp/>
        <stp>##V3_BDPV12</stp>
        <stp>EURUSD Curncy</stp>
        <stp>QUOTE_FACTOR</stp>
        <stp>[Crispin Spreadsheet.xlsx]Portfolio!R310C12</stp>
        <tr r="L310" s="2"/>
      </tp>
      <tp>
        <v>1</v>
        <stp/>
        <stp>##V3_BDPV12</stp>
        <stp>EURUSD Curncy</stp>
        <stp>QUOTE_FACTOR</stp>
        <stp>[Crispin Spreadsheet.xlsx]Portfolio!R313C12</stp>
        <tr r="L313" s="2"/>
      </tp>
      <tp>
        <v>1</v>
        <stp/>
        <stp>##V3_BDPV12</stp>
        <stp>EURUSD Curncy</stp>
        <stp>QUOTE_FACTOR</stp>
        <stp>[Crispin Spreadsheet.xlsx]Portfolio!R314C12</stp>
        <tr r="L314" s="2"/>
      </tp>
      <tp>
        <v>1</v>
        <stp/>
        <stp>##V3_BDPV12</stp>
        <stp>EURUSD Curncy</stp>
        <stp>QUOTE_FACTOR</stp>
        <stp>[Crispin Spreadsheet.xlsx]Portfolio!R318C12</stp>
        <tr r="L318" s="2"/>
      </tp>
      <tp>
        <v>1</v>
        <stp/>
        <stp>##V3_BDPV12</stp>
        <stp>EURUSD Curncy</stp>
        <stp>QUOTE_FACTOR</stp>
        <stp>[Crispin Spreadsheet.xlsx]Portfolio!R300C12</stp>
        <tr r="L300" s="2"/>
      </tp>
      <tp>
        <v>1</v>
        <stp/>
        <stp>##V3_BDPV12</stp>
        <stp>EURUSD Curncy</stp>
        <stp>QUOTE_FACTOR</stp>
        <stp>[Crispin Spreadsheet.xlsx]Portfolio!R303C12</stp>
        <tr r="L303" s="2"/>
      </tp>
      <tp>
        <v>1</v>
        <stp/>
        <stp>##V3_BDPV12</stp>
        <stp>EURUSD Curncy</stp>
        <stp>QUOTE_FACTOR</stp>
        <stp>[Crispin Spreadsheet.xlsx]Portfolio!R304C12</stp>
        <tr r="L304" s="2"/>
      </tp>
      <tp>
        <v>1</v>
        <stp/>
        <stp>##V3_BDPV12</stp>
        <stp>EURUSD Curncy</stp>
        <stp>QUOTE_FACTOR</stp>
        <stp>[Crispin Spreadsheet.xlsx]Portfolio!R305C12</stp>
        <tr r="L305" s="2"/>
      </tp>
      <tp>
        <v>1</v>
        <stp/>
        <stp>##V3_BDPV12</stp>
        <stp>EURUSD Curncy</stp>
        <stp>QUOTE_FACTOR</stp>
        <stp>[Crispin Spreadsheet.xlsx]Portfolio!R307C12</stp>
        <tr r="L307" s="2"/>
      </tp>
      <tp>
        <v>1</v>
        <stp/>
        <stp>##V3_BDPV12</stp>
        <stp>EURUSD Curncy</stp>
        <stp>QUOTE_FACTOR</stp>
        <stp>[Crispin Spreadsheet.xlsx]Portfolio!R308C12</stp>
        <tr r="L308" s="2"/>
      </tp>
      <tp>
        <v>1</v>
        <stp/>
        <stp>##V3_BDPV12</stp>
        <stp>EURUSD Curncy</stp>
        <stp>QUOTE_FACTOR</stp>
        <stp>[Crispin Spreadsheet.xlsx]Portfolio!R330C12</stp>
        <tr r="L330" s="2"/>
      </tp>
      <tp>
        <v>1</v>
        <stp/>
        <stp>##V3_BDPV12</stp>
        <stp>EURUSD Curncy</stp>
        <stp>QUOTE_FACTOR</stp>
        <stp>[Crispin Spreadsheet.xlsx]Portfolio!R333C12</stp>
        <tr r="L333" s="2"/>
      </tp>
      <tp>
        <v>1</v>
        <stp/>
        <stp>##V3_BDPV12</stp>
        <stp>EURUSD Curncy</stp>
        <stp>QUOTE_FACTOR</stp>
        <stp>[Crispin Spreadsheet.xlsx]Portfolio!R321C12</stp>
        <tr r="L321" s="2"/>
      </tp>
      <tp>
        <v>1</v>
        <stp/>
        <stp>##V3_BDPV12</stp>
        <stp>EURUSD Curncy</stp>
        <stp>QUOTE_FACTOR</stp>
        <stp>[Crispin Spreadsheet.xlsx]Portfolio!R323C12</stp>
        <tr r="L323" s="2"/>
      </tp>
      <tp>
        <v>1</v>
        <stp/>
        <stp>##V3_BDPV12</stp>
        <stp>EURUSD Curncy</stp>
        <stp>QUOTE_FACTOR</stp>
        <stp>[Crispin Spreadsheet.xlsx]Portfolio!R324C12</stp>
        <tr r="L324" s="2"/>
      </tp>
      <tp>
        <v>1</v>
        <stp/>
        <stp>##V3_BDPV12</stp>
        <stp>EURUSD Curncy</stp>
        <stp>QUOTE_FACTOR</stp>
        <stp>[Crispin Spreadsheet.xlsx]Portfolio!R325C12</stp>
        <tr r="L325" s="2"/>
      </tp>
      <tp>
        <v>1</v>
        <stp/>
        <stp>##V3_BDPV12</stp>
        <stp>EURUSD Curncy</stp>
        <stp>QUOTE_FACTOR</stp>
        <stp>[Crispin Spreadsheet.xlsx]Portfolio!R326C12</stp>
        <tr r="L326" s="2"/>
      </tp>
      <tp>
        <v>1</v>
        <stp/>
        <stp>##V3_BDPV12</stp>
        <stp>EURUSD Curncy</stp>
        <stp>QUOTE_FACTOR</stp>
        <stp>[Crispin Spreadsheet.xlsx]Portfolio!R327C12</stp>
        <tr r="L327" s="2"/>
      </tp>
      <tp>
        <v>1</v>
        <stp/>
        <stp>##V3_BDPV12</stp>
        <stp>EURUSD Curncy</stp>
        <stp>QUOTE_FACTOR</stp>
        <stp>[Crispin Spreadsheet.xlsx]Portfolio!R328C12</stp>
        <tr r="L328" s="2"/>
      </tp>
      <tp>
        <v>1</v>
        <stp/>
        <stp>##V3_BDPV12</stp>
        <stp>EURUSD Curncy</stp>
        <stp>QUOTE_FACTOR</stp>
        <stp>[Crispin Spreadsheet.xlsx]Portfolio!R329C12</stp>
        <tr r="L329" s="2"/>
      </tp>
      <tp>
        <v>82.07</v>
        <stp/>
        <stp>##V3_BDPV12</stp>
        <stp>LULU US Equity</stp>
        <stp>PX_YEST_CLOSE</stp>
        <stp>[Crispin Spreadsheet.xlsx]Portfolio!R234C6</stp>
        <tr r="F234" s="2"/>
      </tp>
      <tp>
        <v>1</v>
        <stp/>
        <stp>##V3_BDPV12</stp>
        <stp>EURUSD Curncy</stp>
        <stp>QUOTE_FACTOR</stp>
        <stp>[Crispin Spreadsheet.xlsx]Portfolio!R290C12</stp>
        <tr r="L290" s="2"/>
      </tp>
      <tp>
        <v>1</v>
        <stp/>
        <stp>##V3_BDPV12</stp>
        <stp>EURUSD Curncy</stp>
        <stp>QUOTE_FACTOR</stp>
        <stp>[Crispin Spreadsheet.xlsx]Portfolio!R295C12</stp>
        <tr r="L295" s="2"/>
      </tp>
      <tp>
        <v>1</v>
        <stp/>
        <stp>##V3_BDPV12</stp>
        <stp>EURUSD Curncy</stp>
        <stp>QUOTE_FACTOR</stp>
        <stp>[Crispin Spreadsheet.xlsx]Portfolio!R296C12</stp>
        <tr r="L296" s="2"/>
      </tp>
      <tp>
        <v>1</v>
        <stp/>
        <stp>##V3_BDPV12</stp>
        <stp>EURUSD Curncy</stp>
        <stp>QUOTE_FACTOR</stp>
        <stp>[Crispin Spreadsheet.xlsx]Portfolio!R286C12</stp>
        <tr r="L286" s="2"/>
      </tp>
      <tp>
        <v>1</v>
        <stp/>
        <stp>##V3_BDPV12</stp>
        <stp>EURUSD Curncy</stp>
        <stp>QUOTE_FACTOR</stp>
        <stp>[Crispin Spreadsheet.xlsx]Portfolio!R289C12</stp>
        <tr r="L289" s="2"/>
      </tp>
      <tp>
        <v>1</v>
        <stp/>
        <stp>##V3_BDPV12</stp>
        <stp>EURUSD Curncy</stp>
        <stp>QUOTE_FACTOR</stp>
        <stp>[Crispin Spreadsheet.xlsx]Portfolio!R210C12</stp>
        <tr r="L210" s="2"/>
      </tp>
      <tp>
        <v>1</v>
        <stp/>
        <stp>##V3_BDPV12</stp>
        <stp>EURUSD Curncy</stp>
        <stp>QUOTE_FACTOR</stp>
        <stp>[Crispin Spreadsheet.xlsx]Portfolio!R211C12</stp>
        <tr r="L211" s="2"/>
      </tp>
      <tp>
        <v>1</v>
        <stp/>
        <stp>##V3_BDPV12</stp>
        <stp>EURUSD Curncy</stp>
        <stp>QUOTE_FACTOR</stp>
        <stp>[Crispin Spreadsheet.xlsx]Portfolio!R212C12</stp>
        <tr r="L212" s="2"/>
      </tp>
      <tp>
        <v>1</v>
        <stp/>
        <stp>##V3_BDPV12</stp>
        <stp>EURUSD Curncy</stp>
        <stp>QUOTE_FACTOR</stp>
        <stp>[Crispin Spreadsheet.xlsx]Portfolio!R213C12</stp>
        <tr r="L213" s="2"/>
      </tp>
      <tp>
        <v>1</v>
        <stp/>
        <stp>##V3_BDPV12</stp>
        <stp>EURUSD Curncy</stp>
        <stp>QUOTE_FACTOR</stp>
        <stp>[Crispin Spreadsheet.xlsx]Portfolio!R214C12</stp>
        <tr r="L214" s="2"/>
      </tp>
      <tp>
        <v>1</v>
        <stp/>
        <stp>##V3_BDPV12</stp>
        <stp>EURUSD Curncy</stp>
        <stp>QUOTE_FACTOR</stp>
        <stp>[Crispin Spreadsheet.xlsx]Portfolio!R215C12</stp>
        <tr r="L215" s="2"/>
      </tp>
      <tp>
        <v>1</v>
        <stp/>
        <stp>##V3_BDPV12</stp>
        <stp>EURUSD Curncy</stp>
        <stp>QUOTE_FACTOR</stp>
        <stp>[Crispin Spreadsheet.xlsx]Portfolio!R216C12</stp>
        <tr r="L216" s="2"/>
      </tp>
      <tp>
        <v>1</v>
        <stp/>
        <stp>##V3_BDPV12</stp>
        <stp>EURUSD Curncy</stp>
        <stp>QUOTE_FACTOR</stp>
        <stp>[Crispin Spreadsheet.xlsx]Portfolio!R217C12</stp>
        <tr r="L217" s="2"/>
      </tp>
      <tp>
        <v>1</v>
        <stp/>
        <stp>##V3_BDPV12</stp>
        <stp>EURUSD Curncy</stp>
        <stp>QUOTE_FACTOR</stp>
        <stp>[Crispin Spreadsheet.xlsx]Portfolio!R218C12</stp>
        <tr r="L218" s="2"/>
      </tp>
      <tp>
        <v>1</v>
        <stp/>
        <stp>##V3_BDPV12</stp>
        <stp>EURUSD Curncy</stp>
        <stp>QUOTE_FACTOR</stp>
        <stp>[Crispin Spreadsheet.xlsx]Portfolio!R219C12</stp>
        <tr r="L219" s="2"/>
      </tp>
      <tp>
        <v>1</v>
        <stp/>
        <stp>##V3_BDPV12</stp>
        <stp>EURUSD Curncy</stp>
        <stp>QUOTE_FACTOR</stp>
        <stp>[Crispin Spreadsheet.xlsx]Portfolio!R207C12</stp>
        <tr r="L207" s="2"/>
      </tp>
      <tp>
        <v>1</v>
        <stp/>
        <stp>##V3_BDPV12</stp>
        <stp>EURUSD Curncy</stp>
        <stp>QUOTE_FACTOR</stp>
        <stp>[Crispin Spreadsheet.xlsx]Portfolio!R208C12</stp>
        <tr r="L208" s="2"/>
      </tp>
      <tp>
        <v>1</v>
        <stp/>
        <stp>##V3_BDPV12</stp>
        <stp>EURUSD Curncy</stp>
        <stp>QUOTE_FACTOR</stp>
        <stp>[Crispin Spreadsheet.xlsx]Portfolio!R209C12</stp>
        <tr r="L209" s="2"/>
      </tp>
      <tp>
        <v>1</v>
        <stp/>
        <stp>##V3_BDPV12</stp>
        <stp>EURUSD Curncy</stp>
        <stp>QUOTE_FACTOR</stp>
        <stp>[Crispin Spreadsheet.xlsx]Portfolio!R230C12</stp>
        <tr r="L230" s="2"/>
      </tp>
      <tp>
        <v>1</v>
        <stp/>
        <stp>##V3_BDPV12</stp>
        <stp>EURUSD Curncy</stp>
        <stp>QUOTE_FACTOR</stp>
        <stp>[Crispin Spreadsheet.xlsx]Portfolio!R231C12</stp>
        <tr r="L231" s="2"/>
      </tp>
      <tp>
        <v>1</v>
        <stp/>
        <stp>##V3_BDPV12</stp>
        <stp>EURUSD Curncy</stp>
        <stp>QUOTE_FACTOR</stp>
        <stp>[Crispin Spreadsheet.xlsx]Portfolio!R232C12</stp>
        <tr r="L232" s="2"/>
      </tp>
      <tp>
        <v>1</v>
        <stp/>
        <stp>##V3_BDPV12</stp>
        <stp>EURUSD Curncy</stp>
        <stp>QUOTE_FACTOR</stp>
        <stp>[Crispin Spreadsheet.xlsx]Portfolio!R233C12</stp>
        <tr r="L233" s="2"/>
      </tp>
      <tp>
        <v>1</v>
        <stp/>
        <stp>##V3_BDPV12</stp>
        <stp>EURUSD Curncy</stp>
        <stp>QUOTE_FACTOR</stp>
        <stp>[Crispin Spreadsheet.xlsx]Portfolio!R234C12</stp>
        <tr r="L234" s="2"/>
      </tp>
      <tp>
        <v>1</v>
        <stp/>
        <stp>##V3_BDPV12</stp>
        <stp>EURUSD Curncy</stp>
        <stp>QUOTE_FACTOR</stp>
        <stp>[Crispin Spreadsheet.xlsx]Portfolio!R235C12</stp>
        <tr r="L235" s="2"/>
      </tp>
      <tp>
        <v>1</v>
        <stp/>
        <stp>##V3_BDPV12</stp>
        <stp>EURUSD Curncy</stp>
        <stp>QUOTE_FACTOR</stp>
        <stp>[Crispin Spreadsheet.xlsx]Portfolio!R236C12</stp>
        <tr r="L236" s="2"/>
      </tp>
      <tp>
        <v>1</v>
        <stp/>
        <stp>##V3_BDPV12</stp>
        <stp>EURUSD Curncy</stp>
        <stp>QUOTE_FACTOR</stp>
        <stp>[Crispin Spreadsheet.xlsx]Portfolio!R237C12</stp>
        <tr r="L237" s="2"/>
      </tp>
      <tp>
        <v>1</v>
        <stp/>
        <stp>##V3_BDPV12</stp>
        <stp>EURUSD Curncy</stp>
        <stp>QUOTE_FACTOR</stp>
        <stp>[Crispin Spreadsheet.xlsx]Portfolio!R238C12</stp>
        <tr r="L238" s="2"/>
      </tp>
      <tp>
        <v>1</v>
        <stp/>
        <stp>##V3_BDPV12</stp>
        <stp>EURUSD Curncy</stp>
        <stp>QUOTE_FACTOR</stp>
        <stp>[Crispin Spreadsheet.xlsx]Portfolio!R239C12</stp>
        <tr r="L239" s="2"/>
      </tp>
      <tp>
        <v>1</v>
        <stp/>
        <stp>##V3_BDPV12</stp>
        <stp>EURUSD Curncy</stp>
        <stp>QUOTE_FACTOR</stp>
        <stp>[Crispin Spreadsheet.xlsx]Portfolio!R220C12</stp>
        <tr r="L220" s="2"/>
      </tp>
      <tp>
        <v>1</v>
        <stp/>
        <stp>##V3_BDPV12</stp>
        <stp>EURUSD Curncy</stp>
        <stp>QUOTE_FACTOR</stp>
        <stp>[Crispin Spreadsheet.xlsx]Portfolio!R221C12</stp>
        <tr r="L221" s="2"/>
      </tp>
      <tp>
        <v>1</v>
        <stp/>
        <stp>##V3_BDPV12</stp>
        <stp>EURUSD Curncy</stp>
        <stp>QUOTE_FACTOR</stp>
        <stp>[Crispin Spreadsheet.xlsx]Portfolio!R222C12</stp>
        <tr r="L222" s="2"/>
      </tp>
      <tp>
        <v>1</v>
        <stp/>
        <stp>##V3_BDPV12</stp>
        <stp>EURUSD Curncy</stp>
        <stp>QUOTE_FACTOR</stp>
        <stp>[Crispin Spreadsheet.xlsx]Portfolio!R223C12</stp>
        <tr r="L223" s="2"/>
      </tp>
      <tp>
        <v>1</v>
        <stp/>
        <stp>##V3_BDPV12</stp>
        <stp>EURUSD Curncy</stp>
        <stp>QUOTE_FACTOR</stp>
        <stp>[Crispin Spreadsheet.xlsx]Portfolio!R224C12</stp>
        <tr r="L224" s="2"/>
      </tp>
      <tp>
        <v>1</v>
        <stp/>
        <stp>##V3_BDPV12</stp>
        <stp>EURUSD Curncy</stp>
        <stp>QUOTE_FACTOR</stp>
        <stp>[Crispin Spreadsheet.xlsx]Portfolio!R225C12</stp>
        <tr r="L225" s="2"/>
      </tp>
      <tp>
        <v>1</v>
        <stp/>
        <stp>##V3_BDPV12</stp>
        <stp>EURUSD Curncy</stp>
        <stp>QUOTE_FACTOR</stp>
        <stp>[Crispin Spreadsheet.xlsx]Portfolio!R226C12</stp>
        <tr r="L226" s="2"/>
      </tp>
      <tp>
        <v>1</v>
        <stp/>
        <stp>##V3_BDPV12</stp>
        <stp>EURUSD Curncy</stp>
        <stp>QUOTE_FACTOR</stp>
        <stp>[Crispin Spreadsheet.xlsx]Portfolio!R227C12</stp>
        <tr r="L227" s="2"/>
      </tp>
      <tp>
        <v>1</v>
        <stp/>
        <stp>##V3_BDPV12</stp>
        <stp>EURUSD Curncy</stp>
        <stp>QUOTE_FACTOR</stp>
        <stp>[Crispin Spreadsheet.xlsx]Portfolio!R228C12</stp>
        <tr r="L228" s="2"/>
      </tp>
      <tp>
        <v>1</v>
        <stp/>
        <stp>##V3_BDPV12</stp>
        <stp>EURUSD Curncy</stp>
        <stp>QUOTE_FACTOR</stp>
        <stp>[Crispin Spreadsheet.xlsx]Portfolio!R229C12</stp>
        <tr r="L229" s="2"/>
      </tp>
      <tp>
        <v>1</v>
        <stp/>
        <stp>##V3_BDPV12</stp>
        <stp>EURUSD Curncy</stp>
        <stp>QUOTE_FACTOR</stp>
        <stp>[Crispin Spreadsheet.xlsx]Portfolio!R250C12</stp>
        <tr r="L250" s="2"/>
      </tp>
      <tp>
        <v>1</v>
        <stp/>
        <stp>##V3_BDPV12</stp>
        <stp>EURUSD Curncy</stp>
        <stp>QUOTE_FACTOR</stp>
        <stp>[Crispin Spreadsheet.xlsx]Portfolio!R251C12</stp>
        <tr r="L251" s="2"/>
      </tp>
      <tp>
        <v>1</v>
        <stp/>
        <stp>##V3_BDPV12</stp>
        <stp>EURUSD Curncy</stp>
        <stp>QUOTE_FACTOR</stp>
        <stp>[Crispin Spreadsheet.xlsx]Portfolio!R252C12</stp>
        <tr r="L252" s="2"/>
      </tp>
      <tp>
        <v>1</v>
        <stp/>
        <stp>##V3_BDPV12</stp>
        <stp>EURUSD Curncy</stp>
        <stp>QUOTE_FACTOR</stp>
        <stp>[Crispin Spreadsheet.xlsx]Portfolio!R253C12</stp>
        <tr r="L253" s="2"/>
      </tp>
      <tp>
        <v>1</v>
        <stp/>
        <stp>##V3_BDPV12</stp>
        <stp>EURUSD Curncy</stp>
        <stp>QUOTE_FACTOR</stp>
        <stp>[Crispin Spreadsheet.xlsx]Portfolio!R254C12</stp>
        <tr r="L254" s="2"/>
      </tp>
      <tp>
        <v>1</v>
        <stp/>
        <stp>##V3_BDPV12</stp>
        <stp>EURUSD Curncy</stp>
        <stp>QUOTE_FACTOR</stp>
        <stp>[Crispin Spreadsheet.xlsx]Portfolio!R255C12</stp>
        <tr r="L255" s="2"/>
      </tp>
      <tp>
        <v>1</v>
        <stp/>
        <stp>##V3_BDPV12</stp>
        <stp>EURUSD Curncy</stp>
        <stp>QUOTE_FACTOR</stp>
        <stp>[Crispin Spreadsheet.xlsx]Portfolio!R256C12</stp>
        <tr r="L256" s="2"/>
      </tp>
      <tp>
        <v>1</v>
        <stp/>
        <stp>##V3_BDPV12</stp>
        <stp>EURUSD Curncy</stp>
        <stp>QUOTE_FACTOR</stp>
        <stp>[Crispin Spreadsheet.xlsx]Portfolio!R257C12</stp>
        <tr r="L257" s="2"/>
      </tp>
      <tp>
        <v>1</v>
        <stp/>
        <stp>##V3_BDPV12</stp>
        <stp>EURUSD Curncy</stp>
        <stp>QUOTE_FACTOR</stp>
        <stp>[Crispin Spreadsheet.xlsx]Portfolio!R240C12</stp>
        <tr r="L240" s="2"/>
      </tp>
      <tp>
        <v>1</v>
        <stp/>
        <stp>##V3_BDPV12</stp>
        <stp>EURUSD Curncy</stp>
        <stp>QUOTE_FACTOR</stp>
        <stp>[Crispin Spreadsheet.xlsx]Portfolio!R241C12</stp>
        <tr r="L241" s="2"/>
      </tp>
      <tp>
        <v>1</v>
        <stp/>
        <stp>##V3_BDPV12</stp>
        <stp>EURUSD Curncy</stp>
        <stp>QUOTE_FACTOR</stp>
        <stp>[Crispin Spreadsheet.xlsx]Portfolio!R242C12</stp>
        <tr r="L242" s="2"/>
      </tp>
      <tp>
        <v>1</v>
        <stp/>
        <stp>##V3_BDPV12</stp>
        <stp>EURUSD Curncy</stp>
        <stp>QUOTE_FACTOR</stp>
        <stp>[Crispin Spreadsheet.xlsx]Portfolio!R243C12</stp>
        <tr r="L243" s="2"/>
      </tp>
      <tp>
        <v>1</v>
        <stp/>
        <stp>##V3_BDPV12</stp>
        <stp>EURUSD Curncy</stp>
        <stp>QUOTE_FACTOR</stp>
        <stp>[Crispin Spreadsheet.xlsx]Portfolio!R244C12</stp>
        <tr r="L244" s="2"/>
      </tp>
      <tp>
        <v>1</v>
        <stp/>
        <stp>##V3_BDPV12</stp>
        <stp>EURUSD Curncy</stp>
        <stp>QUOTE_FACTOR</stp>
        <stp>[Crispin Spreadsheet.xlsx]Portfolio!R245C12</stp>
        <tr r="L245" s="2"/>
      </tp>
      <tp>
        <v>1</v>
        <stp/>
        <stp>##V3_BDPV12</stp>
        <stp>EURUSD Curncy</stp>
        <stp>QUOTE_FACTOR</stp>
        <stp>[Crispin Spreadsheet.xlsx]Portfolio!R246C12</stp>
        <tr r="L246" s="2"/>
      </tp>
      <tp>
        <v>1</v>
        <stp/>
        <stp>##V3_BDPV12</stp>
        <stp>EURUSD Curncy</stp>
        <stp>QUOTE_FACTOR</stp>
        <stp>[Crispin Spreadsheet.xlsx]Portfolio!R247C12</stp>
        <tr r="L247" s="2"/>
      </tp>
      <tp>
        <v>1</v>
        <stp/>
        <stp>##V3_BDPV12</stp>
        <stp>EURUSD Curncy</stp>
        <stp>QUOTE_FACTOR</stp>
        <stp>[Crispin Spreadsheet.xlsx]Portfolio!R248C12</stp>
        <tr r="L248" s="2"/>
      </tp>
      <tp>
        <v>1</v>
        <stp/>
        <stp>##V3_BDPV12</stp>
        <stp>EURUSD Curncy</stp>
        <stp>QUOTE_FACTOR</stp>
        <stp>[Crispin Spreadsheet.xlsx]Portfolio!R249C12</stp>
        <tr r="L249" s="2"/>
      </tp>
      <tp>
        <v>1</v>
        <stp/>
        <stp>##V3_BDPV12</stp>
        <stp>EURUSD Curncy</stp>
        <stp>QUOTE_FACTOR</stp>
        <stp>[Crispin Spreadsheet.xlsx]Portfolio!R271C12</stp>
        <tr r="L271" s="2"/>
      </tp>
      <tp>
        <v>1</v>
        <stp/>
        <stp>##V3_BDPV12</stp>
        <stp>EURUSD Curncy</stp>
        <stp>QUOTE_FACTOR</stp>
        <stp>[Crispin Spreadsheet.xlsx]Portfolio!R272C12</stp>
        <tr r="L272" s="2"/>
      </tp>
      <tp>
        <v>1</v>
        <stp/>
        <stp>##V3_BDPV12</stp>
        <stp>EURUSD Curncy</stp>
        <stp>QUOTE_FACTOR</stp>
        <stp>[Crispin Spreadsheet.xlsx]Portfolio!R274C12</stp>
        <tr r="L274" s="2"/>
      </tp>
      <tp>
        <v>1</v>
        <stp/>
        <stp>##V3_BDPV12</stp>
        <stp>EURUSD Curncy</stp>
        <stp>QUOTE_FACTOR</stp>
        <stp>[Crispin Spreadsheet.xlsx]Portfolio!R275C12</stp>
        <tr r="L275" s="2"/>
      </tp>
      <tp>
        <v>1</v>
        <stp/>
        <stp>##V3_BDPV12</stp>
        <stp>EURUSD Curncy</stp>
        <stp>QUOTE_FACTOR</stp>
        <stp>[Crispin Spreadsheet.xlsx]Portfolio!R276C12</stp>
        <tr r="L276" s="2"/>
      </tp>
      <tp>
        <v>1</v>
        <stp/>
        <stp>##V3_BDPV12</stp>
        <stp>EURUSD Curncy</stp>
        <stp>QUOTE_FACTOR</stp>
        <stp>[Crispin Spreadsheet.xlsx]Portfolio!R277C12</stp>
        <tr r="L277" s="2"/>
      </tp>
      <tp>
        <v>1</v>
        <stp/>
        <stp>##V3_BDPV12</stp>
        <stp>EURUSD Curncy</stp>
        <stp>QUOTE_FACTOR</stp>
        <stp>[Crispin Spreadsheet.xlsx]Portfolio!R262C12</stp>
        <tr r="L262" s="2"/>
      </tp>
      <tp>
        <v>1</v>
        <stp/>
        <stp>##V3_BDPV12</stp>
        <stp>EURUSD Curncy</stp>
        <stp>QUOTE_FACTOR</stp>
        <stp>[Crispin Spreadsheet.xlsx]Portfolio!R198C12</stp>
        <tr r="L198" s="2"/>
      </tp>
      <tp>
        <v>66.150000000000006</v>
        <stp/>
        <stp>##V3_BDPV12</stp>
        <stp>LAMR US Equity</stp>
        <stp>PX_YEST_CLOSE</stp>
        <stp>[Crispin Spreadsheet.xlsx]Portfolio!R304C6</stp>
        <tr r="F304" s="2"/>
      </tp>
      <tp>
        <v>178.5</v>
        <stp/>
        <stp>##V3_BDPV12</stp>
        <stp>GNC LN Equity</stp>
        <stp>LAST_PRICE</stp>
        <stp>[Crispin Spreadsheet2.xlsx]Portfolio!R161C7</stp>
        <tr r="G161" s="2"/>
      </tp>
      <tp>
        <v>305.60000000000002</v>
        <stp/>
        <stp>##V3_BDPV12</stp>
        <stp>DOM LN Equity</stp>
        <stp>LAST_PRICE</stp>
        <stp>[Crispin Spreadsheet2.xlsx]Portfolio!R160C7</stp>
        <tr r="G160" s="2"/>
      </tp>
      <tp>
        <v>60</v>
        <stp/>
        <stp>##V3_BDPV12</stp>
        <stp>AXL SJ Equity</stp>
        <stp>LAST_PRICE</stp>
        <stp>[Crispin Spreadsheet.xlsx]Portfolio!R125C7</stp>
        <tr r="G125" s="2"/>
      </tp>
      <tp>
        <v>1.3877999999999999</v>
        <stp/>
        <stp>##V3_BDPV12</stp>
        <stp>GBPUSD Curncy</stp>
        <stp>LAST_PRICE</stp>
        <stp>[Crispin Spreadsheet2.xlsx]Portfolio!R340C7</stp>
        <tr r="G340" s="2"/>
      </tp>
      <tp>
        <v>1.3877999999999999</v>
        <stp/>
        <stp>##V3_BDPV12</stp>
        <stp>GBPUSD Curncy</stp>
        <stp>LAST_PRICE</stp>
        <stp>[Crispin Spreadsheet2.xlsx]Portfolio!R270C7</stp>
        <tr r="G270" s="2"/>
      </tp>
      <tp>
        <v>3.6949999999999998</v>
        <stp/>
        <stp>##V3_BDPV12</stp>
        <stp>KGC US Equity</stp>
        <stp>LAST_PRICE</stp>
        <stp>[Crispin Spreadsheet.xlsx]Portfolio!R229C7</stp>
        <tr r="G229" s="2"/>
      </tp>
      <tp>
        <v>19.149999999999999</v>
        <stp/>
        <stp>##V3_BDPV12</stp>
        <stp>HTZ US Equity</stp>
        <stp>LAST_PRICE</stp>
        <stp>[Crispin Spreadsheet2.xlsx]Portfolio!R226C7</stp>
        <tr r="G226" s="2"/>
      </tp>
      <tp>
        <v>19.149999999999999</v>
        <stp/>
        <stp>##V3_BDPV12</stp>
        <stp>HTZ US Equity</stp>
        <stp>LAST_PRICE</stp>
        <stp>[Crispin Spreadsheet2.xlsx]Portfolio!R296C7</stp>
        <tr r="G296" s="2"/>
      </tp>
      <tp>
        <v>26.92</v>
        <stp/>
        <stp>##V3_BDPV12</stp>
        <stp>WOW AU Equity</stp>
        <stp>PX_YEST_CLOSE</stp>
        <stp>[Crispin Spreadsheet.xlsx]Portfolio!R19C6</stp>
        <tr r="F19" s="2"/>
      </tp>
      <tp t="s">
        <v>EUR</v>
        <stp/>
        <stp>##V3_BDPV12</stp>
        <stp>NRE1V FH Equity</stp>
        <stp>CRNCY</stp>
        <stp>[Crispin Spreadsheet.xlsx]Portfolio!R41C4</stp>
        <tr r="D41" s="2"/>
      </tp>
      <tp t="s">
        <v>EUR</v>
        <stp/>
        <stp>##V3_BDPV12</stp>
        <stp>ART GY Equity</stp>
        <stp>CRNCY</stp>
        <stp>[Crispin Spreadsheet.xlsx]Portfolio!R63C4</stp>
        <tr r="D63" s="2"/>
      </tp>
      <tp t="s">
        <v>DKK</v>
        <stp/>
        <stp>##V3_BDPV12</stp>
        <stp>AMBUB DC Equity</stp>
        <stp>CRNCY</stp>
        <stp>[Crispin Spreadsheet.xlsx]Portfolio!R283C4</stp>
        <tr r="D283" s="2"/>
      </tp>
      <tp>
        <v>23.46</v>
        <stp/>
        <stp>##V3_BDPV12</stp>
        <stp>ARYN SW Equity</stp>
        <stp>LAST_PRICE</stp>
        <stp>[Crispin Spreadsheet.xlsx]Portfolio!R285C7</stp>
        <tr r="G285" s="2"/>
      </tp>
      <tp>
        <v>61.49</v>
        <stp/>
        <stp>##V3_BDPV12</stp>
        <stp>REDFTPB GU Equity</stp>
        <stp>LAST_PRICE</stp>
        <stp>[Crispin Spreadsheet.xlsx]Portfolio!R76C7</stp>
        <tr r="G76" s="2"/>
      </tp>
      <tp>
        <v>138.5</v>
        <stp/>
        <stp>##V3_BDPV12</stp>
        <stp>JUST LN Equity</stp>
        <stp>PX_YEST_CLOSE</stp>
        <stp>[Crispin Spreadsheet.xlsx]Portfolio!R173C6</stp>
        <tr r="F173" s="2"/>
      </tp>
      <tp>
        <v>371.7</v>
        <stp/>
        <stp>##V3_BDPV12</stp>
        <stp>AUTO LN Equity</stp>
        <stp>PX_YEST_CLOSE</stp>
        <stp>[Crispin Spreadsheet.xlsx]Portfolio!R148C6</stp>
        <tr r="F148" s="2"/>
      </tp>
      <tp>
        <v>301.05</v>
        <stp/>
        <stp>##V3_BDPV12</stp>
        <stp>NFLX US Equity</stp>
        <stp>PX_YEST_CLOSE</stp>
        <stp>[Crispin Spreadsheet.xlsx]Portfolio!R237C6</stp>
        <tr r="F237" s="2"/>
      </tp>
      <tp>
        <v>100.81</v>
        <stp/>
        <stp>##V3_BDPV12</stp>
        <stp>XPO US Equity</stp>
        <stp>LAST_PRICE</stp>
        <stp>[Crispin Spreadsheet2.xlsx]Portfolio!R333C7</stp>
        <tr r="G333" s="2"/>
      </tp>
      <tp>
        <v>1345.5</v>
        <stp/>
        <stp>##V3_BDPV12</stp>
        <stp>SKY LN Equity</stp>
        <stp>LAST_PRICE</stp>
        <stp>[Crispin Spreadsheet2.xlsx]Portfolio!R195C7</stp>
        <tr r="G195" s="2"/>
      </tp>
      <tp>
        <v>0.2</v>
        <stp/>
        <stp>##V3_BDPV12</stp>
        <stp>WGXO AU Equity</stp>
        <stp>PX_YEST_CLOSE</stp>
        <stp>[Crispin Spreadsheet.xlsx]Portfolio!R18C6</stp>
        <tr r="F18" s="2"/>
      </tp>
      <tp t="s">
        <v>USD</v>
        <stp/>
        <stp>##V3_BDPV12</stp>
        <stp>AAL US Equity</stp>
        <stp>CRNCY</stp>
        <stp>[Crispin Spreadsheet.xlsx]Portfolio!R208C4</stp>
        <tr r="D208" s="2"/>
      </tp>
      <tp t="s">
        <v>USD</v>
        <stp/>
        <stp>##V3_BDPV12</stp>
        <stp>SPLK US Equity</stp>
        <stp>CRNCY</stp>
        <stp>[Crispin Spreadsheet.xlsx]Portfolio!R318C4</stp>
        <tr r="D318" s="2"/>
      </tp>
      <tp t="s">
        <v>GBp</v>
        <stp/>
        <stp>##V3_BDPV12</stp>
        <stp>RB/ LN Equity</stp>
        <stp>CRNCY</stp>
        <stp>[Crispin Spreadsheet.xlsx]Portfolio!R188C4</stp>
        <tr r="D188" s="2"/>
      </tp>
      <tp t="s">
        <v>USD</v>
        <stp/>
        <stp>##V3_BDPV12</stp>
        <stp>TCS LI Equity</stp>
        <stp>CRNCY</stp>
        <stp>[Crispin Spreadsheet.xlsx]Portfolio!R198C4</stp>
        <tr r="D198" s="2"/>
      </tp>
      <tp>
        <v>59.8</v>
        <stp/>
        <stp>##V3_BDPV12</stp>
        <stp>NODL NO Equity</stp>
        <stp>PX_YEST_CLOSE</stp>
        <stp>[Crispin Spreadsheet.xlsx]Portfolio!R120C6</stp>
        <tr r="F120" s="2"/>
      </tp>
      <tp t="s">
        <v>USD</v>
        <stp/>
        <stp>##V3_BDPV12</stp>
        <stp>NAV US Equity</stp>
        <stp>CRNCY</stp>
        <stp>[Crispin Spreadsheet.xlsx]Portfolio!R308C4</stp>
        <tr r="D308" s="2"/>
      </tp>
      <tp t="s">
        <v>GBp</v>
        <stp/>
        <stp>##V3_BDPV12</stp>
        <stp>ITV LN Equity</stp>
        <stp>CRNCY</stp>
        <stp>[Crispin Spreadsheet.xlsx]Portfolio!R298C4</stp>
        <tr r="D298" s="2"/>
      </tp>
      <tp t="s">
        <v>USD</v>
        <stp/>
        <stp>##V3_BDPV12</stp>
        <stp>TDG US Equity</stp>
        <stp>CRNCY</stp>
        <stp>[Crispin Spreadsheet.xlsx]Portfolio!R248C4</stp>
        <tr r="D248" s="2"/>
      </tp>
      <tp>
        <v>32.68</v>
        <stp/>
        <stp>##V3_BDPV12</stp>
        <stp>NLSN US Equity</stp>
        <stp>PX_YEST_CLOSE</stp>
        <stp>[Crispin Spreadsheet.xlsx]Portfolio!R310C6</stp>
        <tr r="F310" s="2"/>
      </tp>
      <tp>
        <v>1</v>
        <stp/>
        <stp>##V3_BDPV12</stp>
        <stp>EURSEK Curncy</stp>
        <stp>QUOTE_FACTOR</stp>
        <stp>[Crispin Spreadsheet.xlsx]Portfolio!R129C12</stp>
        <tr r="L129" s="2"/>
      </tp>
      <tp>
        <v>1</v>
        <stp/>
        <stp>##V3_BDPV12</stp>
        <stp>EURSEK Curncy</stp>
        <stp>QUOTE_FACTOR</stp>
        <stp>[Crispin Spreadsheet.xlsx]Portfolio!R130C12</stp>
        <tr r="L130" s="2"/>
      </tp>
      <tp>
        <v>1</v>
        <stp/>
        <stp>##V3_BDPV12</stp>
        <stp>EURSEK Curncy</stp>
        <stp>QUOTE_FACTOR</stp>
        <stp>[Crispin Spreadsheet.xlsx]Portfolio!R131C12</stp>
        <tr r="L131" s="2"/>
      </tp>
      <tp>
        <v>1</v>
        <stp/>
        <stp>##V3_BDPV12</stp>
        <stp>EURSEK Curncy</stp>
        <stp>QUOTE_FACTOR</stp>
        <stp>[Crispin Spreadsheet.xlsx]Portfolio!R132C12</stp>
        <tr r="L132" s="2"/>
      </tp>
      <tp>
        <v>1</v>
        <stp/>
        <stp>##V3_BDPV12</stp>
        <stp>EURSEK Curncy</stp>
        <stp>QUOTE_FACTOR</stp>
        <stp>[Crispin Spreadsheet.xlsx]Portfolio!R133C12</stp>
        <tr r="L133" s="2"/>
      </tp>
      <tp>
        <v>1</v>
        <stp/>
        <stp>##V3_BDPV12</stp>
        <stp>EURSEK Curncy</stp>
        <stp>QUOTE_FACTOR</stp>
        <stp>[Crispin Spreadsheet.xlsx]Portfolio!R297C12</stp>
        <tr r="L297" s="2"/>
      </tp>
      <tp>
        <v>1</v>
        <stp/>
        <stp>##V3_BDPV12</stp>
        <stp>EURSEK Curncy</stp>
        <stp>QUOTE_FACTOR</stp>
        <stp>[Crispin Spreadsheet.xlsx]Portfolio!R299C12</stp>
        <tr r="L299" s="2"/>
      </tp>
      <tp t="s">
        <v>NOK</v>
        <stp/>
        <stp>##V3_BDPV12</stp>
        <stp>FRO NO Equity</stp>
        <stp>CRNCY</stp>
        <stp>[Crispin Spreadsheet.xlsx]Portfolio!R118C4</stp>
        <tr r="D118" s="2"/>
      </tp>
      <tp t="s">
        <v>GBp</v>
        <stp/>
        <stp>##V3_BDPV12</stp>
        <stp>DTG LN Equity</stp>
        <stp>CRNCY</stp>
        <stp>[Crispin Spreadsheet.xlsx]Portfolio!R158C4</stp>
        <tr r="D158" s="2"/>
      </tp>
      <tp t="s">
        <v>GBp</v>
        <stp/>
        <stp>##V3_BDPV12</stp>
        <stp>EMG LN Equity</stp>
        <stp>CRNCY</stp>
        <stp>[Crispin Spreadsheet.xlsx]Portfolio!R178C4</stp>
        <tr r="D178" s="2"/>
      </tp>
      <tp>
        <v>3812</v>
        <stp/>
        <stp>##V3_BDPV12</stp>
        <stp>BKG LN Equity</stp>
        <stp>LAST_PRICE</stp>
        <stp>[Crispin Spreadsheet2.xlsx]Portfolio!R152C7</stp>
        <tr r="G152" s="2"/>
      </tp>
      <tp>
        <v>180.96</v>
        <stp/>
        <stp>##V3_BDPV12</stp>
        <stp>URI US Equity</stp>
        <stp>LAST_PRICE</stp>
        <stp>[Crispin Spreadsheet2.xlsx]Portfolio!R326C7</stp>
        <tr r="G326" s="2"/>
      </tp>
      <tp>
        <v>49.34</v>
        <stp/>
        <stp>##V3_BDPV12</stp>
        <stp>TUP US Equity</stp>
        <stp>LAST_PRICE</stp>
        <stp>[Crispin Spreadsheet2.xlsx]Portfolio!R251C7</stp>
        <tr r="G251" s="2"/>
      </tp>
      <tp>
        <v>72.39</v>
        <stp/>
        <stp>##V3_BDPV12</stp>
        <stp>LVS US Equity</stp>
        <stp>LAST_PRICE</stp>
        <stp>[Crispin Spreadsheet2.xlsx]Portfolio!R232C7</stp>
        <tr r="G232" s="2"/>
      </tp>
      <tp>
        <v>83.4</v>
        <stp/>
        <stp>##V3_BDPV12</stp>
        <stp>SAVE FP Equity</stp>
        <stp>PX_YEST_CLOSE</stp>
        <stp>[Crispin Spreadsheet.xlsx]Portfolio!R53C6</stp>
        <tr r="F53" s="2"/>
      </tp>
      <tp>
        <v>82.47</v>
        <stp/>
        <stp>##V3_BDPV12</stp>
        <stp>SAP GY Equity</stp>
        <stp>PX_YEST_CLOSE</stp>
        <stp>[Crispin Spreadsheet.xlsx]Portfolio!R68C6</stp>
        <tr r="F68" s="2"/>
      </tp>
      <tp t="s">
        <v>USD</v>
        <stp/>
        <stp>##V3_BDPV12</stp>
        <stp>NADLQ US Equity</stp>
        <stp>CRNCY</stp>
        <stp>[Crispin Spreadsheet.xlsx]Portfolio!R239C4</stp>
        <tr r="D239" s="2"/>
      </tp>
      <tp t="s">
        <v>CAD</v>
        <stp/>
        <stp>##V3_BDPV12</stp>
        <stp>TRQ CN Equity</stp>
        <stp>CRNCY</stp>
        <stp>[Crispin Spreadsheet.xlsx]Portfolio!R30C4</stp>
        <tr r="D30" s="2"/>
      </tp>
      <tp>
        <v>26.69</v>
        <stp/>
        <stp>##V3_BDPV12</stp>
        <stp>MT NA Equity</stp>
        <stp>PX_YEST_CLOSE</stp>
        <stp>[Crispin Spreadsheet.xlsx]Portfolio!R111C6</stp>
        <tr r="F111" s="2"/>
      </tp>
      <tp t="s">
        <v>USD</v>
        <stp/>
        <stp>##V3_BDPV12</stp>
        <stp>DAL US Equity</stp>
        <stp>CRNCY</stp>
        <stp>[Crispin Spreadsheet.xlsx]Portfolio!R219C4</stp>
        <tr r="D219" s="2"/>
      </tp>
      <tp t="s">
        <v>USD</v>
        <stp/>
        <stp>##V3_BDPV12</stp>
        <stp>KGC US Equity</stp>
        <stp>CRNCY</stp>
        <stp>[Crispin Spreadsheet.xlsx]Portfolio!R229C4</stp>
        <tr r="D229" s="2"/>
      </tp>
      <tp t="s">
        <v>GBp</v>
        <stp/>
        <stp>##V3_BDPV12</stp>
        <stp>TPK LN Equity</stp>
        <stp>CRNCY</stp>
        <stp>[Crispin Spreadsheet.xlsx]Portfolio!R199C4</stp>
        <tr r="D199" s="2"/>
      </tp>
      <tp>
        <v>59.8</v>
        <stp/>
        <stp>##V3_BDPV12</stp>
        <stp>NODL NO Equity</stp>
        <stp>PX_YEST_CLOSE</stp>
        <stp>[Crispin Spreadsheet.xlsx]Portfolio!R311C6</stp>
        <tr r="F311" s="2"/>
      </tp>
      <tp t="s">
        <v>CHF</v>
        <stp/>
        <stp>##V3_BDPV12</stp>
        <stp>UHR SW Equity</stp>
        <stp>CRNCY</stp>
        <stp>[Crispin Spreadsheet.xlsx]Portfolio!R139C4</stp>
        <tr r="D139" s="2"/>
      </tp>
      <tp t="s">
        <v>USD</v>
        <stp/>
        <stp>##V3_BDPV12</stp>
        <stp>RIG US Equity</stp>
        <stp>CRNCY</stp>
        <stp>[Crispin Spreadsheet.xlsx]Portfolio!R249C4</stp>
        <tr r="D249" s="2"/>
      </tp>
      <tp t="s">
        <v>USD</v>
        <stp/>
        <stp>##V3_BDPV12</stp>
        <stp>WMT US Equity</stp>
        <stp>CRNCY</stp>
        <stp>[Crispin Spreadsheet.xlsx]Portfolio!R329C4</stp>
        <tr r="D329" s="2"/>
      </tp>
      <tp t="s">
        <v>NOK</v>
        <stp/>
        <stp>##V3_BDPV12</stp>
        <stp>MHG NO Equity</stp>
        <stp>CRNCY</stp>
        <stp>[Crispin Spreadsheet.xlsx]Portfolio!R119C4</stp>
        <tr r="D119" s="2"/>
      </tp>
      <tp t="s">
        <v>GBp</v>
        <stp/>
        <stp>##V3_BDPV12</stp>
        <stp>OBD LN Equity</stp>
        <stp>CRNCY</stp>
        <stp>[Crispin Spreadsheet.xlsx]Portfolio!R179C4</stp>
        <tr r="D179" s="2"/>
      </tp>
      <tp t="s">
        <v>GBp</v>
        <stp/>
        <stp>##V3_BDPV12</stp>
        <stp>BME LN Equity</stp>
        <stp>CRNCY</stp>
        <stp>[Crispin Spreadsheet.xlsx]Portfolio!R149C4</stp>
        <tr r="D149" s="2"/>
      </tp>
      <tp t="s">
        <v>GBp</v>
        <stp/>
        <stp>##V3_BDPV12</stp>
        <stp>DEB LN Equity</stp>
        <stp>CRNCY</stp>
        <stp>[Crispin Spreadsheet.xlsx]Portfolio!R159C4</stp>
        <tr r="D159" s="2"/>
      </tp>
      <tp>
        <v>22.7</v>
        <stp/>
        <stp>##V3_BDPV12</stp>
        <stp>TCS LI Equity</stp>
        <stp>LAST_PRICE</stp>
        <stp>[Crispin Spreadsheet.xlsx]Portfolio!R198C7</stp>
        <tr r="G198" s="2"/>
      </tp>
      <tp>
        <v>5.5439999999999996</v>
        <stp/>
        <stp>##V3_BDPV12</stp>
        <stp>AGN NA Equity</stp>
        <stp>LAST_PRICE</stp>
        <stp>[Crispin Spreadsheet2.xlsx]Portfolio!R110C7</stp>
        <tr r="G110" s="2"/>
      </tp>
      <tp>
        <v>23.97</v>
        <stp/>
        <stp>##V3_BDPV12</stp>
        <stp>FTI FP Equity</stp>
        <stp>LAST_PRICE</stp>
        <stp>[Crispin Spreadsheet2.xlsx]Portfolio!R322C7</stp>
        <tr r="G322" s="2"/>
      </tp>
      <tp>
        <v>60</v>
        <stp/>
        <stp>##V3_BDPV12</stp>
        <stp>NODL NO Equity</stp>
        <stp>LAST_PRICE</stp>
        <stp>[Crispin Spreadsheet.xlsx]Portfolio!R120C7</stp>
        <tr r="G120" s="2"/>
      </tp>
      <tp t="s">
        <v>EUR</v>
        <stp/>
        <stp>##V3_BDPV12</stp>
        <stp>ZIL2 GY Equity</stp>
        <stp>CRNCY</stp>
        <stp>[Crispin Spreadsheet.xlsx]Portfolio!R293C4</stp>
        <tr r="D293" s="2"/>
      </tp>
      <tp>
        <v>501.2</v>
        <stp/>
        <stp>##V3_BDPV12</stp>
        <stp>HWDN LN Equity</stp>
        <stp>PX_YEST_CLOSE</stp>
        <stp>[Crispin Spreadsheet.xlsx]Portfolio!R164C6</stp>
        <tr r="F164" s="2"/>
      </tp>
      <tp>
        <v>175.7</v>
        <stp/>
        <stp>##V3_BDPV12</stp>
        <stp>JM SS Equity</stp>
        <stp>PX_YEST_CLOSE</stp>
        <stp>[Crispin Spreadsheet.xlsx]Portfolio!R132C6</stp>
        <tr r="F132" s="2"/>
      </tp>
      <tp>
        <v>440.8</v>
        <stp/>
        <stp>##V3_BDPV12</stp>
        <stp>RMS FP Equity</stp>
        <stp>PX_YEST_CLOSE</stp>
        <stp>[Crispin Spreadsheet.xlsx]Portfolio!R49C6</stp>
        <tr r="F49" s="2"/>
      </tp>
      <tp>
        <v>5664</v>
        <stp/>
        <stp>##V3_BDPV12</stp>
        <stp>RB/ LN Equity</stp>
        <stp>LAST_PRICE</stp>
        <stp>[Crispin Spreadsheet2.xlsx]Portfolio!R188C7</stp>
        <tr r="G188" s="2"/>
      </tp>
      <tp>
        <v>22.66</v>
        <stp/>
        <stp>##V3_BDPV12</stp>
        <stp>ONTEX BB Equity</stp>
        <stp>PX_YEST_CLOSE</stp>
        <stp>[Crispin Spreadsheet.xlsx]Portfolio!R23C6</stp>
        <tr r="F23" s="2"/>
      </tp>
      <tp t="s">
        <v>BRL</v>
        <stp/>
        <stp>##V3_BDPV12</stp>
        <stp>SLCE3 BS Equity</stp>
        <stp>CRNCY</stp>
        <stp>[Crispin Spreadsheet.xlsx]Portfolio!R316C4</stp>
        <tr r="D316" s="2"/>
      </tp>
      <tp>
        <v>60</v>
        <stp/>
        <stp>##V3_BDPV12</stp>
        <stp>NODL NO Equity</stp>
        <stp>LAST_PRICE</stp>
        <stp>[Crispin Spreadsheet.xlsx]Portfolio!R311C7</stp>
        <tr r="G311" s="2"/>
      </tp>
      <tp>
        <v>66.150000000000006</v>
        <stp/>
        <stp>##V3_BDPV12</stp>
        <stp>LAMR US Equity</stp>
        <stp>PX_YEST_CLOSE</stp>
        <stp>[Crispin Spreadsheet.xlsx]Portfolio!R231C6</stp>
        <tr r="F231" s="2"/>
      </tp>
      <tp>
        <v>222.2</v>
        <stp/>
        <stp>##V3_BDPV12</stp>
        <stp>WDH DC Equity</stp>
        <stp>LAST_PRICE</stp>
        <stp>[Crispin Spreadsheet.xlsx]Portfolio!R331C7</stp>
        <tr r="G331" s="2"/>
      </tp>
      <tp>
        <v>100.81</v>
        <stp/>
        <stp>##V3_BDPV12</stp>
        <stp>XPO US Equity</stp>
        <stp>LAST_PRICE</stp>
        <stp>[Crispin Spreadsheet2.xlsx]Portfolio!R257C7</stp>
        <tr r="G257" s="2"/>
      </tp>
      <tp>
        <v>90.5</v>
        <stp/>
        <stp>##V3_BDPV12</stp>
        <stp>ABI BB Equity</stp>
        <stp>LAST_PRICE</stp>
        <stp>[Crispin Spreadsheet2.xlsx]Portfolio!R284C7</stp>
        <tr r="G284" s="2"/>
      </tp>
      <tp>
        <v>2.35</v>
        <stp/>
        <stp>##V3_BDPV12</stp>
        <stp>GMA AU Equity</stp>
        <stp>PX_YEST_CLOSE</stp>
        <stp>[Crispin Spreadsheet.xlsx]Portfolio!R14C6</stp>
        <tr r="F14" s="2"/>
      </tp>
      <tp t="s">
        <v>EUR</v>
        <stp/>
        <stp>##V3_BDPV12</stp>
        <stp>METSO FH Equity</stp>
        <stp>CRNCY</stp>
        <stp>[Crispin Spreadsheet.xlsx]Portfolio!R40C4</stp>
        <tr r="D40" s="2"/>
      </tp>
      <tp>
        <v>2.8000000000000001E-2</v>
        <stp/>
        <stp>##V3_BDPV12</stp>
        <stp>TSTR LN Equity</stp>
        <stp>LAST_PRICE</stp>
        <stp>[Crispin Spreadsheet.xlsx]Portfolio!R200C7</stp>
        <tr r="G200" s="2"/>
      </tp>
      <tp>
        <v>1.58674</v>
        <stp/>
        <stp>##V3_BDPV12</stp>
        <stp>EURCAD Curncy</stp>
        <stp>PX_YEST_CLOSE</stp>
        <stp>[Crispin Spreadsheet.xlsx]Portfolio!R30C30</stp>
        <tr r="AD30" s="2"/>
      </tp>
      <tp>
        <v>1.58674</v>
        <stp/>
        <stp>##V3_BDPV12</stp>
        <stp>EURCAD Curncy</stp>
        <stp>PX_YEST_CLOSE</stp>
        <stp>[Crispin Spreadsheet.xlsx]Portfolio!R29C30</stp>
        <tr r="AD29" s="2"/>
      </tp>
      <tp>
        <v>492.1</v>
        <stp/>
        <stp>##V3_BDPV12</stp>
        <stp>HWDN LN Equity</stp>
        <stp>LAST_PRICE</stp>
        <stp>[Crispin Spreadsheet.xlsx]Portfolio!R164C7</stp>
        <tr r="G164" s="2"/>
      </tp>
      <tp>
        <v>74.92</v>
        <stp/>
        <stp>##V3_BDPV12</stp>
        <stp>NESN SW Equity</stp>
        <stp>LAST_PRICE</stp>
        <stp>[Crispin Spreadsheet.xlsx]Portfolio!R309C7</stp>
        <tr r="G309" s="2"/>
      </tp>
      <tp>
        <v>24.02</v>
        <stp/>
        <stp>##V3_BDPV12</stp>
        <stp>PGS NO Equity</stp>
        <stp>PX_YEST_CLOSE</stp>
        <stp>[Crispin Spreadsheet.xlsx]Portfolio!R121C6</stp>
        <tr r="F121" s="2"/>
      </tp>
      <tp t="s">
        <v>GBp</v>
        <stp/>
        <stp>##V3_BDPV12</stp>
        <stp>ANTO LN Equity</stp>
        <stp>CRNCY</stp>
        <stp>[Crispin Spreadsheet.xlsx]Portfolio!R146C4</stp>
        <tr r="D146" s="2"/>
      </tp>
      <tp>
        <v>23</v>
        <stp/>
        <stp>##V3_BDPV12</stp>
        <stp>TCS LI Equity</stp>
        <stp>PX_YEST_CLOSE</stp>
        <stp>[Crispin Spreadsheet.xlsx]Portfolio!R321C6</stp>
        <tr r="F321" s="2"/>
      </tp>
      <tp>
        <v>176.2</v>
        <stp/>
        <stp>##V3_BDPV12</stp>
        <stp>TLW LN Equity</stp>
        <stp>PX_YEST_CLOSE</stp>
        <stp>[Crispin Spreadsheet.xlsx]Portfolio!R201C6</stp>
        <tr r="F201" s="2"/>
      </tp>
      <tp t="s">
        <v>CHF</v>
        <stp/>
        <stp>##V3_BDPV12</stp>
        <stp>ARYN SW Equity</stp>
        <stp>CRNCY</stp>
        <stp>[Crispin Spreadsheet.xlsx]Portfolio!R136C4</stp>
        <tr r="D136" s="2"/>
      </tp>
      <tp>
        <v>45.54</v>
        <stp/>
        <stp>##V3_BDPV12</stp>
        <stp>CAR US Equity</stp>
        <stp>PX_YEST_CLOSE</stp>
        <stp>[Crispin Spreadsheet.xlsx]Portfolio!R211C6</stp>
        <tr r="F211" s="2"/>
      </tp>
      <tp>
        <v>21.9</v>
        <stp/>
        <stp>##V3_BDPV12</stp>
        <stp>SDF GY Equity</stp>
        <stp>PX_YEST_CLOSE</stp>
        <stp>[Crispin Spreadsheet.xlsx]Portfolio!R301C6</stp>
        <tr r="F301" s="2"/>
      </tp>
      <tp>
        <v>69.42</v>
        <stp/>
        <stp>##V3_BDPV12</stp>
        <stp>VSAT US Equity</stp>
        <stp>PX_YEST_CLOSE</stp>
        <stp>[Crispin Spreadsheet.xlsx]Portfolio!R254C6</stp>
        <tr r="F254" s="2"/>
      </tp>
      <tp>
        <v>30.87</v>
        <stp/>
        <stp>##V3_BDPV12</stp>
        <stp>PHIA NA Equity</stp>
        <stp>PX_YEST_CLOSE</stp>
        <stp>[Crispin Spreadsheet.xlsx]Portfolio!R302C6</stp>
        <tr r="F302" s="2"/>
      </tp>
      <tp>
        <v>217.8</v>
        <stp/>
        <stp>##V3_BDPV12</stp>
        <stp>WDH DC Equity</stp>
        <stp>PX_YEST_CLOSE</stp>
        <stp>[Crispin Spreadsheet.xlsx]Portfolio!R331C6</stp>
        <tr r="F331" s="2"/>
      </tp>
      <tp t="s">
        <v>CHF</v>
        <stp/>
        <stp>##V3_BDPV12</stp>
        <stp>NESN SW Equity</stp>
        <stp>CRNCY</stp>
        <stp>[Crispin Spreadsheet.xlsx]Portfolio!R309C4</stp>
        <tr r="D309" s="2"/>
      </tp>
      <tp>
        <v>171.05</v>
        <stp/>
        <stp>##V3_BDPV12</stp>
        <stp>GNC LN Equity</stp>
        <stp>PX_YEST_CLOSE</stp>
        <stp>[Crispin Spreadsheet.xlsx]Portfolio!R161C6</stp>
        <tr r="F161" s="2"/>
      </tp>
      <tp t="s">
        <v>SEK</v>
        <stp/>
        <stp>##V3_BDPV12</stp>
        <stp>JM SS Equity</stp>
        <stp>CRNCY</stp>
        <stp>[Crispin Spreadsheet.xlsx]Portfolio!R299C4</stp>
        <tr r="D299" s="2"/>
      </tp>
      <tp>
        <v>813.5</v>
        <stp/>
        <stp>##V3_BDPV12</stp>
        <stp>DTG LN Equity</stp>
        <stp>PX_YEST_CLOSE</stp>
        <stp>[Crispin Spreadsheet.xlsx]Portfolio!R291C6</stp>
        <tr r="F291" s="2"/>
      </tp>
      <tp t="s">
        <v>USD</v>
        <stp/>
        <stp>##V3_BDPV12</stp>
        <stp>CDZI US Equity</stp>
        <stp>CRNCY</stp>
        <stp>[Crispin Spreadsheet.xlsx]Portfolio!R214C4</stp>
        <tr r="D214" s="2"/>
      </tp>
      <tp>
        <v>49.58</v>
        <stp/>
        <stp>##V3_BDPV12</stp>
        <stp>TUP US Equity</stp>
        <stp>PX_YEST_CLOSE</stp>
        <stp>[Crispin Spreadsheet.xlsx]Portfolio!R251C6</stp>
        <tr r="F251" s="2"/>
      </tp>
      <tp>
        <v>814.5</v>
        <stp/>
        <stp>##V3_BDPV12</stp>
        <stp>DTG LN Equity</stp>
        <stp>LAST_PRICE</stp>
        <stp>[Crispin Spreadsheet2.xlsx]Portfolio!R291C7</stp>
        <tr r="G291" s="2"/>
      </tp>
      <tp>
        <v>67.34</v>
        <stp/>
        <stp>##V3_BDPV12</stp>
        <stp>KHC US Equity</stp>
        <stp>LAST_PRICE</stp>
        <stp>[Crispin Spreadsheet2.xlsx]Portfolio!R230C7</stp>
        <tr r="G230" s="2"/>
      </tp>
      <tp>
        <v>53.66</v>
        <stp/>
        <stp>##V3_BDPV12</stp>
        <stp>DAL US Equity</stp>
        <stp>LAST_PRICE</stp>
        <stp>[Crispin Spreadsheet2.xlsx]Portfolio!R219C7</stp>
        <tr r="G219" s="2"/>
      </tp>
      <tp>
        <v>123.04</v>
        <stp/>
        <stp>##V3_BDPV12</stp>
        <stp>MON US Equity</stp>
        <stp>LAST_PRICE</stp>
        <stp>[Crispin Spreadsheet2.xlsx]Portfolio!R307C7</stp>
        <tr r="G307" s="2"/>
      </tp>
      <tp>
        <v>88.73</v>
        <stp/>
        <stp>##V3_BDPV12</stp>
        <stp>WMT US Equity</stp>
        <stp>LAST_PRICE</stp>
        <stp>[Crispin Spreadsheet2.xlsx]Portfolio!R255C7</stp>
        <tr r="G255" s="2"/>
      </tp>
      <tp t="s">
        <v>USD</v>
        <stp/>
        <stp>##V3_BDPV12</stp>
        <stp>FWONK US Equity</stp>
        <stp>CRNCY</stp>
        <stp>[Crispin Spreadsheet.xlsx]Portfolio!R233C4</stp>
        <tr r="D233" s="2"/>
      </tp>
      <tp>
        <v>7.64</v>
        <stp/>
        <stp>##V3_BDPV12</stp>
        <stp>BLD AU Equity</stp>
        <stp>PX_YEST_CLOSE</stp>
        <stp>[Crispin Spreadsheet.xlsx]Portfolio!R10C6</stp>
        <tr r="F10" s="2"/>
      </tp>
      <tp>
        <v>4.91</v>
        <stp/>
        <stp>##V3_BDPV12</stp>
        <stp>FMG AU Equity</stp>
        <stp>PX_YEST_CLOSE</stp>
        <stp>[Crispin Spreadsheet.xlsx]Portfolio!R13C6</stp>
        <tr r="F13" s="2"/>
      </tp>
      <tp t="s">
        <v>EUR</v>
        <stp/>
        <stp>##V3_BDPV12</stp>
        <stp>RCO FP Equity</stp>
        <stp>CRNCY</stp>
        <stp>[Crispin Spreadsheet.xlsx]Portfolio!R52C4</stp>
        <tr r="D52" s="2"/>
      </tp>
      <tp>
        <v>74.92</v>
        <stp/>
        <stp>##V3_BDPV12</stp>
        <stp>NESN SW Equity</stp>
        <stp>LAST_PRICE</stp>
        <stp>[Crispin Spreadsheet.xlsx]Portfolio!R138C7</stp>
        <tr r="G138" s="2"/>
      </tp>
      <tp>
        <v>4.0124000000000004</v>
        <stp/>
        <stp>##V3_BDPV12</stp>
        <stp>EURBRL Curncy</stp>
        <stp>PX_YEST_CLOSE</stp>
        <stp>[Crispin Spreadsheet.xlsx]Portfolio!R26C30</stp>
        <tr r="AD26" s="2"/>
      </tp>
      <tp>
        <v>67.17</v>
        <stp/>
        <stp>##V3_BDPV12</stp>
        <stp>KHC US Equity</stp>
        <stp>PX_YEST_CLOSE</stp>
        <stp>[Crispin Spreadsheet.xlsx]Portfolio!R230C6</stp>
        <tr r="F230" s="2"/>
      </tp>
      <tp>
        <v>817.4</v>
        <stp/>
        <stp>##V3_BDPV12</stp>
        <stp>RR/ LN Equity</stp>
        <stp>PX_YEST_CLOSE</stp>
        <stp>[Crispin Spreadsheet.xlsx]Portfolio!R190C6</stp>
        <tr r="F190" s="2"/>
      </tp>
      <tp>
        <v>102.3</v>
        <stp/>
        <stp>##V3_BDPV12</stp>
        <stp>TALK LN Equity</stp>
        <stp>PX_YEST_CLOSE</stp>
        <stp>[Crispin Spreadsheet.xlsx]Portfolio!R197C6</stp>
        <tr r="F197" s="2"/>
      </tp>
      <tp>
        <v>335.12</v>
        <stp/>
        <stp>##V3_BDPV12</stp>
        <stp>TSLA US Equity</stp>
        <stp>PX_YEST_CLOSE</stp>
        <stp>[Crispin Spreadsheet.xlsx]Portfolio!R247C6</stp>
        <tr r="F247" s="2"/>
      </tp>
      <tp>
        <v>30.87</v>
        <stp/>
        <stp>##V3_BDPV12</stp>
        <stp>PHIA NA Equity</stp>
        <stp>PX_YEST_CLOSE</stp>
        <stp>[Crispin Spreadsheet.xlsx]Portfolio!R113C6</stp>
        <tr r="F113" s="2"/>
      </tp>
      <tp>
        <v>576</v>
        <stp/>
        <stp>##V3_BDPV12</stp>
        <stp>BA/ LN Equity</stp>
        <stp>PX_YEST_CLOSE</stp>
        <stp>[Crispin Spreadsheet.xlsx]Portfolio!R150C6</stp>
        <tr r="F150" s="2"/>
      </tp>
      <tp>
        <v>1</v>
        <stp/>
        <stp>##V3_BDPV12</stp>
        <stp>EURNOK Curncy</stp>
        <stp>QUOTE_FACTOR</stp>
        <stp>[Crispin Spreadsheet.xlsx]Portfolio!R306C12</stp>
        <tr r="L306" s="2"/>
      </tp>
      <tp>
        <v>1</v>
        <stp/>
        <stp>##V3_BDPV12</stp>
        <stp>EURNOK Curncy</stp>
        <stp>QUOTE_FACTOR</stp>
        <stp>[Crispin Spreadsheet.xlsx]Portfolio!R311C12</stp>
        <tr r="L311" s="2"/>
      </tp>
      <tp t="s">
        <v>CHF</v>
        <stp/>
        <stp>##V3_BDPV12</stp>
        <stp>NESN SW Equity</stp>
        <stp>CRNCY</stp>
        <stp>[Crispin Spreadsheet.xlsx]Portfolio!R138C4</stp>
        <tr r="D138" s="2"/>
      </tp>
      <tp>
        <v>5.4119999999999999</v>
        <stp/>
        <stp>##V3_BDPV12</stp>
        <stp>AGN NA Equity</stp>
        <stp>PX_YEST_CLOSE</stp>
        <stp>[Crispin Spreadsheet.xlsx]Portfolio!R110C6</stp>
        <tr r="F110" s="2"/>
      </tp>
      <tp>
        <v>1</v>
        <stp/>
        <stp>##V3_BDPV12</stp>
        <stp>EURNOK Curncy</stp>
        <stp>QUOTE_FACTOR</stp>
        <stp>[Crispin Spreadsheet.xlsx]Portfolio!R282C12</stp>
        <tr r="L282" s="2"/>
      </tp>
      <tp>
        <v>1</v>
        <stp/>
        <stp>##V3_BDPV12</stp>
        <stp>EURNOK Curncy</stp>
        <stp>QUOTE_FACTOR</stp>
        <stp>[Crispin Spreadsheet.xlsx]Portfolio!R288C12</stp>
        <tr r="L288" s="2"/>
      </tp>
      <tp>
        <v>1</v>
        <stp/>
        <stp>##V3_BDPV12</stp>
        <stp>EURNOK Curncy</stp>
        <stp>QUOTE_FACTOR</stp>
        <stp>[Crispin Spreadsheet.xlsx]Portfolio!R294C12</stp>
        <tr r="L294" s="2"/>
      </tp>
      <tp>
        <v>1</v>
        <stp/>
        <stp>##V3_BDPV12</stp>
        <stp>EURNOK Curncy</stp>
        <stp>QUOTE_FACTOR</stp>
        <stp>[Crispin Spreadsheet.xlsx]Portfolio!R120C12</stp>
        <tr r="L120" s="2"/>
      </tp>
      <tp>
        <v>1</v>
        <stp/>
        <stp>##V3_BDPV12</stp>
        <stp>EURNOK Curncy</stp>
        <stp>QUOTE_FACTOR</stp>
        <stp>[Crispin Spreadsheet.xlsx]Portfolio!R121C12</stp>
        <tr r="L121" s="2"/>
      </tp>
      <tp>
        <v>1</v>
        <stp/>
        <stp>##V3_BDPV12</stp>
        <stp>EURNOK Curncy</stp>
        <stp>QUOTE_FACTOR</stp>
        <stp>[Crispin Spreadsheet.xlsx]Portfolio!R122C12</stp>
        <tr r="L122" s="2"/>
      </tp>
      <tp>
        <v>1</v>
        <stp/>
        <stp>##V3_BDPV12</stp>
        <stp>EURNOK Curncy</stp>
        <stp>QUOTE_FACTOR</stp>
        <stp>[Crispin Spreadsheet.xlsx]Portfolio!R116C12</stp>
        <tr r="L116" s="2"/>
      </tp>
      <tp>
        <v>1</v>
        <stp/>
        <stp>##V3_BDPV12</stp>
        <stp>EURNOK Curncy</stp>
        <stp>QUOTE_FACTOR</stp>
        <stp>[Crispin Spreadsheet.xlsx]Portfolio!R117C12</stp>
        <tr r="L117" s="2"/>
      </tp>
      <tp>
        <v>1</v>
        <stp/>
        <stp>##V3_BDPV12</stp>
        <stp>EURNOK Curncy</stp>
        <stp>QUOTE_FACTOR</stp>
        <stp>[Crispin Spreadsheet.xlsx]Portfolio!R118C12</stp>
        <tr r="L118" s="2"/>
      </tp>
      <tp>
        <v>1</v>
        <stp/>
        <stp>##V3_BDPV12</stp>
        <stp>EURNOK Curncy</stp>
        <stp>QUOTE_FACTOR</stp>
        <stp>[Crispin Spreadsheet.xlsx]Portfolio!R119C12</stp>
        <tr r="L119" s="2"/>
      </tp>
      <tp>
        <v>718.8</v>
        <stp/>
        <stp>##V3_BDPV12</stp>
        <stp>PSON LN Equity</stp>
        <stp>PX_YEST_CLOSE</stp>
        <stp>[Crispin Spreadsheet.xlsx]Portfolio!R183C6</stp>
        <tr r="F183" s="2"/>
      </tp>
      <tp>
        <v>314.3</v>
        <stp/>
        <stp>##V3_BDPV12</stp>
        <stp>DOM LN Equity</stp>
        <stp>PX_YEST_CLOSE</stp>
        <stp>[Crispin Spreadsheet.xlsx]Portfolio!R160C6</stp>
        <tr r="F160" s="2"/>
      </tp>
      <tp>
        <v>128.44999999999999</v>
        <stp/>
        <stp>##V3_BDPV12</stp>
        <stp>SJM US Equity</stp>
        <stp>PX_YEST_CLOSE</stp>
        <stp>[Crispin Spreadsheet.xlsx]Portfolio!R300C6</stp>
        <tr r="F300" s="2"/>
      </tp>
      <tp>
        <v>384.9</v>
        <stp/>
        <stp>##V3_BDPV12</stp>
        <stp>UHR SW Equity</stp>
        <stp>PX_YEST_CLOSE</stp>
        <stp>[Crispin Spreadsheet.xlsx]Portfolio!R320C6</stp>
        <tr r="F320" s="2"/>
      </tp>
      <tp t="s">
        <v>GBp</v>
        <stp/>
        <stp>##V3_BDPV12</stp>
        <stp>ASHM LN Equity</stp>
        <stp>CRNCY</stp>
        <stp>[Crispin Spreadsheet.xlsx]Portfolio!R147C4</stp>
        <tr r="D147" s="2"/>
      </tp>
      <tp>
        <v>153.9</v>
        <stp/>
        <stp>##V3_BDPV12</stp>
        <stp>ITV LN Equity</stp>
        <stp>PX_YEST_CLOSE</stp>
        <stp>[Crispin Spreadsheet.xlsx]Portfolio!R170C6</stp>
        <tr r="F170" s="2"/>
      </tp>
      <tp>
        <v>2.58</v>
        <stp/>
        <stp>##V3_BDPV12</stp>
        <stp>WFT US Equity</stp>
        <stp>PX_YEST_CLOSE</stp>
        <stp>[Crispin Spreadsheet.xlsx]Portfolio!R330C6</stp>
        <tr r="F330" s="2"/>
      </tp>
      <tp t="s">
        <v>USD</v>
        <stp/>
        <stp>##V3_BDPV12</stp>
        <stp>NLSN US Equity</stp>
        <stp>CRNCY</stp>
        <stp>[Crispin Spreadsheet.xlsx]Portfolio!R238C4</stp>
        <tr r="D238" s="2"/>
      </tp>
      <tp>
        <v>14.632</v>
        <stp/>
        <stp>##V3_BDPV12</stp>
        <stp>EURZAr Curncy</stp>
        <stp>LAST_PRICE</stp>
        <stp>[Crispin Spreadsheet2.xlsx]Portfolio!R126C13</stp>
        <tr r="M126" s="2"/>
      </tp>
      <tp>
        <v>14.632</v>
        <stp/>
        <stp>##V3_BDPV12</stp>
        <stp>EURZAr Curncy</stp>
        <stp>LAST_PRICE</stp>
        <stp>[Crispin Spreadsheet2.xlsx]Portfolio!R125C13</stp>
        <tr r="M125" s="2"/>
      </tp>
      <tp>
        <v>53.234999999999999</v>
        <stp/>
        <stp>##V3_BDPV12</stp>
        <stp>AAL US Equity</stp>
        <stp>LAST_PRICE</stp>
        <stp>[Crispin Spreadsheet2.xlsx]Portfolio!R208C7</stp>
        <tr r="G208" s="2"/>
      </tp>
      <tp>
        <v>10.194100000000001</v>
        <stp/>
        <stp>##V3_BDPV12</stp>
        <stp>EURSEK Curncy</stp>
        <stp>LAST_PRICE</stp>
        <stp>[Crispin Spreadsheet2.xlsx]Portfolio!R132C13</stp>
        <tr r="M132" s="2"/>
      </tp>
      <tp>
        <v>10.194100000000001</v>
        <stp/>
        <stp>##V3_BDPV12</stp>
        <stp>EURSEK Curncy</stp>
        <stp>LAST_PRICE</stp>
        <stp>[Crispin Spreadsheet2.xlsx]Portfolio!R133C13</stp>
        <tr r="M133" s="2"/>
      </tp>
      <tp>
        <v>10.194100000000001</v>
        <stp/>
        <stp>##V3_BDPV12</stp>
        <stp>EURSEK Curncy</stp>
        <stp>LAST_PRICE</stp>
        <stp>[Crispin Spreadsheet2.xlsx]Portfolio!R130C13</stp>
        <tr r="M130" s="2"/>
      </tp>
      <tp>
        <v>10.194100000000001</v>
        <stp/>
        <stp>##V3_BDPV12</stp>
        <stp>EURSEK Curncy</stp>
        <stp>LAST_PRICE</stp>
        <stp>[Crispin Spreadsheet2.xlsx]Portfolio!R131C13</stp>
        <tr r="M131" s="2"/>
      </tp>
      <tp>
        <v>10.194100000000001</v>
        <stp/>
        <stp>##V3_BDPV12</stp>
        <stp>EURSEK Curncy</stp>
        <stp>LAST_PRICE</stp>
        <stp>[Crispin Spreadsheet2.xlsx]Portfolio!R129C13</stp>
        <tr r="M129" s="2"/>
      </tp>
      <tp>
        <v>10.194100000000001</v>
        <stp/>
        <stp>##V3_BDPV12</stp>
        <stp>EURSEK Curncy</stp>
        <stp>LAST_PRICE</stp>
        <stp>[Crispin Spreadsheet2.xlsx]Portfolio!R297C13</stp>
        <tr r="M297" s="2"/>
      </tp>
      <tp>
        <v>10.194100000000001</v>
        <stp/>
        <stp>##V3_BDPV12</stp>
        <stp>EURSEK Curncy</stp>
        <stp>LAST_PRICE</stp>
        <stp>[Crispin Spreadsheet2.xlsx]Portfolio!R299C13</stp>
        <tr r="M299" s="2"/>
      </tp>
      <tp>
        <v>1.2408999999999999</v>
        <stp/>
        <stp>##V3_BDPV12</stp>
        <stp>EURUSD Curncy</stp>
        <stp>LAST_PRICE</stp>
        <stp>[Crispin Spreadsheet2.xlsx]Portfolio!R318C13</stp>
        <tr r="M318" s="2"/>
      </tp>
      <tp>
        <v>1.2408999999999999</v>
        <stp/>
        <stp>##V3_BDPV12</stp>
        <stp>EURUSD Curncy</stp>
        <stp>LAST_PRICE</stp>
        <stp>[Crispin Spreadsheet2.xlsx]Portfolio!R314C13</stp>
        <tr r="M314" s="2"/>
      </tp>
      <tp>
        <v>1.2408999999999999</v>
        <stp/>
        <stp>##V3_BDPV12</stp>
        <stp>EURUSD Curncy</stp>
        <stp>LAST_PRICE</stp>
        <stp>[Crispin Spreadsheet2.xlsx]Portfolio!R310C13</stp>
        <tr r="M310" s="2"/>
      </tp>
      <tp>
        <v>1.2408999999999999</v>
        <stp/>
        <stp>##V3_BDPV12</stp>
        <stp>EURUSD Curncy</stp>
        <stp>LAST_PRICE</stp>
        <stp>[Crispin Spreadsheet2.xlsx]Portfolio!R313C13</stp>
        <tr r="M313" s="2"/>
      </tp>
      <tp>
        <v>1.2408999999999999</v>
        <stp/>
        <stp>##V3_BDPV12</stp>
        <stp>EURUSD Curncy</stp>
        <stp>LAST_PRICE</stp>
        <stp>[Crispin Spreadsheet2.xlsx]Portfolio!R308C13</stp>
        <tr r="M308" s="2"/>
      </tp>
      <tp>
        <v>1.2408999999999999</v>
        <stp/>
        <stp>##V3_BDPV12</stp>
        <stp>EURUSD Curncy</stp>
        <stp>LAST_PRICE</stp>
        <stp>[Crispin Spreadsheet2.xlsx]Portfolio!R305C13</stp>
        <tr r="M305" s="2"/>
      </tp>
      <tp>
        <v>1.2408999999999999</v>
        <stp/>
        <stp>##V3_BDPV12</stp>
        <stp>EURUSD Curncy</stp>
        <stp>LAST_PRICE</stp>
        <stp>[Crispin Spreadsheet2.xlsx]Portfolio!R304C13</stp>
        <tr r="M304" s="2"/>
      </tp>
      <tp>
        <v>1.2408999999999999</v>
        <stp/>
        <stp>##V3_BDPV12</stp>
        <stp>EURUSD Curncy</stp>
        <stp>LAST_PRICE</stp>
        <stp>[Crispin Spreadsheet2.xlsx]Portfolio!R307C13</stp>
        <tr r="M307" s="2"/>
      </tp>
      <tp>
        <v>1.2408999999999999</v>
        <stp/>
        <stp>##V3_BDPV12</stp>
        <stp>EURUSD Curncy</stp>
        <stp>LAST_PRICE</stp>
        <stp>[Crispin Spreadsheet2.xlsx]Portfolio!R300C13</stp>
        <tr r="M300" s="2"/>
      </tp>
      <tp>
        <v>1.2408999999999999</v>
        <stp/>
        <stp>##V3_BDPV12</stp>
        <stp>EURUSD Curncy</stp>
        <stp>LAST_PRICE</stp>
        <stp>[Crispin Spreadsheet2.xlsx]Portfolio!R303C13</stp>
        <tr r="M303" s="2"/>
      </tp>
      <tp>
        <v>1.2408999999999999</v>
        <stp/>
        <stp>##V3_BDPV12</stp>
        <stp>EURUSD Curncy</stp>
        <stp>LAST_PRICE</stp>
        <stp>[Crispin Spreadsheet2.xlsx]Portfolio!R330C13</stp>
        <tr r="M330" s="2"/>
      </tp>
      <tp>
        <v>1.2408999999999999</v>
        <stp/>
        <stp>##V3_BDPV12</stp>
        <stp>EURUSD Curncy</stp>
        <stp>LAST_PRICE</stp>
        <stp>[Crispin Spreadsheet2.xlsx]Portfolio!R333C13</stp>
        <tr r="M333" s="2"/>
      </tp>
      <tp>
        <v>1.2408999999999999</v>
        <stp/>
        <stp>##V3_BDPV12</stp>
        <stp>EURUSD Curncy</stp>
        <stp>LAST_PRICE</stp>
        <stp>[Crispin Spreadsheet2.xlsx]Portfolio!R329C13</stp>
        <tr r="M329" s="2"/>
      </tp>
      <tp>
        <v>1.2408999999999999</v>
        <stp/>
        <stp>##V3_BDPV12</stp>
        <stp>EURUSD Curncy</stp>
        <stp>LAST_PRICE</stp>
        <stp>[Crispin Spreadsheet2.xlsx]Portfolio!R328C13</stp>
        <tr r="M328" s="2"/>
      </tp>
      <tp>
        <v>1.2408999999999999</v>
        <stp/>
        <stp>##V3_BDPV12</stp>
        <stp>EURUSD Curncy</stp>
        <stp>LAST_PRICE</stp>
        <stp>[Crispin Spreadsheet2.xlsx]Portfolio!R325C13</stp>
        <tr r="M325" s="2"/>
      </tp>
      <tp>
        <v>1.2408999999999999</v>
        <stp/>
        <stp>##V3_BDPV12</stp>
        <stp>EURUSD Curncy</stp>
        <stp>LAST_PRICE</stp>
        <stp>[Crispin Spreadsheet2.xlsx]Portfolio!R324C13</stp>
        <tr r="M324" s="2"/>
      </tp>
      <tp>
        <v>1.2408999999999999</v>
        <stp/>
        <stp>##V3_BDPV12</stp>
        <stp>EURUSD Curncy</stp>
        <stp>LAST_PRICE</stp>
        <stp>[Crispin Spreadsheet2.xlsx]Portfolio!R327C13</stp>
        <tr r="M327" s="2"/>
      </tp>
      <tp>
        <v>1.2408999999999999</v>
        <stp/>
        <stp>##V3_BDPV12</stp>
        <stp>EURUSD Curncy</stp>
        <stp>LAST_PRICE</stp>
        <stp>[Crispin Spreadsheet2.xlsx]Portfolio!R326C13</stp>
        <tr r="M326" s="2"/>
      </tp>
      <tp>
        <v>1.2408999999999999</v>
        <stp/>
        <stp>##V3_BDPV12</stp>
        <stp>EURUSD Curncy</stp>
        <stp>LAST_PRICE</stp>
        <stp>[Crispin Spreadsheet2.xlsx]Portfolio!R321C13</stp>
        <tr r="M321" s="2"/>
      </tp>
      <tp>
        <v>1.2408999999999999</v>
        <stp/>
        <stp>##V3_BDPV12</stp>
        <stp>EURUSD Curncy</stp>
        <stp>LAST_PRICE</stp>
        <stp>[Crispin Spreadsheet2.xlsx]Portfolio!R323C13</stp>
        <tr r="M323" s="2"/>
      </tp>
      <tp>
        <v>1.2408999999999999</v>
        <stp/>
        <stp>##V3_BDPV12</stp>
        <stp>EURUSD Curncy</stp>
        <stp>LAST_PRICE</stp>
        <stp>[Crispin Spreadsheet2.xlsx]Portfolio!R295C13</stp>
        <tr r="M295" s="2"/>
      </tp>
      <tp>
        <v>1.2408999999999999</v>
        <stp/>
        <stp>##V3_BDPV12</stp>
        <stp>EURUSD Curncy</stp>
        <stp>LAST_PRICE</stp>
        <stp>[Crispin Spreadsheet2.xlsx]Portfolio!R296C13</stp>
        <tr r="M296" s="2"/>
      </tp>
      <tp>
        <v>1.2408999999999999</v>
        <stp/>
        <stp>##V3_BDPV12</stp>
        <stp>EURUSD Curncy</stp>
        <stp>LAST_PRICE</stp>
        <stp>[Crispin Spreadsheet2.xlsx]Portfolio!R290C13</stp>
        <tr r="M290" s="2"/>
      </tp>
      <tp>
        <v>1.2408999999999999</v>
        <stp/>
        <stp>##V3_BDPV12</stp>
        <stp>EURUSD Curncy</stp>
        <stp>LAST_PRICE</stp>
        <stp>[Crispin Spreadsheet2.xlsx]Portfolio!R289C13</stp>
        <tr r="M289" s="2"/>
      </tp>
      <tp>
        <v>1.2408999999999999</v>
        <stp/>
        <stp>##V3_BDPV12</stp>
        <stp>EURUSD Curncy</stp>
        <stp>LAST_PRICE</stp>
        <stp>[Crispin Spreadsheet2.xlsx]Portfolio!R286C13</stp>
        <tr r="M286" s="2"/>
      </tp>
      <tp>
        <v>1.2408999999999999</v>
        <stp/>
        <stp>##V3_BDPV12</stp>
        <stp>EURUSD Curncy</stp>
        <stp>LAST_PRICE</stp>
        <stp>[Crispin Spreadsheet2.xlsx]Portfolio!R255C13</stp>
        <tr r="M255" s="2"/>
      </tp>
      <tp>
        <v>1.2408999999999999</v>
        <stp/>
        <stp>##V3_BDPV12</stp>
        <stp>EURUSD Curncy</stp>
        <stp>LAST_PRICE</stp>
        <stp>[Crispin Spreadsheet2.xlsx]Portfolio!R254C13</stp>
        <tr r="M254" s="2"/>
      </tp>
      <tp>
        <v>1.2408999999999999</v>
        <stp/>
        <stp>##V3_BDPV12</stp>
        <stp>EURUSD Curncy</stp>
        <stp>LAST_PRICE</stp>
        <stp>[Crispin Spreadsheet2.xlsx]Portfolio!R257C13</stp>
        <tr r="M257" s="2"/>
      </tp>
      <tp>
        <v>1.2408999999999999</v>
        <stp/>
        <stp>##V3_BDPV12</stp>
        <stp>EURUSD Curncy</stp>
        <stp>LAST_PRICE</stp>
        <stp>[Crispin Spreadsheet2.xlsx]Portfolio!R256C13</stp>
        <tr r="M256" s="2"/>
      </tp>
      <tp>
        <v>1.2408999999999999</v>
        <stp/>
        <stp>##V3_BDPV12</stp>
        <stp>EURUSD Curncy</stp>
        <stp>LAST_PRICE</stp>
        <stp>[Crispin Spreadsheet2.xlsx]Portfolio!R251C13</stp>
        <tr r="M251" s="2"/>
      </tp>
      <tp>
        <v>1.2408999999999999</v>
        <stp/>
        <stp>##V3_BDPV12</stp>
        <stp>EURUSD Curncy</stp>
        <stp>LAST_PRICE</stp>
        <stp>[Crispin Spreadsheet2.xlsx]Portfolio!R250C13</stp>
        <tr r="M250" s="2"/>
      </tp>
      <tp>
        <v>1.2408999999999999</v>
        <stp/>
        <stp>##V3_BDPV12</stp>
        <stp>EURUSD Curncy</stp>
        <stp>LAST_PRICE</stp>
        <stp>[Crispin Spreadsheet2.xlsx]Portfolio!R253C13</stp>
        <tr r="M253" s="2"/>
      </tp>
      <tp>
        <v>1.2408999999999999</v>
        <stp/>
        <stp>##V3_BDPV12</stp>
        <stp>EURUSD Curncy</stp>
        <stp>LAST_PRICE</stp>
        <stp>[Crispin Spreadsheet2.xlsx]Portfolio!R252C13</stp>
        <tr r="M252" s="2"/>
      </tp>
      <tp>
        <v>1.2408999999999999</v>
        <stp/>
        <stp>##V3_BDPV12</stp>
        <stp>EURUSD Curncy</stp>
        <stp>LAST_PRICE</stp>
        <stp>[Crispin Spreadsheet2.xlsx]Portfolio!R249C13</stp>
        <tr r="M249" s="2"/>
      </tp>
      <tp>
        <v>1.2408999999999999</v>
        <stp/>
        <stp>##V3_BDPV12</stp>
        <stp>EURUSD Curncy</stp>
        <stp>LAST_PRICE</stp>
        <stp>[Crispin Spreadsheet2.xlsx]Portfolio!R248C13</stp>
        <tr r="M248" s="2"/>
      </tp>
      <tp>
        <v>1.2408999999999999</v>
        <stp/>
        <stp>##V3_BDPV12</stp>
        <stp>EURUSD Curncy</stp>
        <stp>LAST_PRICE</stp>
        <stp>[Crispin Spreadsheet2.xlsx]Portfolio!R245C13</stp>
        <tr r="M245" s="2"/>
      </tp>
      <tp>
        <v>1.2408999999999999</v>
        <stp/>
        <stp>##V3_BDPV12</stp>
        <stp>EURUSD Curncy</stp>
        <stp>LAST_PRICE</stp>
        <stp>[Crispin Spreadsheet2.xlsx]Portfolio!R244C13</stp>
        <tr r="M244" s="2"/>
      </tp>
      <tp>
        <v>1.2408999999999999</v>
        <stp/>
        <stp>##V3_BDPV12</stp>
        <stp>EURUSD Curncy</stp>
        <stp>LAST_PRICE</stp>
        <stp>[Crispin Spreadsheet2.xlsx]Portfolio!R247C13</stp>
        <tr r="M247" s="2"/>
      </tp>
      <tp>
        <v>1.2408999999999999</v>
        <stp/>
        <stp>##V3_BDPV12</stp>
        <stp>EURUSD Curncy</stp>
        <stp>LAST_PRICE</stp>
        <stp>[Crispin Spreadsheet2.xlsx]Portfolio!R246C13</stp>
        <tr r="M246" s="2"/>
      </tp>
      <tp>
        <v>1.2408999999999999</v>
        <stp/>
        <stp>##V3_BDPV12</stp>
        <stp>EURUSD Curncy</stp>
        <stp>LAST_PRICE</stp>
        <stp>[Crispin Spreadsheet2.xlsx]Portfolio!R241C13</stp>
        <tr r="M241" s="2"/>
      </tp>
      <tp>
        <v>1.2408999999999999</v>
        <stp/>
        <stp>##V3_BDPV12</stp>
        <stp>EURUSD Curncy</stp>
        <stp>LAST_PRICE</stp>
        <stp>[Crispin Spreadsheet2.xlsx]Portfolio!R240C13</stp>
        <tr r="M240" s="2"/>
      </tp>
      <tp>
        <v>1.2408999999999999</v>
        <stp/>
        <stp>##V3_BDPV12</stp>
        <stp>EURUSD Curncy</stp>
        <stp>LAST_PRICE</stp>
        <stp>[Crispin Spreadsheet2.xlsx]Portfolio!R243C13</stp>
        <tr r="M243" s="2"/>
      </tp>
      <tp>
        <v>1.2408999999999999</v>
        <stp/>
        <stp>##V3_BDPV12</stp>
        <stp>EURUSD Curncy</stp>
        <stp>LAST_PRICE</stp>
        <stp>[Crispin Spreadsheet2.xlsx]Portfolio!R242C13</stp>
        <tr r="M242" s="2"/>
      </tp>
      <tp>
        <v>1.2408999999999999</v>
        <stp/>
        <stp>##V3_BDPV12</stp>
        <stp>EURUSD Curncy</stp>
        <stp>LAST_PRICE</stp>
        <stp>[Crispin Spreadsheet2.xlsx]Portfolio!R275C13</stp>
        <tr r="M275" s="2"/>
      </tp>
      <tp>
        <v>1.2408999999999999</v>
        <stp/>
        <stp>##V3_BDPV12</stp>
        <stp>EURUSD Curncy</stp>
        <stp>LAST_PRICE</stp>
        <stp>[Crispin Spreadsheet2.xlsx]Portfolio!R274C13</stp>
        <tr r="M274" s="2"/>
      </tp>
      <tp>
        <v>1.2408999999999999</v>
        <stp/>
        <stp>##V3_BDPV12</stp>
        <stp>EURUSD Curncy</stp>
        <stp>LAST_PRICE</stp>
        <stp>[Crispin Spreadsheet2.xlsx]Portfolio!R277C13</stp>
        <tr r="M277" s="2"/>
      </tp>
      <tp>
        <v>1.2408999999999999</v>
        <stp/>
        <stp>##V3_BDPV12</stp>
        <stp>EURUSD Curncy</stp>
        <stp>LAST_PRICE</stp>
        <stp>[Crispin Spreadsheet2.xlsx]Portfolio!R276C13</stp>
        <tr r="M276" s="2"/>
      </tp>
      <tp>
        <v>1.2408999999999999</v>
        <stp/>
        <stp>##V3_BDPV12</stp>
        <stp>EURUSD Curncy</stp>
        <stp>LAST_PRICE</stp>
        <stp>[Crispin Spreadsheet2.xlsx]Portfolio!R271C13</stp>
        <tr r="M271" s="2"/>
      </tp>
      <tp>
        <v>1.2408999999999999</v>
        <stp/>
        <stp>##V3_BDPV12</stp>
        <stp>EURUSD Curncy</stp>
        <stp>LAST_PRICE</stp>
        <stp>[Crispin Spreadsheet2.xlsx]Portfolio!R272C13</stp>
        <tr r="M272" s="2"/>
      </tp>
      <tp>
        <v>1.2408999999999999</v>
        <stp/>
        <stp>##V3_BDPV12</stp>
        <stp>EURUSD Curncy</stp>
        <stp>LAST_PRICE</stp>
        <stp>[Crispin Spreadsheet2.xlsx]Portfolio!R262C13</stp>
        <tr r="M262" s="2"/>
      </tp>
      <tp>
        <v>1.2408999999999999</v>
        <stp/>
        <stp>##V3_BDPV12</stp>
        <stp>EURUSD Curncy</stp>
        <stp>LAST_PRICE</stp>
        <stp>[Crispin Spreadsheet2.xlsx]Portfolio!R219C13</stp>
        <tr r="M219" s="2"/>
      </tp>
      <tp>
        <v>1.2408999999999999</v>
        <stp/>
        <stp>##V3_BDPV12</stp>
        <stp>EURUSD Curncy</stp>
        <stp>LAST_PRICE</stp>
        <stp>[Crispin Spreadsheet2.xlsx]Portfolio!R218C13</stp>
        <tr r="M218" s="2"/>
      </tp>
      <tp>
        <v>1.2408999999999999</v>
        <stp/>
        <stp>##V3_BDPV12</stp>
        <stp>EURUSD Curncy</stp>
        <stp>LAST_PRICE</stp>
        <stp>[Crispin Spreadsheet2.xlsx]Portfolio!R215C13</stp>
        <tr r="M215" s="2"/>
      </tp>
      <tp>
        <v>1.2408999999999999</v>
        <stp/>
        <stp>##V3_BDPV12</stp>
        <stp>EURUSD Curncy</stp>
        <stp>LAST_PRICE</stp>
        <stp>[Crispin Spreadsheet2.xlsx]Portfolio!R214C13</stp>
        <tr r="M214" s="2"/>
      </tp>
      <tp>
        <v>1.2408999999999999</v>
        <stp/>
        <stp>##V3_BDPV12</stp>
        <stp>EURUSD Curncy</stp>
        <stp>LAST_PRICE</stp>
        <stp>[Crispin Spreadsheet2.xlsx]Portfolio!R217C13</stp>
        <tr r="M217" s="2"/>
      </tp>
      <tp>
        <v>1.2408999999999999</v>
        <stp/>
        <stp>##V3_BDPV12</stp>
        <stp>EURUSD Curncy</stp>
        <stp>LAST_PRICE</stp>
        <stp>[Crispin Spreadsheet2.xlsx]Portfolio!R216C13</stp>
        <tr r="M216" s="2"/>
      </tp>
      <tp>
        <v>1.2408999999999999</v>
        <stp/>
        <stp>##V3_BDPV12</stp>
        <stp>EURUSD Curncy</stp>
        <stp>LAST_PRICE</stp>
        <stp>[Crispin Spreadsheet2.xlsx]Portfolio!R211C13</stp>
        <tr r="M211" s="2"/>
      </tp>
      <tp>
        <v>1.2408999999999999</v>
        <stp/>
        <stp>##V3_BDPV12</stp>
        <stp>EURUSD Curncy</stp>
        <stp>LAST_PRICE</stp>
        <stp>[Crispin Spreadsheet2.xlsx]Portfolio!R210C13</stp>
        <tr r="M210" s="2"/>
      </tp>
      <tp>
        <v>1.2408999999999999</v>
        <stp/>
        <stp>##V3_BDPV12</stp>
        <stp>EURUSD Curncy</stp>
        <stp>LAST_PRICE</stp>
        <stp>[Crispin Spreadsheet2.xlsx]Portfolio!R213C13</stp>
        <tr r="M213" s="2"/>
      </tp>
      <tp>
        <v>1.2408999999999999</v>
        <stp/>
        <stp>##V3_BDPV12</stp>
        <stp>EURUSD Curncy</stp>
        <stp>LAST_PRICE</stp>
        <stp>[Crispin Spreadsheet2.xlsx]Portfolio!R212C13</stp>
        <tr r="M212" s="2"/>
      </tp>
      <tp>
        <v>1.2408999999999999</v>
        <stp/>
        <stp>##V3_BDPV12</stp>
        <stp>EURUSD Curncy</stp>
        <stp>LAST_PRICE</stp>
        <stp>[Crispin Spreadsheet2.xlsx]Portfolio!R209C13</stp>
        <tr r="M209" s="2"/>
      </tp>
      <tp>
        <v>1.2408999999999999</v>
        <stp/>
        <stp>##V3_BDPV12</stp>
        <stp>EURUSD Curncy</stp>
        <stp>LAST_PRICE</stp>
        <stp>[Crispin Spreadsheet2.xlsx]Portfolio!R208C13</stp>
        <tr r="M208" s="2"/>
      </tp>
      <tp>
        <v>1.2408999999999999</v>
        <stp/>
        <stp>##V3_BDPV12</stp>
        <stp>EURUSD Curncy</stp>
        <stp>LAST_PRICE</stp>
        <stp>[Crispin Spreadsheet2.xlsx]Portfolio!R207C13</stp>
        <tr r="M207" s="2"/>
      </tp>
      <tp>
        <v>1.2408999999999999</v>
        <stp/>
        <stp>##V3_BDPV12</stp>
        <stp>EURUSD Curncy</stp>
        <stp>LAST_PRICE</stp>
        <stp>[Crispin Spreadsheet2.xlsx]Portfolio!R239C13</stp>
        <tr r="M239" s="2"/>
      </tp>
      <tp>
        <v>1.2408999999999999</v>
        <stp/>
        <stp>##V3_BDPV12</stp>
        <stp>EURUSD Curncy</stp>
        <stp>LAST_PRICE</stp>
        <stp>[Crispin Spreadsheet2.xlsx]Portfolio!R238C13</stp>
        <tr r="M238" s="2"/>
      </tp>
      <tp>
        <v>1.2408999999999999</v>
        <stp/>
        <stp>##V3_BDPV12</stp>
        <stp>EURUSD Curncy</stp>
        <stp>LAST_PRICE</stp>
        <stp>[Crispin Spreadsheet2.xlsx]Portfolio!R235C13</stp>
        <tr r="M235" s="2"/>
      </tp>
      <tp>
        <v>1.2408999999999999</v>
        <stp/>
        <stp>##V3_BDPV12</stp>
        <stp>EURUSD Curncy</stp>
        <stp>LAST_PRICE</stp>
        <stp>[Crispin Spreadsheet2.xlsx]Portfolio!R234C13</stp>
        <tr r="M234" s="2"/>
      </tp>
      <tp>
        <v>1.2408999999999999</v>
        <stp/>
        <stp>##V3_BDPV12</stp>
        <stp>EURUSD Curncy</stp>
        <stp>LAST_PRICE</stp>
        <stp>[Crispin Spreadsheet2.xlsx]Portfolio!R237C13</stp>
        <tr r="M237" s="2"/>
      </tp>
      <tp>
        <v>1.2408999999999999</v>
        <stp/>
        <stp>##V3_BDPV12</stp>
        <stp>EURUSD Curncy</stp>
        <stp>LAST_PRICE</stp>
        <stp>[Crispin Spreadsheet2.xlsx]Portfolio!R236C13</stp>
        <tr r="M236" s="2"/>
      </tp>
      <tp>
        <v>1.2408999999999999</v>
        <stp/>
        <stp>##V3_BDPV12</stp>
        <stp>EURUSD Curncy</stp>
        <stp>LAST_PRICE</stp>
        <stp>[Crispin Spreadsheet2.xlsx]Portfolio!R231C13</stp>
        <tr r="M231" s="2"/>
      </tp>
      <tp>
        <v>1.2408999999999999</v>
        <stp/>
        <stp>##V3_BDPV12</stp>
        <stp>EURUSD Curncy</stp>
        <stp>LAST_PRICE</stp>
        <stp>[Crispin Spreadsheet2.xlsx]Portfolio!R230C13</stp>
        <tr r="M230" s="2"/>
      </tp>
      <tp>
        <v>1.2408999999999999</v>
        <stp/>
        <stp>##V3_BDPV12</stp>
        <stp>EURUSD Curncy</stp>
        <stp>LAST_PRICE</stp>
        <stp>[Crispin Spreadsheet2.xlsx]Portfolio!R233C13</stp>
        <tr r="M233" s="2"/>
      </tp>
      <tp>
        <v>1.2408999999999999</v>
        <stp/>
        <stp>##V3_BDPV12</stp>
        <stp>EURUSD Curncy</stp>
        <stp>LAST_PRICE</stp>
        <stp>[Crispin Spreadsheet2.xlsx]Portfolio!R232C13</stp>
        <tr r="M232" s="2"/>
      </tp>
      <tp>
        <v>1.2408999999999999</v>
        <stp/>
        <stp>##V3_BDPV12</stp>
        <stp>EURUSD Curncy</stp>
        <stp>LAST_PRICE</stp>
        <stp>[Crispin Spreadsheet2.xlsx]Portfolio!R229C13</stp>
        <tr r="M229" s="2"/>
      </tp>
      <tp>
        <v>1.2408999999999999</v>
        <stp/>
        <stp>##V3_BDPV12</stp>
        <stp>EURUSD Curncy</stp>
        <stp>LAST_PRICE</stp>
        <stp>[Crispin Spreadsheet2.xlsx]Portfolio!R228C13</stp>
        <tr r="M228" s="2"/>
      </tp>
      <tp>
        <v>1.2408999999999999</v>
        <stp/>
        <stp>##V3_BDPV12</stp>
        <stp>EURUSD Curncy</stp>
        <stp>LAST_PRICE</stp>
        <stp>[Crispin Spreadsheet2.xlsx]Portfolio!R225C13</stp>
        <tr r="M225" s="2"/>
      </tp>
      <tp>
        <v>1.2408999999999999</v>
        <stp/>
        <stp>##V3_BDPV12</stp>
        <stp>EURUSD Curncy</stp>
        <stp>LAST_PRICE</stp>
        <stp>[Crispin Spreadsheet2.xlsx]Portfolio!R224C13</stp>
        <tr r="M224" s="2"/>
      </tp>
      <tp>
        <v>1.2408999999999999</v>
        <stp/>
        <stp>##V3_BDPV12</stp>
        <stp>EURUSD Curncy</stp>
        <stp>LAST_PRICE</stp>
        <stp>[Crispin Spreadsheet2.xlsx]Portfolio!R227C13</stp>
        <tr r="M227" s="2"/>
      </tp>
      <tp>
        <v>1.2408999999999999</v>
        <stp/>
        <stp>##V3_BDPV12</stp>
        <stp>EURUSD Curncy</stp>
        <stp>LAST_PRICE</stp>
        <stp>[Crispin Spreadsheet2.xlsx]Portfolio!R226C13</stp>
        <tr r="M226" s="2"/>
      </tp>
      <tp>
        <v>1.2408999999999999</v>
        <stp/>
        <stp>##V3_BDPV12</stp>
        <stp>EURUSD Curncy</stp>
        <stp>LAST_PRICE</stp>
        <stp>[Crispin Spreadsheet2.xlsx]Portfolio!R221C13</stp>
        <tr r="M221" s="2"/>
      </tp>
      <tp>
        <v>1.2408999999999999</v>
        <stp/>
        <stp>##V3_BDPV12</stp>
        <stp>EURUSD Curncy</stp>
        <stp>LAST_PRICE</stp>
        <stp>[Crispin Spreadsheet2.xlsx]Portfolio!R220C13</stp>
        <tr r="M220" s="2"/>
      </tp>
      <tp>
        <v>1.2408999999999999</v>
        <stp/>
        <stp>##V3_BDPV12</stp>
        <stp>EURUSD Curncy</stp>
        <stp>LAST_PRICE</stp>
        <stp>[Crispin Spreadsheet2.xlsx]Portfolio!R223C13</stp>
        <tr r="M223" s="2"/>
      </tp>
      <tp>
        <v>1.2408999999999999</v>
        <stp/>
        <stp>##V3_BDPV12</stp>
        <stp>EURUSD Curncy</stp>
        <stp>LAST_PRICE</stp>
        <stp>[Crispin Spreadsheet2.xlsx]Portfolio!R222C13</stp>
        <tr r="M222" s="2"/>
      </tp>
      <tp>
        <v>1.2408999999999999</v>
        <stp/>
        <stp>##V3_BDPV12</stp>
        <stp>EURUSD Curncy</stp>
        <stp>LAST_PRICE</stp>
        <stp>[Crispin Spreadsheet2.xlsx]Portfolio!R198C13</stp>
        <tr r="M198" s="2"/>
      </tp>
      <tp>
        <v>131.52000000000001</v>
        <stp/>
        <stp>##V3_BDPV12</stp>
        <stp>EURJPY Curncy</stp>
        <stp>LAST_PRICE</stp>
        <stp>[Crispin Spreadsheet2.xlsx]Portfolio!R100C13</stp>
        <tr r="M100" s="2"/>
      </tp>
      <tp>
        <v>131.52000000000001</v>
        <stp/>
        <stp>##V3_BDPV12</stp>
        <stp>EURJPY Curncy</stp>
        <stp>LAST_PRICE</stp>
        <stp>[Crispin Spreadsheet2.xlsx]Portfolio!R101C13</stp>
        <tr r="M101" s="2"/>
      </tp>
      <tp>
        <v>131.52000000000001</v>
        <stp/>
        <stp>##V3_BDPV12</stp>
        <stp>EURJPY Curncy</stp>
        <stp>LAST_PRICE</stp>
        <stp>[Crispin Spreadsheet2.xlsx]Portfolio!R102C13</stp>
        <tr r="M102" s="2"/>
      </tp>
      <tp>
        <v>131.52000000000001</v>
        <stp/>
        <stp>##V3_BDPV12</stp>
        <stp>EURJPY Curncy</stp>
        <stp>LAST_PRICE</stp>
        <stp>[Crispin Spreadsheet2.xlsx]Portfolio!R103C13</stp>
        <tr r="M103" s="2"/>
      </tp>
      <tp>
        <v>131.52000000000001</v>
        <stp/>
        <stp>##V3_BDPV12</stp>
        <stp>EURJPY Curncy</stp>
        <stp>LAST_PRICE</stp>
        <stp>[Crispin Spreadsheet2.xlsx]Portfolio!R104C13</stp>
        <tr r="M104" s="2"/>
      </tp>
      <tp>
        <v>131.52000000000001</v>
        <stp/>
        <stp>##V3_BDPV12</stp>
        <stp>EURJPY Curncy</stp>
        <stp>LAST_PRICE</stp>
        <stp>[Crispin Spreadsheet2.xlsx]Portfolio!R105C13</stp>
        <tr r="M105" s="2"/>
      </tp>
      <tp>
        <v>131.52000000000001</v>
        <stp/>
        <stp>##V3_BDPV12</stp>
        <stp>EURJPY Curncy</stp>
        <stp>LAST_PRICE</stp>
        <stp>[Crispin Spreadsheet2.xlsx]Portfolio!R106C13</stp>
        <tr r="M106" s="2"/>
      </tp>
      <tp>
        <v>131.52000000000001</v>
        <stp/>
        <stp>##V3_BDPV12</stp>
        <stp>EURJPY Curncy</stp>
        <stp>LAST_PRICE</stp>
        <stp>[Crispin Spreadsheet2.xlsx]Portfolio!R107C13</stp>
        <tr r="M107" s="2"/>
      </tp>
      <tp>
        <v>153.55000000000001</v>
        <stp/>
        <stp>##V3_BDPV12</stp>
        <stp>ITV LN Equity</stp>
        <stp>LAST_PRICE</stp>
        <stp>[Crispin Spreadsheet2.xlsx]Portfolio!R170C7</stp>
        <tr r="G170" s="2"/>
      </tp>
      <tp>
        <v>36.79</v>
        <stp/>
        <stp>##V3_BDPV12</stp>
        <stp>NAV US Equity</stp>
        <stp>LAST_PRICE</stp>
        <stp>[Crispin Spreadsheet2.xlsx]Portfolio!R308C7</stp>
        <tr r="G308" s="2"/>
      </tp>
      <tp>
        <v>131.52000000000001</v>
        <stp/>
        <stp>##V3_BDPV12</stp>
        <stp>EURJPY Curncy</stp>
        <stp>LAST_PRICE</stp>
        <stp>[Crispin Spreadsheet2.xlsx]Portfolio!R263C13</stp>
        <tr r="M263" s="2"/>
      </tp>
      <tp>
        <v>131.52000000000001</v>
        <stp/>
        <stp>##V3_BDPV12</stp>
        <stp>EURJPY Curncy</stp>
        <stp>LAST_PRICE</stp>
        <stp>[Crispin Spreadsheet2.xlsx]Portfolio!R312C13</stp>
        <tr r="M312" s="2"/>
      </tp>
      <tp>
        <v>131.52000000000001</v>
        <stp/>
        <stp>##V3_BDPV12</stp>
        <stp>EURJPY Curncy</stp>
        <stp>LAST_PRICE</stp>
        <stp>[Crispin Spreadsheet2.xlsx]Portfolio!R317C13</stp>
        <tr r="M317" s="2"/>
      </tp>
      <tp>
        <v>131.52000000000001</v>
        <stp/>
        <stp>##V3_BDPV12</stp>
        <stp>EURJPY Curncy</stp>
        <stp>LAST_PRICE</stp>
        <stp>[Crispin Spreadsheet2.xlsx]Portfolio!R319C13</stp>
        <tr r="M319" s="2"/>
      </tp>
      <tp>
        <v>1261</v>
        <stp/>
        <stp>##V3_BDPV12</stp>
        <stp>WPP LN Equity</stp>
        <stp>LAST_PRICE</stp>
        <stp>[Crispin Spreadsheet2.xlsx]Portfolio!R204C7</stp>
        <tr r="G204" s="2"/>
      </tp>
      <tp>
        <v>9.6593</v>
        <stp/>
        <stp>##V3_BDPV12</stp>
        <stp>EURNOK Curncy</stp>
        <stp>LAST_PRICE</stp>
        <stp>[Crispin Spreadsheet2.xlsx]Portfolio!R116C13</stp>
        <tr r="M116" s="2"/>
      </tp>
      <tp>
        <v>9.6593</v>
        <stp/>
        <stp>##V3_BDPV12</stp>
        <stp>EURNOK Curncy</stp>
        <stp>LAST_PRICE</stp>
        <stp>[Crispin Spreadsheet2.xlsx]Portfolio!R117C13</stp>
        <tr r="M117" s="2"/>
      </tp>
      <tp>
        <v>9.6593</v>
        <stp/>
        <stp>##V3_BDPV12</stp>
        <stp>EURNOK Curncy</stp>
        <stp>LAST_PRICE</stp>
        <stp>[Crispin Spreadsheet2.xlsx]Portfolio!R118C13</stp>
        <tr r="M118" s="2"/>
      </tp>
      <tp>
        <v>9.6593</v>
        <stp/>
        <stp>##V3_BDPV12</stp>
        <stp>EURNOK Curncy</stp>
        <stp>LAST_PRICE</stp>
        <stp>[Crispin Spreadsheet2.xlsx]Portfolio!R119C13</stp>
        <tr r="M119" s="2"/>
      </tp>
      <tp>
        <v>9.6593</v>
        <stp/>
        <stp>##V3_BDPV12</stp>
        <stp>EURNOK Curncy</stp>
        <stp>LAST_PRICE</stp>
        <stp>[Crispin Spreadsheet2.xlsx]Portfolio!R122C13</stp>
        <tr r="M122" s="2"/>
      </tp>
      <tp>
        <v>9.6593</v>
        <stp/>
        <stp>##V3_BDPV12</stp>
        <stp>EURNOK Curncy</stp>
        <stp>LAST_PRICE</stp>
        <stp>[Crispin Spreadsheet2.xlsx]Portfolio!R120C13</stp>
        <tr r="M120" s="2"/>
      </tp>
      <tp>
        <v>9.6593</v>
        <stp/>
        <stp>##V3_BDPV12</stp>
        <stp>EURNOK Curncy</stp>
        <stp>LAST_PRICE</stp>
        <stp>[Crispin Spreadsheet2.xlsx]Portfolio!R121C13</stp>
        <tr r="M121" s="2"/>
      </tp>
      <tp>
        <v>9.6593</v>
        <stp/>
        <stp>##V3_BDPV12</stp>
        <stp>EURNOK Curncy</stp>
        <stp>LAST_PRICE</stp>
        <stp>[Crispin Spreadsheet2.xlsx]Portfolio!R294C13</stp>
        <tr r="M294" s="2"/>
      </tp>
      <tp>
        <v>9.6593</v>
        <stp/>
        <stp>##V3_BDPV12</stp>
        <stp>EURNOK Curncy</stp>
        <stp>LAST_PRICE</stp>
        <stp>[Crispin Spreadsheet2.xlsx]Portfolio!R282C13</stp>
        <tr r="M282" s="2"/>
      </tp>
      <tp>
        <v>9.6593</v>
        <stp/>
        <stp>##V3_BDPV12</stp>
        <stp>EURNOK Curncy</stp>
        <stp>LAST_PRICE</stp>
        <stp>[Crispin Spreadsheet2.xlsx]Portfolio!R288C13</stp>
        <tr r="M288" s="2"/>
      </tp>
      <tp>
        <v>9.6593</v>
        <stp/>
        <stp>##V3_BDPV12</stp>
        <stp>EURNOK Curncy</stp>
        <stp>LAST_PRICE</stp>
        <stp>[Crispin Spreadsheet2.xlsx]Portfolio!R311C13</stp>
        <tr r="M311" s="2"/>
      </tp>
      <tp>
        <v>9.6593</v>
        <stp/>
        <stp>##V3_BDPV12</stp>
        <stp>EURNOK Curncy</stp>
        <stp>LAST_PRICE</stp>
        <stp>[Crispin Spreadsheet2.xlsx]Portfolio!R306C13</stp>
        <tr r="M306" s="2"/>
      </tp>
      <tp>
        <v>1.1644399999999999</v>
        <stp/>
        <stp>##V3_BDPV12</stp>
        <stp>EURCHF Curncy</stp>
        <stp>LAST_PRICE</stp>
        <stp>[Crispin Spreadsheet2.xlsx]Portfolio!R139C13</stp>
        <tr r="M139" s="2"/>
      </tp>
      <tp>
        <v>1.1644399999999999</v>
        <stp/>
        <stp>##V3_BDPV12</stp>
        <stp>EURCHF Curncy</stp>
        <stp>LAST_PRICE</stp>
        <stp>[Crispin Spreadsheet2.xlsx]Portfolio!R138C13</stp>
        <tr r="M138" s="2"/>
      </tp>
      <tp>
        <v>1.1644399999999999</v>
        <stp/>
        <stp>##V3_BDPV12</stp>
        <stp>EURCHF Curncy</stp>
        <stp>LAST_PRICE</stp>
        <stp>[Crispin Spreadsheet2.xlsx]Portfolio!R137C13</stp>
        <tr r="M137" s="2"/>
      </tp>
      <tp>
        <v>1.1644399999999999</v>
        <stp/>
        <stp>##V3_BDPV12</stp>
        <stp>EURCHF Curncy</stp>
        <stp>LAST_PRICE</stp>
        <stp>[Crispin Spreadsheet2.xlsx]Portfolio!R136C13</stp>
        <tr r="M136" s="2"/>
      </tp>
      <tp>
        <v>1.58849</v>
        <stp/>
        <stp>##V3_BDPV12</stp>
        <stp>EURAUD Curncy</stp>
        <stp>LAST_PRICE</stp>
        <stp>[Crispin Spreadsheet2.xlsx]Portfolio!R269C13</stp>
        <tr r="M269" s="2"/>
      </tp>
      <tp>
        <v>1.1644399999999999</v>
        <stp/>
        <stp>##V3_BDPV12</stp>
        <stp>EURCHF Curncy</stp>
        <stp>LAST_PRICE</stp>
        <stp>[Crispin Spreadsheet2.xlsx]Portfolio!R320C13</stp>
        <tr r="M320" s="2"/>
      </tp>
      <tp>
        <v>1.1644399999999999</v>
        <stp/>
        <stp>##V3_BDPV12</stp>
        <stp>EURCHF Curncy</stp>
        <stp>LAST_PRICE</stp>
        <stp>[Crispin Spreadsheet2.xlsx]Portfolio!R309C13</stp>
        <tr r="M309" s="2"/>
      </tp>
      <tp>
        <v>1.1644399999999999</v>
        <stp/>
        <stp>##V3_BDPV12</stp>
        <stp>EURCHF Curncy</stp>
        <stp>LAST_PRICE</stp>
        <stp>[Crispin Spreadsheet2.xlsx]Portfolio!R285C13</stp>
        <tr r="M285" s="2"/>
      </tp>
      <tp>
        <v>4.0008999999999997</v>
        <stp/>
        <stp>##V3_BDPV12</stp>
        <stp>EURBRL Curncy</stp>
        <stp>LAST_PRICE</stp>
        <stp>[Crispin Spreadsheet2.xlsx]Portfolio!R316C13</stp>
        <tr r="M316" s="2"/>
      </tp>
      <tp>
        <v>0.89415</v>
        <stp/>
        <stp>##V3_BDPV12</stp>
        <stp>EURGBp Curncy</stp>
        <stp>LAST_PRICE</stp>
        <stp>[Crispin Spreadsheet2.xlsx]Portfolio!R188C13</stp>
        <tr r="M188" s="2"/>
      </tp>
      <tp>
        <v>0.89415</v>
        <stp/>
        <stp>##V3_BDPV12</stp>
        <stp>EURGBp Curncy</stp>
        <stp>LAST_PRICE</stp>
        <stp>[Crispin Spreadsheet2.xlsx]Portfolio!R183C13</stp>
        <tr r="M183" s="2"/>
      </tp>
      <tp>
        <v>0.89415</v>
        <stp/>
        <stp>##V3_BDPV12</stp>
        <stp>EURGBp Curncy</stp>
        <stp>LAST_PRICE</stp>
        <stp>[Crispin Spreadsheet2.xlsx]Portfolio!R184C13</stp>
        <tr r="M184" s="2"/>
      </tp>
      <tp>
        <v>0.89415</v>
        <stp/>
        <stp>##V3_BDPV12</stp>
        <stp>EURGBp Curncy</stp>
        <stp>LAST_PRICE</stp>
        <stp>[Crispin Spreadsheet2.xlsx]Portfolio!R186C13</stp>
        <tr r="M186" s="2"/>
      </tp>
      <tp>
        <v>0.89415</v>
        <stp/>
        <stp>##V3_BDPV12</stp>
        <stp>EURGBP Curncy</stp>
        <stp>LAST_PRICE</stp>
        <stp>[Crispin Spreadsheet2.xlsx]Portfolio!R189C13</stp>
        <tr r="M189" s="2"/>
      </tp>
      <tp>
        <v>0.89415</v>
        <stp/>
        <stp>##V3_BDPV12</stp>
        <stp>EURGBP Curncy</stp>
        <stp>LAST_PRICE</stp>
        <stp>[Crispin Spreadsheet2.xlsx]Portfolio!R181C13</stp>
        <tr r="M181" s="2"/>
      </tp>
      <tp>
        <v>0.89415</v>
        <stp/>
        <stp>##V3_BDPV12</stp>
        <stp>EURGBP Curncy</stp>
        <stp>LAST_PRICE</stp>
        <stp>[Crispin Spreadsheet2.xlsx]Portfolio!R180C13</stp>
        <tr r="M180" s="2"/>
      </tp>
      <tp>
        <v>0.89415</v>
        <stp/>
        <stp>##V3_BDPV12</stp>
        <stp>EURGBP Curncy</stp>
        <stp>LAST_PRICE</stp>
        <stp>[Crispin Spreadsheet2.xlsx]Portfolio!R182C13</stp>
        <tr r="M182" s="2"/>
      </tp>
      <tp>
        <v>0.89415</v>
        <stp/>
        <stp>##V3_BDPV12</stp>
        <stp>EURGBP Curncy</stp>
        <stp>LAST_PRICE</stp>
        <stp>[Crispin Spreadsheet2.xlsx]Portfolio!R185C13</stp>
        <tr r="M185" s="2"/>
      </tp>
      <tp>
        <v>0.89415</v>
        <stp/>
        <stp>##V3_BDPV12</stp>
        <stp>EURGBP Curncy</stp>
        <stp>LAST_PRICE</stp>
        <stp>[Crispin Spreadsheet2.xlsx]Portfolio!R187C13</stp>
        <tr r="M187" s="2"/>
      </tp>
      <tp>
        <v>0.89415</v>
        <stp/>
        <stp>##V3_BDPV12</stp>
        <stp>EURGBp Curncy</stp>
        <stp>LAST_PRICE</stp>
        <stp>[Crispin Spreadsheet2.xlsx]Portfolio!R199C13</stp>
        <tr r="M199" s="2"/>
      </tp>
      <tp>
        <v>0.89415</v>
        <stp/>
        <stp>##V3_BDPV12</stp>
        <stp>EURGBp Curncy</stp>
        <stp>LAST_PRICE</stp>
        <stp>[Crispin Spreadsheet2.xlsx]Portfolio!R190C13</stp>
        <tr r="M190" s="2"/>
      </tp>
      <tp>
        <v>0.89415</v>
        <stp/>
        <stp>##V3_BDPV12</stp>
        <stp>EURGBp Curncy</stp>
        <stp>LAST_PRICE</stp>
        <stp>[Crispin Spreadsheet2.xlsx]Portfolio!R195C13</stp>
        <tr r="M195" s="2"/>
      </tp>
      <tp>
        <v>0.89415</v>
        <stp/>
        <stp>##V3_BDPV12</stp>
        <stp>EURGBp Curncy</stp>
        <stp>LAST_PRICE</stp>
        <stp>[Crispin Spreadsheet2.xlsx]Portfolio!R197C13</stp>
        <tr r="M197" s="2"/>
      </tp>
      <tp>
        <v>0.89415</v>
        <stp/>
        <stp>##V3_BDPV12</stp>
        <stp>EURGBp Curncy</stp>
        <stp>LAST_PRICE</stp>
        <stp>[Crispin Spreadsheet2.xlsx]Portfolio!R196C13</stp>
        <tr r="M196" s="2"/>
      </tp>
      <tp>
        <v>0.89415</v>
        <stp/>
        <stp>##V3_BDPV12</stp>
        <stp>EURGBP Curncy</stp>
        <stp>LAST_PRICE</stp>
        <stp>[Crispin Spreadsheet2.xlsx]Portfolio!R191C13</stp>
        <tr r="M191" s="2"/>
      </tp>
      <tp>
        <v>0.89415</v>
        <stp/>
        <stp>##V3_BDPV12</stp>
        <stp>EURGBP Curncy</stp>
        <stp>LAST_PRICE</stp>
        <stp>[Crispin Spreadsheet2.xlsx]Portfolio!R193C13</stp>
        <tr r="M193" s="2"/>
      </tp>
      <tp>
        <v>0.89415</v>
        <stp/>
        <stp>##V3_BDPV12</stp>
        <stp>EURGBP Curncy</stp>
        <stp>LAST_PRICE</stp>
        <stp>[Crispin Spreadsheet2.xlsx]Portfolio!R192C13</stp>
        <tr r="M192" s="2"/>
      </tp>
      <tp>
        <v>0.89415</v>
        <stp/>
        <stp>##V3_BDPV12</stp>
        <stp>EURGBP Curncy</stp>
        <stp>LAST_PRICE</stp>
        <stp>[Crispin Spreadsheet2.xlsx]Portfolio!R194C13</stp>
        <tr r="M194" s="2"/>
      </tp>
      <tp>
        <v>0.89415</v>
        <stp/>
        <stp>##V3_BDPV12</stp>
        <stp>EURGBp Curncy</stp>
        <stp>LAST_PRICE</stp>
        <stp>[Crispin Spreadsheet2.xlsx]Portfolio!R149C13</stp>
        <tr r="M149" s="2"/>
      </tp>
      <tp>
        <v>0.89415</v>
        <stp/>
        <stp>##V3_BDPV12</stp>
        <stp>EURGBp Curncy</stp>
        <stp>LAST_PRICE</stp>
        <stp>[Crispin Spreadsheet2.xlsx]Portfolio!R148C13</stp>
        <tr r="M148" s="2"/>
      </tp>
      <tp>
        <v>0.89415</v>
        <stp/>
        <stp>##V3_BDPV12</stp>
        <stp>EURGBp Curncy</stp>
        <stp>LAST_PRICE</stp>
        <stp>[Crispin Spreadsheet2.xlsx]Portfolio!R143C13</stp>
        <tr r="M143" s="2"/>
      </tp>
      <tp>
        <v>0.89415</v>
        <stp/>
        <stp>##V3_BDPV12</stp>
        <stp>EURGBp Curncy</stp>
        <stp>LAST_PRICE</stp>
        <stp>[Crispin Spreadsheet2.xlsx]Portfolio!R142C13</stp>
        <tr r="M142" s="2"/>
      </tp>
      <tp>
        <v>0.89415</v>
        <stp/>
        <stp>##V3_BDPV12</stp>
        <stp>EURGBp Curncy</stp>
        <stp>LAST_PRICE</stp>
        <stp>[Crispin Spreadsheet2.xlsx]Portfolio!R145C13</stp>
        <tr r="M145" s="2"/>
      </tp>
      <tp>
        <v>0.89415</v>
        <stp/>
        <stp>##V3_BDPV12</stp>
        <stp>EURGBp Curncy</stp>
        <stp>LAST_PRICE</stp>
        <stp>[Crispin Spreadsheet2.xlsx]Portfolio!R144C13</stp>
        <tr r="M144" s="2"/>
      </tp>
      <tp>
        <v>0.89415</v>
        <stp/>
        <stp>##V3_BDPV12</stp>
        <stp>EURGBp Curncy</stp>
        <stp>LAST_PRICE</stp>
        <stp>[Crispin Spreadsheet2.xlsx]Portfolio!R147C13</stp>
        <tr r="M147" s="2"/>
      </tp>
      <tp>
        <v>0.89415</v>
        <stp/>
        <stp>##V3_BDPV12</stp>
        <stp>EURGBp Curncy</stp>
        <stp>LAST_PRICE</stp>
        <stp>[Crispin Spreadsheet2.xlsx]Portfolio!R146C13</stp>
        <tr r="M146" s="2"/>
      </tp>
      <tp>
        <v>0.89415</v>
        <stp/>
        <stp>##V3_BDPV12</stp>
        <stp>EURGBp Curncy</stp>
        <stp>LAST_PRICE</stp>
        <stp>[Crispin Spreadsheet2.xlsx]Portfolio!R159C13</stp>
        <tr r="M159" s="2"/>
      </tp>
      <tp>
        <v>0.89415</v>
        <stp/>
        <stp>##V3_BDPV12</stp>
        <stp>EURGBp Curncy</stp>
        <stp>LAST_PRICE</stp>
        <stp>[Crispin Spreadsheet2.xlsx]Portfolio!R158C13</stp>
        <tr r="M158" s="2"/>
      </tp>
      <tp>
        <v>0.89415</v>
        <stp/>
        <stp>##V3_BDPV12</stp>
        <stp>EURGBp Curncy</stp>
        <stp>LAST_PRICE</stp>
        <stp>[Crispin Spreadsheet2.xlsx]Portfolio!R151C13</stp>
        <tr r="M151" s="2"/>
      </tp>
      <tp>
        <v>0.89415</v>
        <stp/>
        <stp>##V3_BDPV12</stp>
        <stp>EURGBp Curncy</stp>
        <stp>LAST_PRICE</stp>
        <stp>[Crispin Spreadsheet2.xlsx]Portfolio!R150C13</stp>
        <tr r="M150" s="2"/>
      </tp>
      <tp>
        <v>0.89415</v>
        <stp/>
        <stp>##V3_BDPV12</stp>
        <stp>EURGBp Curncy</stp>
        <stp>LAST_PRICE</stp>
        <stp>[Crispin Spreadsheet2.xlsx]Portfolio!R152C13</stp>
        <tr r="M152" s="2"/>
      </tp>
      <tp>
        <v>0.89415</v>
        <stp/>
        <stp>##V3_BDPV12</stp>
        <stp>EURGBp Curncy</stp>
        <stp>LAST_PRICE</stp>
        <stp>[Crispin Spreadsheet2.xlsx]Portfolio!R157C13</stp>
        <tr r="M157" s="2"/>
      </tp>
      <tp>
        <v>0.89415</v>
        <stp/>
        <stp>##V3_BDPV12</stp>
        <stp>EURGBp Curncy</stp>
        <stp>LAST_PRICE</stp>
        <stp>[Crispin Spreadsheet2.xlsx]Portfolio!R156C13</stp>
        <tr r="M156" s="2"/>
      </tp>
      <tp>
        <v>0.89415</v>
        <stp/>
        <stp>##V3_BDPV12</stp>
        <stp>EURGBP Curncy</stp>
        <stp>LAST_PRICE</stp>
        <stp>[Crispin Spreadsheet2.xlsx]Portfolio!R153C13</stp>
        <tr r="M153" s="2"/>
      </tp>
      <tp>
        <v>0.89415</v>
        <stp/>
        <stp>##V3_BDPV12</stp>
        <stp>EURGBP Curncy</stp>
        <stp>LAST_PRICE</stp>
        <stp>[Crispin Spreadsheet2.xlsx]Portfolio!R155C13</stp>
        <tr r="M155" s="2"/>
      </tp>
      <tp>
        <v>0.89415</v>
        <stp/>
        <stp>##V3_BDPV12</stp>
        <stp>EURGBp Curncy</stp>
        <stp>LAST_PRICE</stp>
        <stp>[Crispin Spreadsheet2.xlsx]Portfolio!R169C13</stp>
        <tr r="M169" s="2"/>
      </tp>
      <tp>
        <v>0.89415</v>
        <stp/>
        <stp>##V3_BDPV12</stp>
        <stp>EURGBp Curncy</stp>
        <stp>LAST_PRICE</stp>
        <stp>[Crispin Spreadsheet2.xlsx]Portfolio!R168C13</stp>
        <tr r="M168" s="2"/>
      </tp>
      <tp>
        <v>0.89415</v>
        <stp/>
        <stp>##V3_BDPV12</stp>
        <stp>EURGBp Curncy</stp>
        <stp>LAST_PRICE</stp>
        <stp>[Crispin Spreadsheet2.xlsx]Portfolio!R161C13</stp>
        <tr r="M161" s="2"/>
      </tp>
      <tp>
        <v>0.89415</v>
        <stp/>
        <stp>##V3_BDPV12</stp>
        <stp>EURGBp Curncy</stp>
        <stp>LAST_PRICE</stp>
        <stp>[Crispin Spreadsheet2.xlsx]Portfolio!R160C13</stp>
        <tr r="M160" s="2"/>
      </tp>
      <tp>
        <v>0.89415</v>
        <stp/>
        <stp>##V3_BDPV12</stp>
        <stp>EURGBp Curncy</stp>
        <stp>LAST_PRICE</stp>
        <stp>[Crispin Spreadsheet2.xlsx]Portfolio!R162C13</stp>
        <tr r="M162" s="2"/>
      </tp>
      <tp>
        <v>0.89415</v>
        <stp/>
        <stp>##V3_BDPV12</stp>
        <stp>EURGBp Curncy</stp>
        <stp>LAST_PRICE</stp>
        <stp>[Crispin Spreadsheet2.xlsx]Portfolio!R165C13</stp>
        <tr r="M165" s="2"/>
      </tp>
      <tp>
        <v>0.89415</v>
        <stp/>
        <stp>##V3_BDPV12</stp>
        <stp>EURGBp Curncy</stp>
        <stp>LAST_PRICE</stp>
        <stp>[Crispin Spreadsheet2.xlsx]Portfolio!R164C13</stp>
        <tr r="M164" s="2"/>
      </tp>
      <tp>
        <v>0.89415</v>
        <stp/>
        <stp>##V3_BDPV12</stp>
        <stp>EURGBP Curncy</stp>
        <stp>LAST_PRICE</stp>
        <stp>[Crispin Spreadsheet2.xlsx]Portfolio!R163C13</stp>
        <tr r="M163" s="2"/>
      </tp>
      <tp>
        <v>0.89415</v>
        <stp/>
        <stp>##V3_BDPV12</stp>
        <stp>EURGBP Curncy</stp>
        <stp>LAST_PRICE</stp>
        <stp>[Crispin Spreadsheet2.xlsx]Portfolio!R167C13</stp>
        <tr r="M167" s="2"/>
      </tp>
      <tp>
        <v>0.89415</v>
        <stp/>
        <stp>##V3_BDPV12</stp>
        <stp>EURGBP Curncy</stp>
        <stp>LAST_PRICE</stp>
        <stp>[Crispin Spreadsheet2.xlsx]Portfolio!R166C13</stp>
        <tr r="M166" s="2"/>
      </tp>
      <tp>
        <v>0.89415</v>
        <stp/>
        <stp>##V3_BDPV12</stp>
        <stp>EURGBp Curncy</stp>
        <stp>LAST_PRICE</stp>
        <stp>[Crispin Spreadsheet2.xlsx]Portfolio!R179C13</stp>
        <tr r="M179" s="2"/>
      </tp>
      <tp>
        <v>0.89415</v>
        <stp/>
        <stp>##V3_BDPV12</stp>
        <stp>EURGBp Curncy</stp>
        <stp>LAST_PRICE</stp>
        <stp>[Crispin Spreadsheet2.xlsx]Portfolio!R178C13</stp>
        <tr r="M178" s="2"/>
      </tp>
      <tp>
        <v>0.89415</v>
        <stp/>
        <stp>##V3_BDPV12</stp>
        <stp>EURGBp Curncy</stp>
        <stp>LAST_PRICE</stp>
        <stp>[Crispin Spreadsheet2.xlsx]Portfolio!R170C13</stp>
        <tr r="M170" s="2"/>
      </tp>
      <tp>
        <v>0.89415</v>
        <stp/>
        <stp>##V3_BDPV12</stp>
        <stp>EURGBp Curncy</stp>
        <stp>LAST_PRICE</stp>
        <stp>[Crispin Spreadsheet2.xlsx]Portfolio!R173C13</stp>
        <tr r="M173" s="2"/>
      </tp>
      <tp>
        <v>0.89415</v>
        <stp/>
        <stp>##V3_BDPV12</stp>
        <stp>EURGBp Curncy</stp>
        <stp>LAST_PRICE</stp>
        <stp>[Crispin Spreadsheet2.xlsx]Portfolio!R175C13</stp>
        <tr r="M175" s="2"/>
      </tp>
      <tp>
        <v>0.89415</v>
        <stp/>
        <stp>##V3_BDPV12</stp>
        <stp>EURGBp Curncy</stp>
        <stp>LAST_PRICE</stp>
        <stp>[Crispin Spreadsheet2.xlsx]Portfolio!R174C13</stp>
        <tr r="M174" s="2"/>
      </tp>
      <tp>
        <v>0.89415</v>
        <stp/>
        <stp>##V3_BDPV12</stp>
        <stp>EURGBp Curncy</stp>
        <stp>LAST_PRICE</stp>
        <stp>[Crispin Spreadsheet2.xlsx]Portfolio!R177C13</stp>
        <tr r="M177" s="2"/>
      </tp>
      <tp>
        <v>0.89415</v>
        <stp/>
        <stp>##V3_BDPV12</stp>
        <stp>EURGBP Curncy</stp>
        <stp>LAST_PRICE</stp>
        <stp>[Crispin Spreadsheet2.xlsx]Portfolio!R171C13</stp>
        <tr r="M171" s="2"/>
      </tp>
      <tp>
        <v>0.89415</v>
        <stp/>
        <stp>##V3_BDPV12</stp>
        <stp>EURGBP Curncy</stp>
        <stp>LAST_PRICE</stp>
        <stp>[Crispin Spreadsheet2.xlsx]Portfolio!R172C13</stp>
        <tr r="M172" s="2"/>
      </tp>
      <tp>
        <v>0.89415</v>
        <stp/>
        <stp>##V3_BDPV12</stp>
        <stp>EURGBP Curncy</stp>
        <stp>LAST_PRICE</stp>
        <stp>[Crispin Spreadsheet2.xlsx]Portfolio!R176C13</stp>
        <tr r="M176" s="2"/>
      </tp>
      <tp>
        <v>34.979999999999997</v>
        <stp/>
        <stp>##V3_BDPV12</stp>
        <stp>FRO NO Equity</stp>
        <stp>LAST_PRICE</stp>
        <stp>[Crispin Spreadsheet.xlsx]Portfolio!R294C7</stp>
        <tr r="G294" s="2"/>
      </tp>
      <tp>
        <v>0.89415</v>
        <stp/>
        <stp>##V3_BDPV12</stp>
        <stp>EURGBp Curncy</stp>
        <stp>LAST_PRICE</stp>
        <stp>[Crispin Spreadsheet2.xlsx]Portfolio!R287C13</stp>
        <tr r="M287" s="2"/>
      </tp>
      <tp>
        <v>0.89415</v>
        <stp/>
        <stp>##V3_BDPV12</stp>
        <stp>EURGBp Curncy</stp>
        <stp>LAST_PRICE</stp>
        <stp>[Crispin Spreadsheet2.xlsx]Portfolio!R298C13</stp>
        <tr r="M298" s="2"/>
      </tp>
      <tp>
        <v>0.89415</v>
        <stp/>
        <stp>##V3_BDPV12</stp>
        <stp>EURGBp Curncy</stp>
        <stp>LAST_PRICE</stp>
        <stp>[Crispin Spreadsheet2.xlsx]Portfolio!R291C13</stp>
        <tr r="M291" s="2"/>
      </tp>
      <tp>
        <v>0.89415</v>
        <stp/>
        <stp>##V3_BDPV12</stp>
        <stp>EURGBP Curncy</stp>
        <stp>LAST_PRICE</stp>
        <stp>[Crispin Spreadsheet2.xlsx]Portfolio!R268C13</stp>
        <tr r="M268" s="2"/>
      </tp>
      <tp>
        <v>0.89415</v>
        <stp/>
        <stp>##V3_BDPV12</stp>
        <stp>EURGBP Curncy</stp>
        <stp>LAST_PRICE</stp>
        <stp>[Crispin Spreadsheet2.xlsx]Portfolio!R265C13</stp>
        <tr r="M265" s="2"/>
      </tp>
      <tp>
        <v>0.89415</v>
        <stp/>
        <stp>##V3_BDPV12</stp>
        <stp>EURGBP Curncy</stp>
        <stp>LAST_PRICE</stp>
        <stp>[Crispin Spreadsheet2.xlsx]Portfolio!R264C13</stp>
        <tr r="M264" s="2"/>
      </tp>
      <tp>
        <v>0.89415</v>
        <stp/>
        <stp>##V3_BDPV12</stp>
        <stp>EURGBP Curncy</stp>
        <stp>LAST_PRICE</stp>
        <stp>[Crispin Spreadsheet2.xlsx]Portfolio!R270C13</stp>
        <tr r="M270" s="2"/>
      </tp>
      <tp>
        <v>0.89415</v>
        <stp/>
        <stp>##V3_BDPV12</stp>
        <stp>EURGBP Curncy</stp>
        <stp>LAST_PRICE</stp>
        <stp>[Crispin Spreadsheet2.xlsx]Portfolio!R273C13</stp>
        <tr r="M273" s="2"/>
      </tp>
      <tp>
        <v>0.89415</v>
        <stp/>
        <stp>##V3_BDPV12</stp>
        <stp>EURGBp Curncy</stp>
        <stp>LAST_PRICE</stp>
        <stp>[Crispin Spreadsheet2.xlsx]Portfolio!R201C13</stp>
        <tr r="M201" s="2"/>
      </tp>
      <tp>
        <v>0.89415</v>
        <stp/>
        <stp>##V3_BDPV12</stp>
        <stp>EURGBp Curncy</stp>
        <stp>LAST_PRICE</stp>
        <stp>[Crispin Spreadsheet2.xlsx]Portfolio!R200C13</stp>
        <tr r="M200" s="2"/>
      </tp>
      <tp>
        <v>0.89415</v>
        <stp/>
        <stp>##V3_BDPV12</stp>
        <stp>EURGBp Curncy</stp>
        <stp>LAST_PRICE</stp>
        <stp>[Crispin Spreadsheet2.xlsx]Portfolio!R203C13</stp>
        <tr r="M203" s="2"/>
      </tp>
      <tp>
        <v>0.89415</v>
        <stp/>
        <stp>##V3_BDPV12</stp>
        <stp>EURGBp Curncy</stp>
        <stp>LAST_PRICE</stp>
        <stp>[Crispin Spreadsheet2.xlsx]Portfolio!R202C13</stp>
        <tr r="M202" s="2"/>
      </tp>
      <tp>
        <v>0.89415</v>
        <stp/>
        <stp>##V3_BDPV12</stp>
        <stp>EURGBp Curncy</stp>
        <stp>LAST_PRICE</stp>
        <stp>[Crispin Spreadsheet2.xlsx]Portfolio!R204C13</stp>
        <tr r="M204" s="2"/>
      </tp>
      <tp t="s">
        <v>EUR</v>
        <stp/>
        <stp>##V3_BDPV12</stp>
        <stp>ERF FP Equity</stp>
        <stp>CRNCY</stp>
        <stp>[Crispin Spreadsheet.xlsx]Portfolio!R48C4</stp>
        <tr r="D48" s="2"/>
      </tp>
      <tp t="s">
        <v>AUD</v>
        <stp/>
        <stp>##V3_BDPV12</stp>
        <stp>SVH AU Equity</stp>
        <stp>CRNCY</stp>
        <stp>[Crispin Spreadsheet.xlsx]Portfolio!R16C4</stp>
        <tr r="D16" s="2"/>
      </tp>
      <tp>
        <v>468.6</v>
        <stp/>
        <stp>##V3_BDPV12</stp>
        <stp>HEXAB SS Equity</stp>
        <stp>PX_YEST_CLOSE</stp>
        <stp>[Crispin Spreadsheet.xlsx]Portfolio!R297C6</stp>
        <tr r="F297" s="2"/>
      </tp>
      <tp>
        <v>1.58832</v>
        <stp/>
        <stp>##V3_BDPV12</stp>
        <stp>EURAUD Curncy</stp>
        <stp>PX_YEST_CLOSE</stp>
        <stp>[Crispin Spreadsheet.xlsx]Portfolio!R10C30</stp>
        <tr r="AD10" s="2"/>
      </tp>
      <tp>
        <v>1.58832</v>
        <stp/>
        <stp>##V3_BDPV12</stp>
        <stp>EURAUD Curncy</stp>
        <stp>PX_YEST_CLOSE</stp>
        <stp>[Crispin Spreadsheet.xlsx]Portfolio!R11C30</stp>
        <tr r="AD11" s="2"/>
      </tp>
      <tp>
        <v>1.58832</v>
        <stp/>
        <stp>##V3_BDPV12</stp>
        <stp>EURAUD Curncy</stp>
        <stp>PX_YEST_CLOSE</stp>
        <stp>[Crispin Spreadsheet.xlsx]Portfolio!R12C30</stp>
        <tr r="AD12" s="2"/>
      </tp>
      <tp>
        <v>1.58832</v>
        <stp/>
        <stp>##V3_BDPV12</stp>
        <stp>EURAUD Curncy</stp>
        <stp>PX_YEST_CLOSE</stp>
        <stp>[Crispin Spreadsheet.xlsx]Portfolio!R13C30</stp>
        <tr r="AD13" s="2"/>
      </tp>
      <tp>
        <v>1.58832</v>
        <stp/>
        <stp>##V3_BDPV12</stp>
        <stp>EURAUD Curncy</stp>
        <stp>PX_YEST_CLOSE</stp>
        <stp>[Crispin Spreadsheet.xlsx]Portfolio!R14C30</stp>
        <tr r="AD14" s="2"/>
      </tp>
      <tp>
        <v>1.58832</v>
        <stp/>
        <stp>##V3_BDPV12</stp>
        <stp>EURAUD Curncy</stp>
        <stp>PX_YEST_CLOSE</stp>
        <stp>[Crispin Spreadsheet.xlsx]Portfolio!R15C30</stp>
        <tr r="AD15" s="2"/>
      </tp>
      <tp>
        <v>1.58832</v>
        <stp/>
        <stp>##V3_BDPV12</stp>
        <stp>EURAUD Curncy</stp>
        <stp>PX_YEST_CLOSE</stp>
        <stp>[Crispin Spreadsheet.xlsx]Portfolio!R16C30</stp>
        <tr r="AD16" s="2"/>
      </tp>
      <tp>
        <v>1.58832</v>
        <stp/>
        <stp>##V3_BDPV12</stp>
        <stp>EURAUD Curncy</stp>
        <stp>PX_YEST_CLOSE</stp>
        <stp>[Crispin Spreadsheet.xlsx]Portfolio!R17C30</stp>
        <tr r="AD17" s="2"/>
      </tp>
      <tp>
        <v>1.58832</v>
        <stp/>
        <stp>##V3_BDPV12</stp>
        <stp>EURAUD Curncy</stp>
        <stp>PX_YEST_CLOSE</stp>
        <stp>[Crispin Spreadsheet.xlsx]Portfolio!R18C30</stp>
        <tr r="AD18" s="2"/>
      </tp>
      <tp>
        <v>1.58832</v>
        <stp/>
        <stp>##V3_BDPV12</stp>
        <stp>EURAUD Curncy</stp>
        <stp>PX_YEST_CLOSE</stp>
        <stp>[Crispin Spreadsheet.xlsx]Portfolio!R19C30</stp>
        <tr r="AD19" s="2"/>
      </tp>
      <tp>
        <v>67.17</v>
        <stp/>
        <stp>##V3_BDPV12</stp>
        <stp>KHC US Equity</stp>
        <stp>PX_YEST_CLOSE</stp>
        <stp>[Crispin Spreadsheet.xlsx]Portfolio!R303C6</stp>
        <tr r="F303" s="2"/>
      </tp>
      <tp t="s">
        <v>USD</v>
        <stp/>
        <stp>##V3_BDPV12</stp>
        <stp>CRUS US Equity</stp>
        <stp>CRNCY</stp>
        <stp>[Crispin Spreadsheet.xlsx]Portfolio!R216C4</stp>
        <tr r="D216" s="2"/>
      </tp>
      <tp>
        <v>199.02</v>
        <stp/>
        <stp>##V3_BDPV12</stp>
        <stp>VOD LN Equity</stp>
        <stp>PX_YEST_CLOSE</stp>
        <stp>[Crispin Spreadsheet.xlsx]Portfolio!R203C6</stp>
        <tr r="F203" s="2"/>
      </tp>
      <tp>
        <v>22.45</v>
        <stp/>
        <stp>##V3_BDPV12</stp>
        <stp>BFR US Equity</stp>
        <stp>PX_YEST_CLOSE</stp>
        <stp>[Crispin Spreadsheet.xlsx]Portfolio!R213C6</stp>
        <tr r="F213" s="2"/>
      </tp>
      <tp>
        <v>141.1</v>
        <stp/>
        <stp>##V3_BDPV12</stp>
        <stp>ACA LN Equity</stp>
        <stp>PX_YEST_CLOSE</stp>
        <stp>[Crispin Spreadsheet.xlsx]Portfolio!R143C6</stp>
        <tr r="F143" s="2"/>
      </tp>
      <tp>
        <v>99.27</v>
        <stp/>
        <stp>##V3_BDPV12</stp>
        <stp>XPO US Equity</stp>
        <stp>PX_YEST_CLOSE</stp>
        <stp>[Crispin Spreadsheet.xlsx]Portfolio!R333C6</stp>
        <tr r="F333" s="2"/>
      </tp>
      <tp>
        <v>120.75</v>
        <stp/>
        <stp>##V3_BDPV12</stp>
        <stp>SAFM US Equity</stp>
        <stp>PX_YEST_CLOSE</stp>
        <stp>[Crispin Spreadsheet.xlsx]Portfolio!R243C6</stp>
        <tr r="F243" s="2"/>
      </tp>
      <tp>
        <v>11.61</v>
        <stp/>
        <stp>##V3_BDPV12</stp>
        <stp>RDC US Equity</stp>
        <stp>PX_YEST_CLOSE</stp>
        <stp>[Crispin Spreadsheet.xlsx]Portfolio!R313C6</stp>
        <tr r="F313" s="2"/>
      </tp>
      <tp>
        <v>64.739999999999995</v>
        <stp/>
        <stp>##V3_BDPV12</stp>
        <stp>QCOM US Equity</stp>
        <stp>PX_YEST_CLOSE</stp>
        <stp>[Crispin Spreadsheet.xlsx]Portfolio!R241C6</stp>
        <tr r="F241" s="2"/>
      </tp>
      <tp>
        <v>128.22</v>
        <stp/>
        <stp>##V3_BDPV12</stp>
        <stp>SJM US Equity</stp>
        <stp>LAST_PRICE</stp>
        <stp>[Crispin Spreadsheet2.xlsx]Portfolio!R300C7</stp>
        <tr r="G300" s="2"/>
      </tp>
      <tp>
        <v>123.04</v>
        <stp/>
        <stp>##V3_BDPV12</stp>
        <stp>MON US Equity</stp>
        <stp>LAST_PRICE</stp>
        <stp>[Crispin Spreadsheet2.xlsx]Portfolio!R235C7</stp>
        <tr r="G235" s="2"/>
      </tp>
      <tp>
        <v>394.7</v>
        <stp/>
        <stp>##V3_BDPV12</stp>
        <stp>UHR SW Equity</stp>
        <stp>LAST_PRICE</stp>
        <stp>[Crispin Spreadsheet.xlsx]Portfolio!R139C7</stp>
        <tr r="G139" s="2"/>
      </tp>
      <tp t="s">
        <v>EUR</v>
        <stp/>
        <stp>##V3_BDPV12</stp>
        <stp>FTI FP Equity</stp>
        <stp>CRNCY</stp>
        <stp>[Crispin Spreadsheet.xlsx]Portfolio!R56C4</stp>
        <tr r="D56" s="2"/>
      </tp>
      <tp t="s">
        <v>DKK</v>
        <stp/>
        <stp>##V3_BDPV12</stp>
        <stp>WDH DC Equity</stp>
        <stp>CRNCY</stp>
        <stp>[Crispin Spreadsheet.xlsx]Portfolio!R37C4</stp>
        <tr r="D37" s="2"/>
      </tp>
      <tp>
        <v>333.12</v>
        <stp/>
        <stp>##V3_BDPV12</stp>
        <stp>CACC US Equity</stp>
        <stp>LAST_PRICE</stp>
        <stp>[Crispin Spreadsheet.xlsx]Portfolio!R218C7</stp>
        <tr r="G218" s="2"/>
      </tp>
      <tp>
        <v>1.99</v>
        <stp/>
        <stp>##V3_BDPV12</stp>
        <stp>SDRL NO Equity</stp>
        <stp>PX_YEST_CLOSE</stp>
        <stp>[Crispin Spreadsheet.xlsx]Portfolio!R122C6</stp>
        <tr r="F122" s="2"/>
      </tp>
      <tp>
        <v>71.510000000000005</v>
        <stp/>
        <stp>##V3_BDPV12</stp>
        <stp>LVS US Equity</stp>
        <stp>PX_YEST_CLOSE</stp>
        <stp>[Crispin Spreadsheet.xlsx]Portfolio!R232C6</stp>
        <tr r="F232" s="2"/>
      </tp>
      <tp t="s">
        <v>CHF</v>
        <stp/>
        <stp>##V3_BDPV12</stp>
        <stp>ARYN SW Equity</stp>
        <stp>CRNCY</stp>
        <stp>[Crispin Spreadsheet.xlsx]Portfolio!R285C4</stp>
        <tr r="D285" s="2"/>
      </tp>
      <tp>
        <v>108.21</v>
        <stp/>
        <stp>##V3_BDPV12</stp>
        <stp>BMA US Equity</stp>
        <stp>PX_YEST_CLOSE</stp>
        <stp>[Crispin Spreadsheet.xlsx]Portfolio!R212C6</stp>
        <tr r="F212" s="2"/>
      </tp>
      <tp>
        <v>21.06</v>
        <stp/>
        <stp>##V3_BDPV12</stp>
        <stp>GGP US Equity</stp>
        <stp>PX_YEST_CLOSE</stp>
        <stp>[Crispin Spreadsheet.xlsx]Portfolio!R222C6</stp>
        <tr r="F222" s="2"/>
      </tp>
      <tp>
        <v>91.46</v>
        <stp/>
        <stp>##V3_BDPV12</stp>
        <stp>WDI GY Equity</stp>
        <stp>PX_YEST_CLOSE</stp>
        <stp>[Crispin Spreadsheet.xlsx]Portfolio!R332C6</stp>
        <tr r="F332" s="2"/>
      </tp>
      <tp>
        <v>3765</v>
        <stp/>
        <stp>##V3_BDPV12</stp>
        <stp>BKG LN Equity</stp>
        <stp>PX_YEST_CLOSE</stp>
        <stp>[Crispin Spreadsheet.xlsx]Portfolio!R152C6</stp>
        <tr r="F152" s="2"/>
      </tp>
      <tp>
        <v>1226</v>
        <stp/>
        <stp>##V3_BDPV12</stp>
        <stp>ABC LN Equity</stp>
        <stp>PX_YEST_CLOSE</stp>
        <stp>[Crispin Spreadsheet.xlsx]Portfolio!R142C6</stp>
        <tr r="F142" s="2"/>
      </tp>
      <tp>
        <v>68</v>
        <stp/>
        <stp>##V3_BDPV12</stp>
        <stp>HDG NA Equity</stp>
        <stp>PX_YEST_CLOSE</stp>
        <stp>[Crispin Spreadsheet.xlsx]Portfolio!R112C6</stp>
        <tr r="F112" s="2"/>
      </tp>
      <tp>
        <v>11.61</v>
        <stp/>
        <stp>##V3_BDPV12</stp>
        <stp>RDC US Equity</stp>
        <stp>PX_YEST_CLOSE</stp>
        <stp>[Crispin Spreadsheet.xlsx]Portfolio!R242C6</stp>
        <tr r="F242" s="2"/>
      </tp>
      <tp t="s">
        <v>USD</v>
        <stp/>
        <stp>##V3_BDPV12</stp>
        <stp>COTY US Equity</stp>
        <stp>CRNCY</stp>
        <stp>[Crispin Spreadsheet.xlsx]Portfolio!R217C4</stp>
        <tr r="D217" s="2"/>
      </tp>
      <tp t="s">
        <v>USD</v>
        <stp/>
        <stp>##V3_BDPV12</stp>
        <stp>GOGO US Equity</stp>
        <stp>CRNCY</stp>
        <stp>[Crispin Spreadsheet.xlsx]Portfolio!R223C4</stp>
        <tr r="D223" s="2"/>
      </tp>
      <tp>
        <v>10.285</v>
        <stp/>
        <stp>##V3_BDPV12</stp>
        <stp>EDF FP Equity</stp>
        <stp>PX_YEST_CLOSE</stp>
        <stp>[Crispin Spreadsheet.xlsx]Portfolio!R292C6</stp>
        <tr r="F292" s="2"/>
      </tp>
      <tp>
        <v>176.6</v>
        <stp/>
        <stp>##V3_BDPV12</stp>
        <stp>URI US Equity</stp>
        <stp>PX_YEST_CLOSE</stp>
        <stp>[Crispin Spreadsheet.xlsx]Portfolio!R252C6</stp>
        <tr r="F252" s="2"/>
      </tp>
      <tp>
        <v>23.04</v>
        <stp/>
        <stp>##V3_BDPV12</stp>
        <stp>FTI FP Equity</stp>
        <stp>PX_YEST_CLOSE</stp>
        <stp>[Crispin Spreadsheet.xlsx]Portfolio!R322C6</stp>
        <tr r="F322" s="2"/>
      </tp>
      <tp>
        <v>67.34</v>
        <stp/>
        <stp>##V3_BDPV12</stp>
        <stp>KHC US Equity</stp>
        <stp>LAST_PRICE</stp>
        <stp>[Crispin Spreadsheet2.xlsx]Portfolio!R303C7</stp>
        <tr r="G303" s="2"/>
      </tp>
      <tp>
        <v>8.2152999999999992</v>
        <stp/>
        <stp>##V3_BDPV12</stp>
        <stp>USDSEK Curncy</stp>
        <stp>LAST_PRICE</stp>
        <stp>[Crispin Spreadsheet2.xlsx]Portfolio!R347C7</stp>
        <tr r="G347" s="2"/>
      </tp>
      <tp t="s">
        <v>SEK</v>
        <stp/>
        <stp>##V3_BDPV12</stp>
        <stp>ERICB SS Equity</stp>
        <stp>CRNCY</stp>
        <stp>[Crispin Spreadsheet.xlsx]Portfolio!R133C4</stp>
        <tr r="D133" s="2"/>
      </tp>
      <tp>
        <v>16.11</v>
        <stp/>
        <stp>##V3_BDPV12</stp>
        <stp>FCA IM Equity</stp>
        <stp>PX_YEST_CLOSE</stp>
        <stp>[Crispin Spreadsheet.xlsx]Portfolio!R90C6</stp>
        <tr r="F90" s="2"/>
      </tp>
      <tp>
        <v>20.93</v>
        <stp/>
        <stp>##V3_BDPV12</stp>
        <stp>TKA GY Equity</stp>
        <stp>PX_YEST_CLOSE</stp>
        <stp>[Crispin Spreadsheet.xlsx]Portfolio!R70C6</stp>
        <tr r="F70" s="2"/>
      </tp>
      <tp>
        <v>468.6</v>
        <stp/>
        <stp>##V3_BDPV12</stp>
        <stp>HEXAB SS Equity</stp>
        <stp>PX_YEST_CLOSE</stp>
        <stp>[Crispin Spreadsheet.xlsx]Portfolio!R131C6</stp>
        <tr r="F131" s="2"/>
      </tp>
      <tp>
        <v>26.675000000000001</v>
        <stp/>
        <stp>##V3_BDPV12</stp>
        <stp>MT NA Equity</stp>
        <stp>LAST_PRICE</stp>
        <stp>[Crispin Spreadsheet2.xlsx]Portfolio!R111C7</stp>
        <tr r="G111" s="2"/>
      </tp>
      <tp>
        <v>0.89266000000000001</v>
        <stp/>
        <stp>##V3_BDPV12</stp>
        <stp>EURGBP Curncy</stp>
        <stp>PX_YEST_CLOSE</stp>
        <stp>[Crispin Spreadsheet.xlsx]Portfolio!R33C30</stp>
        <tr r="AD33" s="2"/>
      </tp>
      <tp>
        <v>66.400000000000006</v>
        <stp/>
        <stp>##V3_BDPV12</stp>
        <stp>TUNG LN Equity</stp>
        <stp>LAST_PRICE</stp>
        <stp>[Crispin Spreadsheet.xlsx]Portfolio!R202C7</stp>
        <tr r="G202" s="2"/>
      </tp>
      <tp>
        <v>1373.5</v>
        <stp/>
        <stp>##V3_BDPV12</stp>
        <stp>SKY LN Equity</stp>
        <stp>PX_YEST_CLOSE</stp>
        <stp>[Crispin Spreadsheet.xlsx]Portfolio!R195C6</stp>
        <tr r="F195" s="2"/>
      </tp>
      <tp>
        <v>122.73</v>
        <stp/>
        <stp>##V3_BDPV12</stp>
        <stp>MON US Equity</stp>
        <stp>PX_YEST_CLOSE</stp>
        <stp>[Crispin Spreadsheet.xlsx]Portfolio!R235C6</stp>
        <tr r="F235" s="2"/>
      </tp>
      <tp t="s">
        <v>GBp</v>
        <stp/>
        <stp>##V3_BDPV12</stp>
        <stp>DMGT LN Equity</stp>
        <stp>CRNCY</stp>
        <stp>[Crispin Spreadsheet.xlsx]Portfolio!R157C4</stp>
        <tr r="D157" s="2"/>
      </tp>
      <tp>
        <v>146.38</v>
        <stp/>
        <stp>##V3_BDPV12</stp>
        <stp>CAT US Equity</stp>
        <stp>PX_YEST_CLOSE</stp>
        <stp>[Crispin Spreadsheet.xlsx]Portfolio!R215C6</stp>
        <tr r="F215" s="2"/>
      </tp>
      <tp>
        <v>51</v>
        <stp/>
        <stp>##V3_BDPV12</stp>
        <stp>BID US Equity</stp>
        <stp>PX_YEST_CLOSE</stp>
        <stp>[Crispin Spreadsheet.xlsx]Portfolio!R245C6</stp>
        <tr r="F245" s="2"/>
      </tp>
      <tp t="s">
        <v>GBp</v>
        <stp/>
        <stp>##V3_BDPV12</stp>
        <stp>BARC LN Equity</stp>
        <stp>CRNCY</stp>
        <stp>[Crispin Spreadsheet.xlsx]Portfolio!R151C4</stp>
        <tr r="D151" s="2"/>
      </tp>
      <tp>
        <v>61</v>
        <stp/>
        <stp>##V3_BDPV12</stp>
        <stp>AXL SJ Equity</stp>
        <stp>PX_YEST_CLOSE</stp>
        <stp>[Crispin Spreadsheet.xlsx]Portfolio!R125C6</stp>
        <tr r="F125" s="2"/>
      </tp>
      <tp>
        <v>21.06</v>
        <stp/>
        <stp>##V3_BDPV12</stp>
        <stp>GGP US Equity</stp>
        <stp>PX_YEST_CLOSE</stp>
        <stp>[Crispin Spreadsheet.xlsx]Portfolio!R295C6</stp>
        <tr r="F295" s="2"/>
      </tp>
      <tp>
        <v>13.025</v>
        <stp/>
        <stp>##V3_BDPV12</stp>
        <stp>SESG FP Equity</stp>
        <stp>PX_YEST_CLOSE</stp>
        <stp>[Crispin Spreadsheet.xlsx]Portfolio!R315C6</stp>
        <tr r="F315" s="2"/>
      </tp>
      <tp t="s">
        <v>USD</v>
        <stp/>
        <stp>##V3_BDPV12</stp>
        <stp>CACC US Equity</stp>
        <stp>CRNCY</stp>
        <stp>[Crispin Spreadsheet.xlsx]Portfolio!R290C4</stp>
        <tr r="D290" s="2"/>
      </tp>
      <tp>
        <v>1687.6</v>
        <stp/>
        <stp>##V3_BDPV12</stp>
        <stp>AAL LN Equity</stp>
        <stp>PX_YEST_CLOSE</stp>
        <stp>[Crispin Spreadsheet.xlsx]Portfolio!R145C6</stp>
        <tr r="F145" s="2"/>
      </tp>
      <tp>
        <v>65.3</v>
        <stp/>
        <stp>##V3_BDPV12</stp>
        <stp>TUNG LN Equity</stp>
        <stp>PX_YEST_CLOSE</stp>
        <stp>[Crispin Spreadsheet.xlsx]Portfolio!R202C6</stp>
        <tr r="F202" s="2"/>
      </tp>
      <tp>
        <v>30.13</v>
        <stp/>
        <stp>##V3_BDPV12</stp>
        <stp>UNVR US Equity</stp>
        <stp>PX_YEST_CLOSE</stp>
        <stp>[Crispin Spreadsheet.xlsx]Portfolio!R253C6</stp>
        <tr r="F253" s="2"/>
      </tp>
      <tp>
        <v>9.48</v>
        <stp/>
        <stp>##V3_BDPV12</stp>
        <stp>RIG US Equity</stp>
        <stp>PX_YEST_CLOSE</stp>
        <stp>[Crispin Spreadsheet.xlsx]Portfolio!R325C6</stp>
        <tr r="F325" s="2"/>
      </tp>
      <tp>
        <v>33.5</v>
        <stp/>
        <stp>##V3_BDPV12</stp>
        <stp>HUM LN Equity</stp>
        <stp>PX_YEST_CLOSE</stp>
        <stp>[Crispin Spreadsheet.xlsx]Portfolio!R165C6</stp>
        <tr r="F165" s="2"/>
      </tp>
      <tp>
        <v>88.77</v>
        <stp/>
        <stp>##V3_BDPV12</stp>
        <stp>WMT US Equity</stp>
        <stp>PX_YEST_CLOSE</stp>
        <stp>[Crispin Spreadsheet.xlsx]Portfolio!R255C6</stp>
        <tr r="F255" s="2"/>
      </tp>
      <tp>
        <v>556.5</v>
        <stp/>
        <stp>##V3_BDPV12</stp>
        <stp>LRE LN Equity</stp>
        <stp>PX_YEST_CLOSE</stp>
        <stp>[Crispin Spreadsheet.xlsx]Portfolio!R175C6</stp>
        <tr r="F175" s="2"/>
      </tp>
      <tp>
        <v>50.69</v>
        <stp/>
        <stp>##V3_BDPV12</stp>
        <stp>BID US Equity</stp>
        <stp>LAST_PRICE</stp>
        <stp>[Crispin Spreadsheet2.xlsx]Portfolio!R245C7</stp>
        <tr r="G245" s="2"/>
      </tp>
      <tp>
        <v>9.4949999999999992</v>
        <stp/>
        <stp>##V3_BDPV12</stp>
        <stp>RIG US Equity</stp>
        <stp>LAST_PRICE</stp>
        <stp>[Crispin Spreadsheet2.xlsx]Portfolio!R325C7</stp>
        <tr r="G325" s="2"/>
      </tp>
      <tp>
        <v>284.02</v>
        <stp/>
        <stp>##V3_BDPV12</stp>
        <stp>TDG US Equity</stp>
        <stp>LAST_PRICE</stp>
        <stp>[Crispin Spreadsheet2.xlsx]Portfolio!R248C7</stp>
        <tr r="G248" s="2"/>
      </tp>
      <tp>
        <v>25.5</v>
        <stp/>
        <stp>##V3_BDPV12</stp>
        <stp>AGY LN Equity</stp>
        <stp>LAST_PRICE</stp>
        <stp>[Crispin Spreadsheet.xlsx]Portfolio!R144C7</stp>
        <tr r="G144" s="2"/>
      </tp>
      <tp>
        <v>94.48</v>
        <stp/>
        <stp>##V3_BDPV12</stp>
        <stp>WDI GY Equity</stp>
        <stp>LAST_PRICE</stp>
        <stp>[Crispin Spreadsheet2.xlsx]Portfolio!R332C7</stp>
        <tr r="G332" s="2"/>
      </tp>
      <tp>
        <v>1.2408999999999999</v>
        <stp/>
        <stp>##V3_BDPV12</stp>
        <stp>EURUSD Curncy</stp>
        <stp>LAST_PRICE</stp>
        <stp>[Crispin Spreadsheet2.xlsx]Portfolio!R339C7</stp>
        <tr r="G339" s="2"/>
      </tp>
      <tp>
        <v>1.58849</v>
        <stp/>
        <stp>##V3_BDPV12</stp>
        <stp>EURAUD Curncy</stp>
        <stp>LAST_PRICE</stp>
        <stp>[Crispin Spreadsheet2.xlsx]Portfolio!R269C7</stp>
        <tr r="G269" s="2"/>
      </tp>
      <tp>
        <v>518.6</v>
        <stp/>
        <stp>##V3_BDPV12</stp>
        <stp>JUP LN Equity</stp>
        <stp>LAST_PRICE</stp>
        <stp>[Crispin Spreadsheet2.xlsx]Portfolio!R174C7</stp>
        <tr r="G174" s="2"/>
      </tp>
      <tp>
        <v>13.74</v>
        <stp/>
        <stp>##V3_BDPV12</stp>
        <stp>ORA FP Equity</stp>
        <stp>PX_YEST_CLOSE</stp>
        <stp>[Crispin Spreadsheet.xlsx]Portfolio!R51C6</stp>
        <tr r="F51" s="2"/>
      </tp>
      <tp>
        <v>10.285</v>
        <stp/>
        <stp>##V3_BDPV12</stp>
        <stp>EDF FP Equity</stp>
        <stp>PX_YEST_CLOSE</stp>
        <stp>[Crispin Spreadsheet.xlsx]Portfolio!R46C6</stp>
        <tr r="F46" s="2"/>
      </tp>
      <tp>
        <v>75.73</v>
        <stp/>
        <stp>##V3_BDPV12</stp>
        <stp>CBA AU Equity</stp>
        <stp>PX_YEST_CLOSE</stp>
        <stp>[Crispin Spreadsheet.xlsx]Portfolio!R11C6</stp>
        <tr r="F11" s="2"/>
      </tp>
      <tp>
        <v>21.9</v>
        <stp/>
        <stp>##V3_BDPV12</stp>
        <stp>SDF GY Equity</stp>
        <stp>PX_YEST_CLOSE</stp>
        <stp>[Crispin Spreadsheet.xlsx]Portfolio!R66C6</stp>
        <tr r="F66" s="2"/>
      </tp>
      <tp>
        <v>102.05</v>
        <stp/>
        <stp>##V3_BDPV12</stp>
        <stp>GETIB SS Equity</stp>
        <stp>PX_YEST_CLOSE</stp>
        <stp>[Crispin Spreadsheet.xlsx]Portfolio!R130C6</stp>
        <tr r="F130" s="2"/>
      </tp>
      <tp>
        <v>139.1</v>
        <stp/>
        <stp>##V3_BDPV12</stp>
        <stp>JUST LN Equity</stp>
        <stp>LAST_PRICE</stp>
        <stp>[Crispin Spreadsheet.xlsx]Portfolio!R173C7</stp>
        <tr r="G173" s="2"/>
      </tp>
      <tp>
        <v>26.4</v>
        <stp/>
        <stp>##V3_BDPV12</stp>
        <stp>PDG LN Equity</stp>
        <stp>PX_YEST_CLOSE</stp>
        <stp>[Crispin Spreadsheet.xlsx]Portfolio!R184C6</stp>
        <tr r="F184" s="2"/>
      </tp>
      <tp>
        <v>1266</v>
        <stp/>
        <stp>##V3_BDPV12</stp>
        <stp>WPP LN Equity</stp>
        <stp>PX_YEST_CLOSE</stp>
        <stp>[Crispin Spreadsheet.xlsx]Portfolio!R204C6</stp>
        <tr r="F204" s="2"/>
      </tp>
      <tp>
        <v>335.12</v>
        <stp/>
        <stp>##V3_BDPV12</stp>
        <stp>TSLA US Equity</stp>
        <stp>PX_YEST_CLOSE</stp>
        <stp>[Crispin Spreadsheet.xlsx]Portfolio!R323C6</stp>
        <tr r="F323" s="2"/>
      </tp>
      <tp>
        <v>1</v>
        <stp/>
        <stp>##V3_BDPV12</stp>
        <stp>EURJPY Curncy</stp>
        <stp>QUOTE_FACTOR</stp>
        <stp>[Crispin Spreadsheet.xlsx]Portfolio!R100C12</stp>
        <tr r="L100" s="2"/>
      </tp>
      <tp>
        <v>1</v>
        <stp/>
        <stp>##V3_BDPV12</stp>
        <stp>EURJPY Curncy</stp>
        <stp>QUOTE_FACTOR</stp>
        <stp>[Crispin Spreadsheet.xlsx]Portfolio!R101C12</stp>
        <tr r="L101" s="2"/>
      </tp>
      <tp>
        <v>1</v>
        <stp/>
        <stp>##V3_BDPV12</stp>
        <stp>EURJPY Curncy</stp>
        <stp>QUOTE_FACTOR</stp>
        <stp>[Crispin Spreadsheet.xlsx]Portfolio!R102C12</stp>
        <tr r="L102" s="2"/>
      </tp>
      <tp>
        <v>1</v>
        <stp/>
        <stp>##V3_BDPV12</stp>
        <stp>EURJPY Curncy</stp>
        <stp>QUOTE_FACTOR</stp>
        <stp>[Crispin Spreadsheet.xlsx]Portfolio!R103C12</stp>
        <tr r="L103" s="2"/>
      </tp>
      <tp>
        <v>1</v>
        <stp/>
        <stp>##V3_BDPV12</stp>
        <stp>EURJPY Curncy</stp>
        <stp>QUOTE_FACTOR</stp>
        <stp>[Crispin Spreadsheet.xlsx]Portfolio!R104C12</stp>
        <tr r="L104" s="2"/>
      </tp>
      <tp>
        <v>1</v>
        <stp/>
        <stp>##V3_BDPV12</stp>
        <stp>EURJPY Curncy</stp>
        <stp>QUOTE_FACTOR</stp>
        <stp>[Crispin Spreadsheet.xlsx]Portfolio!R105C12</stp>
        <tr r="L105" s="2"/>
      </tp>
      <tp>
        <v>1</v>
        <stp/>
        <stp>##V3_BDPV12</stp>
        <stp>EURJPY Curncy</stp>
        <stp>QUOTE_FACTOR</stp>
        <stp>[Crispin Spreadsheet.xlsx]Portfolio!R106C12</stp>
        <tr r="L106" s="2"/>
      </tp>
      <tp>
        <v>1</v>
        <stp/>
        <stp>##V3_BDPV12</stp>
        <stp>EURJPY Curncy</stp>
        <stp>QUOTE_FACTOR</stp>
        <stp>[Crispin Spreadsheet.xlsx]Portfolio!R107C12</stp>
        <tr r="L107" s="2"/>
      </tp>
      <tp>
        <v>1</v>
        <stp/>
        <stp>##V3_BDPV12</stp>
        <stp>EURJPY Curncy</stp>
        <stp>QUOTE_FACTOR</stp>
        <stp>[Crispin Spreadsheet.xlsx]Portfolio!R263C12</stp>
        <tr r="L263" s="2"/>
      </tp>
      <tp>
        <v>1</v>
        <stp/>
        <stp>##V3_BDPV12</stp>
        <stp>EURJPY Curncy</stp>
        <stp>QUOTE_FACTOR</stp>
        <stp>[Crispin Spreadsheet.xlsx]Portfolio!R312C12</stp>
        <tr r="L312" s="2"/>
      </tp>
      <tp>
        <v>1</v>
        <stp/>
        <stp>##V3_BDPV12</stp>
        <stp>EURJPY Curncy</stp>
        <stp>QUOTE_FACTOR</stp>
        <stp>[Crispin Spreadsheet.xlsx]Portfolio!R317C12</stp>
        <tr r="L317" s="2"/>
      </tp>
      <tp>
        <v>1</v>
        <stp/>
        <stp>##V3_BDPV12</stp>
        <stp>EURJPY Curncy</stp>
        <stp>QUOTE_FACTOR</stp>
        <stp>[Crispin Spreadsheet.xlsx]Portfolio!R319C12</stp>
        <tr r="L319" s="2"/>
      </tp>
      <tp>
        <v>1.724</v>
        <stp/>
        <stp>##V3_BDPV12</stp>
        <stp>CRN LN Equity</stp>
        <stp>PX_YEST_CLOSE</stp>
        <stp>[Crispin Spreadsheet.xlsx]Portfolio!R154C6</stp>
        <tr r="F154" s="2"/>
      </tp>
      <tp>
        <v>25.5</v>
        <stp/>
        <stp>##V3_BDPV12</stp>
        <stp>AGY LN Equity</stp>
        <stp>PX_YEST_CLOSE</stp>
        <stp>[Crispin Spreadsheet.xlsx]Portfolio!R144C6</stp>
        <tr r="F144" s="2"/>
      </tp>
      <tp t="s">
        <v>USD</v>
        <stp/>
        <stp>##V3_BDPV12</stp>
        <stp>GGAL US Equity</stp>
        <stp>CRNCY</stp>
        <stp>[Crispin Spreadsheet.xlsx]Portfolio!R225C4</stp>
        <tr r="D225" s="2"/>
      </tp>
      <tp>
        <v>30.46</v>
        <stp/>
        <stp>##V3_BDPV12</stp>
        <stp>FRO NO Equity</stp>
        <stp>PX_YEST_CLOSE</stp>
        <stp>[Crispin Spreadsheet.xlsx]Portfolio!R294C6</stp>
        <tr r="F294" s="2"/>
      </tp>
      <tp>
        <v>18.010000000000002</v>
        <stp/>
        <stp>##V3_BDPV12</stp>
        <stp>SNAP US Equity</stp>
        <stp>PX_YEST_CLOSE</stp>
        <stp>[Crispin Spreadsheet.xlsx]Portfolio!R244C6</stp>
        <tr r="F244" s="2"/>
      </tp>
      <tp>
        <v>507.4</v>
        <stp/>
        <stp>##V3_BDPV12</stp>
        <stp>JUP LN Equity</stp>
        <stp>PX_YEST_CLOSE</stp>
        <stp>[Crispin Spreadsheet.xlsx]Portfolio!R174C6</stp>
        <tr r="F174" s="2"/>
      </tp>
      <tp>
        <v>120.75</v>
        <stp/>
        <stp>##V3_BDPV12</stp>
        <stp>SAFM US Equity</stp>
        <stp>PX_YEST_CLOSE</stp>
        <stp>[Crispin Spreadsheet.xlsx]Portfolio!R314C6</stp>
        <tr r="F314" s="2"/>
      </tp>
      <tp>
        <v>88.76</v>
        <stp/>
        <stp>##V3_BDPV12</stp>
        <stp>ABI BB Equity</stp>
        <stp>PX_YEST_CLOSE</stp>
        <stp>[Crispin Spreadsheet.xlsx]Portfolio!R284C6</stp>
        <tr r="F284" s="2"/>
      </tp>
      <tp>
        <v>285.14999999999998</v>
        <stp/>
        <stp>##V3_BDPV12</stp>
        <stp>TDG US Equity</stp>
        <stp>PX_YEST_CLOSE</stp>
        <stp>[Crispin Spreadsheet.xlsx]Portfolio!R324C6</stp>
        <tr r="F324" s="2"/>
      </tp>
      <tp>
        <v>8.2152999999999992</v>
        <stp/>
        <stp>##V3_BDPV12</stp>
        <stp>USDSEK Curncy</stp>
        <stp>LAST_PRICE</stp>
        <stp>[Crispin Spreadsheet2.xlsx]Portfolio!R271C7</stp>
        <tr r="G271" s="2"/>
      </tp>
      <tp>
        <v>128.22</v>
        <stp/>
        <stp>##V3_BDPV12</stp>
        <stp>SJM US Equity</stp>
        <stp>LAST_PRICE</stp>
        <stp>[Crispin Spreadsheet2.xlsx]Portfolio!R227C7</stp>
        <tr r="G227" s="2"/>
      </tp>
      <tp>
        <v>181.7</v>
        <stp/>
        <stp>##V3_BDPV12</stp>
        <stp>JM SS Equity</stp>
        <stp>LAST_PRICE</stp>
        <stp>[Crispin Spreadsheet.xlsx]Portfolio!R299C7</stp>
        <tr r="G299" s="2"/>
      </tp>
      <tp>
        <v>110.976</v>
        <stp/>
        <stp>##V3_BDPV12</stp>
        <stp>HURLN 7.5 07/24/22 Corp</stp>
        <stp>PX_YEST_CLOSE</stp>
        <stp>[Crispin Spreadsheet.xlsx]Portfolio!R96C6</stp>
        <tr r="F96" s="2"/>
      </tp>
      <tp>
        <v>30.58</v>
        <stp/>
        <stp>##V3_BDPV12</stp>
        <stp>DEC FP Equity</stp>
        <stp>PX_YEST_CLOSE</stp>
        <stp>[Crispin Spreadsheet.xlsx]Portfolio!R50C6</stp>
        <tr r="F50" s="2"/>
      </tp>
      <tp t="s">
        <v>EUR</v>
        <stp/>
        <stp>##V3_BDPV12</stp>
        <stp>WDI GY Equity</stp>
        <stp>CRNCY</stp>
        <stp>[Crispin Spreadsheet.xlsx]Portfolio!R73C4</stp>
        <tr r="D73" s="2"/>
      </tp>
      <tp t="s">
        <v>EUR</v>
        <stp/>
        <stp>##V3_BDPV12</stp>
        <stp>WCH GY Equity</stp>
        <stp>CRNCY</stp>
        <stp>[Crispin Spreadsheet.xlsx]Portfolio!R72C4</stp>
        <tr r="D72" s="2"/>
      </tp>
      <tp>
        <v>50.86</v>
        <stp/>
        <stp>##V3_BDPV12</stp>
        <stp>LHN SW Equity</stp>
        <stp>PX_YEST_CLOSE</stp>
        <stp>[Crispin Spreadsheet.xlsx]Portfolio!R137C6</stp>
        <tr r="F137" s="2"/>
      </tp>
      <tp t="s">
        <v>GBp</v>
        <stp/>
        <stp>##V3_BDPV12</stp>
        <stp>INCH LN Equity</stp>
        <stp>CRNCY</stp>
        <stp>[Crispin Spreadsheet.xlsx]Portfolio!R168C4</stp>
        <tr r="D168" s="2"/>
      </tp>
      <tp>
        <v>122.73</v>
        <stp/>
        <stp>##V3_BDPV12</stp>
        <stp>MON US Equity</stp>
        <stp>PX_YEST_CLOSE</stp>
        <stp>[Crispin Spreadsheet.xlsx]Portfolio!R307C6</stp>
        <tr r="F307" s="2"/>
      </tp>
      <tp>
        <v>3765</v>
        <stp/>
        <stp>##V3_BDPV12</stp>
        <stp>BKG LN Equity</stp>
        <stp>PX_YEST_CLOSE</stp>
        <stp>[Crispin Spreadsheet.xlsx]Portfolio!R287C6</stp>
        <tr r="F287" s="2"/>
      </tp>
      <tp t="s">
        <v>USD</v>
        <stp/>
        <stp>##V3_BDPV12</stp>
        <stp>AAPL US Equity</stp>
        <stp>CRNCY</stp>
        <stp>[Crispin Spreadsheet.xlsx]Portfolio!R210C4</stp>
        <tr r="D210" s="2"/>
      </tp>
      <tp>
        <v>99.27</v>
        <stp/>
        <stp>##V3_BDPV12</stp>
        <stp>XPO US Equity</stp>
        <stp>PX_YEST_CLOSE</stp>
        <stp>[Crispin Spreadsheet.xlsx]Portfolio!R257C6</stp>
        <tr r="F257" s="2"/>
      </tp>
      <tp>
        <v>2.9000000000000001E-2</v>
        <stp/>
        <stp>##V3_BDPV12</stp>
        <stp>TSTR LN Equity</stp>
        <stp>PX_YEST_CLOSE</stp>
        <stp>[Crispin Spreadsheet.xlsx]Portfolio!R200C6</stp>
        <tr r="F200" s="2"/>
      </tp>
      <tp>
        <v>128.44999999999999</v>
        <stp/>
        <stp>##V3_BDPV12</stp>
        <stp>SJM US Equity</stp>
        <stp>PX_YEST_CLOSE</stp>
        <stp>[Crispin Spreadsheet.xlsx]Portfolio!R227C6</stp>
        <tr r="F227" s="2"/>
      </tp>
      <tp>
        <v>1.772</v>
        <stp/>
        <stp>##V3_BDPV12</stp>
        <stp>CRN LN Equity</stp>
        <stp>LAST_PRICE</stp>
        <stp>[Crispin Spreadsheet.xlsx]Portfolio!R154C7</stp>
        <tr r="G154" s="2"/>
      </tp>
      <tp t="s">
        <v>USD</v>
        <stp/>
        <stp>##V3_BDPV12</stp>
        <stp>FWONK US Equity</stp>
        <stp>CRNCY</stp>
        <stp>[Crispin Spreadsheet.xlsx]Portfolio!R305C4</stp>
        <tr r="D305" s="2"/>
      </tp>
      <tp>
        <v>828.2</v>
        <stp/>
        <stp>##V3_BDPV12</stp>
        <stp>RR/ LN Equity</stp>
        <stp>LAST_PRICE</stp>
        <stp>[Crispin Spreadsheet2.xlsx]Portfolio!R190C7</stp>
        <tr r="G190" s="2"/>
      </tp>
      <tp t="s">
        <v>EUR</v>
        <stp/>
        <stp>##V3_BDPV12</stp>
        <stp>ABI BB Equity</stp>
        <stp>CRNCY</stp>
        <stp>[Crispin Spreadsheet.xlsx]Portfolio!R22C4</stp>
        <tr r="D22" s="2"/>
      </tp>
      <tp t="s">
        <v>DKK</v>
        <stp/>
        <stp>##V3_BDPV12</stp>
        <stp>AMBUB DC Equity</stp>
        <stp>CRNCY</stp>
        <stp>[Crispin Spreadsheet.xlsx]Portfolio!R36C4</stp>
        <tr r="D36" s="2"/>
      </tp>
      <tp>
        <v>69.209999999999994</v>
        <stp/>
        <stp>##V3_BDPV12</stp>
        <stp>K US Equity</stp>
        <stp>LAST_PRICE</stp>
        <stp>[Crispin Spreadsheet2.xlsx]Portfolio!R228C7</stp>
        <tr r="G228" s="2"/>
      </tp>
      <tp>
        <v>7.4481000000000002</v>
        <stp/>
        <stp>##V3_BDPV12</stp>
        <stp>EURDKK Curncy</stp>
        <stp>PX_YEST_CLOSE</stp>
        <stp>[Crispin Spreadsheet.xlsx]Portfolio!R36C30</stp>
        <tr r="AD36" s="2"/>
      </tp>
      <tp>
        <v>7.4481000000000002</v>
        <stp/>
        <stp>##V3_BDPV12</stp>
        <stp>EURDKK Curncy</stp>
        <stp>PX_YEST_CLOSE</stp>
        <stp>[Crispin Spreadsheet.xlsx]Portfolio!R37C30</stp>
        <tr r="AD37" s="2"/>
      </tp>
      <tp>
        <v>5940</v>
        <stp/>
        <stp>##V3_BDPV12</stp>
        <stp>RRS LN Equity</stp>
        <stp>PX_YEST_CLOSE</stp>
        <stp>[Crispin Spreadsheet.xlsx]Portfolio!R186C6</stp>
        <tr r="F186" s="2"/>
      </tp>
      <tp>
        <v>16.25</v>
        <stp/>
        <stp>##V3_BDPV12</stp>
        <stp>SLP LN Equity</stp>
        <stp>PX_YEST_CLOSE</stp>
        <stp>[Crispin Spreadsheet.xlsx]Portfolio!R196C6</stp>
        <tr r="F196" s="2"/>
      </tp>
      <tp>
        <v>18.690000000000001</v>
        <stp/>
        <stp>##V3_BDPV12</stp>
        <stp>HTZ US Equity</stp>
        <stp>PX_YEST_CLOSE</stp>
        <stp>[Crispin Spreadsheet.xlsx]Portfolio!R296C6</stp>
        <tr r="F296" s="2"/>
      </tp>
      <tp>
        <v>18.690000000000001</v>
        <stp/>
        <stp>##V3_BDPV12</stp>
        <stp>HTZ US Equity</stp>
        <stp>PX_YEST_CLOSE</stp>
        <stp>[Crispin Spreadsheet.xlsx]Portfolio!R226C6</stp>
        <tr r="F226" s="2"/>
      </tp>
      <tp t="s">
        <v>GBp</v>
        <stp/>
        <stp>##V3_BDPV12</stp>
        <stp>INTU LN Equity</stp>
        <stp>CRNCY</stp>
        <stp>[Crispin Spreadsheet.xlsx]Portfolio!R169C4</stp>
        <tr r="D169" s="2"/>
      </tp>
      <tp>
        <v>36.06</v>
        <stp/>
        <stp>##V3_BDPV12</stp>
        <stp>NAV US Equity</stp>
        <stp>PX_YEST_CLOSE</stp>
        <stp>[Crispin Spreadsheet.xlsx]Portfolio!R236C6</stp>
        <tr r="F236" s="2"/>
      </tp>
      <tp>
        <v>32577</v>
        <stp/>
        <stp>##V3_BDPV12</stp>
        <stp>KIO SJ Equity</stp>
        <stp>PX_YEST_CLOSE</stp>
        <stp>[Crispin Spreadsheet.xlsx]Portfolio!R126C6</stp>
        <tr r="F126" s="2"/>
      </tp>
      <tp>
        <v>45.54</v>
        <stp/>
        <stp>##V3_BDPV12</stp>
        <stp>CAR US Equity</stp>
        <stp>PX_YEST_CLOSE</stp>
        <stp>[Crispin Spreadsheet.xlsx]Portfolio!R286C6</stp>
        <tr r="F286" s="2"/>
      </tp>
      <tp>
        <v>102.32</v>
        <stp/>
        <stp>##V3_BDPV12</stp>
        <stp>SPLK US Equity</stp>
        <stp>PX_YEST_CLOSE</stp>
        <stp>[Crispin Spreadsheet.xlsx]Portfolio!R246C6</stp>
        <tr r="F246" s="2"/>
      </tp>
      <tp>
        <v>2364</v>
        <stp/>
        <stp>##V3_BDPV12</stp>
        <stp>CCH LN Equity</stp>
        <stp>PX_YEST_CLOSE</stp>
        <stp>[Crispin Spreadsheet.xlsx]Portfolio!R156C6</stp>
        <tr r="F156" s="2"/>
      </tp>
      <tp>
        <v>2.58</v>
        <stp/>
        <stp>##V3_BDPV12</stp>
        <stp>WFT US Equity</stp>
        <stp>PX_YEST_CLOSE</stp>
        <stp>[Crispin Spreadsheet.xlsx]Portfolio!R256C6</stp>
        <tr r="F256" s="2"/>
      </tp>
      <tp>
        <v>150.65</v>
        <stp/>
        <stp>##V3_BDPV12</stp>
        <stp>MHG NO Equity</stp>
        <stp>PX_YEST_CLOSE</stp>
        <stp>[Crispin Spreadsheet.xlsx]Portfolio!R306C6</stp>
        <tr r="F306" s="2"/>
      </tp>
      <tp>
        <v>176.6</v>
        <stp/>
        <stp>##V3_BDPV12</stp>
        <stp>URI US Equity</stp>
        <stp>PX_YEST_CLOSE</stp>
        <stp>[Crispin Spreadsheet.xlsx]Portfolio!R326C6</stp>
        <tr r="F326" s="2"/>
      </tp>
      <tp>
        <v>23.23</v>
        <stp/>
        <stp>##V3_BDPV12</stp>
        <stp>SDF GY Equity</stp>
        <stp>LAST_PRICE</stp>
        <stp>[Crispin Spreadsheet2.xlsx]Portfolio!R301C7</stp>
        <tr r="G301" s="2"/>
      </tp>
      <tp>
        <v>151.75</v>
        <stp/>
        <stp>##V3_BDPV12</stp>
        <stp>MHG NO Equity</stp>
        <stp>LAST_PRICE</stp>
        <stp>[Crispin Spreadsheet.xlsx]Portfolio!R119C7</stp>
        <tr r="G119" s="2"/>
      </tp>
      <tp>
        <v>108.44499999999999</v>
        <stp/>
        <stp>##V3_BDPV12</stp>
        <stp>BMA US Equity</stp>
        <stp>LAST_PRICE</stp>
        <stp>[Crispin Spreadsheet2.xlsx]Portfolio!R212C7</stp>
        <tr r="G212" s="2"/>
      </tp>
      <tp>
        <v>171.5</v>
        <stp/>
        <stp>##V3_BDPV12</stp>
        <stp>OBD LN Equity</stp>
        <stp>LAST_PRICE</stp>
        <stp>[Crispin Spreadsheet.xlsx]Portfolio!R179C7</stp>
        <tr r="G179" s="2"/>
      </tp>
      <tp>
        <v>108.1</v>
        <stp/>
        <stp>##V3_BDPV12</stp>
        <stp>RCO FP Equity</stp>
        <stp>PX_YEST_CLOSE</stp>
        <stp>[Crispin Spreadsheet.xlsx]Portfolio!R52C6</stp>
        <tr r="F52" s="2"/>
      </tp>
      <tp>
        <v>6.4799999999999996E-2</v>
        <stp/>
        <stp>##V3_BDPV12</stp>
        <stp>NADLQ US Equity</stp>
        <stp>PX_YEST_CLOSE</stp>
        <stp>[Crispin Spreadsheet.xlsx]Portfolio!R239C6</stp>
        <tr r="F239" s="2"/>
      </tp>
      <tp t="s">
        <v>AUD</v>
        <stp/>
        <stp>##V3_BDPV12</stp>
        <stp>BLD AU Equity</stp>
        <stp>CRNCY</stp>
        <stp>[Crispin Spreadsheet.xlsx]Portfolio!R10C4</stp>
        <tr r="D10" s="2"/>
      </tp>
      <tp t="s">
        <v>AUD</v>
        <stp/>
        <stp>##V3_BDPV12</stp>
        <stp>FMG AU Equity</stp>
        <stp>CRNCY</stp>
        <stp>[Crispin Spreadsheet.xlsx]Portfolio!R13C4</stp>
        <tr r="D13" s="2"/>
      </tp>
      <tp>
        <v>117.7</v>
        <stp/>
        <stp>##V3_BDPV12</stp>
        <stp>SAFM US Equity</stp>
        <stp>LAST_PRICE</stp>
        <stp>[Crispin Spreadsheet.xlsx]Portfolio!R243C7</stp>
        <tr r="G243" s="2"/>
      </tp>
      <tp>
        <v>62.88</v>
        <stp/>
        <stp>##V3_BDPV12</stp>
        <stp>GGAL US Equity</stp>
        <stp>LAST_PRICE</stp>
        <stp>[Crispin Spreadsheet.xlsx]Portfolio!R225C7</stp>
        <tr r="G225" s="2"/>
      </tp>
      <tp>
        <v>3.64</v>
        <stp/>
        <stp>##V3_BDPV12</stp>
        <stp>KGC US Equity</stp>
        <stp>PX_YEST_CLOSE</stp>
        <stp>[Crispin Spreadsheet.xlsx]Portfolio!R229C6</stp>
        <tr r="F229" s="2"/>
      </tp>
      <tp>
        <v>1273</v>
        <stp/>
        <stp>##V3_BDPV12</stp>
        <stp>TPK LN Equity</stp>
        <stp>PX_YEST_CLOSE</stp>
        <stp>[Crispin Spreadsheet.xlsx]Portfolio!R199C6</stp>
        <tr r="F199" s="2"/>
      </tp>
      <tp t="s">
        <v>NOK</v>
        <stp/>
        <stp>##V3_BDPV12</stp>
        <stp>NODL NO Equity</stp>
        <stp>CRNCY</stp>
        <stp>[Crispin Spreadsheet.xlsx]Portfolio!R311C4</stp>
        <tr r="D311" s="2"/>
      </tp>
      <tp t="s">
        <v>EUR</v>
        <stp/>
        <stp>##V3_BDPV12</stp>
        <stp>MT NA Equity</stp>
        <stp>CRNCY</stp>
        <stp>[Crispin Spreadsheet.xlsx]Portfolio!R111C4</stp>
        <tr r="D111" s="2"/>
      </tp>
      <tp>
        <v>1</v>
        <stp/>
        <stp>##V3_BDPV12</stp>
        <stp>USDGBP Curncy</stp>
        <stp>QUOTE_FACTOR</stp>
        <stp>[Crispin Spreadsheet.xlsx]Portfolio!R345C12</stp>
        <tr r="L345" s="2"/>
      </tp>
      <tp>
        <v>1</v>
        <stp/>
        <stp>##V3_BDPV12</stp>
        <stp>USDGBP Curncy</stp>
        <stp>QUOTE_FACTOR</stp>
        <stp>[Crispin Spreadsheet.xlsx]Portfolio!R340C12</stp>
        <tr r="L340" s="2"/>
      </tp>
      <tp>
        <v>53.26</v>
        <stp/>
        <stp>##V3_BDPV12</stp>
        <stp>DAL US Equity</stp>
        <stp>PX_YEST_CLOSE</stp>
        <stp>[Crispin Spreadsheet.xlsx]Portfolio!R219C6</stp>
        <tr r="F219" s="2"/>
      </tp>
      <tp>
        <v>415</v>
        <stp/>
        <stp>##V3_BDPV12</stp>
        <stp>BME LN Equity</stp>
        <stp>PX_YEST_CLOSE</stp>
        <stp>[Crispin Spreadsheet.xlsx]Portfolio!R149C6</stp>
        <tr r="F149" s="2"/>
      </tp>
      <tp>
        <v>28.4</v>
        <stp/>
        <stp>##V3_BDPV12</stp>
        <stp>DEB LN Equity</stp>
        <stp>PX_YEST_CLOSE</stp>
        <stp>[Crispin Spreadsheet.xlsx]Portfolio!R159C6</stp>
        <tr r="F159" s="2"/>
      </tp>
      <tp>
        <v>384.9</v>
        <stp/>
        <stp>##V3_BDPV12</stp>
        <stp>UHR SW Equity</stp>
        <stp>PX_YEST_CLOSE</stp>
        <stp>[Crispin Spreadsheet.xlsx]Portfolio!R139C6</stp>
        <tr r="F139" s="2"/>
      </tp>
      <tp>
        <v>9.48</v>
        <stp/>
        <stp>##V3_BDPV12</stp>
        <stp>RIG US Equity</stp>
        <stp>PX_YEST_CLOSE</stp>
        <stp>[Crispin Spreadsheet.xlsx]Portfolio!R249C6</stp>
        <tr r="F249" s="2"/>
      </tp>
      <tp>
        <v>1</v>
        <stp/>
        <stp>##V3_BDPV12</stp>
        <stp>EURGBp Curncy</stp>
        <stp>QUOTE_FACTOR</stp>
        <stp>[Crispin Spreadsheet.xlsx]Portfolio!R291C12</stp>
        <tr r="L291" s="2"/>
      </tp>
      <tp>
        <v>1</v>
        <stp/>
        <stp>##V3_BDPV12</stp>
        <stp>EURGBp Curncy</stp>
        <stp>QUOTE_FACTOR</stp>
        <stp>[Crispin Spreadsheet.xlsx]Portfolio!R298C12</stp>
        <tr r="L298" s="2"/>
      </tp>
      <tp>
        <v>1</v>
        <stp/>
        <stp>##V3_BDPV12</stp>
        <stp>EURGBp Curncy</stp>
        <stp>QUOTE_FACTOR</stp>
        <stp>[Crispin Spreadsheet.xlsx]Portfolio!R287C12</stp>
        <tr r="L287" s="2"/>
      </tp>
      <tp>
        <v>1</v>
        <stp/>
        <stp>##V3_BDPV12</stp>
        <stp>EURGBp Curncy</stp>
        <stp>QUOTE_FACTOR</stp>
        <stp>[Crispin Spreadsheet.xlsx]Portfolio!R200C12</stp>
        <tr r="L200" s="2"/>
      </tp>
      <tp>
        <v>1</v>
        <stp/>
        <stp>##V3_BDPV12</stp>
        <stp>EURGBp Curncy</stp>
        <stp>QUOTE_FACTOR</stp>
        <stp>[Crispin Spreadsheet.xlsx]Portfolio!R201C12</stp>
        <tr r="L201" s="2"/>
      </tp>
      <tp>
        <v>1</v>
        <stp/>
        <stp>##V3_BDPV12</stp>
        <stp>EURGBp Curncy</stp>
        <stp>QUOTE_FACTOR</stp>
        <stp>[Crispin Spreadsheet.xlsx]Portfolio!R202C12</stp>
        <tr r="L202" s="2"/>
      </tp>
      <tp>
        <v>1</v>
        <stp/>
        <stp>##V3_BDPV12</stp>
        <stp>EURGBp Curncy</stp>
        <stp>QUOTE_FACTOR</stp>
        <stp>[Crispin Spreadsheet.xlsx]Portfolio!R203C12</stp>
        <tr r="L203" s="2"/>
      </tp>
      <tp>
        <v>1</v>
        <stp/>
        <stp>##V3_BDPV12</stp>
        <stp>EURGBp Curncy</stp>
        <stp>QUOTE_FACTOR</stp>
        <stp>[Crispin Spreadsheet.xlsx]Portfolio!R204C12</stp>
        <tr r="L204" s="2"/>
      </tp>
      <tp>
        <v>88.77</v>
        <stp/>
        <stp>##V3_BDPV12</stp>
        <stp>WMT US Equity</stp>
        <stp>PX_YEST_CLOSE</stp>
        <stp>[Crispin Spreadsheet.xlsx]Portfolio!R329C6</stp>
        <tr r="F329" s="2"/>
      </tp>
      <tp>
        <v>1</v>
        <stp/>
        <stp>##V3_BDPV12</stp>
        <stp>EURGBP Curncy</stp>
        <stp>QUOTE_FACTOR</stp>
        <stp>[Crispin Spreadsheet.xlsx]Portfolio!R270C12</stp>
        <tr r="L270" s="2"/>
      </tp>
      <tp>
        <v>1</v>
        <stp/>
        <stp>##V3_BDPV12</stp>
        <stp>EURGBP Curncy</stp>
        <stp>QUOTE_FACTOR</stp>
        <stp>[Crispin Spreadsheet.xlsx]Portfolio!R273C12</stp>
        <tr r="L273" s="2"/>
      </tp>
      <tp>
        <v>1</v>
        <stp/>
        <stp>##V3_BDPV12</stp>
        <stp>EURGBP Curncy</stp>
        <stp>QUOTE_FACTOR</stp>
        <stp>[Crispin Spreadsheet.xlsx]Portfolio!R264C12</stp>
        <tr r="L264" s="2"/>
      </tp>
      <tp>
        <v>1</v>
        <stp/>
        <stp>##V3_BDPV12</stp>
        <stp>EURGBP Curncy</stp>
        <stp>QUOTE_FACTOR</stp>
        <stp>[Crispin Spreadsheet.xlsx]Portfolio!R265C12</stp>
        <tr r="L265" s="2"/>
      </tp>
      <tp>
        <v>1</v>
        <stp/>
        <stp>##V3_BDPV12</stp>
        <stp>EURGBP Curncy</stp>
        <stp>QUOTE_FACTOR</stp>
        <stp>[Crispin Spreadsheet.xlsx]Portfolio!R268C12</stp>
        <tr r="L268" s="2"/>
      </tp>
      <tp>
        <v>171.5</v>
        <stp/>
        <stp>##V3_BDPV12</stp>
        <stp>OBD LN Equity</stp>
        <stp>PX_YEST_CLOSE</stp>
        <stp>[Crispin Spreadsheet.xlsx]Portfolio!R179C6</stp>
        <tr r="F179" s="2"/>
      </tp>
      <tp>
        <v>150.65</v>
        <stp/>
        <stp>##V3_BDPV12</stp>
        <stp>MHG NO Equity</stp>
        <stp>PX_YEST_CLOSE</stp>
        <stp>[Crispin Spreadsheet.xlsx]Portfolio!R119C6</stp>
        <tr r="F119" s="2"/>
      </tp>
      <tp>
        <v>1</v>
        <stp/>
        <stp>##V3_BDPV12</stp>
        <stp>EURGBp Curncy</stp>
        <stp>QUOTE_FACTOR</stp>
        <stp>[Crispin Spreadsheet.xlsx]Portfolio!R190C12</stp>
        <tr r="L190" s="2"/>
      </tp>
      <tp>
        <v>1</v>
        <stp/>
        <stp>##V3_BDPV12</stp>
        <stp>EURGBp Curncy</stp>
        <stp>QUOTE_FACTOR</stp>
        <stp>[Crispin Spreadsheet.xlsx]Portfolio!R195C12</stp>
        <tr r="L195" s="2"/>
      </tp>
      <tp>
        <v>1</v>
        <stp/>
        <stp>##V3_BDPV12</stp>
        <stp>EURGBp Curncy</stp>
        <stp>QUOTE_FACTOR</stp>
        <stp>[Crispin Spreadsheet.xlsx]Portfolio!R196C12</stp>
        <tr r="L196" s="2"/>
      </tp>
      <tp>
        <v>1</v>
        <stp/>
        <stp>##V3_BDPV12</stp>
        <stp>EURGBp Curncy</stp>
        <stp>QUOTE_FACTOR</stp>
        <stp>[Crispin Spreadsheet.xlsx]Portfolio!R197C12</stp>
        <tr r="L197" s="2"/>
      </tp>
      <tp>
        <v>1</v>
        <stp/>
        <stp>##V3_BDPV12</stp>
        <stp>EURGBp Curncy</stp>
        <stp>QUOTE_FACTOR</stp>
        <stp>[Crispin Spreadsheet.xlsx]Portfolio!R199C12</stp>
        <tr r="L199" s="2"/>
      </tp>
      <tp>
        <v>1</v>
        <stp/>
        <stp>##V3_BDPV12</stp>
        <stp>EURGBp Curncy</stp>
        <stp>QUOTE_FACTOR</stp>
        <stp>[Crispin Spreadsheet.xlsx]Portfolio!R183C12</stp>
        <tr r="L183" s="2"/>
      </tp>
      <tp>
        <v>1</v>
        <stp/>
        <stp>##V3_BDPV12</stp>
        <stp>EURGBp Curncy</stp>
        <stp>QUOTE_FACTOR</stp>
        <stp>[Crispin Spreadsheet.xlsx]Portfolio!R184C12</stp>
        <tr r="L184" s="2"/>
      </tp>
      <tp>
        <v>1</v>
        <stp/>
        <stp>##V3_BDPV12</stp>
        <stp>EURGBp Curncy</stp>
        <stp>QUOTE_FACTOR</stp>
        <stp>[Crispin Spreadsheet.xlsx]Portfolio!R186C12</stp>
        <tr r="L186" s="2"/>
      </tp>
      <tp>
        <v>1</v>
        <stp/>
        <stp>##V3_BDPV12</stp>
        <stp>EURGBp Curncy</stp>
        <stp>QUOTE_FACTOR</stp>
        <stp>[Crispin Spreadsheet.xlsx]Portfolio!R188C12</stp>
        <tr r="L188" s="2"/>
      </tp>
      <tp>
        <v>1</v>
        <stp/>
        <stp>##V3_BDPV12</stp>
        <stp>EURGBp Curncy</stp>
        <stp>QUOTE_FACTOR</stp>
        <stp>[Crispin Spreadsheet.xlsx]Portfolio!R150C12</stp>
        <tr r="L150" s="2"/>
      </tp>
      <tp>
        <v>1</v>
        <stp/>
        <stp>##V3_BDPV12</stp>
        <stp>EURGBp Curncy</stp>
        <stp>QUOTE_FACTOR</stp>
        <stp>[Crispin Spreadsheet.xlsx]Portfolio!R151C12</stp>
        <tr r="L151" s="2"/>
      </tp>
      <tp>
        <v>1</v>
        <stp/>
        <stp>##V3_BDPV12</stp>
        <stp>EURGBp Curncy</stp>
        <stp>QUOTE_FACTOR</stp>
        <stp>[Crispin Spreadsheet.xlsx]Portfolio!R152C12</stp>
        <tr r="L152" s="2"/>
      </tp>
      <tp>
        <v>1</v>
        <stp/>
        <stp>##V3_BDPV12</stp>
        <stp>EURGBp Curncy</stp>
        <stp>QUOTE_FACTOR</stp>
        <stp>[Crispin Spreadsheet.xlsx]Portfolio!R156C12</stp>
        <tr r="L156" s="2"/>
      </tp>
      <tp>
        <v>1</v>
        <stp/>
        <stp>##V3_BDPV12</stp>
        <stp>EURGBp Curncy</stp>
        <stp>QUOTE_FACTOR</stp>
        <stp>[Crispin Spreadsheet.xlsx]Portfolio!R157C12</stp>
        <tr r="L157" s="2"/>
      </tp>
      <tp>
        <v>1</v>
        <stp/>
        <stp>##V3_BDPV12</stp>
        <stp>EURGBp Curncy</stp>
        <stp>QUOTE_FACTOR</stp>
        <stp>[Crispin Spreadsheet.xlsx]Portfolio!R158C12</stp>
        <tr r="L158" s="2"/>
      </tp>
      <tp>
        <v>1</v>
        <stp/>
        <stp>##V3_BDPV12</stp>
        <stp>EURGBp Curncy</stp>
        <stp>QUOTE_FACTOR</stp>
        <stp>[Crispin Spreadsheet.xlsx]Portfolio!R159C12</stp>
        <tr r="L159" s="2"/>
      </tp>
      <tp>
        <v>1</v>
        <stp/>
        <stp>##V3_BDPV12</stp>
        <stp>EURGBp Curncy</stp>
        <stp>QUOTE_FACTOR</stp>
        <stp>[Crispin Spreadsheet.xlsx]Portfolio!R142C12</stp>
        <tr r="L142" s="2"/>
      </tp>
      <tp>
        <v>1</v>
        <stp/>
        <stp>##V3_BDPV12</stp>
        <stp>EURGBp Curncy</stp>
        <stp>QUOTE_FACTOR</stp>
        <stp>[Crispin Spreadsheet.xlsx]Portfolio!R143C12</stp>
        <tr r="L143" s="2"/>
      </tp>
      <tp>
        <v>1</v>
        <stp/>
        <stp>##V3_BDPV12</stp>
        <stp>EURGBp Curncy</stp>
        <stp>QUOTE_FACTOR</stp>
        <stp>[Crispin Spreadsheet.xlsx]Portfolio!R144C12</stp>
        <tr r="L144" s="2"/>
      </tp>
      <tp>
        <v>1</v>
        <stp/>
        <stp>##V3_BDPV12</stp>
        <stp>EURGBp Curncy</stp>
        <stp>QUOTE_FACTOR</stp>
        <stp>[Crispin Spreadsheet.xlsx]Portfolio!R145C12</stp>
        <tr r="L145" s="2"/>
      </tp>
      <tp>
        <v>1</v>
        <stp/>
        <stp>##V3_BDPV12</stp>
        <stp>EURGBp Curncy</stp>
        <stp>QUOTE_FACTOR</stp>
        <stp>[Crispin Spreadsheet.xlsx]Portfolio!R146C12</stp>
        <tr r="L146" s="2"/>
      </tp>
      <tp>
        <v>1</v>
        <stp/>
        <stp>##V3_BDPV12</stp>
        <stp>EURGBp Curncy</stp>
        <stp>QUOTE_FACTOR</stp>
        <stp>[Crispin Spreadsheet.xlsx]Portfolio!R147C12</stp>
        <tr r="L147" s="2"/>
      </tp>
      <tp>
        <v>1</v>
        <stp/>
        <stp>##V3_BDPV12</stp>
        <stp>EURGBp Curncy</stp>
        <stp>QUOTE_FACTOR</stp>
        <stp>[Crispin Spreadsheet.xlsx]Portfolio!R148C12</stp>
        <tr r="L148" s="2"/>
      </tp>
      <tp>
        <v>1</v>
        <stp/>
        <stp>##V3_BDPV12</stp>
        <stp>EURGBp Curncy</stp>
        <stp>QUOTE_FACTOR</stp>
        <stp>[Crispin Spreadsheet.xlsx]Portfolio!R149C12</stp>
        <tr r="L149" s="2"/>
      </tp>
      <tp>
        <v>1</v>
        <stp/>
        <stp>##V3_BDPV12</stp>
        <stp>EURGBp Curncy</stp>
        <stp>QUOTE_FACTOR</stp>
        <stp>[Crispin Spreadsheet.xlsx]Portfolio!R170C12</stp>
        <tr r="L170" s="2"/>
      </tp>
      <tp>
        <v>1</v>
        <stp/>
        <stp>##V3_BDPV12</stp>
        <stp>EURGBp Curncy</stp>
        <stp>QUOTE_FACTOR</stp>
        <stp>[Crispin Spreadsheet.xlsx]Portfolio!R173C12</stp>
        <tr r="L173" s="2"/>
      </tp>
      <tp>
        <v>1</v>
        <stp/>
        <stp>##V3_BDPV12</stp>
        <stp>EURGBp Curncy</stp>
        <stp>QUOTE_FACTOR</stp>
        <stp>[Crispin Spreadsheet.xlsx]Portfolio!R174C12</stp>
        <tr r="L174" s="2"/>
      </tp>
      <tp>
        <v>1</v>
        <stp/>
        <stp>##V3_BDPV12</stp>
        <stp>EURGBp Curncy</stp>
        <stp>QUOTE_FACTOR</stp>
        <stp>[Crispin Spreadsheet.xlsx]Portfolio!R175C12</stp>
        <tr r="L175" s="2"/>
      </tp>
      <tp>
        <v>1</v>
        <stp/>
        <stp>##V3_BDPV12</stp>
        <stp>EURGBp Curncy</stp>
        <stp>QUOTE_FACTOR</stp>
        <stp>[Crispin Spreadsheet.xlsx]Portfolio!R177C12</stp>
        <tr r="L177" s="2"/>
      </tp>
      <tp>
        <v>1</v>
        <stp/>
        <stp>##V3_BDPV12</stp>
        <stp>EURGBp Curncy</stp>
        <stp>QUOTE_FACTOR</stp>
        <stp>[Crispin Spreadsheet.xlsx]Portfolio!R178C12</stp>
        <tr r="L178" s="2"/>
      </tp>
      <tp>
        <v>1</v>
        <stp/>
        <stp>##V3_BDPV12</stp>
        <stp>EURGBp Curncy</stp>
        <stp>QUOTE_FACTOR</stp>
        <stp>[Crispin Spreadsheet.xlsx]Portfolio!R179C12</stp>
        <tr r="L179" s="2"/>
      </tp>
      <tp>
        <v>1</v>
        <stp/>
        <stp>##V3_BDPV12</stp>
        <stp>EURGBp Curncy</stp>
        <stp>QUOTE_FACTOR</stp>
        <stp>[Crispin Spreadsheet.xlsx]Portfolio!R160C12</stp>
        <tr r="L160" s="2"/>
      </tp>
      <tp>
        <v>1</v>
        <stp/>
        <stp>##V3_BDPV12</stp>
        <stp>EURGBp Curncy</stp>
        <stp>QUOTE_FACTOR</stp>
        <stp>[Crispin Spreadsheet.xlsx]Portfolio!R161C12</stp>
        <tr r="L161" s="2"/>
      </tp>
      <tp>
        <v>1</v>
        <stp/>
        <stp>##V3_BDPV12</stp>
        <stp>EURGBp Curncy</stp>
        <stp>QUOTE_FACTOR</stp>
        <stp>[Crispin Spreadsheet.xlsx]Portfolio!R162C12</stp>
        <tr r="L162" s="2"/>
      </tp>
      <tp>
        <v>1</v>
        <stp/>
        <stp>##V3_BDPV12</stp>
        <stp>EURGBp Curncy</stp>
        <stp>QUOTE_FACTOR</stp>
        <stp>[Crispin Spreadsheet.xlsx]Portfolio!R164C12</stp>
        <tr r="L164" s="2"/>
      </tp>
      <tp>
        <v>1</v>
        <stp/>
        <stp>##V3_BDPV12</stp>
        <stp>EURGBp Curncy</stp>
        <stp>QUOTE_FACTOR</stp>
        <stp>[Crispin Spreadsheet.xlsx]Portfolio!R165C12</stp>
        <tr r="L165" s="2"/>
      </tp>
      <tp>
        <v>1</v>
        <stp/>
        <stp>##V3_BDPV12</stp>
        <stp>EURGBp Curncy</stp>
        <stp>QUOTE_FACTOR</stp>
        <stp>[Crispin Spreadsheet.xlsx]Portfolio!R168C12</stp>
        <tr r="L168" s="2"/>
      </tp>
      <tp>
        <v>1</v>
        <stp/>
        <stp>##V3_BDPV12</stp>
        <stp>EURGBp Curncy</stp>
        <stp>QUOTE_FACTOR</stp>
        <stp>[Crispin Spreadsheet.xlsx]Portfolio!R169C12</stp>
        <tr r="L169" s="2"/>
      </tp>
      <tp>
        <v>1</v>
        <stp/>
        <stp>##V3_BDPV12</stp>
        <stp>EURGBP Curncy</stp>
        <stp>QUOTE_FACTOR</stp>
        <stp>[Crispin Spreadsheet.xlsx]Portfolio!R191C12</stp>
        <tr r="L191" s="2"/>
      </tp>
      <tp>
        <v>1</v>
        <stp/>
        <stp>##V3_BDPV12</stp>
        <stp>EURGBP Curncy</stp>
        <stp>QUOTE_FACTOR</stp>
        <stp>[Crispin Spreadsheet.xlsx]Portfolio!R192C12</stp>
        <tr r="L192" s="2"/>
      </tp>
      <tp>
        <v>1</v>
        <stp/>
        <stp>##V3_BDPV12</stp>
        <stp>EURGBP Curncy</stp>
        <stp>QUOTE_FACTOR</stp>
        <stp>[Crispin Spreadsheet.xlsx]Portfolio!R193C12</stp>
        <tr r="L193" s="2"/>
      </tp>
      <tp>
        <v>1</v>
        <stp/>
        <stp>##V3_BDPV12</stp>
        <stp>EURGBP Curncy</stp>
        <stp>QUOTE_FACTOR</stp>
        <stp>[Crispin Spreadsheet.xlsx]Portfolio!R194C12</stp>
        <tr r="L194" s="2"/>
      </tp>
      <tp>
        <v>1</v>
        <stp/>
        <stp>##V3_BDPV12</stp>
        <stp>EURGBP Curncy</stp>
        <stp>QUOTE_FACTOR</stp>
        <stp>[Crispin Spreadsheet.xlsx]Portfolio!R180C12</stp>
        <tr r="L180" s="2"/>
      </tp>
      <tp>
        <v>1</v>
        <stp/>
        <stp>##V3_BDPV12</stp>
        <stp>EURGBP Curncy</stp>
        <stp>QUOTE_FACTOR</stp>
        <stp>[Crispin Spreadsheet.xlsx]Portfolio!R181C12</stp>
        <tr r="L181" s="2"/>
      </tp>
      <tp>
        <v>1</v>
        <stp/>
        <stp>##V3_BDPV12</stp>
        <stp>EURGBP Curncy</stp>
        <stp>QUOTE_FACTOR</stp>
        <stp>[Crispin Spreadsheet.xlsx]Portfolio!R182C12</stp>
        <tr r="L182" s="2"/>
      </tp>
      <tp>
        <v>1</v>
        <stp/>
        <stp>##V3_BDPV12</stp>
        <stp>EURGBP Curncy</stp>
        <stp>QUOTE_FACTOR</stp>
        <stp>[Crispin Spreadsheet.xlsx]Portfolio!R185C12</stp>
        <tr r="L185" s="2"/>
      </tp>
      <tp>
        <v>1</v>
        <stp/>
        <stp>##V3_BDPV12</stp>
        <stp>EURGBP Curncy</stp>
        <stp>QUOTE_FACTOR</stp>
        <stp>[Crispin Spreadsheet.xlsx]Portfolio!R187C12</stp>
        <tr r="L187" s="2"/>
      </tp>
      <tp>
        <v>1</v>
        <stp/>
        <stp>##V3_BDPV12</stp>
        <stp>EURGBP Curncy</stp>
        <stp>QUOTE_FACTOR</stp>
        <stp>[Crispin Spreadsheet.xlsx]Portfolio!R189C12</stp>
        <tr r="L189" s="2"/>
      </tp>
      <tp>
        <v>1</v>
        <stp/>
        <stp>##V3_BDPV12</stp>
        <stp>EURGBP Curncy</stp>
        <stp>QUOTE_FACTOR</stp>
        <stp>[Crispin Spreadsheet.xlsx]Portfolio!R153C12</stp>
        <tr r="L153" s="2"/>
      </tp>
      <tp>
        <v>1</v>
        <stp/>
        <stp>##V3_BDPV12</stp>
        <stp>EURGBP Curncy</stp>
        <stp>QUOTE_FACTOR</stp>
        <stp>[Crispin Spreadsheet.xlsx]Portfolio!R155C12</stp>
        <tr r="L155" s="2"/>
      </tp>
      <tp>
        <v>1</v>
        <stp/>
        <stp>##V3_BDPV12</stp>
        <stp>EURGBP Curncy</stp>
        <stp>QUOTE_FACTOR</stp>
        <stp>[Crispin Spreadsheet.xlsx]Portfolio!R171C12</stp>
        <tr r="L171" s="2"/>
      </tp>
      <tp>
        <v>1</v>
        <stp/>
        <stp>##V3_BDPV12</stp>
        <stp>EURGBP Curncy</stp>
        <stp>QUOTE_FACTOR</stp>
        <stp>[Crispin Spreadsheet.xlsx]Portfolio!R172C12</stp>
        <tr r="L172" s="2"/>
      </tp>
      <tp>
        <v>1</v>
        <stp/>
        <stp>##V3_BDPV12</stp>
        <stp>EURGBP Curncy</stp>
        <stp>QUOTE_FACTOR</stp>
        <stp>[Crispin Spreadsheet.xlsx]Portfolio!R176C12</stp>
        <tr r="L176" s="2"/>
      </tp>
      <tp>
        <v>1</v>
        <stp/>
        <stp>##V3_BDPV12</stp>
        <stp>EURGBP Curncy</stp>
        <stp>QUOTE_FACTOR</stp>
        <stp>[Crispin Spreadsheet.xlsx]Portfolio!R163C12</stp>
        <tr r="L163" s="2"/>
      </tp>
      <tp>
        <v>1</v>
        <stp/>
        <stp>##V3_BDPV12</stp>
        <stp>EURGBP Curncy</stp>
        <stp>QUOTE_FACTOR</stp>
        <stp>[Crispin Spreadsheet.xlsx]Portfolio!R166C12</stp>
        <tr r="L166" s="2"/>
      </tp>
      <tp>
        <v>1</v>
        <stp/>
        <stp>##V3_BDPV12</stp>
        <stp>EURGBP Curncy</stp>
        <stp>QUOTE_FACTOR</stp>
        <stp>[Crispin Spreadsheet.xlsx]Portfolio!R167C12</stp>
        <tr r="L167" s="2"/>
      </tp>
      <tp>
        <v>284.02</v>
        <stp/>
        <stp>##V3_BDPV12</stp>
        <stp>TDG US Equity</stp>
        <stp>LAST_PRICE</stp>
        <stp>[Crispin Spreadsheet2.xlsx]Portfolio!R324C7</stp>
        <tr r="G324" s="2"/>
      </tp>
      <tp>
        <v>9.4949999999999992</v>
        <stp/>
        <stp>##V3_BDPV12</stp>
        <stp>RIG US Equity</stp>
        <stp>LAST_PRICE</stp>
        <stp>[Crispin Spreadsheet2.xlsx]Portfolio!R249C7</stp>
        <tr r="G249" s="2"/>
      </tp>
      <tp>
        <v>151.75</v>
        <stp/>
        <stp>##V3_BDPV12</stp>
        <stp>MHG NO Equity</stp>
        <stp>LAST_PRICE</stp>
        <stp>[Crispin Spreadsheet.xlsx]Portfolio!R306C7</stp>
        <tr r="G306" s="2"/>
      </tp>
      <tp>
        <v>2.65</v>
        <stp/>
        <stp>##V3_BDPV12</stp>
        <stp>WFT US Equity</stp>
        <stp>LAST_PRICE</stp>
        <stp>[Crispin Spreadsheet2.xlsx]Portfolio!R256C7</stp>
        <tr r="G256" s="2"/>
      </tp>
      <tp>
        <v>45.77</v>
        <stp/>
        <stp>##V3_BDPV12</stp>
        <stp>CAR US Equity</stp>
        <stp>LAST_PRICE</stp>
        <stp>[Crispin Spreadsheet2.xlsx]Portfolio!R211C7</stp>
        <tr r="G211" s="2"/>
      </tp>
      <tp>
        <v>578.5</v>
        <stp/>
        <stp>##V3_BDPV12</stp>
        <stp>LRE LN Equity</stp>
        <stp>LAST_PRICE</stp>
        <stp>[Crispin Spreadsheet.xlsx]Portfolio!R175C7</stp>
        <tr r="G175" s="2"/>
      </tp>
      <tp>
        <v>25.35</v>
        <stp/>
        <stp>##V3_BDPV12</stp>
        <stp>METSO FH Equity</stp>
        <stp>PX_YEST_CLOSE</stp>
        <stp>[Crispin Spreadsheet.xlsx]Portfolio!R40C6</stp>
        <tr r="F40" s="2"/>
      </tp>
      <tp t="s">
        <v>AUD</v>
        <stp/>
        <stp>##V3_BDPV12</stp>
        <stp>GMA AU Equity</stp>
        <stp>CRNCY</stp>
        <stp>[Crispin Spreadsheet.xlsx]Portfolio!R14C4</stp>
        <tr r="D14" s="2"/>
      </tp>
      <tp>
        <v>31.2</v>
        <stp/>
        <stp>##V3_BDPV12</stp>
        <stp>CLAB SS Equity</stp>
        <stp>LAST_PRICE</stp>
        <stp>[Crispin Spreadsheet.xlsx]Portfolio!R129C7</stp>
        <tr r="G129" s="2"/>
      </tp>
      <tp>
        <v>130.22999999999999</v>
        <stp/>
        <stp>##V3_BDPV12</stp>
        <stp>EURJPY Curncy</stp>
        <stp>PX_YEST_CLOSE</stp>
        <stp>[Crispin Spreadsheet.xlsx]Portfolio!R94C30</stp>
        <tr r="AD94" s="2"/>
      </tp>
      <tp>
        <v>130.22999999999999</v>
        <stp/>
        <stp>##V3_BDPV12</stp>
        <stp>EURJPY Curncy</stp>
        <stp>PX_YEST_CLOSE</stp>
        <stp>[Crispin Spreadsheet.xlsx]Portfolio!R97C30</stp>
        <tr r="AD97" s="2"/>
      </tp>
      <tp>
        <v>130.22999999999999</v>
        <stp/>
        <stp>##V3_BDPV12</stp>
        <stp>EURJPY Curncy</stp>
        <stp>PX_YEST_CLOSE</stp>
        <stp>[Crispin Spreadsheet.xlsx]Portfolio!R98C30</stp>
        <tr r="AD98" s="2"/>
      </tp>
      <tp>
        <v>130.22999999999999</v>
        <stp/>
        <stp>##V3_BDPV12</stp>
        <stp>EURJPY Curncy</stp>
        <stp>PX_YEST_CLOSE</stp>
        <stp>[Crispin Spreadsheet.xlsx]Portfolio!R99C30</stp>
        <tr r="AD99" s="2"/>
      </tp>
      <tp>
        <v>5690</v>
        <stp/>
        <stp>##V3_BDPV12</stp>
        <stp>RB/ LN Equity</stp>
        <stp>PX_YEST_CLOSE</stp>
        <stp>[Crispin Spreadsheet.xlsx]Portfolio!R188C6</stp>
        <tr r="F188" s="2"/>
      </tp>
      <tp>
        <v>36.06</v>
        <stp/>
        <stp>##V3_BDPV12</stp>
        <stp>NAV US Equity</stp>
        <stp>PX_YEST_CLOSE</stp>
        <stp>[Crispin Spreadsheet.xlsx]Portfolio!R308C6</stp>
        <tr r="F308" s="2"/>
      </tp>
      <tp>
        <v>23</v>
        <stp/>
        <stp>##V3_BDPV12</stp>
        <stp>TCS LI Equity</stp>
        <stp>PX_YEST_CLOSE</stp>
        <stp>[Crispin Spreadsheet.xlsx]Portfolio!R198C6</stp>
        <tr r="F198" s="2"/>
      </tp>
      <tp t="s">
        <v>NOK</v>
        <stp/>
        <stp>##V3_BDPV12</stp>
        <stp>NODL NO Equity</stp>
        <stp>CRNCY</stp>
        <stp>[Crispin Spreadsheet.xlsx]Portfolio!R120C4</stp>
        <tr r="D120" s="2"/>
      </tp>
      <tp>
        <v>102.32</v>
        <stp/>
        <stp>##V3_BDPV12</stp>
        <stp>SPLK US Equity</stp>
        <stp>PX_YEST_CLOSE</stp>
        <stp>[Crispin Spreadsheet.xlsx]Portfolio!R318C6</stp>
        <tr r="F318" s="2"/>
      </tp>
      <tp>
        <v>53.18</v>
        <stp/>
        <stp>##V3_BDPV12</stp>
        <stp>AAL US Equity</stp>
        <stp>PX_YEST_CLOSE</stp>
        <stp>[Crispin Spreadsheet.xlsx]Portfolio!R208C6</stp>
        <tr r="F208" s="2"/>
      </tp>
      <tp>
        <v>813.5</v>
        <stp/>
        <stp>##V3_BDPV12</stp>
        <stp>DTG LN Equity</stp>
        <stp>PX_YEST_CLOSE</stp>
        <stp>[Crispin Spreadsheet.xlsx]Portfolio!R158C6</stp>
        <tr r="F158" s="2"/>
      </tp>
      <tp>
        <v>30.46</v>
        <stp/>
        <stp>##V3_BDPV12</stp>
        <stp>FRO NO Equity</stp>
        <stp>PX_YEST_CLOSE</stp>
        <stp>[Crispin Spreadsheet.xlsx]Portfolio!R118C6</stp>
        <tr r="F118" s="2"/>
      </tp>
      <tp>
        <v>161.5</v>
        <stp/>
        <stp>##V3_BDPV12</stp>
        <stp>EMG LN Equity</stp>
        <stp>PX_YEST_CLOSE</stp>
        <stp>[Crispin Spreadsheet.xlsx]Portfolio!R178C6</stp>
        <tr r="F178" s="2"/>
      </tp>
      <tp>
        <v>153.9</v>
        <stp/>
        <stp>##V3_BDPV12</stp>
        <stp>ITV LN Equity</stp>
        <stp>PX_YEST_CLOSE</stp>
        <stp>[Crispin Spreadsheet.xlsx]Portfolio!R298C6</stp>
        <tr r="F298" s="2"/>
      </tp>
      <tp>
        <v>285.14999999999998</v>
        <stp/>
        <stp>##V3_BDPV12</stp>
        <stp>TDG US Equity</stp>
        <stp>PX_YEST_CLOSE</stp>
        <stp>[Crispin Spreadsheet.xlsx]Portfolio!R248C6</stp>
        <tr r="F248" s="2"/>
      </tp>
      <tp t="s">
        <v>USD</v>
        <stp/>
        <stp>##V3_BDPV12</stp>
        <stp>NLSN US Equity</stp>
        <stp>CRNCY</stp>
        <stp>[Crispin Spreadsheet.xlsx]Portfolio!R310C4</stp>
        <tr r="D310" s="2"/>
      </tp>
      <tp>
        <v>814.5</v>
        <stp/>
        <stp>##V3_BDPV12</stp>
        <stp>DTG LN Equity</stp>
        <stp>LAST_PRICE</stp>
        <stp>[Crispin Spreadsheet2.xlsx]Portfolio!R158C7</stp>
        <tr r="G158" s="2"/>
      </tp>
      <tp>
        <v>67.599999999999994</v>
        <stp/>
        <stp>##V3_BDPV12</stp>
        <stp>HDG NA Equity</stp>
        <stp>LAST_PRICE</stp>
        <stp>[Crispin Spreadsheet.xlsx]Portfolio!R112C7</stp>
        <tr r="G112" s="2"/>
      </tp>
      <tp>
        <v>0.78120000000000001</v>
        <stp/>
        <stp>##V3_BDPV12</stp>
        <stp>AUDUSD Curncy</stp>
        <stp>LAST_PRICE</stp>
        <stp>[Crispin Spreadsheet2.xlsx]Portfolio!R344C7</stp>
        <tr r="G344" s="2"/>
      </tp>
      <tp>
        <v>153.55000000000001</v>
        <stp/>
        <stp>##V3_BDPV12</stp>
        <stp>ITV LN Equity</stp>
        <stp>LAST_PRICE</stp>
        <stp>[Crispin Spreadsheet2.xlsx]Portfolio!R298C7</stp>
        <tr r="G298" s="2"/>
      </tp>
      <tp>
        <v>16.364799999999999</v>
        <stp/>
        <stp>##V3_BDPV12</stp>
        <stp>GBPZAR Curncy</stp>
        <stp>LAST_PRICE</stp>
        <stp>[Crispin Spreadsheet2.xlsx]Portfolio!R345C7</stp>
        <tr r="G345" s="2"/>
      </tp>
      <tp>
        <v>23.04</v>
        <stp/>
        <stp>##V3_BDPV12</stp>
        <stp>FTI FP Equity</stp>
        <stp>PX_YEST_CLOSE</stp>
        <stp>[Crispin Spreadsheet.xlsx]Portfolio!R56C6</stp>
        <tr r="F56" s="2"/>
      </tp>
      <tp>
        <v>217.8</v>
        <stp/>
        <stp>##V3_BDPV12</stp>
        <stp>WDH DC Equity</stp>
        <stp>PX_YEST_CLOSE</stp>
        <stp>[Crispin Spreadsheet.xlsx]Portfolio!R37C6</stp>
        <tr r="F37" s="2"/>
      </tp>
      <tp>
        <v>34.630000000000003</v>
        <stp/>
        <stp>##V3_BDPV12</stp>
        <stp>SLCE3 BS Equity</stp>
        <stp>PX_YEST_CLOSE</stp>
        <stp>[Crispin Spreadsheet.xlsx]Portfolio!R316C6</stp>
        <tr r="F316" s="2"/>
      </tp>
      <tp>
        <v>13.95</v>
        <stp/>
        <stp>##V3_BDPV12</stp>
        <stp>CDZI US Equity</stp>
        <stp>LAST_PRICE</stp>
        <stp>[Crispin Spreadsheet.xlsx]Portfolio!R214C7</stp>
        <tr r="G214" s="2"/>
      </tp>
      <tp t="s">
        <v>USD</v>
        <stp/>
        <stp>##V3_BDPV12</stp>
        <stp>LAMR US Equity</stp>
        <stp>CRNCY</stp>
        <stp>[Crispin Spreadsheet.xlsx]Portfolio!R231C4</stp>
        <tr r="D231" s="2"/>
      </tp>
      <tp>
        <v>1.2408999999999999</v>
        <stp/>
        <stp>##V3_BDPV12</stp>
        <stp>EURUSD Curncy</stp>
        <stp>LAST_PRICE</stp>
        <stp>[Crispin Spreadsheet2.xlsx]Portfolio!R277C7</stp>
        <tr r="G277" s="2"/>
      </tp>
      <tp>
        <v>21.3</v>
        <stp/>
        <stp>##V3_BDPV12</stp>
        <stp>GGP US Equity</stp>
        <stp>LAST_PRICE</stp>
        <stp>[Crispin Spreadsheet2.xlsx]Portfolio!R295C7</stp>
        <tr r="G295" s="2"/>
      </tp>
      <tp>
        <v>453.8</v>
        <stp/>
        <stp>##V3_BDPV12</stp>
        <stp>ERF FP Equity</stp>
        <stp>PX_YEST_CLOSE</stp>
        <stp>[Crispin Spreadsheet.xlsx]Portfolio!R48C6</stp>
        <tr r="F48" s="2"/>
      </tp>
      <tp t="s">
        <v>#N/A N/A</v>
        <stp/>
        <stp>##V3_BDPV12</stp>
        <stp>SVH AU Equity</stp>
        <stp>PX_YEST_CLOSE</stp>
        <stp>[Crispin Spreadsheet.xlsx]Portfolio!R16C6</stp>
        <tr r="F16" s="2"/>
      </tp>
      <tp>
        <v>7.4499000000000004</v>
        <stp/>
        <stp>##V3_BDPV12</stp>
        <stp>EURDKK Curncy</stp>
        <stp>LAST_PRICE</stp>
        <stp>[Crispin Spreadsheet.xlsx]Portfolio!R331C13</stp>
        <tr r="M331" s="2"/>
      </tp>
      <tp>
        <v>7.4499000000000004</v>
        <stp/>
        <stp>##V3_BDPV12</stp>
        <stp>EURDKK Curncy</stp>
        <stp>LAST_PRICE</stp>
        <stp>[Crispin Spreadsheet.xlsx]Portfolio!R283C13</stp>
        <tr r="M283" s="2"/>
      </tp>
      <tp>
        <v>9.6522000000000006</v>
        <stp/>
        <stp>##V3_BDPV12</stp>
        <stp>EURHKD Curncy</stp>
        <stp>PX_YEST_CLOSE</stp>
        <stp>[Crispin Spreadsheet.xlsx]Portfolio!R80C30</stp>
        <tr r="AD80" s="2"/>
      </tp>
      <tp>
        <v>9.6522000000000006</v>
        <stp/>
        <stp>##V3_BDPV12</stp>
        <stp>EURHKD Curncy</stp>
        <stp>PX_YEST_CLOSE</stp>
        <stp>[Crispin Spreadsheet.xlsx]Portfolio!R81C30</stp>
        <tr r="AD81" s="2"/>
      </tp>
      <tp>
        <v>9.6522000000000006</v>
        <stp/>
        <stp>##V3_BDPV12</stp>
        <stp>EURHKD Curncy</stp>
        <stp>PX_YEST_CLOSE</stp>
        <stp>[Crispin Spreadsheet.xlsx]Portfolio!R79C30</stp>
        <tr r="AD79" s="2"/>
      </tp>
      <tp>
        <v>150.97</v>
        <stp/>
        <stp>##V3_BDHV12</stp>
        <stp>JBH8 Comdty</stp>
        <stp>PX_CLOSE_1D</stp>
        <stp>27/02/2018</stp>
        <stp>27/02/2018</stp>
        <stp>[Crispin Spreadsheet.xlsx]Portfolio!R98C26</stp>
        <tr r="Z98" s="2"/>
      </tp>
      <tp>
        <v>333.12</v>
        <stp/>
        <stp>##V3_BDPV12</stp>
        <stp>CACC US Equity</stp>
        <stp>LAST_PRICE</stp>
        <stp>[Crispin Spreadsheet.xlsx]Portfolio!R290C7</stp>
        <tr r="G290" s="2"/>
      </tp>
      <tp>
        <v>15.06</v>
        <stp/>
        <stp>##V3_BDPV12</stp>
        <stp>ZIL2 GY Equity</stp>
        <stp>PX_YEST_CLOSE</stp>
        <stp>[Crispin Spreadsheet.xlsx]Portfolio!R293C6</stp>
        <tr r="F293" s="2"/>
      </tp>
      <tp>
        <v>1</v>
        <stp/>
        <stp>##V3_BDPV12</stp>
        <stp>EURDKK Curncy</stp>
        <stp>QUOTE_FACTOR</stp>
        <stp>[Crispin Spreadsheet.xlsx]Portfolio!R331C12</stp>
        <tr r="L331" s="2"/>
      </tp>
      <tp>
        <v>1</v>
        <stp/>
        <stp>##V3_BDPV12</stp>
        <stp>EURDKK Curncy</stp>
        <stp>QUOTE_FACTOR</stp>
        <stp>[Crispin Spreadsheet.xlsx]Portfolio!R283C12</stp>
        <tr r="L283" s="2"/>
      </tp>
      <tp t="s">
        <v>SEK</v>
        <stp/>
        <stp>##V3_BDPV12</stp>
        <stp>JM SS Equity</stp>
        <stp>CRNCY</stp>
        <stp>[Crispin Spreadsheet.xlsx]Portfolio!R132C4</stp>
        <tr r="D132" s="2"/>
      </tp>
      <tp t="s">
        <v>GBp</v>
        <stp/>
        <stp>##V3_BDPV12</stp>
        <stp>HWDN LN Equity</stp>
        <stp>CRNCY</stp>
        <stp>[Crispin Spreadsheet.xlsx]Portfolio!R164C4</stp>
        <tr r="D164" s="2"/>
      </tp>
      <tp>
        <v>0.78120000000000001</v>
        <stp/>
        <stp>##V3_BDPV12</stp>
        <stp>AUDUSD Curncy</stp>
        <stp>LAST_PRICE</stp>
        <stp>[Crispin Spreadsheet2.xlsx]Portfolio!R276C7</stp>
        <tr r="G276" s="2"/>
      </tp>
      <tp>
        <v>1.2408999999999999</v>
        <stp/>
        <stp>##V3_BDPV12</stp>
        <stp>EURUSD Curncy</stp>
        <stp>LAST_PRICE</stp>
        <stp>[Crispin Spreadsheet2.xlsx]Portfolio!R3C17</stp>
        <tr r="Q3" s="2"/>
      </tp>
      <tp>
        <v>394.7</v>
        <stp/>
        <stp>##V3_BDPV12</stp>
        <stp>UHR SW Equity</stp>
        <stp>LAST_PRICE</stp>
        <stp>[Crispin Spreadsheet.xlsx]Portfolio!R320C7</stp>
        <tr r="G320" s="2"/>
      </tp>
      <tp t="s">
        <v>EUR</v>
        <stp/>
        <stp>##V3_BDPV12</stp>
        <stp>EDF FP Equity</stp>
        <stp>CRNCY</stp>
        <stp>[Crispin Spreadsheet.xlsx]Portfolio!R46C4</stp>
        <tr r="D46" s="2"/>
      </tp>
      <tp t="s">
        <v>AUD</v>
        <stp/>
        <stp>##V3_BDPV12</stp>
        <stp>CBA AU Equity</stp>
        <stp>CRNCY</stp>
        <stp>[Crispin Spreadsheet.xlsx]Portfolio!R11C4</stp>
        <tr r="D11" s="2"/>
      </tp>
      <tp t="s">
        <v>EUR</v>
        <stp/>
        <stp>##V3_BDPV12</stp>
        <stp>ORA FP Equity</stp>
        <stp>CRNCY</stp>
        <stp>[Crispin Spreadsheet.xlsx]Portfolio!R51C4</stp>
        <tr r="D51" s="2"/>
      </tp>
      <tp t="s">
        <v>EUR</v>
        <stp/>
        <stp>##V3_BDPV12</stp>
        <stp>SDF GY Equity</stp>
        <stp>CRNCY</stp>
        <stp>[Crispin Spreadsheet.xlsx]Portfolio!R66C4</stp>
        <tr r="D66" s="2"/>
      </tp>
      <tp t="s">
        <v>GBp</v>
        <stp/>
        <stp>##V3_BDPV12</stp>
        <stp>LOOK LN Equity</stp>
        <stp>CRNCY</stp>
        <stp>[Crispin Spreadsheet.xlsx]Portfolio!R177C4</stp>
        <tr r="D177" s="2"/>
      </tp>
      <tp>
        <v>69.42</v>
        <stp/>
        <stp>##V3_BDPV12</stp>
        <stp>VSAT US Equity</stp>
        <stp>PX_YEST_CLOSE</stp>
        <stp>[Crispin Spreadsheet.xlsx]Portfolio!R328C6</stp>
        <tr r="F328" s="2"/>
      </tp>
      <tp t="s">
        <v>USD</v>
        <stp/>
        <stp>##V3_BDPV12</stp>
        <stp>CACC US Equity</stp>
        <stp>CRNCY</stp>
        <stp>[Crispin Spreadsheet.xlsx]Portfolio!R218C4</stp>
        <tr r="D218" s="2"/>
      </tp>
      <tp>
        <v>1</v>
        <stp/>
        <stp>##V3_BDPV12</stp>
        <stp>EURCHF Curncy</stp>
        <stp>QUOTE_FACTOR</stp>
        <stp>[Crispin Spreadsheet.xlsx]Portfolio!R136C12</stp>
        <tr r="L136" s="2"/>
      </tp>
      <tp>
        <v>1</v>
        <stp/>
        <stp>##V3_BDPV12</stp>
        <stp>EURCHF Curncy</stp>
        <stp>QUOTE_FACTOR</stp>
        <stp>[Crispin Spreadsheet.xlsx]Portfolio!R137C12</stp>
        <tr r="L137" s="2"/>
      </tp>
      <tp>
        <v>1</v>
        <stp/>
        <stp>##V3_BDPV12</stp>
        <stp>EURCHF Curncy</stp>
        <stp>QUOTE_FACTOR</stp>
        <stp>[Crispin Spreadsheet.xlsx]Portfolio!R138C12</stp>
        <tr r="L138" s="2"/>
      </tp>
      <tp>
        <v>1</v>
        <stp/>
        <stp>##V3_BDPV12</stp>
        <stp>EURCHF Curncy</stp>
        <stp>QUOTE_FACTOR</stp>
        <stp>[Crispin Spreadsheet.xlsx]Portfolio!R139C12</stp>
        <tr r="L139" s="2"/>
      </tp>
      <tp>
        <v>1</v>
        <stp/>
        <stp>##V3_BDPV12</stp>
        <stp>EURCHF Curncy</stp>
        <stp>QUOTE_FACTOR</stp>
        <stp>[Crispin Spreadsheet.xlsx]Portfolio!R285C12</stp>
        <tr r="L285" s="2"/>
      </tp>
      <tp>
        <v>1</v>
        <stp/>
        <stp>##V3_BDPV12</stp>
        <stp>EURCHF Curncy</stp>
        <stp>QUOTE_FACTOR</stp>
        <stp>[Crispin Spreadsheet.xlsx]Portfolio!R320C12</stp>
        <tr r="L320" s="2"/>
      </tp>
      <tp>
        <v>1</v>
        <stp/>
        <stp>##V3_BDPV12</stp>
        <stp>EURCHF Curncy</stp>
        <stp>QUOTE_FACTOR</stp>
        <stp>[Crispin Spreadsheet.xlsx]Portfolio!R309C12</stp>
        <tr r="L309" s="2"/>
      </tp>
      <tp t="s">
        <v>USD</v>
        <stp/>
        <stp>##V3_BDPV12</stp>
        <stp>HURLN 7.5 07/24/22 Corp</stp>
        <stp>CRNCY</stp>
        <stp>[Crispin Spreadsheet.xlsx]Portfolio!R96C4</stp>
        <tr r="D96" s="2"/>
      </tp>
      <tp>
        <v>27.96</v>
        <stp/>
        <stp>##V3_BDPV12</stp>
        <stp>DEB LN Equity</stp>
        <stp>LAST_PRICE</stp>
        <stp>[Crispin Spreadsheet.xlsx]Portfolio!R159C7</stp>
        <tr r="G159" s="2"/>
      </tp>
      <tp>
        <v>1275</v>
        <stp/>
        <stp>##V3_BDPV12</stp>
        <stp>TPK LN Equity</stp>
        <stp>LAST_PRICE</stp>
        <stp>[Crispin Spreadsheet2.xlsx]Portfolio!R199C7</stp>
        <tr r="G199" s="2"/>
      </tp>
      <tp>
        <v>88.73</v>
        <stp/>
        <stp>##V3_BDPV12</stp>
        <stp>WMT US Equity</stp>
        <stp>LAST_PRICE</stp>
        <stp>[Crispin Spreadsheet2.xlsx]Portfolio!R329C7</stp>
        <tr r="G329" s="2"/>
      </tp>
      <tp>
        <v>151.88</v>
        <stp/>
        <stp>##V3_BDPV12</stp>
        <stp>CAT US Equity</stp>
        <stp>LAST_PRICE</stp>
        <stp>[Crispin Spreadsheet2.xlsx]Portfolio!R215C7</stp>
        <tr r="G215" s="2"/>
      </tp>
      <tp>
        <v>33.25</v>
        <stp/>
        <stp>##V3_BDPV12</stp>
        <stp>HUM LN Equity</stp>
        <stp>LAST_PRICE</stp>
        <stp>[Crispin Spreadsheet.xlsx]Portfolio!R165C7</stp>
        <tr r="G165" s="2"/>
      </tp>
      <tp t="s">
        <v>EUR</v>
        <stp/>
        <stp>##V3_BDPV12</stp>
        <stp>FCA IM Equity</stp>
        <stp>CRNCY</stp>
        <stp>[Crispin Spreadsheet.xlsx]Portfolio!R90C4</stp>
        <tr r="D90" s="2"/>
      </tp>
      <tp t="s">
        <v>EUR</v>
        <stp/>
        <stp>##V3_BDPV12</stp>
        <stp>TKA GY Equity</stp>
        <stp>CRNCY</stp>
        <stp>[Crispin Spreadsheet.xlsx]Portfolio!R70C4</stp>
        <tr r="D70" s="2"/>
      </tp>
      <tp t="s">
        <v>USD</v>
        <stp/>
        <stp>##V3_BDPV12</stp>
        <stp>CRUS US Equity</stp>
        <stp>CRNCY</stp>
        <stp>[Crispin Spreadsheet.xlsx]Portfolio!R289C4</stp>
        <tr r="D289" s="2"/>
      </tp>
      <tp t="s">
        <v>GBp</v>
        <stp/>
        <stp>##V3_BDPV12</stp>
        <stp>HMSO LN Equity</stp>
        <stp>CRNCY</stp>
        <stp>[Crispin Spreadsheet.xlsx]Portfolio!R162C4</stp>
        <tr r="D162" s="2"/>
      </tp>
      <tp>
        <v>1</v>
        <stp/>
        <stp>##V3_BDPV12</stp>
        <stp>EURBRL Curncy</stp>
        <stp>QUOTE_FACTOR</stp>
        <stp>[Crispin Spreadsheet.xlsx]Portfolio!R316C12</stp>
        <tr r="L316" s="2"/>
      </tp>
      <tp t="s">
        <v>SEK</v>
        <stp/>
        <stp>##V3_BDPV12</stp>
        <stp>CLAB SS Equity</stp>
        <stp>CRNCY</stp>
        <stp>[Crispin Spreadsheet.xlsx]Portfolio!R129C4</stp>
        <tr r="D129" s="2"/>
      </tp>
      <tp>
        <v>10.44</v>
        <stp/>
        <stp>##V3_BDPV12</stp>
        <stp>EDF FP Equity</stp>
        <stp>LAST_PRICE</stp>
        <stp>[Crispin Spreadsheet2.xlsx]Portfolio!R292C7</stp>
        <tr r="G292" s="2"/>
      </tp>
      <tp>
        <v>21.3</v>
        <stp/>
        <stp>##V3_BDPV12</stp>
        <stp>GGP US Equity</stp>
        <stp>LAST_PRICE</stp>
        <stp>[Crispin Spreadsheet2.xlsx]Portfolio!R222C7</stp>
        <tr r="G222" s="2"/>
      </tp>
      <tp>
        <v>22.61</v>
        <stp/>
        <stp>##V3_BDPV12</stp>
        <stp>BFR US Equity</stp>
        <stp>LAST_PRICE</stp>
        <stp>[Crispin Spreadsheet2.xlsx]Portfolio!R213C7</stp>
        <tr r="G213" s="2"/>
      </tp>
      <tp>
        <v>34.979999999999997</v>
        <stp/>
        <stp>##V3_BDPV12</stp>
        <stp>FRO NO Equity</stp>
        <stp>LAST_PRICE</stp>
        <stp>[Crispin Spreadsheet.xlsx]Portfolio!R118C7</stp>
        <tr r="G118" s="2"/>
      </tp>
      <tp>
        <v>88.76</v>
        <stp/>
        <stp>##V3_BDPV12</stp>
        <stp>ABI BB Equity</stp>
        <stp>PX_YEST_CLOSE</stp>
        <stp>[Crispin Spreadsheet.xlsx]Portfolio!R22C6</stp>
        <tr r="F22" s="2"/>
      </tp>
      <tp>
        <v>113.5</v>
        <stp/>
        <stp>##V3_BDPV12</stp>
        <stp>AMBUB DC Equity</stp>
        <stp>PX_YEST_CLOSE</stp>
        <stp>[Crispin Spreadsheet.xlsx]Portfolio!R36C6</stp>
        <tr r="F36" s="2"/>
      </tp>
      <tp>
        <v>113.5</v>
        <stp/>
        <stp>##V3_BDPV12</stp>
        <stp>AMBUB DC Equity</stp>
        <stp>PX_YEST_CLOSE</stp>
        <stp>[Crispin Spreadsheet.xlsx]Portfolio!R283C6</stp>
        <tr r="F283" s="2"/>
      </tp>
      <tp>
        <v>1</v>
        <stp/>
        <stp>##V3_BDPV12</stp>
        <stp>EURAUD Curncy</stp>
        <stp>QUOTE_FACTOR</stp>
        <stp>[Crispin Spreadsheet.xlsx]Portfolio!R269C12</stp>
        <tr r="L269" s="2"/>
      </tp>
      <tp t="s">
        <v>USD</v>
        <stp/>
        <stp>##V3_BDPV12</stp>
        <stp>NFLX US Equity</stp>
        <stp>CRNCY</stp>
        <stp>[Crispin Spreadsheet.xlsx]Portfolio!R237C4</stp>
        <tr r="D237" s="2"/>
      </tp>
      <tp t="s">
        <v>GBp</v>
        <stp/>
        <stp>##V3_BDPV12</stp>
        <stp>AUTO LN Equity</stp>
        <stp>CRNCY</stp>
        <stp>[Crispin Spreadsheet.xlsx]Portfolio!R148C4</stp>
        <tr r="D148" s="2"/>
      </tp>
      <tp t="s">
        <v>GBp</v>
        <stp/>
        <stp>##V3_BDPV12</stp>
        <stp>JUST LN Equity</stp>
        <stp>CRNCY</stp>
        <stp>[Crispin Spreadsheet.xlsx]Portfolio!R173C4</stp>
        <tr r="D173" s="2"/>
      </tp>
      <tp>
        <v>11.695</v>
        <stp/>
        <stp>##V3_BDPV12</stp>
        <stp>RDC US Equity</stp>
        <stp>LAST_PRICE</stp>
        <stp>[Crispin Spreadsheet2.xlsx]Portfolio!R242C7</stp>
        <tr r="G242" s="2"/>
      </tp>
      <tp>
        <v>181.7</v>
        <stp/>
        <stp>##V3_BDPV12</stp>
        <stp>JM SS Equity</stp>
        <stp>LAST_PRICE</stp>
        <stp>[Crispin Spreadsheet.xlsx]Portfolio!R132C7</stp>
        <tr r="G132" s="2"/>
      </tp>
      <tp>
        <v>2.65</v>
        <stp/>
        <stp>##V3_BDPV12</stp>
        <stp>WFT US Equity</stp>
        <stp>LAST_PRICE</stp>
        <stp>[Crispin Spreadsheet2.xlsx]Portfolio!R330C7</stp>
        <tr r="G330" s="2"/>
      </tp>
      <tp>
        <v>130.25</v>
        <stp/>
        <stp>##V3_BDPV12</stp>
        <stp>WCH GY Equity</stp>
        <stp>PX_YEST_CLOSE</stp>
        <stp>[Crispin Spreadsheet.xlsx]Portfolio!R72C6</stp>
        <tr r="F72" s="2"/>
      </tp>
      <tp>
        <v>91.46</v>
        <stp/>
        <stp>##V3_BDPV12</stp>
        <stp>WDI GY Equity</stp>
        <stp>PX_YEST_CLOSE</stp>
        <stp>[Crispin Spreadsheet.xlsx]Portfolio!R73C6</stp>
        <tr r="F73" s="2"/>
      </tp>
      <tp t="s">
        <v>EUR</v>
        <stp/>
        <stp>##V3_BDPV12</stp>
        <stp>DEC FP Equity</stp>
        <stp>CRNCY</stp>
        <stp>[Crispin Spreadsheet.xlsx]Portfolio!R50C4</stp>
        <tr r="D50" s="2"/>
      </tp>
      <tp>
        <v>117.7</v>
        <stp/>
        <stp>##V3_BDPV12</stp>
        <stp>SAFM US Equity</stp>
        <stp>LAST_PRICE</stp>
        <stp>[Crispin Spreadsheet.xlsx]Portfolio!R314C7</stp>
        <tr r="G314" s="2"/>
      </tp>
      <tp t="s">
        <v>USD</v>
        <stp/>
        <stp>##V3_BDPV12</stp>
        <stp>LULU US Equity</stp>
        <stp>CRNCY</stp>
        <stp>[Crispin Spreadsheet.xlsx]Portfolio!R234C4</stp>
        <tr r="D234" s="2"/>
      </tp>
      <tp t="s">
        <v>USD</v>
        <stp/>
        <stp>##V3_BDPV12</stp>
        <stp>LAMR US Equity</stp>
        <stp>CRNCY</stp>
        <stp>[Crispin Spreadsheet.xlsx]Portfolio!R304C4</stp>
        <tr r="D304" s="2"/>
      </tp>
      <tp>
        <v>11.695</v>
        <stp/>
        <stp>##V3_BDPV12</stp>
        <stp>RDC US Equity</stp>
        <stp>LAST_PRICE</stp>
        <stp>[Crispin Spreadsheet2.xlsx]Portfolio!R313C7</stp>
        <tr r="G313" s="2"/>
      </tp>
      <tp>
        <v>56.675800000000002</v>
        <stp/>
        <stp>##V3_BDPV12</stp>
        <stp>USDRUB Curncy</stp>
        <stp>LAST_PRICE</stp>
        <stp>[Crispin Spreadsheet2.xlsx]Portfolio!R272C7</stp>
        <tr r="G272" s="2"/>
      </tp>
      <tp>
        <v>56.675800000000002</v>
        <stp/>
        <stp>##V3_BDPV12</stp>
        <stp>USDRUB Curncy</stp>
        <stp>LAST_PRICE</stp>
        <stp>[Crispin Spreadsheet2.xlsx]Portfolio!R342C7</stp>
        <tr r="G342" s="2"/>
      </tp>
      <tp>
        <v>36.79</v>
        <stp/>
        <stp>##V3_BDPV12</stp>
        <stp>NAV US Equity</stp>
        <stp>LAST_PRICE</stp>
        <stp>[Crispin Spreadsheet2.xlsx]Portfolio!R236C7</stp>
        <tr r="G236" s="2"/>
      </tp>
      <tp>
        <v>16.364799999999999</v>
        <stp/>
        <stp>##V3_BDPV12</stp>
        <stp>GBPZAR Curncy</stp>
        <stp>LAST_PRICE</stp>
        <stp>[Crispin Spreadsheet2.xlsx]Portfolio!R273C7</stp>
        <tr r="G273" s="2"/>
      </tp>
      <tp>
        <v>45.77</v>
        <stp/>
        <stp>##V3_BDPV12</stp>
        <stp>CAR US Equity</stp>
        <stp>LAST_PRICE</stp>
        <stp>[Crispin Spreadsheet2.xlsx]Portfolio!R286C7</stp>
        <tr r="G28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61"/>
  <sheetViews>
    <sheetView showZeros="0" tabSelected="1" zoomScale="115" zoomScaleNormal="115" workbookViewId="0">
      <pane ySplit="8" topLeftCell="A87" activePane="bottomLeft" state="frozen"/>
      <selection activeCell="B5" sqref="B5"/>
      <selection pane="bottomLeft" activeCell="I268" sqref="I268"/>
    </sheetView>
  </sheetViews>
  <sheetFormatPr defaultRowHeight="12" x14ac:dyDescent="0.2"/>
  <cols>
    <col min="1" max="1" width="25.85546875" style="1" bestFit="1" customWidth="1"/>
    <col min="2" max="2" width="19.28515625" style="48" bestFit="1" customWidth="1"/>
    <col min="3" max="3" width="22" style="140" bestFit="1" customWidth="1"/>
    <col min="4" max="4" width="12.5703125" style="1" hidden="1" customWidth="1"/>
    <col min="5" max="5" width="42.5703125" style="1" bestFit="1" customWidth="1"/>
    <col min="6" max="6" width="16.7109375" style="2" bestFit="1" customWidth="1"/>
    <col min="7" max="7" width="12.5703125" style="2" bestFit="1" customWidth="1"/>
    <col min="8" max="8" width="7.5703125" style="33" bestFit="1" customWidth="1"/>
    <col min="9" max="9" width="9.28515625" style="22" bestFit="1" customWidth="1"/>
    <col min="10" max="10" width="13.85546875" style="25" bestFit="1" customWidth="1"/>
    <col min="11" max="11" width="14.85546875" style="48" hidden="1" customWidth="1"/>
    <col min="12" max="12" width="15.28515625" style="1" hidden="1" customWidth="1"/>
    <col min="13" max="13" width="12.5703125" style="4" bestFit="1" customWidth="1"/>
    <col min="14" max="14" width="11.7109375" style="7" bestFit="1" customWidth="1"/>
    <col min="15" max="15" width="11.85546875" style="8" bestFit="1" customWidth="1"/>
    <col min="16" max="16" width="10.85546875" style="7" bestFit="1" customWidth="1"/>
    <col min="17" max="17" width="11" style="10" bestFit="1" customWidth="1"/>
    <col min="18" max="18" width="8.85546875" style="10" bestFit="1" customWidth="1"/>
    <col min="19" max="19" width="6.85546875" style="150" bestFit="1" customWidth="1"/>
    <col min="20" max="20" width="14.140625" style="33" hidden="1" customWidth="1"/>
    <col min="21" max="21" width="10.85546875" style="1" hidden="1" customWidth="1"/>
    <col min="22" max="22" width="12" style="1" hidden="1" customWidth="1"/>
    <col min="23" max="23" width="13.28515625" style="142" hidden="1" customWidth="1"/>
    <col min="24" max="24" width="13" style="1" hidden="1" customWidth="1"/>
    <col min="25" max="25" width="12" style="3" hidden="1" customWidth="1"/>
    <col min="26" max="26" width="14.5703125" style="2" bestFit="1" customWidth="1"/>
    <col min="27" max="27" width="12" style="19" bestFit="1" customWidth="1"/>
    <col min="28" max="28" width="9.28515625" style="22" bestFit="1" customWidth="1"/>
    <col min="29" max="29" width="14.7109375" style="146" hidden="1" customWidth="1"/>
    <col min="30" max="30" width="16.7109375" style="21" hidden="1" customWidth="1"/>
    <col min="31" max="31" width="13" style="158" bestFit="1" customWidth="1"/>
    <col min="32" max="32" width="12" style="195" hidden="1" customWidth="1"/>
    <col min="33" max="33" width="9.140625" style="188"/>
    <col min="34" max="16384" width="9.140625" style="1"/>
  </cols>
  <sheetData>
    <row r="1" spans="1:34" x14ac:dyDescent="0.2">
      <c r="D1" s="169">
        <v>43158</v>
      </c>
      <c r="E1" s="119">
        <v>43159</v>
      </c>
      <c r="J1" s="225" t="s">
        <v>15</v>
      </c>
      <c r="K1" s="226"/>
      <c r="L1" s="226"/>
      <c r="M1" s="227"/>
      <c r="N1" s="225" t="s">
        <v>283</v>
      </c>
      <c r="O1" s="228"/>
      <c r="P1" s="229" t="s">
        <v>285</v>
      </c>
      <c r="Q1" s="230"/>
      <c r="R1" s="231" t="s">
        <v>17</v>
      </c>
      <c r="S1" s="232"/>
      <c r="T1" s="33" t="s">
        <v>544</v>
      </c>
      <c r="AG1" s="19"/>
    </row>
    <row r="2" spans="1:34" s="43" customFormat="1" x14ac:dyDescent="0.2">
      <c r="A2" s="43" t="s">
        <v>288</v>
      </c>
      <c r="B2" s="48"/>
      <c r="C2" s="140"/>
      <c r="D2" s="43" t="s">
        <v>287</v>
      </c>
      <c r="E2" s="118"/>
      <c r="J2" s="121" t="s">
        <v>278</v>
      </c>
      <c r="K2" s="92"/>
      <c r="L2" s="87"/>
      <c r="M2" s="133" t="e">
        <f>O260</f>
        <v>#REF!</v>
      </c>
      <c r="N2" s="87" t="s">
        <v>281</v>
      </c>
      <c r="O2" s="123" t="e">
        <f>X260</f>
        <v>#REF!</v>
      </c>
      <c r="P2" s="122" t="s">
        <v>280</v>
      </c>
      <c r="Q2" s="141">
        <f>_xll.BDP(A2,D2)</f>
        <v>0.26407999999999998</v>
      </c>
      <c r="R2" s="122" t="s">
        <v>286</v>
      </c>
      <c r="S2" s="141" t="e">
        <f>S260+R260</f>
        <v>#REF!</v>
      </c>
      <c r="T2" s="33"/>
      <c r="W2" s="142"/>
      <c r="Y2" s="3"/>
      <c r="AA2" s="19"/>
      <c r="AC2" s="146"/>
      <c r="AD2" s="21"/>
      <c r="AE2" s="158"/>
      <c r="AF2" s="195"/>
      <c r="AG2" s="19"/>
    </row>
    <row r="3" spans="1:34" s="43" customFormat="1" x14ac:dyDescent="0.2">
      <c r="A3" s="140" t="s">
        <v>269</v>
      </c>
      <c r="B3" s="48"/>
      <c r="C3" s="140"/>
      <c r="E3" s="118"/>
      <c r="J3" s="121" t="s">
        <v>22</v>
      </c>
      <c r="K3" s="92"/>
      <c r="L3" s="87"/>
      <c r="M3" s="123" t="e">
        <f>O280</f>
        <v>#REF!</v>
      </c>
      <c r="N3" s="87" t="s">
        <v>282</v>
      </c>
      <c r="O3" s="123" t="e">
        <f>W260</f>
        <v>#REF!</v>
      </c>
      <c r="P3" s="122" t="s">
        <v>277</v>
      </c>
      <c r="Q3" s="129">
        <f>_xll.BDP(A3,$G$7)</f>
        <v>1.2408999999999999</v>
      </c>
      <c r="R3" s="92"/>
      <c r="S3" s="123"/>
      <c r="T3" s="33"/>
      <c r="W3" s="142"/>
      <c r="Y3" s="3"/>
      <c r="AA3" s="19"/>
      <c r="AC3" s="146"/>
      <c r="AD3" s="21"/>
      <c r="AE3" s="158"/>
      <c r="AF3" s="195"/>
      <c r="AG3" s="19"/>
    </row>
    <row r="4" spans="1:34" s="43" customFormat="1" x14ac:dyDescent="0.2">
      <c r="B4" s="48"/>
      <c r="C4" s="140"/>
      <c r="D4" s="3"/>
      <c r="E4" s="118"/>
      <c r="J4" s="121" t="s">
        <v>279</v>
      </c>
      <c r="K4" s="92"/>
      <c r="L4" s="87"/>
      <c r="M4" s="123">
        <f>O334</f>
        <v>1.0950353387025555E-4</v>
      </c>
      <c r="N4" s="87"/>
      <c r="O4" s="129"/>
      <c r="P4" s="87"/>
      <c r="Q4" s="131"/>
      <c r="R4" s="92"/>
      <c r="S4" s="123"/>
      <c r="T4" s="33"/>
      <c r="W4" s="142"/>
      <c r="Y4" s="3"/>
      <c r="AA4" s="19"/>
      <c r="AC4" s="146"/>
      <c r="AD4" s="21"/>
      <c r="AE4" s="158"/>
      <c r="AF4" s="195"/>
      <c r="AG4" s="19"/>
    </row>
    <row r="5" spans="1:34" x14ac:dyDescent="0.2">
      <c r="D5" s="3"/>
      <c r="J5" s="124" t="s">
        <v>284</v>
      </c>
      <c r="K5" s="120"/>
      <c r="L5" s="125"/>
      <c r="M5" s="128" t="e">
        <f>M2-(Q2/100)</f>
        <v>#REF!</v>
      </c>
      <c r="N5" s="120"/>
      <c r="O5" s="130"/>
      <c r="P5" s="126"/>
      <c r="Q5" s="132"/>
      <c r="R5" s="127"/>
      <c r="S5" s="128"/>
      <c r="AG5" s="19"/>
    </row>
    <row r="6" spans="1:34" ht="15" customHeight="1" x14ac:dyDescent="0.2">
      <c r="S6" s="148"/>
      <c r="Z6" s="233" t="s">
        <v>291</v>
      </c>
      <c r="AA6" s="233"/>
      <c r="AB6" s="233"/>
      <c r="AC6" s="233"/>
      <c r="AD6" s="233"/>
      <c r="AE6" s="233"/>
      <c r="AF6" s="227"/>
    </row>
    <row r="7" spans="1:34" hidden="1" x14ac:dyDescent="0.2">
      <c r="C7" s="217"/>
      <c r="D7" s="172" t="s">
        <v>10</v>
      </c>
      <c r="E7" s="1" t="s">
        <v>5</v>
      </c>
      <c r="F7" s="2" t="s">
        <v>294</v>
      </c>
      <c r="G7" s="2" t="s">
        <v>26</v>
      </c>
      <c r="L7" s="1" t="s">
        <v>27</v>
      </c>
      <c r="M7" s="4" t="s">
        <v>26</v>
      </c>
      <c r="Z7" s="2" t="s">
        <v>296</v>
      </c>
      <c r="AD7" s="2" t="s">
        <v>294</v>
      </c>
    </row>
    <row r="8" spans="1:34" x14ac:dyDescent="0.2">
      <c r="A8" s="98"/>
      <c r="B8" s="234" t="s">
        <v>546</v>
      </c>
      <c r="C8" s="218" t="s">
        <v>2</v>
      </c>
      <c r="D8" s="101" t="s">
        <v>9</v>
      </c>
      <c r="E8" s="101" t="s">
        <v>3</v>
      </c>
      <c r="F8" s="134" t="s">
        <v>6</v>
      </c>
      <c r="G8" s="134" t="s">
        <v>8</v>
      </c>
      <c r="H8" s="135" t="s">
        <v>13</v>
      </c>
      <c r="I8" s="135" t="s">
        <v>14</v>
      </c>
      <c r="J8" s="136" t="s">
        <v>1</v>
      </c>
      <c r="K8" s="137" t="s">
        <v>11</v>
      </c>
      <c r="L8" s="137" t="s">
        <v>29</v>
      </c>
      <c r="M8" s="138" t="s">
        <v>12</v>
      </c>
      <c r="N8" s="139" t="s">
        <v>543</v>
      </c>
      <c r="O8" s="139" t="s">
        <v>15</v>
      </c>
      <c r="P8" s="139" t="s">
        <v>17</v>
      </c>
      <c r="Q8" s="139" t="s">
        <v>18</v>
      </c>
      <c r="R8" s="139" t="s">
        <v>19</v>
      </c>
      <c r="S8" s="145" t="s">
        <v>20</v>
      </c>
      <c r="T8" s="139" t="s">
        <v>16</v>
      </c>
      <c r="U8" s="139" t="s">
        <v>25</v>
      </c>
      <c r="V8" s="139" t="s">
        <v>28</v>
      </c>
      <c r="W8" s="139" t="s">
        <v>289</v>
      </c>
      <c r="X8" s="139" t="s">
        <v>290</v>
      </c>
      <c r="Y8" s="147" t="s">
        <v>327</v>
      </c>
      <c r="Z8" s="134" t="s">
        <v>6</v>
      </c>
      <c r="AA8" s="139" t="s">
        <v>13</v>
      </c>
      <c r="AB8" s="135" t="s">
        <v>14</v>
      </c>
      <c r="AC8" s="147" t="s">
        <v>1</v>
      </c>
      <c r="AD8" s="138" t="s">
        <v>12</v>
      </c>
      <c r="AE8" s="134" t="s">
        <v>15</v>
      </c>
      <c r="AF8" s="196" t="s">
        <v>327</v>
      </c>
    </row>
    <row r="9" spans="1:34" s="43" customFormat="1" ht="4.5" customHeight="1" x14ac:dyDescent="0.2">
      <c r="B9" s="48"/>
      <c r="C9" s="219"/>
      <c r="D9" s="5"/>
      <c r="E9" s="5"/>
      <c r="F9" s="29"/>
      <c r="G9" s="29"/>
      <c r="H9" s="34"/>
      <c r="I9" s="74"/>
      <c r="J9" s="26"/>
      <c r="K9" s="46"/>
      <c r="L9" s="46"/>
      <c r="M9" s="31"/>
      <c r="N9" s="69"/>
      <c r="O9" s="77"/>
      <c r="P9" s="37"/>
      <c r="Q9" s="10"/>
      <c r="R9" s="80"/>
      <c r="S9" s="151"/>
      <c r="T9" s="42"/>
      <c r="U9" s="5"/>
      <c r="V9" s="5"/>
      <c r="W9" s="142"/>
      <c r="Y9" s="3"/>
      <c r="Z9" s="178"/>
      <c r="AA9" s="174"/>
      <c r="AB9" s="160"/>
      <c r="AC9" s="161"/>
      <c r="AD9" s="163"/>
      <c r="AE9" s="186"/>
      <c r="AF9" s="197"/>
      <c r="AG9" s="188"/>
    </row>
    <row r="10" spans="1:34" s="43" customFormat="1" x14ac:dyDescent="0.2">
      <c r="B10" s="48"/>
      <c r="C10" s="140" t="s">
        <v>249</v>
      </c>
      <c r="D10" s="43" t="str">
        <f>_xll.BDP(C10,$D$7)</f>
        <v>AUD</v>
      </c>
      <c r="E10" s="43" t="s">
        <v>534</v>
      </c>
      <c r="F10" s="66">
        <f>_xll.BDP(C10,$F$7)</f>
        <v>7.64</v>
      </c>
      <c r="G10" s="66">
        <f>_xll.BDP(C10,$G$7)</f>
        <v>7.63</v>
      </c>
      <c r="H10" s="67">
        <f t="shared" ref="H10:H19" si="0">IF(OR(G10="#N/A N/A",F10="#N/A N/A"),0,  G10 - F10)</f>
        <v>-9.9999999999997868E-3</v>
      </c>
      <c r="I10" s="75">
        <f t="shared" ref="I10:I19" si="1">IF(OR(F10=0,F10="#N/A N/A"),0,H10 / F10*100)</f>
        <v>-0.13089005235601817</v>
      </c>
      <c r="J10" s="25">
        <v>-127400</v>
      </c>
      <c r="K10" s="48" t="str">
        <f>CONCATENATE(C335,D10, " Curncy")</f>
        <v>EURAUD Curncy</v>
      </c>
      <c r="L10" s="48">
        <f>IF(D10 = C335,1,_xll.BDP(K10,$L$7))</f>
        <v>1</v>
      </c>
      <c r="M10" s="68">
        <f>IF(D10 = C335,1,_xll.BDP(K10,$M$7)*L10)</f>
        <v>1.58849</v>
      </c>
      <c r="N10" s="69">
        <f t="shared" ref="N10:N19" si="2">H10*J10*T10/M10</f>
        <v>802.01952797938486</v>
      </c>
      <c r="O10" s="78">
        <f>N10 / Y335</f>
        <v>4.6548404707986542E-6</v>
      </c>
      <c r="P10" s="69">
        <f t="shared" ref="P10:P19" si="3">G10*J10*T10/M10</f>
        <v>-611940.89984828362</v>
      </c>
      <c r="Q10" s="10">
        <f>P10 / Y335*100</f>
        <v>-0.35516432792194486</v>
      </c>
      <c r="R10" s="81">
        <f t="shared" ref="R10:R19" si="4">IF(Q10&lt;0,Q10,0)</f>
        <v>-0.35516432792194486</v>
      </c>
      <c r="S10" s="152">
        <f t="shared" ref="S10:S19" si="5">IF(Q10&gt;0,Q10,0)</f>
        <v>0</v>
      </c>
      <c r="T10" s="33">
        <f t="shared" ref="T10:T19" si="6">IF(EXACT(D10,UPPER(D10)),1,0.01)/V10</f>
        <v>1</v>
      </c>
      <c r="U10" s="43">
        <v>0</v>
      </c>
      <c r="V10" s="43">
        <v>1</v>
      </c>
      <c r="W10" s="143">
        <f t="shared" ref="W10:W19" si="7">IF(AND(Q10&lt;0,O10&gt;0),O10,0)</f>
        <v>4.6548404707986542E-6</v>
      </c>
      <c r="X10" s="143">
        <f t="shared" ref="X10:X19" si="8">IF(AND(Q10&gt;0,O10&gt;0),O10,0)</f>
        <v>0</v>
      </c>
      <c r="Y10" s="194"/>
      <c r="Z10" s="176">
        <f>_xll.BDH(C10,$Z$7,$D$1,$D$1)</f>
        <v>7.74</v>
      </c>
      <c r="AA10" s="173">
        <f t="shared" ref="AA10:AA19" si="9">IF(OR(F10="#N/A N/A",Z10="#N/A N/A"),0,  F10 - Z10)</f>
        <v>-0.10000000000000053</v>
      </c>
      <c r="AB10" s="162">
        <f t="shared" ref="AB10:AB19" si="10">IF(OR(Z10=0,Z10="#N/A N/A"),0,AA10 / Z10*100)</f>
        <v>-1.2919896640826942</v>
      </c>
      <c r="AC10" s="161">
        <v>-127400</v>
      </c>
      <c r="AD10" s="163">
        <f>IF(D10 = C335,1,_xll.BDP(K10,$AD$7)*L10)</f>
        <v>1.58832</v>
      </c>
      <c r="AE10" s="186">
        <f>AA10*AC10*T10/AD10 / AF335</f>
        <v>4.6445656891857519E-5</v>
      </c>
      <c r="AF10" s="197"/>
      <c r="AG10" s="188"/>
      <c r="AH10" s="170"/>
    </row>
    <row r="11" spans="1:34" s="43" customFormat="1" x14ac:dyDescent="0.2">
      <c r="B11" s="48"/>
      <c r="C11" s="140" t="s">
        <v>248</v>
      </c>
      <c r="D11" s="43" t="str">
        <f>_xll.BDP(C11,$D$7)</f>
        <v>AUD</v>
      </c>
      <c r="E11" s="43" t="s">
        <v>533</v>
      </c>
      <c r="F11" s="66">
        <f>_xll.BDP(C11,$F$7)</f>
        <v>75.73</v>
      </c>
      <c r="G11" s="66">
        <f>_xll.BDP(C11,$G$7)</f>
        <v>75.69</v>
      </c>
      <c r="H11" s="67">
        <f t="shared" si="0"/>
        <v>-4.0000000000006253E-2</v>
      </c>
      <c r="I11" s="75">
        <f t="shared" si="1"/>
        <v>-5.2819226198344449E-2</v>
      </c>
      <c r="J11" s="25">
        <v>-30000</v>
      </c>
      <c r="K11" s="48" t="str">
        <f>CONCATENATE(C335,D11, " Curncy")</f>
        <v>EURAUD Curncy</v>
      </c>
      <c r="L11" s="48">
        <f>IF(D11 = C335,1,_xll.BDP(K11,$L$7))</f>
        <v>1</v>
      </c>
      <c r="M11" s="68">
        <f>IF(D11 = C335,1,_xll.BDP(K11,$M$7)*L11)</f>
        <v>1.58849</v>
      </c>
      <c r="N11" s="69">
        <f t="shared" si="2"/>
        <v>755.43440626015126</v>
      </c>
      <c r="O11" s="78">
        <f>N11 / Y335</f>
        <v>4.3844651216321645E-6</v>
      </c>
      <c r="P11" s="69">
        <f t="shared" si="3"/>
        <v>-1429470.7552455477</v>
      </c>
      <c r="Q11" s="10">
        <f>P11 / Y335*100</f>
        <v>-0.82965041264071659</v>
      </c>
      <c r="R11" s="81">
        <f t="shared" si="4"/>
        <v>-0.82965041264071659</v>
      </c>
      <c r="S11" s="152">
        <f t="shared" si="5"/>
        <v>0</v>
      </c>
      <c r="T11" s="33">
        <f t="shared" si="6"/>
        <v>1</v>
      </c>
      <c r="U11" s="43">
        <v>0</v>
      </c>
      <c r="V11" s="43">
        <v>1</v>
      </c>
      <c r="W11" s="143">
        <f t="shared" si="7"/>
        <v>4.3844651216321645E-6</v>
      </c>
      <c r="X11" s="143">
        <f t="shared" si="8"/>
        <v>0</v>
      </c>
      <c r="Y11" s="194"/>
      <c r="Z11" s="176">
        <f>_xll.BDH(C11,$Z$7,$D$1,$D$1)</f>
        <v>76.599999999999994</v>
      </c>
      <c r="AA11" s="174">
        <f t="shared" si="9"/>
        <v>-0.86999999999999034</v>
      </c>
      <c r="AB11" s="162">
        <f t="shared" si="10"/>
        <v>-1.1357702349869327</v>
      </c>
      <c r="AC11" s="161">
        <v>-30000</v>
      </c>
      <c r="AD11" s="163">
        <f>IF(D11 = C335,1,_xll.BDP(K11,$AD$7)*L11)</f>
        <v>1.58832</v>
      </c>
      <c r="AE11" s="186">
        <f>AA11*AC11*T11/AD11 / AF335</f>
        <v>9.5151620477037789E-5</v>
      </c>
      <c r="AF11" s="197"/>
      <c r="AG11" s="188"/>
      <c r="AH11" s="170"/>
    </row>
    <row r="12" spans="1:34" s="43" customFormat="1" x14ac:dyDescent="0.2">
      <c r="B12" s="48">
        <v>1860</v>
      </c>
      <c r="D12" s="43" t="s">
        <v>293</v>
      </c>
      <c r="E12" s="43" t="s">
        <v>247</v>
      </c>
      <c r="F12" s="66">
        <v>100</v>
      </c>
      <c r="G12" s="66">
        <v>100</v>
      </c>
      <c r="H12" s="67">
        <f t="shared" si="0"/>
        <v>0</v>
      </c>
      <c r="I12" s="75">
        <f t="shared" si="1"/>
        <v>0</v>
      </c>
      <c r="J12" s="25">
        <v>62558</v>
      </c>
      <c r="K12" s="48" t="str">
        <f>CONCATENATE(C335,D12, " Curncy")</f>
        <v>EURAUD Curncy</v>
      </c>
      <c r="L12" s="48">
        <f>IF(D12 = C335,1,_xll.BDP(K12,$L$7))</f>
        <v>1</v>
      </c>
      <c r="M12" s="68">
        <f>IF(D12 = C335,1,_xll.BDP(K12,$M$7)*L12)</f>
        <v>1.58849</v>
      </c>
      <c r="N12" s="69">
        <f t="shared" si="2"/>
        <v>0</v>
      </c>
      <c r="O12" s="78">
        <f>N12 / Y335</f>
        <v>0</v>
      </c>
      <c r="P12" s="69">
        <f t="shared" si="3"/>
        <v>3938205.4655679292</v>
      </c>
      <c r="Q12" s="10">
        <f>P12 / Y335*100</f>
        <v>2.2856947423251834</v>
      </c>
      <c r="R12" s="81">
        <f t="shared" si="4"/>
        <v>0</v>
      </c>
      <c r="S12" s="152">
        <f t="shared" si="5"/>
        <v>2.2856947423251834</v>
      </c>
      <c r="T12" s="33">
        <f t="shared" si="6"/>
        <v>1</v>
      </c>
      <c r="U12" s="43">
        <v>1</v>
      </c>
      <c r="V12" s="43">
        <v>1</v>
      </c>
      <c r="W12" s="143">
        <f t="shared" si="7"/>
        <v>0</v>
      </c>
      <c r="X12" s="143">
        <f t="shared" si="8"/>
        <v>0</v>
      </c>
      <c r="Y12" s="194"/>
      <c r="Z12" s="176">
        <v>100</v>
      </c>
      <c r="AA12" s="174">
        <f t="shared" si="9"/>
        <v>0</v>
      </c>
      <c r="AB12" s="162">
        <f t="shared" si="10"/>
        <v>0</v>
      </c>
      <c r="AC12" s="161">
        <v>62558</v>
      </c>
      <c r="AD12" s="163">
        <f>IF(D12 = C335,1,_xll.BDP(K12,$AD$7)*L12)</f>
        <v>1.58832</v>
      </c>
      <c r="AE12" s="186">
        <f>AA12*AC12*T12/AD12 / AF335</f>
        <v>0</v>
      </c>
      <c r="AF12" s="197"/>
      <c r="AG12" s="188"/>
      <c r="AH12" s="170"/>
    </row>
    <row r="13" spans="1:34" s="43" customFormat="1" x14ac:dyDescent="0.2">
      <c r="B13" s="48"/>
      <c r="C13" s="140" t="s">
        <v>246</v>
      </c>
      <c r="D13" s="43" t="str">
        <f>_xll.BDP(C13,$D$7)</f>
        <v>AUD</v>
      </c>
      <c r="E13" s="43" t="s">
        <v>532</v>
      </c>
      <c r="F13" s="66">
        <f>_xll.BDP(C13,$F$7)</f>
        <v>4.91</v>
      </c>
      <c r="G13" s="66">
        <f>_xll.BDP(C13,$G$7)</f>
        <v>4.8099999999999996</v>
      </c>
      <c r="H13" s="67">
        <f t="shared" si="0"/>
        <v>-0.10000000000000053</v>
      </c>
      <c r="I13" s="75">
        <f t="shared" si="1"/>
        <v>-2.0366598778004184</v>
      </c>
      <c r="J13" s="25">
        <v>-1048000</v>
      </c>
      <c r="K13" s="48" t="str">
        <f>CONCATENATE(C335,D13, " Curncy")</f>
        <v>EURAUD Curncy</v>
      </c>
      <c r="L13" s="48">
        <f>IF(D13 = C335,1,_xll.BDP(K13,$L$7))</f>
        <v>1</v>
      </c>
      <c r="M13" s="68">
        <f>IF(D13 = C335,1,_xll.BDP(K13,$M$7)*L13)</f>
        <v>1.58849</v>
      </c>
      <c r="N13" s="69">
        <f t="shared" si="2"/>
        <v>65974.604813376573</v>
      </c>
      <c r="O13" s="78">
        <f>N13 / Y335</f>
        <v>3.8290995395581778E-4</v>
      </c>
      <c r="P13" s="69">
        <f t="shared" si="3"/>
        <v>-3173378.4915233967</v>
      </c>
      <c r="Q13" s="10">
        <f>P13 / Y335*100</f>
        <v>-1.8417968785274741</v>
      </c>
      <c r="R13" s="81">
        <f t="shared" si="4"/>
        <v>-1.8417968785274741</v>
      </c>
      <c r="S13" s="152">
        <f t="shared" si="5"/>
        <v>0</v>
      </c>
      <c r="T13" s="33">
        <f t="shared" si="6"/>
        <v>1</v>
      </c>
      <c r="U13" s="43">
        <v>0</v>
      </c>
      <c r="V13" s="43">
        <v>1</v>
      </c>
      <c r="W13" s="143">
        <f t="shared" si="7"/>
        <v>3.8290995395581778E-4</v>
      </c>
      <c r="X13" s="143">
        <f t="shared" si="8"/>
        <v>0</v>
      </c>
      <c r="Y13" s="194"/>
      <c r="Z13" s="176">
        <f>_xll.BDH(C13,$Z$7,$D$1,$D$1)</f>
        <v>5.21</v>
      </c>
      <c r="AA13" s="174">
        <f t="shared" si="9"/>
        <v>-0.29999999999999982</v>
      </c>
      <c r="AB13" s="162">
        <f t="shared" si="10"/>
        <v>-5.7581573896353131</v>
      </c>
      <c r="AC13" s="161">
        <v>-1048000</v>
      </c>
      <c r="AD13" s="163">
        <f>IF(D13 = C335,1,_xll.BDP(K13,$AD$7)*L13)</f>
        <v>1.58832</v>
      </c>
      <c r="AE13" s="186">
        <f>AA13*AC13*T13/AD13 / AF335</f>
        <v>1.1461942328728351E-3</v>
      </c>
      <c r="AF13" s="197"/>
      <c r="AG13" s="188"/>
      <c r="AH13" s="170"/>
    </row>
    <row r="14" spans="1:34" s="43" customFormat="1" x14ac:dyDescent="0.2">
      <c r="B14" s="48"/>
      <c r="C14" s="140" t="s">
        <v>245</v>
      </c>
      <c r="D14" s="43" t="str">
        <f>_xll.BDP(C14,$D$7)</f>
        <v>AUD</v>
      </c>
      <c r="E14" s="43" t="s">
        <v>531</v>
      </c>
      <c r="F14" s="66">
        <f>_xll.BDP(C14,$F$7)</f>
        <v>2.35</v>
      </c>
      <c r="G14" s="66">
        <f>_xll.BDP(C14,$G$7)</f>
        <v>2.2999999999999998</v>
      </c>
      <c r="H14" s="67">
        <f t="shared" si="0"/>
        <v>-5.0000000000000266E-2</v>
      </c>
      <c r="I14" s="75">
        <f t="shared" si="1"/>
        <v>-2.1276595744680966</v>
      </c>
      <c r="J14" s="25">
        <v>-977000</v>
      </c>
      <c r="K14" s="48" t="str">
        <f>CONCATENATE(C335,D14, " Curncy")</f>
        <v>EURAUD Curncy</v>
      </c>
      <c r="L14" s="48">
        <f>IF(D14 = C335,1,_xll.BDP(K14,$L$7))</f>
        <v>1</v>
      </c>
      <c r="M14" s="68">
        <f>IF(D14 = C335,1,_xll.BDP(K14,$M$7)*L14)</f>
        <v>1.58849</v>
      </c>
      <c r="N14" s="69">
        <f t="shared" si="2"/>
        <v>30752.475621502348</v>
      </c>
      <c r="O14" s="78">
        <f>N14 / Y335</f>
        <v>1.7848426765974907E-4</v>
      </c>
      <c r="P14" s="69">
        <f t="shared" si="3"/>
        <v>-1414613.8785891004</v>
      </c>
      <c r="Q14" s="10">
        <f>P14 / Y335*100</f>
        <v>-0.82102763123484135</v>
      </c>
      <c r="R14" s="81">
        <f t="shared" si="4"/>
        <v>-0.82102763123484135</v>
      </c>
      <c r="S14" s="152">
        <f t="shared" si="5"/>
        <v>0</v>
      </c>
      <c r="T14" s="33">
        <f t="shared" si="6"/>
        <v>1</v>
      </c>
      <c r="U14" s="43">
        <v>0</v>
      </c>
      <c r="V14" s="43">
        <v>1</v>
      </c>
      <c r="W14" s="143">
        <f t="shared" si="7"/>
        <v>1.7848426765974907E-4</v>
      </c>
      <c r="X14" s="143">
        <f t="shared" si="8"/>
        <v>0</v>
      </c>
      <c r="Y14" s="194"/>
      <c r="Z14" s="176">
        <f>_xll.BDH(C14,$Z$7,$D$1,$D$1)</f>
        <v>2.52</v>
      </c>
      <c r="AA14" s="174">
        <f t="shared" si="9"/>
        <v>-0.16999999999999993</v>
      </c>
      <c r="AB14" s="162">
        <f t="shared" si="10"/>
        <v>-6.7460317460317425</v>
      </c>
      <c r="AC14" s="161">
        <v>-977000</v>
      </c>
      <c r="AD14" s="163">
        <f>IF(D14 = C335,1,_xll.BDP(K14,$AD$7)*L14)</f>
        <v>1.58832</v>
      </c>
      <c r="AE14" s="186">
        <f>AA14*AC14*T14/AD14 / AF335</f>
        <v>6.0550699789392246E-4</v>
      </c>
      <c r="AF14" s="197"/>
      <c r="AG14" s="188"/>
      <c r="AH14" s="170"/>
    </row>
    <row r="15" spans="1:34" s="43" customFormat="1" x14ac:dyDescent="0.2">
      <c r="B15" s="48"/>
      <c r="C15" s="140" t="s">
        <v>244</v>
      </c>
      <c r="D15" s="43" t="str">
        <f>_xll.BDP(C15,$D$7)</f>
        <v>AUD</v>
      </c>
      <c r="E15" s="43" t="s">
        <v>530</v>
      </c>
      <c r="F15" s="66">
        <f>_xll.BDP(C15,$F$7)</f>
        <v>3.14</v>
      </c>
      <c r="G15" s="66">
        <f>_xll.BDP(C15,$G$7)</f>
        <v>3.18</v>
      </c>
      <c r="H15" s="67">
        <f t="shared" si="0"/>
        <v>4.0000000000000036E-2</v>
      </c>
      <c r="I15" s="75">
        <f t="shared" si="1"/>
        <v>1.2738853503184724</v>
      </c>
      <c r="J15" s="25">
        <v>-916000</v>
      </c>
      <c r="K15" s="48" t="str">
        <f>CONCATENATE(C335,D15, " Curncy")</f>
        <v>EURAUD Curncy</v>
      </c>
      <c r="L15" s="48">
        <f>IF(D15 = C335,1,_xll.BDP(K15,$L$7))</f>
        <v>1</v>
      </c>
      <c r="M15" s="68">
        <f>IF(D15 = C335,1,_xll.BDP(K15,$M$7)*L15)</f>
        <v>1.58849</v>
      </c>
      <c r="N15" s="69">
        <f t="shared" si="2"/>
        <v>-23065.930537806362</v>
      </c>
      <c r="O15" s="78">
        <f>N15 / Y335</f>
        <v>-1.338723350471479E-4</v>
      </c>
      <c r="P15" s="69">
        <f t="shared" si="3"/>
        <v>-1833741.4777556043</v>
      </c>
      <c r="Q15" s="10">
        <f>P15 / Y335*100</f>
        <v>-1.0642850636248251</v>
      </c>
      <c r="R15" s="81">
        <f t="shared" si="4"/>
        <v>-1.0642850636248251</v>
      </c>
      <c r="S15" s="152">
        <f t="shared" si="5"/>
        <v>0</v>
      </c>
      <c r="T15" s="33">
        <f t="shared" si="6"/>
        <v>1</v>
      </c>
      <c r="U15" s="43">
        <v>0</v>
      </c>
      <c r="V15" s="43">
        <v>1</v>
      </c>
      <c r="W15" s="143">
        <f t="shared" si="7"/>
        <v>0</v>
      </c>
      <c r="X15" s="143">
        <f t="shared" si="8"/>
        <v>0</v>
      </c>
      <c r="Y15" s="194"/>
      <c r="Z15" s="176">
        <f>_xll.BDH(C15,$Z$7,$D$1,$D$1)</f>
        <v>3.25</v>
      </c>
      <c r="AA15" s="174">
        <f t="shared" si="9"/>
        <v>-0.10999999999999988</v>
      </c>
      <c r="AB15" s="162">
        <f t="shared" si="10"/>
        <v>-3.384615384615381</v>
      </c>
      <c r="AC15" s="161">
        <v>-916000</v>
      </c>
      <c r="AD15" s="163">
        <f>IF(D15 = C335,1,_xll.BDP(K15,$AD$7)*L15)</f>
        <v>1.58832</v>
      </c>
      <c r="AE15" s="186">
        <f>AA15*AC15*T15/AD15 / AF335</f>
        <v>3.6733629422476712E-4</v>
      </c>
      <c r="AF15" s="197"/>
      <c r="AG15" s="188"/>
      <c r="AH15" s="170"/>
    </row>
    <row r="16" spans="1:34" s="43" customFormat="1" x14ac:dyDescent="0.2">
      <c r="B16" s="48"/>
      <c r="C16" s="140" t="s">
        <v>243</v>
      </c>
      <c r="D16" s="43" t="str">
        <f>_xll.BDP(C16,$D$7)</f>
        <v>AUD</v>
      </c>
      <c r="E16" s="43" t="s">
        <v>529</v>
      </c>
      <c r="F16" s="66" t="str">
        <f>_xll.BDP(C16,$F$7)</f>
        <v>#N/A N/A</v>
      </c>
      <c r="G16" s="66">
        <f>_xll.BDP(C16,$G$7)</f>
        <v>8.1000000000000003E-2</v>
      </c>
      <c r="H16" s="67">
        <f t="shared" si="0"/>
        <v>0</v>
      </c>
      <c r="I16" s="75">
        <f t="shared" si="1"/>
        <v>0</v>
      </c>
      <c r="J16" s="25">
        <v>5759800</v>
      </c>
      <c r="K16" s="48" t="str">
        <f>CONCATENATE(C335,D16, " Curncy")</f>
        <v>EURAUD Curncy</v>
      </c>
      <c r="L16" s="48">
        <f>IF(D16 = C335,1,_xll.BDP(K16,$L$7))</f>
        <v>1</v>
      </c>
      <c r="M16" s="68">
        <f>IF(D16 = C335,1,_xll.BDP(K16,$M$7)*L16)</f>
        <v>1.58849</v>
      </c>
      <c r="N16" s="69">
        <f t="shared" si="2"/>
        <v>0</v>
      </c>
      <c r="O16" s="78">
        <f>N16 / Y335</f>
        <v>0</v>
      </c>
      <c r="P16" s="69">
        <f t="shared" si="3"/>
        <v>293702.69878941635</v>
      </c>
      <c r="Q16" s="10">
        <f>P16 / Y335*100</f>
        <v>0.17046208490111767</v>
      </c>
      <c r="R16" s="81">
        <f t="shared" si="4"/>
        <v>0</v>
      </c>
      <c r="S16" s="152">
        <f t="shared" si="5"/>
        <v>0.17046208490111767</v>
      </c>
      <c r="T16" s="33">
        <f t="shared" si="6"/>
        <v>1</v>
      </c>
      <c r="U16" s="43">
        <v>0</v>
      </c>
      <c r="V16" s="43">
        <v>1</v>
      </c>
      <c r="W16" s="143">
        <f t="shared" si="7"/>
        <v>0</v>
      </c>
      <c r="X16" s="143">
        <f t="shared" si="8"/>
        <v>0</v>
      </c>
      <c r="Y16" s="194"/>
      <c r="Z16" s="176">
        <f>_xll.BDH(C16,$Z$7,$D$1,$D$1)</f>
        <v>8.4000000000000005E-2</v>
      </c>
      <c r="AA16" s="174">
        <f t="shared" si="9"/>
        <v>0</v>
      </c>
      <c r="AB16" s="162">
        <f t="shared" si="10"/>
        <v>0</v>
      </c>
      <c r="AC16" s="161">
        <v>5759800</v>
      </c>
      <c r="AD16" s="163">
        <f>IF(D16 = C335,1,_xll.BDP(K16,$AD$7)*L16)</f>
        <v>1.58832</v>
      </c>
      <c r="AE16" s="186">
        <f>AA16*AC16*T16/AD16 / AF335</f>
        <v>0</v>
      </c>
      <c r="AF16" s="197"/>
      <c r="AG16" s="188"/>
      <c r="AH16" s="170"/>
    </row>
    <row r="17" spans="1:34" s="43" customFormat="1" x14ac:dyDescent="0.2">
      <c r="B17" s="48"/>
      <c r="C17" s="140" t="s">
        <v>242</v>
      </c>
      <c r="D17" s="43" t="str">
        <f>_xll.BDP(C17,$D$7)</f>
        <v>AUD</v>
      </c>
      <c r="E17" s="43" t="s">
        <v>528</v>
      </c>
      <c r="F17" s="66">
        <f>_xll.BDP(C17,$F$7)</f>
        <v>1.595</v>
      </c>
      <c r="G17" s="66">
        <f>_xll.BDP(C17,$G$7)</f>
        <v>1.5349999999999999</v>
      </c>
      <c r="H17" s="67">
        <f t="shared" si="0"/>
        <v>-6.0000000000000053E-2</v>
      </c>
      <c r="I17" s="75">
        <f t="shared" si="1"/>
        <v>-3.7617554858934206</v>
      </c>
      <c r="J17" s="25">
        <v>960000</v>
      </c>
      <c r="K17" s="48" t="str">
        <f>CONCATENATE(C335,D17, " Curncy")</f>
        <v>EURAUD Curncy</v>
      </c>
      <c r="L17" s="48">
        <f>IF(D17 = C335,1,_xll.BDP(K17,$L$7))</f>
        <v>1</v>
      </c>
      <c r="M17" s="68">
        <f>IF(D17 = C335,1,_xll.BDP(K17,$M$7)*L17)</f>
        <v>1.58849</v>
      </c>
      <c r="N17" s="69">
        <f t="shared" si="2"/>
        <v>-36260.851500481622</v>
      </c>
      <c r="O17" s="78">
        <f>N17 / Y335</f>
        <v>-2.1045432583831114E-4</v>
      </c>
      <c r="P17" s="69">
        <f t="shared" si="3"/>
        <v>927673.45088732068</v>
      </c>
      <c r="Q17" s="10">
        <f>P17 / Y335*100</f>
        <v>0.53841231693634561</v>
      </c>
      <c r="R17" s="81">
        <f t="shared" si="4"/>
        <v>0</v>
      </c>
      <c r="S17" s="152">
        <f t="shared" si="5"/>
        <v>0.53841231693634561</v>
      </c>
      <c r="T17" s="33">
        <f t="shared" si="6"/>
        <v>1</v>
      </c>
      <c r="U17" s="43">
        <v>0</v>
      </c>
      <c r="V17" s="43">
        <v>1</v>
      </c>
      <c r="W17" s="143">
        <f t="shared" si="7"/>
        <v>0</v>
      </c>
      <c r="X17" s="143">
        <f t="shared" si="8"/>
        <v>0</v>
      </c>
      <c r="Y17" s="194"/>
      <c r="Z17" s="176">
        <f>_xll.BDH(C17,$Z$7,$D$1,$D$1)</f>
        <v>1.51</v>
      </c>
      <c r="AA17" s="174">
        <f t="shared" si="9"/>
        <v>8.4999999999999964E-2</v>
      </c>
      <c r="AB17" s="162">
        <f t="shared" si="10"/>
        <v>5.6291390728476793</v>
      </c>
      <c r="AC17" s="161">
        <v>960000</v>
      </c>
      <c r="AD17" s="163">
        <f>IF(D17 = C335,1,_xll.BDP(K17,$AD$7)*L17)</f>
        <v>1.58832</v>
      </c>
      <c r="AE17" s="186">
        <f>AA17*AC17*T17/AD17 / AF335</f>
        <v>2.9748552608913282E-4</v>
      </c>
      <c r="AF17" s="197"/>
      <c r="AG17" s="188"/>
      <c r="AH17" s="170"/>
    </row>
    <row r="18" spans="1:34" s="43" customFormat="1" x14ac:dyDescent="0.2">
      <c r="B18" s="48"/>
      <c r="C18" s="140" t="s">
        <v>241</v>
      </c>
      <c r="D18" s="43" t="str">
        <f>_xll.BDP(C18,$D$7)</f>
        <v>AUD</v>
      </c>
      <c r="E18" s="43" t="s">
        <v>527</v>
      </c>
      <c r="F18" s="66">
        <f>_xll.BDP(C18,$F$7)</f>
        <v>0.2</v>
      </c>
      <c r="G18" s="66">
        <f>_xll.BDP(C18,$G$7)</f>
        <v>0.2</v>
      </c>
      <c r="H18" s="67">
        <f t="shared" si="0"/>
        <v>0</v>
      </c>
      <c r="I18" s="75">
        <f t="shared" si="1"/>
        <v>0</v>
      </c>
      <c r="J18" s="25">
        <v>383311</v>
      </c>
      <c r="K18" s="48" t="str">
        <f>CONCATENATE(C335,D18, " Curncy")</f>
        <v>EURAUD Curncy</v>
      </c>
      <c r="L18" s="48">
        <f>IF(D18 = C335,1,_xll.BDP(K18,$L$7))</f>
        <v>1</v>
      </c>
      <c r="M18" s="68">
        <f>IF(D18 = C335,1,_xll.BDP(K18,$M$7)*L18)</f>
        <v>1.58849</v>
      </c>
      <c r="N18" s="69">
        <f t="shared" si="2"/>
        <v>0</v>
      </c>
      <c r="O18" s="78">
        <f>N18 / Y335</f>
        <v>0</v>
      </c>
      <c r="P18" s="69">
        <f t="shared" si="3"/>
        <v>48261.052949656594</v>
      </c>
      <c r="Q18" s="10">
        <f>P18 / Y335*100</f>
        <v>2.8010228503961395E-2</v>
      </c>
      <c r="R18" s="81">
        <f t="shared" si="4"/>
        <v>0</v>
      </c>
      <c r="S18" s="152">
        <f t="shared" si="5"/>
        <v>2.8010228503961395E-2</v>
      </c>
      <c r="T18" s="33">
        <f t="shared" si="6"/>
        <v>1</v>
      </c>
      <c r="U18" s="43">
        <v>0</v>
      </c>
      <c r="V18" s="43">
        <v>1</v>
      </c>
      <c r="W18" s="143">
        <f t="shared" si="7"/>
        <v>0</v>
      </c>
      <c r="X18" s="143">
        <f t="shared" si="8"/>
        <v>0</v>
      </c>
      <c r="Y18" s="194"/>
      <c r="Z18" s="176">
        <f>_xll.BDH(C18,$Z$7,$D$1,$D$1)</f>
        <v>0.2</v>
      </c>
      <c r="AA18" s="174">
        <f t="shared" si="9"/>
        <v>0</v>
      </c>
      <c r="AB18" s="162">
        <f t="shared" si="10"/>
        <v>0</v>
      </c>
      <c r="AC18" s="161">
        <v>383311</v>
      </c>
      <c r="AD18" s="163">
        <f>IF(D18 = C335,1,_xll.BDP(K18,$AD$7)*L18)</f>
        <v>1.58832</v>
      </c>
      <c r="AE18" s="186">
        <f>AA18*AC18*T18/AD18 / AF335</f>
        <v>0</v>
      </c>
      <c r="AF18" s="197"/>
      <c r="AG18" s="188"/>
      <c r="AH18" s="170"/>
    </row>
    <row r="19" spans="1:34" s="43" customFormat="1" x14ac:dyDescent="0.2">
      <c r="B19" s="48"/>
      <c r="C19" s="140" t="s">
        <v>240</v>
      </c>
      <c r="D19" s="43" t="str">
        <f>_xll.BDP(C19,$D$7)</f>
        <v>AUD</v>
      </c>
      <c r="E19" s="43" t="s">
        <v>526</v>
      </c>
      <c r="F19" s="66">
        <f>_xll.BDP(C19,$F$7)</f>
        <v>26.92</v>
      </c>
      <c r="G19" s="66">
        <f>_xll.BDP(C19,$G$7)</f>
        <v>27.09</v>
      </c>
      <c r="H19" s="67">
        <f t="shared" si="0"/>
        <v>0.16999999999999815</v>
      </c>
      <c r="I19" s="75">
        <f t="shared" si="1"/>
        <v>0.63150074294204361</v>
      </c>
      <c r="J19" s="25">
        <v>-61600</v>
      </c>
      <c r="K19" s="48" t="str">
        <f>CONCATENATE(C335,D19, " Curncy")</f>
        <v>EURAUD Curncy</v>
      </c>
      <c r="L19" s="48">
        <f>IF(D19 = C335,1,_xll.BDP(K19,$L$7))</f>
        <v>1</v>
      </c>
      <c r="M19" s="68">
        <f>IF(D19 = C335,1,_xll.BDP(K19,$M$7)*L19)</f>
        <v>1.58849</v>
      </c>
      <c r="N19" s="69">
        <f t="shared" si="2"/>
        <v>-6592.424251962484</v>
      </c>
      <c r="O19" s="78">
        <f>N19 / Y335</f>
        <v>-3.8261765628103619E-5</v>
      </c>
      <c r="P19" s="69">
        <f t="shared" si="3"/>
        <v>-1050522.1940333273</v>
      </c>
      <c r="Q19" s="10">
        <f>P19 / Y335*100</f>
        <v>-0.60971248874431661</v>
      </c>
      <c r="R19" s="81">
        <f t="shared" si="4"/>
        <v>-0.60971248874431661</v>
      </c>
      <c r="S19" s="152">
        <f t="shared" si="5"/>
        <v>0</v>
      </c>
      <c r="T19" s="33">
        <f t="shared" si="6"/>
        <v>1</v>
      </c>
      <c r="U19" s="43">
        <v>0</v>
      </c>
      <c r="V19" s="43">
        <v>1</v>
      </c>
      <c r="W19" s="143">
        <f t="shared" si="7"/>
        <v>0</v>
      </c>
      <c r="X19" s="143">
        <f t="shared" si="8"/>
        <v>0</v>
      </c>
      <c r="Y19" s="194"/>
      <c r="Z19" s="176">
        <f>_xll.BDH(C19,$Z$7,$D$1,$D$1)</f>
        <v>27.48</v>
      </c>
      <c r="AA19" s="174">
        <f t="shared" si="9"/>
        <v>-0.55999999999999872</v>
      </c>
      <c r="AB19" s="162">
        <f t="shared" si="10"/>
        <v>-2.037845705967972</v>
      </c>
      <c r="AC19" s="161">
        <v>-61600</v>
      </c>
      <c r="AD19" s="163">
        <f>IF(D19 = C335,1,_xll.BDP(K19,$AD$7)*L19)</f>
        <v>1.58832</v>
      </c>
      <c r="AE19" s="186">
        <f>AA19*AC19*T19/AD19 / AF335</f>
        <v>1.2576054789179786E-4</v>
      </c>
      <c r="AF19" s="197"/>
      <c r="AG19" s="188"/>
      <c r="AH19" s="170"/>
    </row>
    <row r="20" spans="1:34" s="43" customFormat="1" x14ac:dyDescent="0.2">
      <c r="A20" s="45" t="s">
        <v>303</v>
      </c>
      <c r="B20" s="61"/>
      <c r="C20" s="220"/>
      <c r="D20" s="45"/>
      <c r="E20" s="47" t="s">
        <v>239</v>
      </c>
      <c r="F20" s="70"/>
      <c r="G20" s="70"/>
      <c r="H20" s="71"/>
      <c r="I20" s="76"/>
      <c r="J20" s="40"/>
      <c r="K20" s="49"/>
      <c r="L20" s="49"/>
      <c r="M20" s="72"/>
      <c r="N20" s="73">
        <f t="shared" ref="N20:S20" si="11" xml:space="preserve"> SUM(N10:N19)</f>
        <v>32365.328078867991</v>
      </c>
      <c r="O20" s="79">
        <f t="shared" si="11"/>
        <v>1.8784510069443506E-4</v>
      </c>
      <c r="P20" s="73">
        <f t="shared" si="11"/>
        <v>-4305825.0288009383</v>
      </c>
      <c r="Q20" s="41">
        <f t="shared" si="11"/>
        <v>-2.4990574300275101</v>
      </c>
      <c r="R20" s="82">
        <f t="shared" si="11"/>
        <v>-5.5216368026941183</v>
      </c>
      <c r="S20" s="153">
        <f t="shared" si="11"/>
        <v>3.0225793726666081</v>
      </c>
      <c r="T20" s="38"/>
      <c r="U20" s="45"/>
      <c r="V20" s="70"/>
      <c r="W20" s="82">
        <f xml:space="preserve"> SUM(W10:W19)</f>
        <v>5.7043352720799771E-4</v>
      </c>
      <c r="X20" s="82">
        <f xml:space="preserve"> SUM(X10:X19)</f>
        <v>0</v>
      </c>
      <c r="Y20" s="207"/>
      <c r="Z20" s="165"/>
      <c r="AA20" s="175"/>
      <c r="AB20" s="164"/>
      <c r="AC20" s="165"/>
      <c r="AD20" s="171"/>
      <c r="AE20" s="187">
        <f xml:space="preserve"> SUM(AE10:AE19)</f>
        <v>2.6838808763413506E-3</v>
      </c>
      <c r="AF20" s="208"/>
      <c r="AG20" s="188"/>
      <c r="AH20" s="170"/>
    </row>
    <row r="21" spans="1:34" s="43" customFormat="1" x14ac:dyDescent="0.2">
      <c r="B21" s="48"/>
      <c r="C21" s="140"/>
      <c r="F21" s="66"/>
      <c r="G21" s="66"/>
      <c r="H21" s="67"/>
      <c r="I21" s="75"/>
      <c r="J21" s="25"/>
      <c r="K21" s="48"/>
      <c r="L21" s="48"/>
      <c r="M21" s="68"/>
      <c r="N21" s="69"/>
      <c r="O21" s="78"/>
      <c r="P21" s="69"/>
      <c r="Q21" s="10"/>
      <c r="R21" s="81"/>
      <c r="S21" s="152"/>
      <c r="T21" s="33"/>
      <c r="W21" s="143"/>
      <c r="X21" s="143"/>
      <c r="Y21" s="194"/>
      <c r="Z21" s="176"/>
      <c r="AA21" s="174"/>
      <c r="AB21" s="162"/>
      <c r="AC21" s="161"/>
      <c r="AD21" s="163"/>
      <c r="AE21" s="186"/>
      <c r="AF21" s="197"/>
      <c r="AG21" s="188"/>
      <c r="AH21" s="170"/>
    </row>
    <row r="22" spans="1:34" s="43" customFormat="1" x14ac:dyDescent="0.2">
      <c r="B22" s="48"/>
      <c r="C22" s="140" t="s">
        <v>238</v>
      </c>
      <c r="D22" s="43" t="str">
        <f>_xll.BDP(C22,$D$7)</f>
        <v>EUR</v>
      </c>
      <c r="E22" s="43" t="s">
        <v>377</v>
      </c>
      <c r="F22" s="66">
        <f>_xll.BDP(C22,$F$7)</f>
        <v>88.76</v>
      </c>
      <c r="G22" s="66">
        <f>_xll.BDP(C22,$G$7)</f>
        <v>90.5</v>
      </c>
      <c r="H22" s="67">
        <f>IF(OR(G22="#N/A N/A",F22="#N/A N/A"),0,  G22 - F22)</f>
        <v>1.7399999999999949</v>
      </c>
      <c r="I22" s="75">
        <f>IF(OR(F22=0,F22="#N/A N/A"),0,H22 / F22*100)</f>
        <v>1.9603424966200933</v>
      </c>
      <c r="J22" s="25">
        <v>-12600</v>
      </c>
      <c r="K22" s="48" t="str">
        <f>CONCATENATE(C335,D22, " Curncy")</f>
        <v>EUREUR Curncy</v>
      </c>
      <c r="L22" s="48">
        <f>IF(D22 = C335,1,_xll.BDP(K22,$L$7))</f>
        <v>1</v>
      </c>
      <c r="M22" s="68">
        <f>IF(D22 = C335,1,_xll.BDP(K22,$M$7)*L22)</f>
        <v>1</v>
      </c>
      <c r="N22" s="69">
        <f>H22*J22*T22/M22</f>
        <v>-21923.999999999935</v>
      </c>
      <c r="O22" s="78">
        <f>N22 / Y335</f>
        <v>-1.2724468534937289E-4</v>
      </c>
      <c r="P22" s="69">
        <f>G22*J22*T22/M22</f>
        <v>-1140300</v>
      </c>
      <c r="Q22" s="10">
        <f>P22 / Y335*100</f>
        <v>-0.66181862207576325</v>
      </c>
      <c r="R22" s="81">
        <f>IF(Q22&lt;0,Q22,0)</f>
        <v>-0.66181862207576325</v>
      </c>
      <c r="S22" s="152">
        <f>IF(Q22&gt;0,Q22,0)</f>
        <v>0</v>
      </c>
      <c r="T22" s="33">
        <f>IF(EXACT(D22,UPPER(D22)),1,0.01)/V22</f>
        <v>1</v>
      </c>
      <c r="U22" s="43">
        <v>0</v>
      </c>
      <c r="V22" s="43">
        <v>1</v>
      </c>
      <c r="W22" s="143">
        <f>IF(AND(Q22&lt;0,O22&gt;0),O22,0)</f>
        <v>0</v>
      </c>
      <c r="X22" s="143">
        <f>IF(AND(Q22&gt;0,O22&gt;0),O22,0)</f>
        <v>0</v>
      </c>
      <c r="Y22" s="194"/>
      <c r="Z22" s="176">
        <f>_xll.BDH(C22,$Z$7,$D$1,$D$1)</f>
        <v>87.89</v>
      </c>
      <c r="AA22" s="174">
        <f>IF(OR(F22="#N/A N/A",Z22="#N/A N/A"),0,  F22 - Z22)</f>
        <v>0.87000000000000455</v>
      </c>
      <c r="AB22" s="162">
        <f>IF(OR(Z22=0,Z22="#N/A N/A"),0,AA22 / Z22*100)</f>
        <v>0.98987370576857947</v>
      </c>
      <c r="AC22" s="161">
        <v>-12600</v>
      </c>
      <c r="AD22" s="163">
        <f>IF(D22 = C335,1,_xll.BDP(K22,$AD$7)*L22)</f>
        <v>1</v>
      </c>
      <c r="AE22" s="186">
        <f>AA22*AC22*T22/AD22 / AF335</f>
        <v>-6.3475113171158274E-5</v>
      </c>
      <c r="AF22" s="197"/>
      <c r="AG22" s="188"/>
      <c r="AH22" s="170"/>
    </row>
    <row r="23" spans="1:34" s="43" customFormat="1" x14ac:dyDescent="0.2">
      <c r="B23" s="48"/>
      <c r="C23" s="140" t="s">
        <v>524</v>
      </c>
      <c r="D23" s="43" t="str">
        <f>_xll.BDP(C23,$D$7)</f>
        <v>EUR</v>
      </c>
      <c r="E23" s="43" t="s">
        <v>525</v>
      </c>
      <c r="F23" s="66">
        <f>_xll.BDP(C23,$F$7)</f>
        <v>22.66</v>
      </c>
      <c r="G23" s="66">
        <f>_xll.BDP(C23,$G$7)</f>
        <v>22.02</v>
      </c>
      <c r="H23" s="67">
        <f>IF(OR(G23="#N/A N/A",F23="#N/A N/A"),0,  G23 - F23)</f>
        <v>-0.64000000000000057</v>
      </c>
      <c r="I23" s="75">
        <f>IF(OR(F23=0,F23="#N/A N/A"),0,H23 / F23*100)</f>
        <v>-2.8243601059135064</v>
      </c>
      <c r="J23" s="25">
        <v>-38600</v>
      </c>
      <c r="K23" s="48" t="str">
        <f>CONCATENATE(C335,D23, " Curncy")</f>
        <v>EUREUR Curncy</v>
      </c>
      <c r="L23" s="48">
        <f>IF(D23 = C335,1,_xll.BDP(K23,$L$7))</f>
        <v>1</v>
      </c>
      <c r="M23" s="68">
        <f>IF(D23 = C335,1,_xll.BDP(K23,$M$7)*L23)</f>
        <v>1</v>
      </c>
      <c r="N23" s="69">
        <f>H23*J23*T23/M23</f>
        <v>24704.000000000022</v>
      </c>
      <c r="O23" s="78">
        <f>N23 / Y335</f>
        <v>1.4337952503516331E-4</v>
      </c>
      <c r="P23" s="69">
        <f>G23*J23*T23/M23</f>
        <v>-849972</v>
      </c>
      <c r="Q23" s="10">
        <f>P23 / Y335*100</f>
        <v>-0.49331517832410826</v>
      </c>
      <c r="R23" s="81">
        <f>IF(Q23&lt;0,Q23,0)</f>
        <v>-0.49331517832410826</v>
      </c>
      <c r="S23" s="152">
        <f>IF(Q23&gt;0,Q23,0)</f>
        <v>0</v>
      </c>
      <c r="T23" s="33">
        <f>IF(EXACT(D23,UPPER(D23)),1,0.01)/V23</f>
        <v>1</v>
      </c>
      <c r="U23" s="43">
        <v>0</v>
      </c>
      <c r="V23" s="43">
        <v>1</v>
      </c>
      <c r="W23" s="143">
        <f>IF(AND(Q23&lt;0,O23&gt;0),O23,0)</f>
        <v>1.4337952503516331E-4</v>
      </c>
      <c r="X23" s="143">
        <f>IF(AND(Q23&gt;0,O23&gt;0),O23,0)</f>
        <v>0</v>
      </c>
      <c r="Y23" s="194"/>
      <c r="Z23" s="176">
        <f>_xll.BDH(C23,$Z$7,$D$1,$D$1)</f>
        <v>24.6</v>
      </c>
      <c r="AA23" s="174">
        <f>IF(OR(F23="#N/A N/A",Z23="#N/A N/A"),0,  F23 - Z23)</f>
        <v>-1.9400000000000013</v>
      </c>
      <c r="AB23" s="162">
        <f>IF(OR(Z23=0,Z23="#N/A N/A"),0,AA23 / Z23*100)</f>
        <v>-7.8861788617886228</v>
      </c>
      <c r="AC23" s="161">
        <v>-28243</v>
      </c>
      <c r="AD23" s="163">
        <f>IF(D23 = C335,1,_xll.BDP(K23,$AD$7)*L23)</f>
        <v>1</v>
      </c>
      <c r="AE23" s="186">
        <f>AA23*AC23*T23/AD23 / AF335</f>
        <v>3.1726797895534104E-4</v>
      </c>
      <c r="AF23" s="197"/>
      <c r="AG23" s="188"/>
      <c r="AH23" s="170"/>
    </row>
    <row r="24" spans="1:34" s="43" customFormat="1" x14ac:dyDescent="0.2">
      <c r="A24" s="45" t="s">
        <v>304</v>
      </c>
      <c r="B24" s="61"/>
      <c r="C24" s="220"/>
      <c r="D24" s="45"/>
      <c r="E24" s="47" t="s">
        <v>237</v>
      </c>
      <c r="F24" s="70"/>
      <c r="G24" s="70"/>
      <c r="H24" s="71"/>
      <c r="I24" s="76"/>
      <c r="J24" s="40"/>
      <c r="K24" s="49"/>
      <c r="L24" s="49"/>
      <c r="M24" s="72"/>
      <c r="N24" s="73">
        <f t="shared" ref="N24:S24" si="12" xml:space="preserve"> SUM(N22:N23)</f>
        <v>2780.0000000000873</v>
      </c>
      <c r="O24" s="79">
        <f t="shared" si="12"/>
        <v>1.6134839685790414E-5</v>
      </c>
      <c r="P24" s="73">
        <f t="shared" si="12"/>
        <v>-1990272</v>
      </c>
      <c r="Q24" s="41">
        <f t="shared" si="12"/>
        <v>-1.1551338003998715</v>
      </c>
      <c r="R24" s="82">
        <f t="shared" si="12"/>
        <v>-1.1551338003998715</v>
      </c>
      <c r="S24" s="153">
        <f t="shared" si="12"/>
        <v>0</v>
      </c>
      <c r="T24" s="38"/>
      <c r="U24" s="45"/>
      <c r="V24" s="45"/>
      <c r="W24" s="82">
        <f xml:space="preserve"> SUM(W22:W23)</f>
        <v>1.4337952503516331E-4</v>
      </c>
      <c r="X24" s="144">
        <f xml:space="preserve"> SUM(X22:X23)</f>
        <v>0</v>
      </c>
      <c r="Y24" s="207"/>
      <c r="Z24" s="165"/>
      <c r="AA24" s="175"/>
      <c r="AB24" s="164"/>
      <c r="AC24" s="165"/>
      <c r="AD24" s="171"/>
      <c r="AE24" s="187">
        <f xml:space="preserve"> SUM(AE22:AE23)</f>
        <v>2.5379286578418276E-4</v>
      </c>
      <c r="AF24" s="208"/>
      <c r="AG24" s="188"/>
      <c r="AH24" s="170"/>
    </row>
    <row r="25" spans="1:34" s="43" customFormat="1" x14ac:dyDescent="0.2">
      <c r="B25" s="48"/>
      <c r="C25" s="140"/>
      <c r="F25" s="66"/>
      <c r="G25" s="66"/>
      <c r="H25" s="67"/>
      <c r="I25" s="75"/>
      <c r="J25" s="25"/>
      <c r="K25" s="48"/>
      <c r="L25" s="48"/>
      <c r="M25" s="68"/>
      <c r="N25" s="69"/>
      <c r="O25" s="78"/>
      <c r="P25" s="69"/>
      <c r="Q25" s="10"/>
      <c r="R25" s="81"/>
      <c r="S25" s="152"/>
      <c r="T25" s="33"/>
      <c r="W25" s="143"/>
      <c r="X25" s="143"/>
      <c r="Y25" s="194"/>
      <c r="Z25" s="176"/>
      <c r="AA25" s="174"/>
      <c r="AB25" s="162"/>
      <c r="AC25" s="161"/>
      <c r="AD25" s="163"/>
      <c r="AE25" s="186"/>
      <c r="AF25" s="197"/>
      <c r="AG25" s="188"/>
      <c r="AH25" s="170"/>
    </row>
    <row r="26" spans="1:34" s="43" customFormat="1" x14ac:dyDescent="0.2">
      <c r="B26" s="48"/>
      <c r="C26" s="140" t="s">
        <v>236</v>
      </c>
      <c r="D26" s="43" t="str">
        <f>_xll.BDP(C26,$D$7)</f>
        <v>BRL</v>
      </c>
      <c r="E26" s="43" t="s">
        <v>345</v>
      </c>
      <c r="F26" s="66">
        <f>_xll.BDP(C26,$F$7)</f>
        <v>34.630000000000003</v>
      </c>
      <c r="G26" s="66">
        <f>_xll.BDP(C26,$G$7)</f>
        <v>35.74</v>
      </c>
      <c r="H26" s="67">
        <f>IF(OR(G26="#N/A N/A",F26="#N/A N/A"),0,  G26 - F26)</f>
        <v>1.1099999999999994</v>
      </c>
      <c r="I26" s="75">
        <f>IF(OR(F26=0,F26="#N/A N/A"),0,H26 / F26*100)</f>
        <v>3.2053133121570876</v>
      </c>
      <c r="J26" s="25">
        <v>1205000</v>
      </c>
      <c r="K26" s="48" t="str">
        <f>CONCATENATE(C335,D26, " Curncy")</f>
        <v>EURBRL Curncy</v>
      </c>
      <c r="L26" s="48">
        <f>IF(D26 = C335,1,_xll.BDP(K26,$L$7))</f>
        <v>1</v>
      </c>
      <c r="M26" s="68">
        <f>IF(D26 = C335,1,_xll.BDP(K26,$M$7)*L26)</f>
        <v>4.0008999999999997</v>
      </c>
      <c r="N26" s="69">
        <f>H26*J26*T26/M26</f>
        <v>334312.27973705903</v>
      </c>
      <c r="O26" s="78">
        <f>N26 / Y335</f>
        <v>1.9403147620677675E-3</v>
      </c>
      <c r="P26" s="69">
        <f>G26*J26*T26/M26</f>
        <v>10764253.043065311</v>
      </c>
      <c r="Q26" s="10">
        <f>P26 / Y335*100</f>
        <v>6.2474639275947794</v>
      </c>
      <c r="R26" s="81">
        <f>IF(Q26&lt;0,Q26,0)</f>
        <v>0</v>
      </c>
      <c r="S26" s="152">
        <f>IF(Q26&gt;0,Q26,0)</f>
        <v>6.2474639275947794</v>
      </c>
      <c r="T26" s="33">
        <f>IF(EXACT(D26,UPPER(D26)),1,0.01)/V26</f>
        <v>1</v>
      </c>
      <c r="U26" s="43">
        <v>0</v>
      </c>
      <c r="V26" s="43">
        <v>1</v>
      </c>
      <c r="W26" s="143">
        <f>IF(AND(Q26&lt;0,O26&gt;0),O26,0)</f>
        <v>0</v>
      </c>
      <c r="X26" s="143">
        <f>IF(AND(Q26&gt;0,O26&gt;0),O26,0)</f>
        <v>1.9403147620677675E-3</v>
      </c>
      <c r="Y26" s="194"/>
      <c r="Z26" s="176">
        <f>_xll.BDH(C26,$Z$7,$D$1,$D$1)</f>
        <v>35.5</v>
      </c>
      <c r="AA26" s="174">
        <f>IF(OR(F26="#N/A N/A",Z26="#N/A N/A"),0,  F26 - Z26)</f>
        <v>-0.86999999999999744</v>
      </c>
      <c r="AB26" s="162">
        <f>IF(OR(Z26=0,Z26="#N/A N/A"),0,AA26 / Z26*100)</f>
        <v>-2.4507042253521054</v>
      </c>
      <c r="AC26" s="161">
        <v>1205000</v>
      </c>
      <c r="AD26" s="163">
        <f>IF(D26 = C335,1,_xll.BDP(K26,$AD$7)*L26)</f>
        <v>4.0124000000000004</v>
      </c>
      <c r="AE26" s="186">
        <f>AA26*AC26*T26/AD26 / AF335</f>
        <v>-1.512919302765496E-3</v>
      </c>
      <c r="AF26" s="197"/>
      <c r="AG26" s="188"/>
      <c r="AH26" s="170"/>
    </row>
    <row r="27" spans="1:34" s="43" customFormat="1" x14ac:dyDescent="0.2">
      <c r="A27" s="45" t="s">
        <v>305</v>
      </c>
      <c r="B27" s="61"/>
      <c r="C27" s="220"/>
      <c r="D27" s="45"/>
      <c r="E27" s="47" t="s">
        <v>235</v>
      </c>
      <c r="F27" s="70"/>
      <c r="G27" s="70"/>
      <c r="H27" s="71"/>
      <c r="I27" s="76"/>
      <c r="J27" s="40"/>
      <c r="K27" s="49"/>
      <c r="L27" s="49"/>
      <c r="M27" s="72"/>
      <c r="N27" s="73">
        <f t="shared" ref="N27:S27" si="13" xml:space="preserve"> SUM(N26:N26)</f>
        <v>334312.27973705903</v>
      </c>
      <c r="O27" s="79">
        <f t="shared" si="13"/>
        <v>1.9403147620677675E-3</v>
      </c>
      <c r="P27" s="73">
        <f t="shared" si="13"/>
        <v>10764253.043065311</v>
      </c>
      <c r="Q27" s="41">
        <f t="shared" si="13"/>
        <v>6.2474639275947794</v>
      </c>
      <c r="R27" s="82">
        <f t="shared" si="13"/>
        <v>0</v>
      </c>
      <c r="S27" s="153">
        <f t="shared" si="13"/>
        <v>6.2474639275947794</v>
      </c>
      <c r="T27" s="38"/>
      <c r="U27" s="45"/>
      <c r="V27" s="45"/>
      <c r="W27" s="144">
        <f xml:space="preserve"> SUM(W26:W26)</f>
        <v>0</v>
      </c>
      <c r="X27" s="144">
        <f xml:space="preserve"> SUM(X26:X26)</f>
        <v>1.9403147620677675E-3</v>
      </c>
      <c r="Y27" s="207"/>
      <c r="Z27" s="165"/>
      <c r="AA27" s="175"/>
      <c r="AB27" s="164"/>
      <c r="AC27" s="165"/>
      <c r="AD27" s="171"/>
      <c r="AE27" s="187">
        <f xml:space="preserve"> SUM(AE26:AE26)</f>
        <v>-1.512919302765496E-3</v>
      </c>
      <c r="AF27" s="208"/>
      <c r="AG27" s="188"/>
      <c r="AH27" s="170"/>
    </row>
    <row r="28" spans="1:34" s="43" customFormat="1" x14ac:dyDescent="0.2">
      <c r="B28" s="48"/>
      <c r="C28" s="140"/>
      <c r="F28" s="66"/>
      <c r="G28" s="66"/>
      <c r="H28" s="67"/>
      <c r="I28" s="75"/>
      <c r="J28" s="25"/>
      <c r="K28" s="48"/>
      <c r="L28" s="48"/>
      <c r="M28" s="68"/>
      <c r="N28" s="69"/>
      <c r="O28" s="78"/>
      <c r="P28" s="69"/>
      <c r="Q28" s="10"/>
      <c r="R28" s="81"/>
      <c r="S28" s="152"/>
      <c r="T28" s="33"/>
      <c r="W28" s="143"/>
      <c r="X28" s="143"/>
      <c r="Y28" s="194"/>
      <c r="Z28" s="176"/>
      <c r="AA28" s="174"/>
      <c r="AB28" s="162"/>
      <c r="AC28" s="161"/>
      <c r="AD28" s="163"/>
      <c r="AE28" s="186"/>
      <c r="AF28" s="197"/>
      <c r="AG28" s="188"/>
      <c r="AH28" s="170"/>
    </row>
    <row r="29" spans="1:34" s="43" customFormat="1" x14ac:dyDescent="0.2">
      <c r="B29" s="48"/>
      <c r="C29" s="140" t="s">
        <v>234</v>
      </c>
      <c r="D29" s="43" t="str">
        <f>_xll.BDP(C29,$D$7)</f>
        <v>CAD</v>
      </c>
      <c r="E29" s="43" t="s">
        <v>523</v>
      </c>
      <c r="F29" s="66">
        <f>_xll.BDP(C29,$F$7)</f>
        <v>0.16</v>
      </c>
      <c r="G29" s="66">
        <f>_xll.BDP(C29,$G$7)</f>
        <v>0.16</v>
      </c>
      <c r="H29" s="67">
        <f>IF(OR(G29="#N/A N/A",F29="#N/A N/A"),0,  G29 - F29)</f>
        <v>0</v>
      </c>
      <c r="I29" s="75">
        <f>IF(OR(F29=0,F29="#N/A N/A"),0,H29 / F29*100)</f>
        <v>0</v>
      </c>
      <c r="J29" s="25">
        <v>263347</v>
      </c>
      <c r="K29" s="48" t="str">
        <f>CONCATENATE(C335,D29, " Curncy")</f>
        <v>EURCAD Curncy</v>
      </c>
      <c r="L29" s="48">
        <f>IF(D29 = C335,1,_xll.BDP(K29,$L$7))</f>
        <v>1</v>
      </c>
      <c r="M29" s="68">
        <f>IF(D29 = C335,1,_xll.BDP(K29,$M$7)*L29)</f>
        <v>1.6017699999999999</v>
      </c>
      <c r="N29" s="69">
        <f>H29*J29*T29/M29</f>
        <v>0</v>
      </c>
      <c r="O29" s="78">
        <f>N29 / Y335</f>
        <v>0</v>
      </c>
      <c r="P29" s="69">
        <f>G29*J29*T29/M29</f>
        <v>26305.599430629871</v>
      </c>
      <c r="Q29" s="10">
        <f>P29 / Y335*100</f>
        <v>1.5267504663734496E-2</v>
      </c>
      <c r="R29" s="81">
        <f>IF(Q29&lt;0,Q29,0)</f>
        <v>0</v>
      </c>
      <c r="S29" s="152">
        <f>IF(Q29&gt;0,Q29,0)</f>
        <v>1.5267504663734496E-2</v>
      </c>
      <c r="T29" s="33">
        <f>IF(EXACT(D29,UPPER(D29)),1,0.01)/V29</f>
        <v>1</v>
      </c>
      <c r="U29" s="43">
        <v>0</v>
      </c>
      <c r="V29" s="43">
        <v>1</v>
      </c>
      <c r="W29" s="143">
        <f>IF(AND(Q29&lt;0,O29&gt;0),O29,0)</f>
        <v>0</v>
      </c>
      <c r="X29" s="143">
        <f>IF(AND(Q29&gt;0,O29&gt;0),O29,0)</f>
        <v>0</v>
      </c>
      <c r="Y29" s="194"/>
      <c r="Z29" s="176">
        <f>_xll.BDH(C29,$Z$7,$D$1,$D$1)</f>
        <v>0.16</v>
      </c>
      <c r="AA29" s="174">
        <f>IF(OR(F29="#N/A N/A",Z29="#N/A N/A"),0,  F29 - Z29)</f>
        <v>0</v>
      </c>
      <c r="AB29" s="162">
        <f>IF(OR(Z29=0,Z29="#N/A N/A"),0,AA29 / Z29*100)</f>
        <v>0</v>
      </c>
      <c r="AC29" s="161">
        <v>263347</v>
      </c>
      <c r="AD29" s="163">
        <f>IF(D29 = C335,1,_xll.BDP(K29,$AD$7)*L29)</f>
        <v>1.58674</v>
      </c>
      <c r="AE29" s="186">
        <f>AA29*AC29*T29/AD29 / AF335</f>
        <v>0</v>
      </c>
      <c r="AF29" s="197"/>
      <c r="AG29" s="188"/>
      <c r="AH29" s="170"/>
    </row>
    <row r="30" spans="1:34" s="43" customFormat="1" x14ac:dyDescent="0.2">
      <c r="B30" s="48"/>
      <c r="C30" s="140" t="s">
        <v>233</v>
      </c>
      <c r="D30" s="43" t="str">
        <f>_xll.BDP(C30,$D$7)</f>
        <v>CAD</v>
      </c>
      <c r="E30" s="43" t="s">
        <v>522</v>
      </c>
      <c r="F30" s="66">
        <f>_xll.BDP(C30,$F$7)</f>
        <v>4.08</v>
      </c>
      <c r="G30" s="66">
        <f>_xll.BDP(C30,$G$7)</f>
        <v>4.1900000000000004</v>
      </c>
      <c r="H30" s="67">
        <f>IF(OR(G30="#N/A N/A",F30="#N/A N/A"),0,  G30 - F30)</f>
        <v>0.11000000000000032</v>
      </c>
      <c r="I30" s="75">
        <f>IF(OR(F30=0,F30="#N/A N/A"),0,H30 / F30*100)</f>
        <v>2.6960784313725568</v>
      </c>
      <c r="J30" s="25">
        <v>-751000</v>
      </c>
      <c r="K30" s="48" t="str">
        <f>CONCATENATE(C335,D30, " Curncy")</f>
        <v>EURCAD Curncy</v>
      </c>
      <c r="L30" s="48">
        <f>IF(D30 = C335,1,_xll.BDP(K30,$L$7))</f>
        <v>1</v>
      </c>
      <c r="M30" s="68">
        <f>IF(D30 = C335,1,_xll.BDP(K30,$M$7)*L30)</f>
        <v>1.6017699999999999</v>
      </c>
      <c r="N30" s="69">
        <f>H30*J30*T30/M30</f>
        <v>-51574.196045624682</v>
      </c>
      <c r="O30" s="78">
        <f>N30 / Y335</f>
        <v>-2.9933143349627822E-4</v>
      </c>
      <c r="P30" s="69">
        <f>G30*J30*T30/M30</f>
        <v>-1964508.0130106073</v>
      </c>
      <c r="Q30" s="10">
        <f>P30 / Y335*100</f>
        <v>-1.1401806421358203</v>
      </c>
      <c r="R30" s="81">
        <f>IF(Q30&lt;0,Q30,0)</f>
        <v>-1.1401806421358203</v>
      </c>
      <c r="S30" s="152">
        <f>IF(Q30&gt;0,Q30,0)</f>
        <v>0</v>
      </c>
      <c r="T30" s="33">
        <f>IF(EXACT(D30,UPPER(D30)),1,0.01)/V30</f>
        <v>1</v>
      </c>
      <c r="U30" s="43">
        <v>0</v>
      </c>
      <c r="V30" s="43">
        <v>1</v>
      </c>
      <c r="W30" s="143">
        <f>IF(AND(Q30&lt;0,O30&gt;0),O30,0)</f>
        <v>0</v>
      </c>
      <c r="X30" s="143">
        <f>IF(AND(Q30&gt;0,O30&gt;0),O30,0)</f>
        <v>0</v>
      </c>
      <c r="Y30" s="194"/>
      <c r="Z30" s="176">
        <f>_xll.BDH(C30,$Z$7,$D$1,$D$1)</f>
        <v>3.63</v>
      </c>
      <c r="AA30" s="174">
        <f>IF(OR(F30="#N/A N/A",Z30="#N/A N/A"),0,  F30 - Z30)</f>
        <v>0.45000000000000018</v>
      </c>
      <c r="AB30" s="162">
        <f>IF(OR(Z30=0,Z30="#N/A N/A"),0,AA30 / Z30*100)</f>
        <v>12.396694214876039</v>
      </c>
      <c r="AC30" s="161">
        <v>-751000</v>
      </c>
      <c r="AD30" s="163">
        <f>IF(D30 = C335,1,_xll.BDP(K30,$AD$7)*L30)</f>
        <v>1.58674</v>
      </c>
      <c r="AE30" s="186">
        <f>AA30*AC30*T30/AD30 / AF335</f>
        <v>-1.2332762467103869E-3</v>
      </c>
      <c r="AF30" s="197"/>
      <c r="AG30" s="188"/>
      <c r="AH30" s="170"/>
    </row>
    <row r="31" spans="1:34" s="43" customFormat="1" x14ac:dyDescent="0.2">
      <c r="A31" s="45" t="s">
        <v>306</v>
      </c>
      <c r="B31" s="61"/>
      <c r="C31" s="220"/>
      <c r="D31" s="45"/>
      <c r="E31" s="47" t="s">
        <v>232</v>
      </c>
      <c r="F31" s="70"/>
      <c r="G31" s="70"/>
      <c r="H31" s="71"/>
      <c r="I31" s="76"/>
      <c r="J31" s="40"/>
      <c r="K31" s="49"/>
      <c r="L31" s="49"/>
      <c r="M31" s="72"/>
      <c r="N31" s="73">
        <f t="shared" ref="N31:S31" si="14" xml:space="preserve"> SUM(N29:N30)</f>
        <v>-51574.196045624682</v>
      </c>
      <c r="O31" s="79">
        <f t="shared" si="14"/>
        <v>-2.9933143349627822E-4</v>
      </c>
      <c r="P31" s="73">
        <f t="shared" si="14"/>
        <v>-1938202.4135799774</v>
      </c>
      <c r="Q31" s="41">
        <f t="shared" si="14"/>
        <v>-1.1249131374720858</v>
      </c>
      <c r="R31" s="82">
        <f t="shared" si="14"/>
        <v>-1.1401806421358203</v>
      </c>
      <c r="S31" s="153">
        <f t="shared" si="14"/>
        <v>1.5267504663734496E-2</v>
      </c>
      <c r="T31" s="38"/>
      <c r="U31" s="45"/>
      <c r="V31" s="45"/>
      <c r="W31" s="82">
        <f xml:space="preserve"> SUM(W29:W30)</f>
        <v>0</v>
      </c>
      <c r="X31" s="82">
        <f xml:space="preserve"> SUM(X29:X30)</f>
        <v>0</v>
      </c>
      <c r="Y31" s="207"/>
      <c r="Z31" s="165"/>
      <c r="AA31" s="175"/>
      <c r="AB31" s="164"/>
      <c r="AC31" s="165"/>
      <c r="AD31" s="171"/>
      <c r="AE31" s="187">
        <f xml:space="preserve"> SUM(AE29:AE30)</f>
        <v>-1.2332762467103869E-3</v>
      </c>
      <c r="AF31" s="208"/>
      <c r="AG31" s="188"/>
      <c r="AH31" s="170"/>
    </row>
    <row r="32" spans="1:34" s="43" customFormat="1" x14ac:dyDescent="0.2">
      <c r="B32" s="48"/>
      <c r="C32" s="140"/>
      <c r="F32" s="66"/>
      <c r="G32" s="66"/>
      <c r="H32" s="67"/>
      <c r="I32" s="75"/>
      <c r="J32" s="25"/>
      <c r="K32" s="48"/>
      <c r="L32" s="48"/>
      <c r="M32" s="68"/>
      <c r="N32" s="69"/>
      <c r="O32" s="78"/>
      <c r="P32" s="69"/>
      <c r="Q32" s="10"/>
      <c r="R32" s="81"/>
      <c r="S32" s="152"/>
      <c r="T32" s="33"/>
      <c r="W32" s="143"/>
      <c r="X32" s="143"/>
      <c r="Y32" s="194"/>
      <c r="Z32" s="176"/>
      <c r="AA32" s="174"/>
      <c r="AB32" s="162"/>
      <c r="AC32" s="161"/>
      <c r="AD32" s="163"/>
      <c r="AE32" s="186"/>
      <c r="AF32" s="197"/>
      <c r="AG32" s="188"/>
      <c r="AH32" s="170"/>
    </row>
    <row r="33" spans="1:34" s="43" customFormat="1" x14ac:dyDescent="0.2">
      <c r="B33" s="48">
        <v>1802</v>
      </c>
      <c r="D33" s="43" t="s">
        <v>87</v>
      </c>
      <c r="E33" s="43" t="s">
        <v>231</v>
      </c>
      <c r="F33" s="66">
        <v>9.9999999999999995E-7</v>
      </c>
      <c r="G33" s="66">
        <v>9.9999999999999995E-7</v>
      </c>
      <c r="H33" s="67">
        <f>IF(OR(G33="#N/A N/A",F33="#N/A N/A"),0,  G33 - F33)</f>
        <v>0</v>
      </c>
      <c r="I33" s="75">
        <f>IF(OR(F33=0,F33="#N/A N/A"),0,H33 / F33*100)</f>
        <v>0</v>
      </c>
      <c r="J33" s="25">
        <v>366200</v>
      </c>
      <c r="K33" s="48" t="str">
        <f>CONCATENATE(C335,D33, " Curncy")</f>
        <v>EURGBP Curncy</v>
      </c>
      <c r="L33" s="48">
        <f>IF(D33 = C335,1,_xll.BDP(K33,$L$7))</f>
        <v>1</v>
      </c>
      <c r="M33" s="68">
        <f>IF(D33 = C335,1,_xll.BDP(K33,$M$7)*L33)</f>
        <v>0.89415</v>
      </c>
      <c r="N33" s="69">
        <f>H33*J33*T33/M33</f>
        <v>0</v>
      </c>
      <c r="O33" s="78">
        <f>N33 / Y335</f>
        <v>0</v>
      </c>
      <c r="P33" s="69">
        <f>G33*J33*T33/M33</f>
        <v>0.4095509701951574</v>
      </c>
      <c r="Q33" s="10">
        <f>P33 / Y335*100</f>
        <v>2.3769925349851011E-7</v>
      </c>
      <c r="R33" s="81">
        <f>IF(Q33&lt;0,Q33,0)</f>
        <v>0</v>
      </c>
      <c r="S33" s="152">
        <f>IF(Q33&gt;0,Q33,0)</f>
        <v>2.3769925349851011E-7</v>
      </c>
      <c r="T33" s="33">
        <f>IF(EXACT(D33,UPPER(D33)),1,0.01)/V33</f>
        <v>1</v>
      </c>
      <c r="U33" s="43">
        <v>1</v>
      </c>
      <c r="V33" s="43">
        <v>1</v>
      </c>
      <c r="W33" s="143">
        <f>IF(AND(Q33&lt;0,O33&gt;0),O33,0)</f>
        <v>0</v>
      </c>
      <c r="X33" s="143">
        <f>IF(AND(Q33&gt;0,O33&gt;0),O33,0)</f>
        <v>0</v>
      </c>
      <c r="Y33" s="194"/>
      <c r="Z33" s="176">
        <v>9.9999999999999995E-7</v>
      </c>
      <c r="AA33" s="174">
        <f>IF(OR(F33="#N/A N/A",Z33="#N/A N/A"),0,  F33 - Z33)</f>
        <v>0</v>
      </c>
      <c r="AB33" s="162">
        <f>IF(OR(Z33=0,Z33="#N/A N/A"),0,AA33 / Z33*100)</f>
        <v>0</v>
      </c>
      <c r="AC33" s="161">
        <v>366200</v>
      </c>
      <c r="AD33" s="163">
        <f>IF(D33 = C335,1,_xll.BDP(K33,$AD$7)*L33)</f>
        <v>0.89266000000000001</v>
      </c>
      <c r="AE33" s="186">
        <f>AA33*AC33*T33/AD33 / AF335</f>
        <v>0</v>
      </c>
      <c r="AF33" s="197"/>
      <c r="AG33" s="188"/>
      <c r="AH33" s="170"/>
    </row>
    <row r="34" spans="1:34" s="43" customFormat="1" x14ac:dyDescent="0.2">
      <c r="A34" s="45" t="s">
        <v>307</v>
      </c>
      <c r="B34" s="61"/>
      <c r="C34" s="220"/>
      <c r="D34" s="45"/>
      <c r="E34" s="47" t="s">
        <v>230</v>
      </c>
      <c r="F34" s="70"/>
      <c r="G34" s="70"/>
      <c r="H34" s="71"/>
      <c r="I34" s="76"/>
      <c r="J34" s="40"/>
      <c r="K34" s="49"/>
      <c r="L34" s="49"/>
      <c r="M34" s="72"/>
      <c r="N34" s="73">
        <f t="shared" ref="N34:S34" si="15" xml:space="preserve"> SUM(N33:N33)</f>
        <v>0</v>
      </c>
      <c r="O34" s="79">
        <f t="shared" si="15"/>
        <v>0</v>
      </c>
      <c r="P34" s="73">
        <f t="shared" si="15"/>
        <v>0.4095509701951574</v>
      </c>
      <c r="Q34" s="41">
        <f t="shared" si="15"/>
        <v>2.3769925349851011E-7</v>
      </c>
      <c r="R34" s="82">
        <f t="shared" si="15"/>
        <v>0</v>
      </c>
      <c r="S34" s="153">
        <f t="shared" si="15"/>
        <v>2.3769925349851011E-7</v>
      </c>
      <c r="T34" s="38"/>
      <c r="U34" s="45"/>
      <c r="V34" s="45"/>
      <c r="W34" s="144">
        <f xml:space="preserve"> SUM(W33:W33)</f>
        <v>0</v>
      </c>
      <c r="X34" s="144">
        <f xml:space="preserve"> SUM(X33:X33)</f>
        <v>0</v>
      </c>
      <c r="Y34" s="207"/>
      <c r="Z34" s="165"/>
      <c r="AA34" s="175"/>
      <c r="AB34" s="164"/>
      <c r="AC34" s="165"/>
      <c r="AD34" s="171"/>
      <c r="AE34" s="187">
        <f xml:space="preserve"> SUM(AE33:AE33)</f>
        <v>0</v>
      </c>
      <c r="AF34" s="208"/>
      <c r="AG34" s="188"/>
      <c r="AH34" s="170"/>
    </row>
    <row r="35" spans="1:34" s="43" customFormat="1" x14ac:dyDescent="0.2">
      <c r="B35" s="48"/>
      <c r="C35" s="140"/>
      <c r="F35" s="66"/>
      <c r="G35" s="66"/>
      <c r="H35" s="67"/>
      <c r="I35" s="75"/>
      <c r="J35" s="25"/>
      <c r="K35" s="48"/>
      <c r="L35" s="48"/>
      <c r="M35" s="68"/>
      <c r="N35" s="69"/>
      <c r="O35" s="78"/>
      <c r="P35" s="69"/>
      <c r="Q35" s="10"/>
      <c r="R35" s="81"/>
      <c r="S35" s="152"/>
      <c r="T35" s="33"/>
      <c r="W35" s="143"/>
      <c r="X35" s="143"/>
      <c r="Y35" s="194"/>
      <c r="Z35" s="176"/>
      <c r="AA35" s="174"/>
      <c r="AB35" s="162"/>
      <c r="AC35" s="161"/>
      <c r="AD35" s="163"/>
      <c r="AE35" s="186"/>
      <c r="AF35" s="197"/>
      <c r="AG35" s="188"/>
      <c r="AH35" s="170"/>
    </row>
    <row r="36" spans="1:34" s="43" customFormat="1" x14ac:dyDescent="0.2">
      <c r="B36" s="48"/>
      <c r="C36" s="140" t="s">
        <v>229</v>
      </c>
      <c r="D36" s="43" t="str">
        <f>_xll.BDP(C36,$D$7)</f>
        <v>DKK</v>
      </c>
      <c r="E36" s="43" t="s">
        <v>378</v>
      </c>
      <c r="F36" s="66">
        <f>_xll.BDP(C36,$F$7)</f>
        <v>113.5</v>
      </c>
      <c r="G36" s="66">
        <f>_xll.BDP(C36,$G$7)</f>
        <v>115</v>
      </c>
      <c r="H36" s="67">
        <f>IF(OR(G36="#N/A N/A",F36="#N/A N/A"),0,  G36 - F36)</f>
        <v>1.5</v>
      </c>
      <c r="I36" s="75">
        <f>IF(OR(F36=0,F36="#N/A N/A"),0,H36 / F36*100)</f>
        <v>1.3215859030837005</v>
      </c>
      <c r="J36" s="25">
        <v>-26782</v>
      </c>
      <c r="K36" s="48" t="str">
        <f>CONCATENATE(C335,D36, " Curncy")</f>
        <v>EURDKK Curncy</v>
      </c>
      <c r="L36" s="48">
        <f>IF(D36 = C335,1,_xll.BDP(K36,$L$7))</f>
        <v>1</v>
      </c>
      <c r="M36" s="68">
        <f>IF(D36 = C335,1,_xll.BDP(K36,$M$7)*L36)</f>
        <v>7.4499000000000004</v>
      </c>
      <c r="N36" s="69">
        <f>H36*J36*T36/M36</f>
        <v>-5392.4213747835538</v>
      </c>
      <c r="O36" s="78">
        <f>N36 / Y335</f>
        <v>-3.1297069928186833E-5</v>
      </c>
      <c r="P36" s="69">
        <f>G36*J36*T36/M36</f>
        <v>-413418.97206673911</v>
      </c>
      <c r="Q36" s="10">
        <f>P36 / Y335*100</f>
        <v>-0.23994420278276571</v>
      </c>
      <c r="R36" s="81">
        <f>IF(Q36&lt;0,Q36,0)</f>
        <v>-0.23994420278276571</v>
      </c>
      <c r="S36" s="152">
        <f>IF(Q36&gt;0,Q36,0)</f>
        <v>0</v>
      </c>
      <c r="T36" s="33">
        <f>IF(EXACT(D36,UPPER(D36)),1,0.01)/V36</f>
        <v>1</v>
      </c>
      <c r="U36" s="43">
        <v>0</v>
      </c>
      <c r="V36" s="43">
        <v>1</v>
      </c>
      <c r="W36" s="143">
        <f>IF(AND(Q36&lt;0,O36&gt;0),O36,0)</f>
        <v>0</v>
      </c>
      <c r="X36" s="143">
        <f>IF(AND(Q36&gt;0,O36&gt;0),O36,0)</f>
        <v>0</v>
      </c>
      <c r="Y36" s="194"/>
      <c r="Z36" s="176">
        <f>_xll.BDH(C36,$Z$7,$D$1,$D$1)</f>
        <v>120.1</v>
      </c>
      <c r="AA36" s="174">
        <f>IF(OR(F36="#N/A N/A",Z36="#N/A N/A"),0,  F36 - Z36)</f>
        <v>-6.5999999999999943</v>
      </c>
      <c r="AB36" s="162">
        <f>IF(OR(Z36=0,Z36="#N/A N/A"),0,AA36 / Z36*100)</f>
        <v>-5.4954204829308866</v>
      </c>
      <c r="AC36" s="161">
        <v>-26782</v>
      </c>
      <c r="AD36" s="163">
        <f>IF(D36 = C335,1,_xll.BDP(K36,$AD$7)*L36)</f>
        <v>7.4481000000000002</v>
      </c>
      <c r="AE36" s="186">
        <f>AA36*AC36*T36/AD36 / AF335</f>
        <v>1.3742164040402756E-4</v>
      </c>
      <c r="AF36" s="197"/>
      <c r="AG36" s="188"/>
      <c r="AH36" s="170"/>
    </row>
    <row r="37" spans="1:34" s="43" customFormat="1" x14ac:dyDescent="0.2">
      <c r="B37" s="48"/>
      <c r="C37" s="140" t="s">
        <v>228</v>
      </c>
      <c r="D37" s="43" t="str">
        <f>_xll.BDP(C37,$D$7)</f>
        <v>DKK</v>
      </c>
      <c r="E37" s="43" t="s">
        <v>521</v>
      </c>
      <c r="F37" s="66">
        <f>_xll.BDP(C37,$F$7)</f>
        <v>217.8</v>
      </c>
      <c r="G37" s="66">
        <f>_xll.BDP(C37,$G$7)</f>
        <v>222.2</v>
      </c>
      <c r="H37" s="67">
        <f>IF(OR(G37="#N/A N/A",F37="#N/A N/A"),0,  G37 - F37)</f>
        <v>4.3999999999999773</v>
      </c>
      <c r="I37" s="75">
        <f>IF(OR(F37=0,F37="#N/A N/A"),0,H37 / F37*100)</f>
        <v>2.0202020202020097</v>
      </c>
      <c r="J37" s="25">
        <v>0</v>
      </c>
      <c r="K37" s="48" t="str">
        <f>CONCATENATE(C335,D37, " Curncy")</f>
        <v>EURDKK Curncy</v>
      </c>
      <c r="L37" s="48">
        <f>IF(D37 = C335,1,_xll.BDP(K37,$L$7))</f>
        <v>1</v>
      </c>
      <c r="M37" s="68">
        <f>IF(D37 = C335,1,_xll.BDP(K37,$M$7)*L37)</f>
        <v>7.4499000000000004</v>
      </c>
      <c r="N37" s="69">
        <f>H37*J37*T37/M37</f>
        <v>0</v>
      </c>
      <c r="O37" s="78">
        <f>N37 / Y335</f>
        <v>0</v>
      </c>
      <c r="P37" s="69">
        <f>G37*J37*T37/M37</f>
        <v>0</v>
      </c>
      <c r="Q37" s="10">
        <f>P37 / Y335*100</f>
        <v>0</v>
      </c>
      <c r="R37" s="81">
        <f>IF(Q37&lt;0,Q37,0)</f>
        <v>0</v>
      </c>
      <c r="S37" s="152">
        <f>IF(Q37&gt;0,Q37,0)</f>
        <v>0</v>
      </c>
      <c r="T37" s="33">
        <f>IF(EXACT(D37,UPPER(D37)),1,0.01)/V37</f>
        <v>1</v>
      </c>
      <c r="U37" s="43">
        <v>0</v>
      </c>
      <c r="V37" s="43">
        <v>1</v>
      </c>
      <c r="W37" s="143">
        <f>IF(AND(Q37&lt;0,O37&gt;0),O37,0)</f>
        <v>0</v>
      </c>
      <c r="X37" s="143">
        <f>IF(AND(Q37&gt;0,O37&gt;0),O37,0)</f>
        <v>0</v>
      </c>
      <c r="Y37" s="194"/>
      <c r="Z37" s="176">
        <f>_xll.BDH(C37,$Z$7,$D$1,$D$1)</f>
        <v>219</v>
      </c>
      <c r="AA37" s="174">
        <f>IF(OR(F37="#N/A N/A",Z37="#N/A N/A"),0,  F37 - Z37)</f>
        <v>-1.1999999999999886</v>
      </c>
      <c r="AB37" s="162">
        <f>IF(OR(Z37=0,Z37="#N/A N/A"),0,AA37 / Z37*100)</f>
        <v>-0.54794520547944681</v>
      </c>
      <c r="AC37" s="161">
        <v>0</v>
      </c>
      <c r="AD37" s="163">
        <f>IF(D37 = C335,1,_xll.BDP(K37,$AD$7)*L37)</f>
        <v>7.4481000000000002</v>
      </c>
      <c r="AE37" s="186">
        <f>AA37*AC37*T37/AD37 / AF335</f>
        <v>0</v>
      </c>
      <c r="AF37" s="197"/>
      <c r="AG37" s="188"/>
      <c r="AH37" s="170"/>
    </row>
    <row r="38" spans="1:34" s="43" customFormat="1" x14ac:dyDescent="0.2">
      <c r="A38" s="45" t="s">
        <v>308</v>
      </c>
      <c r="B38" s="61"/>
      <c r="C38" s="220"/>
      <c r="D38" s="45"/>
      <c r="E38" s="47" t="s">
        <v>227</v>
      </c>
      <c r="F38" s="70"/>
      <c r="G38" s="70"/>
      <c r="H38" s="71"/>
      <c r="I38" s="76"/>
      <c r="J38" s="40"/>
      <c r="K38" s="49"/>
      <c r="L38" s="49"/>
      <c r="M38" s="72"/>
      <c r="N38" s="73">
        <f t="shared" ref="N38:S38" si="16" xml:space="preserve"> SUM(N36:N37)</f>
        <v>-5392.4213747835538</v>
      </c>
      <c r="O38" s="79">
        <f t="shared" si="16"/>
        <v>-3.1297069928186833E-5</v>
      </c>
      <c r="P38" s="73">
        <f t="shared" si="16"/>
        <v>-413418.97206673911</v>
      </c>
      <c r="Q38" s="41">
        <f t="shared" si="16"/>
        <v>-0.23994420278276571</v>
      </c>
      <c r="R38" s="82">
        <f t="shared" si="16"/>
        <v>-0.23994420278276571</v>
      </c>
      <c r="S38" s="153">
        <f t="shared" si="16"/>
        <v>0</v>
      </c>
      <c r="T38" s="38"/>
      <c r="U38" s="45"/>
      <c r="V38" s="45"/>
      <c r="W38" s="144">
        <f xml:space="preserve"> SUM(W36:W37)</f>
        <v>0</v>
      </c>
      <c r="X38" s="144">
        <f xml:space="preserve"> SUM(X36:X37)</f>
        <v>0</v>
      </c>
      <c r="Y38" s="207"/>
      <c r="Z38" s="165"/>
      <c r="AA38" s="175"/>
      <c r="AB38" s="164"/>
      <c r="AC38" s="165"/>
      <c r="AD38" s="171"/>
      <c r="AE38" s="187">
        <f xml:space="preserve"> SUM(AE36:AE37)</f>
        <v>1.3742164040402756E-4</v>
      </c>
      <c r="AF38" s="208"/>
      <c r="AG38" s="188"/>
      <c r="AH38" s="170"/>
    </row>
    <row r="39" spans="1:34" s="43" customFormat="1" x14ac:dyDescent="0.2">
      <c r="B39" s="48"/>
      <c r="C39" s="140"/>
      <c r="F39" s="66"/>
      <c r="G39" s="66"/>
      <c r="H39" s="67"/>
      <c r="I39" s="75"/>
      <c r="J39" s="25"/>
      <c r="K39" s="48"/>
      <c r="L39" s="48"/>
      <c r="M39" s="68"/>
      <c r="N39" s="69"/>
      <c r="O39" s="78"/>
      <c r="P39" s="69"/>
      <c r="Q39" s="10"/>
      <c r="R39" s="81"/>
      <c r="S39" s="152"/>
      <c r="T39" s="33"/>
      <c r="W39" s="143"/>
      <c r="X39" s="143"/>
      <c r="Y39" s="194"/>
      <c r="Z39" s="176"/>
      <c r="AA39" s="174"/>
      <c r="AB39" s="162"/>
      <c r="AC39" s="161"/>
      <c r="AD39" s="163"/>
      <c r="AE39" s="186"/>
      <c r="AF39" s="197"/>
      <c r="AG39" s="188"/>
      <c r="AH39" s="170"/>
    </row>
    <row r="40" spans="1:34" s="43" customFormat="1" x14ac:dyDescent="0.2">
      <c r="B40" s="48"/>
      <c r="C40" s="140" t="s">
        <v>226</v>
      </c>
      <c r="D40" s="43" t="str">
        <f>_xll.BDP(C40,$D$7)</f>
        <v>EUR</v>
      </c>
      <c r="E40" s="43" t="s">
        <v>520</v>
      </c>
      <c r="F40" s="66">
        <f>_xll.BDP(C40,$F$7)</f>
        <v>25.35</v>
      </c>
      <c r="G40" s="66">
        <f>_xll.BDP(C40,$G$7)</f>
        <v>25.52</v>
      </c>
      <c r="H40" s="67">
        <f>IF(OR(G40="#N/A N/A",F40="#N/A N/A"),0,  G40 - F40)</f>
        <v>0.16999999999999815</v>
      </c>
      <c r="I40" s="75">
        <f>IF(OR(F40=0,F40="#N/A N/A"),0,H40 / F40*100)</f>
        <v>0.67061143984220173</v>
      </c>
      <c r="J40" s="25">
        <v>-79500</v>
      </c>
      <c r="K40" s="48" t="str">
        <f>CONCATENATE(C335,D40, " Curncy")</f>
        <v>EUREUR Curncy</v>
      </c>
      <c r="L40" s="48">
        <f>IF(D40 = C335,1,_xll.BDP(K40,$L$7))</f>
        <v>1</v>
      </c>
      <c r="M40" s="68">
        <f>IF(D40 = C335,1,_xll.BDP(K40,$M$7)*L40)</f>
        <v>1</v>
      </c>
      <c r="N40" s="69">
        <f>H40*J40*T40/M40</f>
        <v>-13514.999999999853</v>
      </c>
      <c r="O40" s="78">
        <f>N40 / Y335</f>
        <v>-7.8439697249441749E-5</v>
      </c>
      <c r="P40" s="69">
        <f>G40*J40*T40/M40</f>
        <v>-2028840</v>
      </c>
      <c r="Q40" s="10">
        <f>P40 / Y335*100</f>
        <v>-1.1775182787092795</v>
      </c>
      <c r="R40" s="81">
        <f>IF(Q40&lt;0,Q40,0)</f>
        <v>-1.1775182787092795</v>
      </c>
      <c r="S40" s="152">
        <f>IF(Q40&gt;0,Q40,0)</f>
        <v>0</v>
      </c>
      <c r="T40" s="33">
        <f>IF(EXACT(D40,UPPER(D40)),1,0.01)/V40</f>
        <v>1</v>
      </c>
      <c r="U40" s="43">
        <v>0</v>
      </c>
      <c r="V40" s="43">
        <v>1</v>
      </c>
      <c r="W40" s="143">
        <f>IF(AND(Q40&lt;0,O40&gt;0),O40,0)</f>
        <v>0</v>
      </c>
      <c r="X40" s="143">
        <f>IF(AND(Q40&gt;0,O40&gt;0),O40,0)</f>
        <v>0</v>
      </c>
      <c r="Y40" s="194"/>
      <c r="Z40" s="176">
        <f>_xll.BDH(C40,$Z$7,$D$1,$D$1)</f>
        <v>26.45</v>
      </c>
      <c r="AA40" s="174">
        <f>IF(OR(F40="#N/A N/A",Z40="#N/A N/A"),0,  F40 - Z40)</f>
        <v>-1.0999999999999979</v>
      </c>
      <c r="AB40" s="162">
        <f>IF(OR(Z40=0,Z40="#N/A N/A"),0,AA40 / Z40*100)</f>
        <v>-4.1587901701323169</v>
      </c>
      <c r="AC40" s="161">
        <v>-79500</v>
      </c>
      <c r="AD40" s="163">
        <f>IF(D40 = C335,1,_xll.BDP(K40,$AD$7)*L40)</f>
        <v>1</v>
      </c>
      <c r="AE40" s="186">
        <f>AA40*AC40*T40/AD40 / AF335</f>
        <v>5.0637645017494529E-4</v>
      </c>
      <c r="AF40" s="197"/>
      <c r="AG40" s="188"/>
      <c r="AH40" s="170"/>
    </row>
    <row r="41" spans="1:34" s="43" customFormat="1" x14ac:dyDescent="0.2">
      <c r="B41" s="48"/>
      <c r="C41" s="140" t="s">
        <v>225</v>
      </c>
      <c r="D41" s="43" t="str">
        <f>_xll.BDP(C41,$D$7)</f>
        <v>EUR</v>
      </c>
      <c r="E41" s="43" t="s">
        <v>519</v>
      </c>
      <c r="F41" s="66">
        <f>_xll.BDP(C41,$F$7)</f>
        <v>36.47</v>
      </c>
      <c r="G41" s="66">
        <f>_xll.BDP(C41,$G$7)</f>
        <v>36.86</v>
      </c>
      <c r="H41" s="67">
        <f>IF(OR(G41="#N/A N/A",F41="#N/A N/A"),0,  G41 - F41)</f>
        <v>0.39000000000000057</v>
      </c>
      <c r="I41" s="75">
        <f>IF(OR(F41=0,F41="#N/A N/A"),0,H41 / F41*100)</f>
        <v>1.0693720866465604</v>
      </c>
      <c r="J41" s="25">
        <v>-39000</v>
      </c>
      <c r="K41" s="48" t="str">
        <f>CONCATENATE(C335,D41, " Curncy")</f>
        <v>EUREUR Curncy</v>
      </c>
      <c r="L41" s="48">
        <f>IF(D41 = C335,1,_xll.BDP(K41,$L$7))</f>
        <v>1</v>
      </c>
      <c r="M41" s="68">
        <f>IF(D41 = C335,1,_xll.BDP(K41,$M$7)*L41)</f>
        <v>1</v>
      </c>
      <c r="N41" s="69">
        <f>H41*J41*T41/M41</f>
        <v>-15210.000000000022</v>
      </c>
      <c r="O41" s="78">
        <f>N41 / Y335</f>
        <v>-8.8277306338440531E-5</v>
      </c>
      <c r="P41" s="69">
        <f>G41*J41*T41/M41</f>
        <v>-1437540</v>
      </c>
      <c r="Q41" s="10">
        <f>P41 / Y335*100</f>
        <v>-0.83433372093202918</v>
      </c>
      <c r="R41" s="81">
        <f>IF(Q41&lt;0,Q41,0)</f>
        <v>-0.83433372093202918</v>
      </c>
      <c r="S41" s="152">
        <f>IF(Q41&gt;0,Q41,0)</f>
        <v>0</v>
      </c>
      <c r="T41" s="33">
        <f>IF(EXACT(D41,UPPER(D41)),1,0.01)/V41</f>
        <v>1</v>
      </c>
      <c r="U41" s="43">
        <v>0</v>
      </c>
      <c r="V41" s="43">
        <v>1</v>
      </c>
      <c r="W41" s="143">
        <f>IF(AND(Q41&lt;0,O41&gt;0),O41,0)</f>
        <v>0</v>
      </c>
      <c r="X41" s="143">
        <f>IF(AND(Q41&gt;0,O41&gt;0),O41,0)</f>
        <v>0</v>
      </c>
      <c r="Y41" s="194"/>
      <c r="Z41" s="176">
        <f>_xll.BDH(C41,$Z$7,$D$1,$D$1)</f>
        <v>38.35</v>
      </c>
      <c r="AA41" s="174">
        <f>IF(OR(F41="#N/A N/A",Z41="#N/A N/A"),0,  F41 - Z41)</f>
        <v>-1.8800000000000026</v>
      </c>
      <c r="AB41" s="162">
        <f>IF(OR(Z41=0,Z41="#N/A N/A"),0,AA41 / Z41*100)</f>
        <v>-4.9022164276401634</v>
      </c>
      <c r="AC41" s="161">
        <v>-39000</v>
      </c>
      <c r="AD41" s="163">
        <f>IF(D41 = C335,1,_xll.BDP(K41,$AD$7)*L41)</f>
        <v>1</v>
      </c>
      <c r="AE41" s="186">
        <f>AA41*AC41*T41/AD41 / AF335</f>
        <v>4.2455713352575317E-4</v>
      </c>
      <c r="AF41" s="197"/>
      <c r="AG41" s="188"/>
      <c r="AH41" s="170"/>
    </row>
    <row r="42" spans="1:34" s="43" customFormat="1" x14ac:dyDescent="0.2">
      <c r="A42" s="45" t="s">
        <v>309</v>
      </c>
      <c r="B42" s="61"/>
      <c r="C42" s="220"/>
      <c r="D42" s="45"/>
      <c r="E42" s="47" t="s">
        <v>224</v>
      </c>
      <c r="F42" s="70"/>
      <c r="G42" s="70"/>
      <c r="H42" s="71"/>
      <c r="I42" s="76"/>
      <c r="J42" s="40"/>
      <c r="K42" s="49"/>
      <c r="L42" s="49"/>
      <c r="M42" s="72"/>
      <c r="N42" s="73">
        <f t="shared" ref="N42:S42" si="17" xml:space="preserve"> SUM(N40:N41)</f>
        <v>-28724.999999999876</v>
      </c>
      <c r="O42" s="79">
        <f t="shared" si="17"/>
        <v>-1.6671700358788228E-4</v>
      </c>
      <c r="P42" s="73">
        <f t="shared" si="17"/>
        <v>-3466380</v>
      </c>
      <c r="Q42" s="41">
        <f t="shared" si="17"/>
        <v>-2.0118519996413085</v>
      </c>
      <c r="R42" s="82">
        <f t="shared" si="17"/>
        <v>-2.0118519996413085</v>
      </c>
      <c r="S42" s="153">
        <f t="shared" si="17"/>
        <v>0</v>
      </c>
      <c r="T42" s="38"/>
      <c r="U42" s="45"/>
      <c r="V42" s="45"/>
      <c r="W42" s="144">
        <f xml:space="preserve"> SUM(W40:W41)</f>
        <v>0</v>
      </c>
      <c r="X42" s="144">
        <f xml:space="preserve"> SUM(X40:X41)</f>
        <v>0</v>
      </c>
      <c r="Y42" s="207"/>
      <c r="Z42" s="165"/>
      <c r="AA42" s="175"/>
      <c r="AB42" s="164"/>
      <c r="AC42" s="165"/>
      <c r="AD42" s="171"/>
      <c r="AE42" s="187">
        <f xml:space="preserve"> SUM(AE40:AE41)</f>
        <v>9.3093358370069845E-4</v>
      </c>
      <c r="AF42" s="208"/>
      <c r="AG42" s="188"/>
      <c r="AH42" s="170"/>
    </row>
    <row r="43" spans="1:34" s="43" customFormat="1" x14ac:dyDescent="0.2">
      <c r="B43" s="48"/>
      <c r="C43" s="140"/>
      <c r="F43" s="66"/>
      <c r="G43" s="66"/>
      <c r="H43" s="67"/>
      <c r="I43" s="75"/>
      <c r="J43" s="25"/>
      <c r="K43" s="48"/>
      <c r="L43" s="48"/>
      <c r="M43" s="68"/>
      <c r="N43" s="69"/>
      <c r="O43" s="78"/>
      <c r="P43" s="69"/>
      <c r="Q43" s="10"/>
      <c r="R43" s="81"/>
      <c r="S43" s="152"/>
      <c r="T43" s="33"/>
      <c r="W43" s="143"/>
      <c r="X43" s="143"/>
      <c r="Y43" s="194"/>
      <c r="Z43" s="176"/>
      <c r="AA43" s="174"/>
      <c r="AB43" s="162"/>
      <c r="AC43" s="161"/>
      <c r="AD43" s="163"/>
      <c r="AE43" s="186"/>
      <c r="AF43" s="197"/>
      <c r="AG43" s="188"/>
      <c r="AH43" s="170"/>
    </row>
    <row r="44" spans="1:34" s="43" customFormat="1" x14ac:dyDescent="0.2">
      <c r="B44" s="48"/>
      <c r="C44" s="140" t="s">
        <v>223</v>
      </c>
      <c r="D44" s="43" t="str">
        <f>_xll.BDP(C44,$D$7)</f>
        <v>EUR</v>
      </c>
      <c r="E44" s="43" t="s">
        <v>518</v>
      </c>
      <c r="F44" s="66">
        <f>_xll.BDP(C44,$F$7)</f>
        <v>62.88</v>
      </c>
      <c r="G44" s="66">
        <f>_xll.BDP(C44,$G$7)</f>
        <v>62.61</v>
      </c>
      <c r="H44" s="67">
        <f t="shared" ref="H44:H60" si="18">IF(OR(G44="#N/A N/A",F44="#N/A N/A"),0,  G44 - F44)</f>
        <v>-0.27000000000000313</v>
      </c>
      <c r="I44" s="75">
        <f t="shared" ref="I44:I60" si="19">IF(OR(F44=0,F44="#N/A N/A"),0,H44 / F44*100)</f>
        <v>-0.4293893129771042</v>
      </c>
      <c r="J44" s="25">
        <v>-24000</v>
      </c>
      <c r="K44" s="48" t="str">
        <f>CONCATENATE(C335,D44, " Curncy")</f>
        <v>EUREUR Curncy</v>
      </c>
      <c r="L44" s="48">
        <f>IF(D44 = C335,1,_xll.BDP(K44,$L$7))</f>
        <v>1</v>
      </c>
      <c r="M44" s="68">
        <f>IF(D44 = C335,1,_xll.BDP(K44,$M$7)*L44)</f>
        <v>1</v>
      </c>
      <c r="N44" s="69">
        <f t="shared" ref="N44:N60" si="20">H44*J44*T44/M44</f>
        <v>6480.0000000000746</v>
      </c>
      <c r="O44" s="78">
        <f>N44 / Y335</f>
        <v>3.7609266605726521E-5</v>
      </c>
      <c r="P44" s="69">
        <f t="shared" ref="P44:P60" si="21">G44*J44*T44/M44</f>
        <v>-1502640</v>
      </c>
      <c r="Q44" s="10">
        <f>P44 / Y335*100</f>
        <v>-0.87211710451278157</v>
      </c>
      <c r="R44" s="81">
        <f t="shared" ref="R44:R60" si="22">IF(Q44&lt;0,Q44,0)</f>
        <v>-0.87211710451278157</v>
      </c>
      <c r="S44" s="152">
        <f t="shared" ref="S44:S60" si="23">IF(Q44&gt;0,Q44,0)</f>
        <v>0</v>
      </c>
      <c r="T44" s="33">
        <f t="shared" ref="T44:T60" si="24">IF(EXACT(D44,UPPER(D44)),1,0.01)/V44</f>
        <v>1</v>
      </c>
      <c r="U44" s="43">
        <v>0</v>
      </c>
      <c r="V44" s="43">
        <v>1</v>
      </c>
      <c r="W44" s="143">
        <f t="shared" ref="W44:W60" si="25">IF(AND(Q44&lt;0,O44&gt;0),O44,0)</f>
        <v>3.7609266605726521E-5</v>
      </c>
      <c r="X44" s="143">
        <f t="shared" ref="X44:X60" si="26">IF(AND(Q44&gt;0,O44&gt;0),O44,0)</f>
        <v>0</v>
      </c>
      <c r="Y44" s="194"/>
      <c r="Z44" s="176">
        <f>_xll.BDH(C44,$Z$7,$D$1,$D$1)</f>
        <v>64.87</v>
      </c>
      <c r="AA44" s="174">
        <f t="shared" ref="AA44:AA60" si="27">IF(OR(F44="#N/A N/A",Z44="#N/A N/A"),0,  F44 - Z44)</f>
        <v>-1.990000000000002</v>
      </c>
      <c r="AB44" s="162">
        <f t="shared" ref="AB44:AB60" si="28">IF(OR(Z44=0,Z44="#N/A N/A"),0,AA44 / Z44*100)</f>
        <v>-3.0676738091567781</v>
      </c>
      <c r="AC44" s="161">
        <v>-24000</v>
      </c>
      <c r="AD44" s="163">
        <f>IF(D44 = C335,1,_xll.BDP(K44,$AD$7)*L44)</f>
        <v>1</v>
      </c>
      <c r="AE44" s="186">
        <f>AA44*AC44*T44/AD44 / AF335</f>
        <v>2.7655276455523683E-4</v>
      </c>
      <c r="AF44" s="197"/>
      <c r="AG44" s="188"/>
      <c r="AH44" s="170"/>
    </row>
    <row r="45" spans="1:34" s="43" customFormat="1" x14ac:dyDescent="0.2">
      <c r="B45" s="48"/>
      <c r="C45" s="140" t="s">
        <v>222</v>
      </c>
      <c r="D45" s="43" t="str">
        <f>_xll.BDP(C45,$D$7)</f>
        <v>EUR</v>
      </c>
      <c r="E45" s="43" t="s">
        <v>517</v>
      </c>
      <c r="F45" s="66">
        <f>_xll.BDP(C45,$F$7)</f>
        <v>27.61</v>
      </c>
      <c r="G45" s="66">
        <f>_xll.BDP(C45,$G$7)</f>
        <v>28.25</v>
      </c>
      <c r="H45" s="67">
        <f t="shared" si="18"/>
        <v>0.64000000000000057</v>
      </c>
      <c r="I45" s="75">
        <f t="shared" si="19"/>
        <v>2.3180007243752283</v>
      </c>
      <c r="J45" s="25">
        <v>-67200</v>
      </c>
      <c r="K45" s="48" t="str">
        <f>CONCATENATE(C335,D45, " Curncy")</f>
        <v>EUREUR Curncy</v>
      </c>
      <c r="L45" s="48">
        <f>IF(D45 = C335,1,_xll.BDP(K45,$L$7))</f>
        <v>1</v>
      </c>
      <c r="M45" s="68">
        <f>IF(D45 = C335,1,_xll.BDP(K45,$M$7)*L45)</f>
        <v>1</v>
      </c>
      <c r="N45" s="69">
        <f t="shared" si="20"/>
        <v>-43008.000000000036</v>
      </c>
      <c r="O45" s="78">
        <f>N45 / Y335</f>
        <v>-2.4961409539800449E-4</v>
      </c>
      <c r="P45" s="69">
        <f t="shared" si="21"/>
        <v>-1898400</v>
      </c>
      <c r="Q45" s="10">
        <f>P45 / Y335*100</f>
        <v>-1.1018122179677534</v>
      </c>
      <c r="R45" s="81">
        <f t="shared" si="22"/>
        <v>-1.1018122179677534</v>
      </c>
      <c r="S45" s="152">
        <f t="shared" si="23"/>
        <v>0</v>
      </c>
      <c r="T45" s="33">
        <f t="shared" si="24"/>
        <v>1</v>
      </c>
      <c r="U45" s="43">
        <v>0</v>
      </c>
      <c r="V45" s="43">
        <v>1</v>
      </c>
      <c r="W45" s="143">
        <f t="shared" si="25"/>
        <v>0</v>
      </c>
      <c r="X45" s="143">
        <f t="shared" si="26"/>
        <v>0</v>
      </c>
      <c r="Y45" s="194"/>
      <c r="Z45" s="176">
        <f>_xll.BDH(C45,$Z$7,$D$1,$D$1)</f>
        <v>28.65</v>
      </c>
      <c r="AA45" s="174">
        <f t="shared" si="27"/>
        <v>-1.0399999999999991</v>
      </c>
      <c r="AB45" s="162">
        <f t="shared" si="28"/>
        <v>-3.6300174520069781</v>
      </c>
      <c r="AC45" s="161">
        <v>-67200</v>
      </c>
      <c r="AD45" s="163">
        <f>IF(D45 = C335,1,_xll.BDP(K45,$AD$7)*L45)</f>
        <v>1</v>
      </c>
      <c r="AE45" s="186">
        <f>AA45*AC45*T45/AD45 / AF335</f>
        <v>4.0468424642454683E-4</v>
      </c>
      <c r="AF45" s="197"/>
      <c r="AG45" s="188"/>
      <c r="AH45" s="170"/>
    </row>
    <row r="46" spans="1:34" s="43" customFormat="1" x14ac:dyDescent="0.2">
      <c r="B46" s="48"/>
      <c r="C46" s="140" t="s">
        <v>221</v>
      </c>
      <c r="D46" s="43" t="str">
        <f>_xll.BDP(C46,$D$7)</f>
        <v>EUR</v>
      </c>
      <c r="E46" s="43" t="s">
        <v>516</v>
      </c>
      <c r="F46" s="66">
        <f>_xll.BDP(C46,$F$7)</f>
        <v>10.285</v>
      </c>
      <c r="G46" s="66">
        <f>_xll.BDP(C46,$G$7)</f>
        <v>10.44</v>
      </c>
      <c r="H46" s="67">
        <f t="shared" si="18"/>
        <v>0.15499999999999936</v>
      </c>
      <c r="I46" s="75">
        <f t="shared" si="19"/>
        <v>1.5070491006319822</v>
      </c>
      <c r="J46" s="25">
        <v>0</v>
      </c>
      <c r="K46" s="48" t="str">
        <f>CONCATENATE(C335,D46, " Curncy")</f>
        <v>EUREUR Curncy</v>
      </c>
      <c r="L46" s="48">
        <f>IF(D46 = C335,1,_xll.BDP(K46,$L$7))</f>
        <v>1</v>
      </c>
      <c r="M46" s="68">
        <f>IF(D46 = C335,1,_xll.BDP(K46,$M$7)*L46)</f>
        <v>1</v>
      </c>
      <c r="N46" s="69">
        <f t="shared" si="20"/>
        <v>0</v>
      </c>
      <c r="O46" s="78">
        <f>N46 / Y335</f>
        <v>0</v>
      </c>
      <c r="P46" s="69">
        <f t="shared" si="21"/>
        <v>0</v>
      </c>
      <c r="Q46" s="10">
        <f>P46 / Y335*100</f>
        <v>0</v>
      </c>
      <c r="R46" s="81">
        <f t="shared" si="22"/>
        <v>0</v>
      </c>
      <c r="S46" s="152">
        <f t="shared" si="23"/>
        <v>0</v>
      </c>
      <c r="T46" s="33">
        <f t="shared" si="24"/>
        <v>1</v>
      </c>
      <c r="U46" s="43">
        <v>0</v>
      </c>
      <c r="V46" s="43">
        <v>1</v>
      </c>
      <c r="W46" s="143">
        <f t="shared" si="25"/>
        <v>0</v>
      </c>
      <c r="X46" s="143">
        <f t="shared" si="26"/>
        <v>0</v>
      </c>
      <c r="Y46" s="194"/>
      <c r="Z46" s="176">
        <f>_xll.BDH(C46,$Z$7,$D$1,$D$1)</f>
        <v>10.654999999999999</v>
      </c>
      <c r="AA46" s="174">
        <f t="shared" si="27"/>
        <v>-0.36999999999999922</v>
      </c>
      <c r="AB46" s="162">
        <f t="shared" si="28"/>
        <v>-3.4725480994838036</v>
      </c>
      <c r="AC46" s="161">
        <v>0</v>
      </c>
      <c r="AD46" s="163">
        <f>IF(D46 = C335,1,_xll.BDP(K46,$AD$7)*L46)</f>
        <v>1</v>
      </c>
      <c r="AE46" s="186">
        <f>AA46*AC46*T46/AD46 / AF335</f>
        <v>0</v>
      </c>
      <c r="AF46" s="197"/>
      <c r="AG46" s="188"/>
      <c r="AH46" s="170"/>
    </row>
    <row r="47" spans="1:34" s="43" customFormat="1" x14ac:dyDescent="0.2">
      <c r="B47" s="48"/>
      <c r="C47" s="140" t="s">
        <v>220</v>
      </c>
      <c r="D47" s="43" t="str">
        <f>_xll.BDP(C47,$D$7)</f>
        <v>EUR</v>
      </c>
      <c r="E47" s="43" t="s">
        <v>515</v>
      </c>
      <c r="F47" s="66">
        <f>_xll.BDP(C47,$F$7)</f>
        <v>112.5</v>
      </c>
      <c r="G47" s="66">
        <f>_xll.BDP(C47,$G$7)</f>
        <v>111.25</v>
      </c>
      <c r="H47" s="67">
        <f t="shared" si="18"/>
        <v>-1.25</v>
      </c>
      <c r="I47" s="75">
        <f t="shared" si="19"/>
        <v>-1.1111111111111112</v>
      </c>
      <c r="J47" s="25">
        <v>-3300</v>
      </c>
      <c r="K47" s="48" t="str">
        <f>CONCATENATE(C335,D47, " Curncy")</f>
        <v>EUREUR Curncy</v>
      </c>
      <c r="L47" s="48">
        <f>IF(D47 = C335,1,_xll.BDP(K47,$L$7))</f>
        <v>1</v>
      </c>
      <c r="M47" s="68">
        <f>IF(D47 = C335,1,_xll.BDP(K47,$M$7)*L47)</f>
        <v>1</v>
      </c>
      <c r="N47" s="69">
        <f t="shared" si="20"/>
        <v>4125</v>
      </c>
      <c r="O47" s="78">
        <f>N47 / Y335</f>
        <v>2.394108406614508E-5</v>
      </c>
      <c r="P47" s="69">
        <f t="shared" si="21"/>
        <v>-367125</v>
      </c>
      <c r="Q47" s="10">
        <f>P47 / Y335*100</f>
        <v>-0.21307564818869121</v>
      </c>
      <c r="R47" s="81">
        <f t="shared" si="22"/>
        <v>-0.21307564818869121</v>
      </c>
      <c r="S47" s="152">
        <f t="shared" si="23"/>
        <v>0</v>
      </c>
      <c r="T47" s="33">
        <f t="shared" si="24"/>
        <v>1</v>
      </c>
      <c r="U47" s="43">
        <v>0</v>
      </c>
      <c r="V47" s="43">
        <v>1</v>
      </c>
      <c r="W47" s="143">
        <f t="shared" si="25"/>
        <v>2.394108406614508E-5</v>
      </c>
      <c r="X47" s="143">
        <f t="shared" si="26"/>
        <v>0</v>
      </c>
      <c r="Y47" s="194"/>
      <c r="Z47" s="176">
        <f>_xll.BDH(C47,$Z$7,$D$1,$D$1)</f>
        <v>110.95</v>
      </c>
      <c r="AA47" s="174">
        <f t="shared" si="27"/>
        <v>1.5499999999999972</v>
      </c>
      <c r="AB47" s="162">
        <f t="shared" si="28"/>
        <v>1.3970256872465048</v>
      </c>
      <c r="AC47" s="161">
        <v>-3300</v>
      </c>
      <c r="AD47" s="163">
        <f>IF(D47 = C335,1,_xll.BDP(K47,$AD$7)*L47)</f>
        <v>1</v>
      </c>
      <c r="AE47" s="186">
        <f>AA47*AC47*T47/AD47 / AF335</f>
        <v>-2.9618245198911902E-5</v>
      </c>
      <c r="AF47" s="197"/>
      <c r="AG47" s="188"/>
      <c r="AH47" s="170"/>
    </row>
    <row r="48" spans="1:34" s="43" customFormat="1" x14ac:dyDescent="0.2">
      <c r="B48" s="48"/>
      <c r="C48" s="140" t="s">
        <v>219</v>
      </c>
      <c r="D48" s="43" t="str">
        <f>_xll.BDP(C48,$D$7)</f>
        <v>EUR</v>
      </c>
      <c r="E48" s="43" t="s">
        <v>514</v>
      </c>
      <c r="F48" s="66">
        <f>_xll.BDP(C48,$F$7)</f>
        <v>453.8</v>
      </c>
      <c r="G48" s="66">
        <f>_xll.BDP(C48,$G$7)</f>
        <v>493.8</v>
      </c>
      <c r="H48" s="67">
        <f t="shared" si="18"/>
        <v>40</v>
      </c>
      <c r="I48" s="75">
        <f t="shared" si="19"/>
        <v>8.8144557073600716</v>
      </c>
      <c r="J48" s="25">
        <v>-1133</v>
      </c>
      <c r="K48" s="48" t="str">
        <f>CONCATENATE(C335,D48, " Curncy")</f>
        <v>EUREUR Curncy</v>
      </c>
      <c r="L48" s="48">
        <f>IF(D48 = C335,1,_xll.BDP(K48,$L$7))</f>
        <v>1</v>
      </c>
      <c r="M48" s="68">
        <f>IF(D48 = C335,1,_xll.BDP(K48,$M$7)*L48)</f>
        <v>1</v>
      </c>
      <c r="N48" s="69">
        <f t="shared" si="20"/>
        <v>-45320</v>
      </c>
      <c r="O48" s="78">
        <f>N48 / Y335</f>
        <v>-2.630327102733806E-4</v>
      </c>
      <c r="P48" s="69">
        <f t="shared" si="21"/>
        <v>-559475.4</v>
      </c>
      <c r="Q48" s="10">
        <f>P48 / Y335*100</f>
        <v>-0.32471388083248842</v>
      </c>
      <c r="R48" s="81">
        <f t="shared" si="22"/>
        <v>-0.32471388083248842</v>
      </c>
      <c r="S48" s="152">
        <f t="shared" si="23"/>
        <v>0</v>
      </c>
      <c r="T48" s="33">
        <f t="shared" si="24"/>
        <v>1</v>
      </c>
      <c r="U48" s="43">
        <v>0</v>
      </c>
      <c r="V48" s="43">
        <v>1</v>
      </c>
      <c r="W48" s="143">
        <f t="shared" si="25"/>
        <v>0</v>
      </c>
      <c r="X48" s="143">
        <f t="shared" si="26"/>
        <v>0</v>
      </c>
      <c r="Y48" s="194"/>
      <c r="Z48" s="176">
        <f>_xll.BDH(C48,$Z$7,$D$1,$D$1)</f>
        <v>475.6</v>
      </c>
      <c r="AA48" s="174">
        <f t="shared" si="27"/>
        <v>-21.800000000000011</v>
      </c>
      <c r="AB48" s="162">
        <f t="shared" si="28"/>
        <v>-4.5836837678721638</v>
      </c>
      <c r="AC48" s="161">
        <v>-1133</v>
      </c>
      <c r="AD48" s="163">
        <f>IF(D48 = C335,1,_xll.BDP(K48,$AD$7)*L48)</f>
        <v>1</v>
      </c>
      <c r="AE48" s="186">
        <f>AA48*AC48*T48/AD48 / AF335</f>
        <v>1.4302109197771384E-4</v>
      </c>
      <c r="AF48" s="197"/>
      <c r="AG48" s="188"/>
      <c r="AH48" s="170"/>
    </row>
    <row r="49" spans="1:34" s="43" customFormat="1" x14ac:dyDescent="0.2">
      <c r="B49" s="48"/>
      <c r="C49" s="140" t="s">
        <v>218</v>
      </c>
      <c r="D49" s="43" t="str">
        <f>_xll.BDP(C49,$D$7)</f>
        <v>EUR</v>
      </c>
      <c r="E49" s="43" t="s">
        <v>513</v>
      </c>
      <c r="F49" s="66">
        <f>_xll.BDP(C49,$F$7)</f>
        <v>440.8</v>
      </c>
      <c r="G49" s="66">
        <f>_xll.BDP(C49,$G$7)</f>
        <v>443.7</v>
      </c>
      <c r="H49" s="67">
        <f t="shared" si="18"/>
        <v>2.8999999999999773</v>
      </c>
      <c r="I49" s="75">
        <f t="shared" si="19"/>
        <v>0.65789473684210009</v>
      </c>
      <c r="J49" s="25">
        <v>-1850</v>
      </c>
      <c r="K49" s="48" t="str">
        <f>CONCATENATE(C335,D49, " Curncy")</f>
        <v>EUREUR Curncy</v>
      </c>
      <c r="L49" s="48">
        <f>IF(D49 = C335,1,_xll.BDP(K49,$L$7))</f>
        <v>1</v>
      </c>
      <c r="M49" s="68">
        <f>IF(D49 = C335,1,_xll.BDP(K49,$M$7)*L49)</f>
        <v>1</v>
      </c>
      <c r="N49" s="69">
        <f t="shared" si="20"/>
        <v>-5364.9999999999582</v>
      </c>
      <c r="O49" s="78">
        <f>N49 / Y335</f>
        <v>-3.1137919033907241E-5</v>
      </c>
      <c r="P49" s="69">
        <f t="shared" si="21"/>
        <v>-820845</v>
      </c>
      <c r="Q49" s="10">
        <f>P49 / Y335*100</f>
        <v>-0.47641016121878443</v>
      </c>
      <c r="R49" s="81">
        <f t="shared" si="22"/>
        <v>-0.47641016121878443</v>
      </c>
      <c r="S49" s="152">
        <f t="shared" si="23"/>
        <v>0</v>
      </c>
      <c r="T49" s="33">
        <f t="shared" si="24"/>
        <v>1</v>
      </c>
      <c r="U49" s="43">
        <v>0</v>
      </c>
      <c r="V49" s="43">
        <v>1</v>
      </c>
      <c r="W49" s="143">
        <f t="shared" si="25"/>
        <v>0</v>
      </c>
      <c r="X49" s="143">
        <f t="shared" si="26"/>
        <v>0</v>
      </c>
      <c r="Y49" s="194"/>
      <c r="Z49" s="176">
        <f>_xll.BDH(C49,$Z$7,$D$1,$D$1)</f>
        <v>446.3</v>
      </c>
      <c r="AA49" s="174">
        <f t="shared" si="27"/>
        <v>-5.5</v>
      </c>
      <c r="AB49" s="162">
        <f t="shared" si="28"/>
        <v>-1.2323549182164464</v>
      </c>
      <c r="AC49" s="161">
        <v>-1850</v>
      </c>
      <c r="AD49" s="163">
        <f>IF(D49 = C335,1,_xll.BDP(K49,$AD$7)*L49)</f>
        <v>1</v>
      </c>
      <c r="AE49" s="186">
        <f>AA49*AC49*T49/AD49 / AF335</f>
        <v>5.8918014642996899E-5</v>
      </c>
      <c r="AF49" s="197"/>
      <c r="AG49" s="188"/>
      <c r="AH49" s="170"/>
    </row>
    <row r="50" spans="1:34" s="43" customFormat="1" x14ac:dyDescent="0.2">
      <c r="B50" s="48"/>
      <c r="C50" s="140" t="s">
        <v>217</v>
      </c>
      <c r="D50" s="43" t="str">
        <f>_xll.BDP(C50,$D$7)</f>
        <v>EUR</v>
      </c>
      <c r="E50" s="43" t="s">
        <v>512</v>
      </c>
      <c r="F50" s="66">
        <f>_xll.BDP(C50,$F$7)</f>
        <v>30.58</v>
      </c>
      <c r="G50" s="66">
        <f>_xll.BDP(C50,$G$7)</f>
        <v>30.72</v>
      </c>
      <c r="H50" s="67">
        <f t="shared" si="18"/>
        <v>0.14000000000000057</v>
      </c>
      <c r="I50" s="75">
        <f t="shared" si="19"/>
        <v>0.45781556572923665</v>
      </c>
      <c r="J50" s="25">
        <v>-43000</v>
      </c>
      <c r="K50" s="48" t="str">
        <f>CONCATENATE(C335,D50, " Curncy")</f>
        <v>EUREUR Curncy</v>
      </c>
      <c r="L50" s="48">
        <f>IF(D50 = C335,1,_xll.BDP(K50,$L$7))</f>
        <v>1</v>
      </c>
      <c r="M50" s="68">
        <f>IF(D50 = C335,1,_xll.BDP(K50,$M$7)*L50)</f>
        <v>1</v>
      </c>
      <c r="N50" s="69">
        <f t="shared" si="20"/>
        <v>-6020.0000000000246</v>
      </c>
      <c r="O50" s="78">
        <f>N50 / Y335</f>
        <v>-3.4939472988653085E-5</v>
      </c>
      <c r="P50" s="69">
        <f t="shared" si="21"/>
        <v>-1320960</v>
      </c>
      <c r="Q50" s="10">
        <f>P50 / Y335*100</f>
        <v>-0.76667186443672741</v>
      </c>
      <c r="R50" s="81">
        <f t="shared" si="22"/>
        <v>-0.76667186443672741</v>
      </c>
      <c r="S50" s="152">
        <f t="shared" si="23"/>
        <v>0</v>
      </c>
      <c r="T50" s="33">
        <f t="shared" si="24"/>
        <v>1</v>
      </c>
      <c r="U50" s="43">
        <v>0</v>
      </c>
      <c r="V50" s="43">
        <v>1</v>
      </c>
      <c r="W50" s="143">
        <f t="shared" si="25"/>
        <v>0</v>
      </c>
      <c r="X50" s="143">
        <f t="shared" si="26"/>
        <v>0</v>
      </c>
      <c r="Y50" s="194"/>
      <c r="Z50" s="176">
        <f>_xll.BDH(C50,$Z$7,$D$1,$D$1)</f>
        <v>31.84</v>
      </c>
      <c r="AA50" s="174">
        <f t="shared" si="27"/>
        <v>-1.2600000000000016</v>
      </c>
      <c r="AB50" s="162">
        <f t="shared" si="28"/>
        <v>-3.9572864321608088</v>
      </c>
      <c r="AC50" s="161">
        <v>-43000</v>
      </c>
      <c r="AD50" s="163">
        <f>IF(D50 = C335,1,_xll.BDP(K50,$AD$7)*L50)</f>
        <v>1</v>
      </c>
      <c r="AE50" s="186">
        <f>AA50*AC50*T50/AD50 / AF335</f>
        <v>3.1372757084595338E-4</v>
      </c>
      <c r="AF50" s="197"/>
      <c r="AG50" s="188"/>
      <c r="AH50" s="170"/>
    </row>
    <row r="51" spans="1:34" s="43" customFormat="1" x14ac:dyDescent="0.2">
      <c r="B51" s="48"/>
      <c r="C51" s="140" t="s">
        <v>216</v>
      </c>
      <c r="D51" s="43" t="str">
        <f>_xll.BDP(C51,$D$7)</f>
        <v>EUR</v>
      </c>
      <c r="E51" s="43" t="s">
        <v>511</v>
      </c>
      <c r="F51" s="66">
        <f>_xll.BDP(C51,$F$7)</f>
        <v>13.74</v>
      </c>
      <c r="G51" s="66">
        <f>_xll.BDP(C51,$G$7)</f>
        <v>13.925000000000001</v>
      </c>
      <c r="H51" s="67">
        <f t="shared" si="18"/>
        <v>0.1850000000000005</v>
      </c>
      <c r="I51" s="75">
        <f t="shared" si="19"/>
        <v>1.3464337700145597</v>
      </c>
      <c r="J51" s="25">
        <v>87000</v>
      </c>
      <c r="K51" s="48" t="str">
        <f>CONCATENATE(C335,D51, " Curncy")</f>
        <v>EUREUR Curncy</v>
      </c>
      <c r="L51" s="48">
        <f>IF(D51 = C335,1,_xll.BDP(K51,$L$7))</f>
        <v>1</v>
      </c>
      <c r="M51" s="68">
        <f>IF(D51 = C335,1,_xll.BDP(K51,$M$7)*L51)</f>
        <v>1</v>
      </c>
      <c r="N51" s="69">
        <f t="shared" si="20"/>
        <v>16095.000000000044</v>
      </c>
      <c r="O51" s="78">
        <f>N51 / Y335</f>
        <v>9.34137571017227E-5</v>
      </c>
      <c r="P51" s="69">
        <f t="shared" si="21"/>
        <v>1211475</v>
      </c>
      <c r="Q51" s="10">
        <f>P51 / Y335*100</f>
        <v>0.70312787440080271</v>
      </c>
      <c r="R51" s="81">
        <f t="shared" si="22"/>
        <v>0</v>
      </c>
      <c r="S51" s="152">
        <f t="shared" si="23"/>
        <v>0.70312787440080271</v>
      </c>
      <c r="T51" s="33">
        <f t="shared" si="24"/>
        <v>1</v>
      </c>
      <c r="U51" s="43">
        <v>0</v>
      </c>
      <c r="V51" s="43">
        <v>1</v>
      </c>
      <c r="W51" s="143">
        <f t="shared" si="25"/>
        <v>0</v>
      </c>
      <c r="X51" s="143">
        <f t="shared" si="26"/>
        <v>9.34137571017227E-5</v>
      </c>
      <c r="Y51" s="194"/>
      <c r="Z51" s="176">
        <f>_xll.BDH(C51,$Z$7,$D$1,$D$1)</f>
        <v>14.04</v>
      </c>
      <c r="AA51" s="174">
        <f t="shared" si="27"/>
        <v>-0.29999999999999893</v>
      </c>
      <c r="AB51" s="162">
        <f t="shared" si="28"/>
        <v>-2.1367521367521292</v>
      </c>
      <c r="AC51" s="161">
        <v>87000</v>
      </c>
      <c r="AD51" s="163">
        <f>IF(D51 = C335,1,_xll.BDP(K51,$AD$7)*L51)</f>
        <v>1</v>
      </c>
      <c r="AE51" s="186">
        <f>AA51*AC51*T51/AD51 / AF335</f>
        <v>-1.5113122183608979E-4</v>
      </c>
      <c r="AF51" s="197"/>
      <c r="AG51" s="188"/>
      <c r="AH51" s="170"/>
    </row>
    <row r="52" spans="1:34" s="43" customFormat="1" x14ac:dyDescent="0.2">
      <c r="B52" s="48"/>
      <c r="C52" s="140" t="s">
        <v>215</v>
      </c>
      <c r="D52" s="43" t="str">
        <f>_xll.BDP(C52,$D$7)</f>
        <v>EUR</v>
      </c>
      <c r="E52" s="43" t="s">
        <v>510</v>
      </c>
      <c r="F52" s="66">
        <f>_xll.BDP(C52,$F$7)</f>
        <v>108.1</v>
      </c>
      <c r="G52" s="66">
        <f>_xll.BDP(C52,$G$7)</f>
        <v>110.1</v>
      </c>
      <c r="H52" s="67">
        <f t="shared" si="18"/>
        <v>2</v>
      </c>
      <c r="I52" s="75">
        <f t="shared" si="19"/>
        <v>1.8501387604070305</v>
      </c>
      <c r="J52" s="25">
        <v>-1950</v>
      </c>
      <c r="K52" s="48" t="str">
        <f>CONCATENATE(C335,D52, " Curncy")</f>
        <v>EUREUR Curncy</v>
      </c>
      <c r="L52" s="48">
        <f>IF(D52 = C335,1,_xll.BDP(K52,$L$7))</f>
        <v>1</v>
      </c>
      <c r="M52" s="68">
        <f>IF(D52 = C335,1,_xll.BDP(K52,$M$7)*L52)</f>
        <v>1</v>
      </c>
      <c r="N52" s="69">
        <f t="shared" si="20"/>
        <v>-3900</v>
      </c>
      <c r="O52" s="78">
        <f>N52 / Y335</f>
        <v>-2.2635206753446258E-5</v>
      </c>
      <c r="P52" s="69">
        <f t="shared" si="21"/>
        <v>-214695</v>
      </c>
      <c r="Q52" s="10">
        <f>P52 / Y335*100</f>
        <v>-0.12460681317772164</v>
      </c>
      <c r="R52" s="81">
        <f t="shared" si="22"/>
        <v>-0.12460681317772164</v>
      </c>
      <c r="S52" s="152">
        <f t="shared" si="23"/>
        <v>0</v>
      </c>
      <c r="T52" s="33">
        <f t="shared" si="24"/>
        <v>1</v>
      </c>
      <c r="U52" s="43">
        <v>0</v>
      </c>
      <c r="V52" s="43">
        <v>1</v>
      </c>
      <c r="W52" s="143">
        <f t="shared" si="25"/>
        <v>0</v>
      </c>
      <c r="X52" s="143">
        <f t="shared" si="26"/>
        <v>0</v>
      </c>
      <c r="Y52" s="194"/>
      <c r="Z52" s="176">
        <f>_xll.BDH(C52,$Z$7,$D$1,$D$1)</f>
        <v>110.3</v>
      </c>
      <c r="AA52" s="174">
        <f t="shared" si="27"/>
        <v>-2.2000000000000028</v>
      </c>
      <c r="AB52" s="162">
        <f t="shared" si="28"/>
        <v>-1.9945602901178632</v>
      </c>
      <c r="AC52" s="161">
        <v>-1950</v>
      </c>
      <c r="AD52" s="163">
        <f>IF(D52 = C335,1,_xll.BDP(K52,$AD$7)*L52)</f>
        <v>1</v>
      </c>
      <c r="AE52" s="186">
        <f>AA52*AC52*T52/AD52 / AF335</f>
        <v>2.4841108876506831E-5</v>
      </c>
      <c r="AF52" s="197"/>
      <c r="AG52" s="188"/>
      <c r="AH52" s="170"/>
    </row>
    <row r="53" spans="1:34" s="43" customFormat="1" x14ac:dyDescent="0.2">
      <c r="B53" s="48"/>
      <c r="C53" s="140" t="s">
        <v>214</v>
      </c>
      <c r="D53" s="43" t="str">
        <f>_xll.BDP(C53,$D$7)</f>
        <v>EUR</v>
      </c>
      <c r="E53" s="43" t="s">
        <v>509</v>
      </c>
      <c r="F53" s="66">
        <f>_xll.BDP(C53,$F$7)</f>
        <v>83.4</v>
      </c>
      <c r="G53" s="66">
        <f>_xll.BDP(C53,$G$7)</f>
        <v>81.8</v>
      </c>
      <c r="H53" s="67">
        <f t="shared" si="18"/>
        <v>-1.6000000000000085</v>
      </c>
      <c r="I53" s="75">
        <f t="shared" si="19"/>
        <v>-1.9184652278177556</v>
      </c>
      <c r="J53" s="25">
        <v>22191</v>
      </c>
      <c r="K53" s="48" t="str">
        <f>CONCATENATE(C335,D53, " Curncy")</f>
        <v>EUREUR Curncy</v>
      </c>
      <c r="L53" s="48">
        <f>IF(D53 = C335,1,_xll.BDP(K53,$L$7))</f>
        <v>1</v>
      </c>
      <c r="M53" s="68">
        <f>IF(D53 = C335,1,_xll.BDP(K53,$M$7)*L53)</f>
        <v>1</v>
      </c>
      <c r="N53" s="69">
        <f t="shared" si="20"/>
        <v>-35505.600000000188</v>
      </c>
      <c r="O53" s="78">
        <f>N53 / Y335</f>
        <v>-2.0607092228337582E-4</v>
      </c>
      <c r="P53" s="69">
        <f t="shared" si="21"/>
        <v>1815223.8</v>
      </c>
      <c r="Q53" s="10">
        <f>P53 / Y335*100</f>
        <v>1.0535375901737534</v>
      </c>
      <c r="R53" s="81">
        <f t="shared" si="22"/>
        <v>0</v>
      </c>
      <c r="S53" s="152">
        <f t="shared" si="23"/>
        <v>1.0535375901737534</v>
      </c>
      <c r="T53" s="33">
        <f t="shared" si="24"/>
        <v>1</v>
      </c>
      <c r="U53" s="43">
        <v>0</v>
      </c>
      <c r="V53" s="43">
        <v>1</v>
      </c>
      <c r="W53" s="143">
        <f t="shared" si="25"/>
        <v>0</v>
      </c>
      <c r="X53" s="143">
        <f t="shared" si="26"/>
        <v>0</v>
      </c>
      <c r="Y53" s="194"/>
      <c r="Z53" s="176">
        <f>_xll.BDH(C53,$Z$7,$D$1,$D$1)</f>
        <v>84.6</v>
      </c>
      <c r="AA53" s="174">
        <f t="shared" si="27"/>
        <v>-1.1999999999999886</v>
      </c>
      <c r="AB53" s="162">
        <f t="shared" si="28"/>
        <v>-1.4184397163120432</v>
      </c>
      <c r="AC53" s="161">
        <v>22191</v>
      </c>
      <c r="AD53" s="163">
        <f>IF(D53 = C335,1,_xll.BDP(K53,$AD$7)*L53)</f>
        <v>1</v>
      </c>
      <c r="AE53" s="186">
        <f>AA53*AC53*T53/AD53 / AF335</f>
        <v>-1.5419553764435166E-4</v>
      </c>
      <c r="AF53" s="197"/>
      <c r="AG53" s="188"/>
      <c r="AH53" s="170"/>
    </row>
    <row r="54" spans="1:34" s="43" customFormat="1" x14ac:dyDescent="0.2">
      <c r="B54" s="48"/>
      <c r="C54" s="140" t="s">
        <v>213</v>
      </c>
      <c r="D54" s="43" t="str">
        <f>_xll.BDP(C54,$D$7)</f>
        <v>EUR</v>
      </c>
      <c r="E54" s="43" t="s">
        <v>346</v>
      </c>
      <c r="F54" s="66">
        <f>_xll.BDP(C54,$F$7)</f>
        <v>13.025</v>
      </c>
      <c r="G54" s="66">
        <f>_xll.BDP(C54,$G$7)</f>
        <v>12.865</v>
      </c>
      <c r="H54" s="67">
        <f t="shared" si="18"/>
        <v>-0.16000000000000014</v>
      </c>
      <c r="I54" s="75">
        <f t="shared" si="19"/>
        <v>-1.2284069097888686</v>
      </c>
      <c r="J54" s="25">
        <v>-120000</v>
      </c>
      <c r="K54" s="48" t="str">
        <f>CONCATENATE(C335,D54, " Curncy")</f>
        <v>EUREUR Curncy</v>
      </c>
      <c r="L54" s="48">
        <f>IF(D54 = C335,1,_xll.BDP(K54,$L$7))</f>
        <v>1</v>
      </c>
      <c r="M54" s="68">
        <f>IF(D54 = C335,1,_xll.BDP(K54,$M$7)*L54)</f>
        <v>1</v>
      </c>
      <c r="N54" s="69">
        <f t="shared" si="20"/>
        <v>19200.000000000018</v>
      </c>
      <c r="O54" s="78">
        <f>N54 / Y335</f>
        <v>1.1143486401696629E-4</v>
      </c>
      <c r="P54" s="69">
        <f t="shared" si="21"/>
        <v>-1543800</v>
      </c>
      <c r="Q54" s="10">
        <f>P54 / Y335*100</f>
        <v>-0.89600595348641887</v>
      </c>
      <c r="R54" s="81">
        <f t="shared" si="22"/>
        <v>-0.89600595348641887</v>
      </c>
      <c r="S54" s="152">
        <f t="shared" si="23"/>
        <v>0</v>
      </c>
      <c r="T54" s="33">
        <f t="shared" si="24"/>
        <v>1</v>
      </c>
      <c r="U54" s="43">
        <v>0</v>
      </c>
      <c r="V54" s="43">
        <v>1</v>
      </c>
      <c r="W54" s="143">
        <f t="shared" si="25"/>
        <v>1.1143486401696629E-4</v>
      </c>
      <c r="X54" s="143">
        <f t="shared" si="26"/>
        <v>0</v>
      </c>
      <c r="Y54" s="194"/>
      <c r="Z54" s="176">
        <f>_xll.BDH(C54,$Z$7,$D$1,$D$1)</f>
        <v>12.51</v>
      </c>
      <c r="AA54" s="174">
        <f t="shared" si="27"/>
        <v>0.51500000000000057</v>
      </c>
      <c r="AB54" s="162">
        <f t="shared" si="28"/>
        <v>4.1167066346922505</v>
      </c>
      <c r="AC54" s="161">
        <v>-120000</v>
      </c>
      <c r="AD54" s="163">
        <f>IF(D54 = C335,1,_xll.BDP(K54,$AD$7)*L54)</f>
        <v>1</v>
      </c>
      <c r="AE54" s="186">
        <f>AA54*AC54*T54/AD54 / AF335</f>
        <v>-3.5785093906016827E-4</v>
      </c>
      <c r="AF54" s="197"/>
      <c r="AG54" s="188"/>
      <c r="AH54" s="170"/>
    </row>
    <row r="55" spans="1:34" s="43" customFormat="1" x14ac:dyDescent="0.2">
      <c r="B55" s="48"/>
      <c r="C55" s="140" t="s">
        <v>212</v>
      </c>
      <c r="D55" s="43" t="str">
        <f>_xll.BDP(C55,$D$7)</f>
        <v>EUR</v>
      </c>
      <c r="E55" s="43" t="s">
        <v>508</v>
      </c>
      <c r="F55" s="66">
        <f>_xll.BDP(C55,$F$7)</f>
        <v>84.75</v>
      </c>
      <c r="G55" s="66">
        <f>_xll.BDP(C55,$G$7)</f>
        <v>84.75</v>
      </c>
      <c r="H55" s="67">
        <f t="shared" si="18"/>
        <v>0</v>
      </c>
      <c r="I55" s="75">
        <f t="shared" si="19"/>
        <v>0</v>
      </c>
      <c r="J55" s="25">
        <v>-2080</v>
      </c>
      <c r="K55" s="48" t="str">
        <f>CONCATENATE(C335,D55, " Curncy")</f>
        <v>EUREUR Curncy</v>
      </c>
      <c r="L55" s="48">
        <f>IF(D55 = C335,1,_xll.BDP(K55,$L$7))</f>
        <v>1</v>
      </c>
      <c r="M55" s="68">
        <f>IF(D55 = C335,1,_xll.BDP(K55,$M$7)*L55)</f>
        <v>1</v>
      </c>
      <c r="N55" s="69">
        <f t="shared" si="20"/>
        <v>0</v>
      </c>
      <c r="O55" s="78">
        <f>N55 / Y335</f>
        <v>0</v>
      </c>
      <c r="P55" s="69">
        <f t="shared" si="21"/>
        <v>-176280</v>
      </c>
      <c r="Q55" s="10">
        <f>P55 / Y335*100</f>
        <v>-0.10231113452557709</v>
      </c>
      <c r="R55" s="81">
        <f t="shared" si="22"/>
        <v>-0.10231113452557709</v>
      </c>
      <c r="S55" s="152">
        <f t="shared" si="23"/>
        <v>0</v>
      </c>
      <c r="T55" s="33">
        <f t="shared" si="24"/>
        <v>1</v>
      </c>
      <c r="U55" s="43">
        <v>0</v>
      </c>
      <c r="V55" s="43">
        <v>1</v>
      </c>
      <c r="W55" s="143">
        <f t="shared" si="25"/>
        <v>0</v>
      </c>
      <c r="X55" s="143">
        <f t="shared" si="26"/>
        <v>0</v>
      </c>
      <c r="Y55" s="194"/>
      <c r="Z55" s="176">
        <f>_xll.BDH(C55,$Z$7,$D$1,$D$1)</f>
        <v>86.35</v>
      </c>
      <c r="AA55" s="174">
        <f t="shared" si="27"/>
        <v>-1.5999999999999943</v>
      </c>
      <c r="AB55" s="162">
        <f t="shared" si="28"/>
        <v>-1.8529241459177701</v>
      </c>
      <c r="AC55" s="161">
        <v>-2080</v>
      </c>
      <c r="AD55" s="163">
        <f>IF(D55 = C335,1,_xll.BDP(K55,$AD$7)*L55)</f>
        <v>1</v>
      </c>
      <c r="AE55" s="186">
        <f>AA55*AC55*T55/AD55 / AF335</f>
        <v>1.9270678401168842E-5</v>
      </c>
      <c r="AF55" s="197"/>
      <c r="AG55" s="188"/>
      <c r="AH55" s="170"/>
    </row>
    <row r="56" spans="1:34" s="43" customFormat="1" x14ac:dyDescent="0.2">
      <c r="B56" s="48"/>
      <c r="C56" s="140" t="s">
        <v>211</v>
      </c>
      <c r="D56" s="43" t="str">
        <f>_xll.BDP(C56,$D$7)</f>
        <v>EUR</v>
      </c>
      <c r="E56" s="43" t="s">
        <v>507</v>
      </c>
      <c r="F56" s="66">
        <f>_xll.BDP(C56,$F$7)</f>
        <v>23.04</v>
      </c>
      <c r="G56" s="66">
        <f>_xll.BDP(C56,$G$7)</f>
        <v>23.97</v>
      </c>
      <c r="H56" s="67">
        <f t="shared" si="18"/>
        <v>0.92999999999999972</v>
      </c>
      <c r="I56" s="75">
        <f t="shared" si="19"/>
        <v>4.0364583333333321</v>
      </c>
      <c r="J56" s="25">
        <v>0</v>
      </c>
      <c r="K56" s="48" t="str">
        <f>CONCATENATE(C335,D56, " Curncy")</f>
        <v>EUREUR Curncy</v>
      </c>
      <c r="L56" s="48">
        <f>IF(D56 = C335,1,_xll.BDP(K56,$L$7))</f>
        <v>1</v>
      </c>
      <c r="M56" s="68">
        <f>IF(D56 = C335,1,_xll.BDP(K56,$M$7)*L56)</f>
        <v>1</v>
      </c>
      <c r="N56" s="69">
        <f t="shared" si="20"/>
        <v>0</v>
      </c>
      <c r="O56" s="78">
        <f>N56 / Y335</f>
        <v>0</v>
      </c>
      <c r="P56" s="69">
        <f t="shared" si="21"/>
        <v>0</v>
      </c>
      <c r="Q56" s="10">
        <f>P56 / Y335*100</f>
        <v>0</v>
      </c>
      <c r="R56" s="81">
        <f t="shared" si="22"/>
        <v>0</v>
      </c>
      <c r="S56" s="152">
        <f t="shared" si="23"/>
        <v>0</v>
      </c>
      <c r="T56" s="33">
        <f t="shared" si="24"/>
        <v>1</v>
      </c>
      <c r="U56" s="43">
        <v>0</v>
      </c>
      <c r="V56" s="43">
        <v>1</v>
      </c>
      <c r="W56" s="143">
        <f t="shared" si="25"/>
        <v>0</v>
      </c>
      <c r="X56" s="143">
        <f t="shared" si="26"/>
        <v>0</v>
      </c>
      <c r="Y56" s="194"/>
      <c r="Z56" s="176">
        <f>_xll.BDH(C56,$Z$7,$D$1,$D$1)</f>
        <v>24.73</v>
      </c>
      <c r="AA56" s="174">
        <f t="shared" si="27"/>
        <v>-1.6900000000000013</v>
      </c>
      <c r="AB56" s="162">
        <f t="shared" si="28"/>
        <v>-6.833805095026289</v>
      </c>
      <c r="AC56" s="161">
        <v>0</v>
      </c>
      <c r="AD56" s="163">
        <f>IF(D56 = C335,1,_xll.BDP(K56,$AD$7)*L56)</f>
        <v>1</v>
      </c>
      <c r="AE56" s="186">
        <f>AA56*AC56*T56/AD56 / AF335</f>
        <v>0</v>
      </c>
      <c r="AF56" s="197"/>
      <c r="AG56" s="188"/>
      <c r="AH56" s="170"/>
    </row>
    <row r="57" spans="1:34" s="43" customFormat="1" x14ac:dyDescent="0.2">
      <c r="B57" s="48"/>
      <c r="C57" s="140" t="s">
        <v>210</v>
      </c>
      <c r="D57" s="43" t="str">
        <f>_xll.BDP(C57,$D$7)</f>
        <v>EUR</v>
      </c>
      <c r="E57" s="43" t="s">
        <v>506</v>
      </c>
      <c r="F57" s="66">
        <f>_xll.BDP(C57,$F$7)</f>
        <v>52.68</v>
      </c>
      <c r="G57" s="66">
        <f>_xll.BDP(C57,$G$7)</f>
        <v>54.8</v>
      </c>
      <c r="H57" s="67">
        <f t="shared" si="18"/>
        <v>2.1199999999999974</v>
      </c>
      <c r="I57" s="75">
        <f t="shared" si="19"/>
        <v>4.0242976461655227</v>
      </c>
      <c r="J57" s="25">
        <v>-92000</v>
      </c>
      <c r="K57" s="48" t="str">
        <f>CONCATENATE(C335,D57, " Curncy")</f>
        <v>EUREUR Curncy</v>
      </c>
      <c r="L57" s="48">
        <f>IF(D57 = C335,1,_xll.BDP(K57,$L$7))</f>
        <v>1</v>
      </c>
      <c r="M57" s="68">
        <f>IF(D57 = C335,1,_xll.BDP(K57,$M$7)*L57)</f>
        <v>1</v>
      </c>
      <c r="N57" s="69">
        <f t="shared" si="20"/>
        <v>-195039.99999999977</v>
      </c>
      <c r="O57" s="78">
        <f>N57 / Y335</f>
        <v>-1.1319924936390136E-3</v>
      </c>
      <c r="P57" s="69">
        <f t="shared" si="21"/>
        <v>-5041600</v>
      </c>
      <c r="Q57" s="10">
        <f>P57 / Y335*100</f>
        <v>-2.9260938043121709</v>
      </c>
      <c r="R57" s="81">
        <f t="shared" si="22"/>
        <v>-2.9260938043121709</v>
      </c>
      <c r="S57" s="152">
        <f t="shared" si="23"/>
        <v>0</v>
      </c>
      <c r="T57" s="33">
        <f t="shared" si="24"/>
        <v>1</v>
      </c>
      <c r="U57" s="43">
        <v>0</v>
      </c>
      <c r="V57" s="43">
        <v>1</v>
      </c>
      <c r="W57" s="143">
        <f t="shared" si="25"/>
        <v>0</v>
      </c>
      <c r="X57" s="143">
        <f t="shared" si="26"/>
        <v>0</v>
      </c>
      <c r="Y57" s="194"/>
      <c r="Z57" s="176">
        <f>_xll.BDH(C57,$Z$7,$D$1,$D$1)</f>
        <v>54.24</v>
      </c>
      <c r="AA57" s="174">
        <f t="shared" si="27"/>
        <v>-1.5600000000000023</v>
      </c>
      <c r="AB57" s="162">
        <f t="shared" si="28"/>
        <v>-2.8761061946902697</v>
      </c>
      <c r="AC57" s="161">
        <v>-92000</v>
      </c>
      <c r="AD57" s="163">
        <f>IF(D57 = C335,1,_xll.BDP(K57,$AD$7)*L57)</f>
        <v>1</v>
      </c>
      <c r="AE57" s="186">
        <f>AA57*AC57*T57/AD57 / AF335</f>
        <v>8.3104800605041053E-4</v>
      </c>
      <c r="AF57" s="197"/>
      <c r="AG57" s="188"/>
      <c r="AH57" s="170"/>
    </row>
    <row r="58" spans="1:34" s="43" customFormat="1" x14ac:dyDescent="0.2">
      <c r="B58" s="48"/>
      <c r="C58" s="140" t="s">
        <v>209</v>
      </c>
      <c r="D58" s="43" t="str">
        <f>_xll.BDP(C58,$D$7)</f>
        <v>EUR</v>
      </c>
      <c r="E58" s="43" t="s">
        <v>505</v>
      </c>
      <c r="F58" s="66">
        <f>_xll.BDP(C58,$F$7)</f>
        <v>4.6349999999999998</v>
      </c>
      <c r="G58" s="66">
        <f>_xll.BDP(C58,$G$7)</f>
        <v>4.5369999999999999</v>
      </c>
      <c r="H58" s="67">
        <f t="shared" si="18"/>
        <v>-9.7999999999999865E-2</v>
      </c>
      <c r="I58" s="75">
        <f t="shared" si="19"/>
        <v>-2.1143473570658009</v>
      </c>
      <c r="J58" s="25">
        <v>-140000</v>
      </c>
      <c r="K58" s="48" t="str">
        <f>CONCATENATE(C335,D58, " Curncy")</f>
        <v>EUREUR Curncy</v>
      </c>
      <c r="L58" s="48">
        <f>IF(D58 = C335,1,_xll.BDP(K58,$L$7))</f>
        <v>1</v>
      </c>
      <c r="M58" s="68">
        <f>IF(D58 = C335,1,_xll.BDP(K58,$M$7)*L58)</f>
        <v>1</v>
      </c>
      <c r="N58" s="69">
        <f t="shared" si="20"/>
        <v>13719.999999999982</v>
      </c>
      <c r="O58" s="78">
        <f>N58 / Y335</f>
        <v>7.9629496578790315E-5</v>
      </c>
      <c r="P58" s="69">
        <f t="shared" si="21"/>
        <v>-635180</v>
      </c>
      <c r="Q58" s="10">
        <f>P58 / Y335*100</f>
        <v>-0.36865206732446143</v>
      </c>
      <c r="R58" s="81">
        <f t="shared" si="22"/>
        <v>-0.36865206732446143</v>
      </c>
      <c r="S58" s="152">
        <f t="shared" si="23"/>
        <v>0</v>
      </c>
      <c r="T58" s="33">
        <f t="shared" si="24"/>
        <v>1</v>
      </c>
      <c r="U58" s="43">
        <v>0</v>
      </c>
      <c r="V58" s="43">
        <v>1</v>
      </c>
      <c r="W58" s="143">
        <f t="shared" si="25"/>
        <v>7.9629496578790315E-5</v>
      </c>
      <c r="X58" s="143">
        <f t="shared" si="26"/>
        <v>0</v>
      </c>
      <c r="Y58" s="194"/>
      <c r="Z58" s="176">
        <f>_xll.BDH(C58,$Z$7,$D$1,$D$1)</f>
        <v>4.5570000000000004</v>
      </c>
      <c r="AA58" s="174">
        <f t="shared" si="27"/>
        <v>7.7999999999999403E-2</v>
      </c>
      <c r="AB58" s="162">
        <f t="shared" si="28"/>
        <v>1.7116524028966291</v>
      </c>
      <c r="AC58" s="161">
        <v>-140000</v>
      </c>
      <c r="AD58" s="163">
        <f>IF(D58 = C335,1,_xll.BDP(K58,$AD$7)*L58)</f>
        <v>1</v>
      </c>
      <c r="AE58" s="186">
        <f>AA58*AC58*T58/AD58 / AF335</f>
        <v>-6.3231913503835013E-5</v>
      </c>
      <c r="AF58" s="197"/>
      <c r="AG58" s="188"/>
      <c r="AH58" s="170"/>
    </row>
    <row r="59" spans="1:34" s="43" customFormat="1" x14ac:dyDescent="0.2">
      <c r="B59" s="48"/>
      <c r="C59" s="140" t="s">
        <v>208</v>
      </c>
      <c r="D59" s="43" t="str">
        <f>_xll.BDP(C59,$D$7)</f>
        <v>EUR</v>
      </c>
      <c r="E59" s="43" t="s">
        <v>504</v>
      </c>
      <c r="F59" s="66">
        <f>_xll.BDP(C59,$F$7)</f>
        <v>78.86</v>
      </c>
      <c r="G59" s="66">
        <f>_xll.BDP(C59,$G$7)</f>
        <v>79.66</v>
      </c>
      <c r="H59" s="67">
        <f t="shared" si="18"/>
        <v>0.79999999999999716</v>
      </c>
      <c r="I59" s="75">
        <f t="shared" si="19"/>
        <v>1.0144559979710845</v>
      </c>
      <c r="J59" s="25">
        <v>-9000</v>
      </c>
      <c r="K59" s="48" t="str">
        <f>CONCATENATE(C335,D59, " Curncy")</f>
        <v>EUREUR Curncy</v>
      </c>
      <c r="L59" s="48">
        <f>IF(D59 = C335,1,_xll.BDP(K59,$L$7))</f>
        <v>1</v>
      </c>
      <c r="M59" s="68">
        <f>IF(D59 = C335,1,_xll.BDP(K59,$M$7)*L59)</f>
        <v>1</v>
      </c>
      <c r="N59" s="69">
        <f t="shared" si="20"/>
        <v>-7199.9999999999745</v>
      </c>
      <c r="O59" s="78">
        <f>N59 / Y335</f>
        <v>-4.1788074006362176E-5</v>
      </c>
      <c r="P59" s="69">
        <f t="shared" si="21"/>
        <v>-716940</v>
      </c>
      <c r="Q59" s="10">
        <f>P59 / Y335*100</f>
        <v>-0.41610474691835281</v>
      </c>
      <c r="R59" s="81">
        <f t="shared" si="22"/>
        <v>-0.41610474691835281</v>
      </c>
      <c r="S59" s="152">
        <f t="shared" si="23"/>
        <v>0</v>
      </c>
      <c r="T59" s="33">
        <f t="shared" si="24"/>
        <v>1</v>
      </c>
      <c r="U59" s="43">
        <v>0</v>
      </c>
      <c r="V59" s="43">
        <v>1</v>
      </c>
      <c r="W59" s="143">
        <f t="shared" si="25"/>
        <v>0</v>
      </c>
      <c r="X59" s="143">
        <f t="shared" si="26"/>
        <v>0</v>
      </c>
      <c r="Y59" s="194"/>
      <c r="Z59" s="176">
        <f>_xll.BDH(C59,$Z$7,$D$1,$D$1)</f>
        <v>82.64</v>
      </c>
      <c r="AA59" s="174">
        <f t="shared" si="27"/>
        <v>-3.7800000000000011</v>
      </c>
      <c r="AB59" s="162">
        <f t="shared" si="28"/>
        <v>-4.5740561471442414</v>
      </c>
      <c r="AC59" s="161">
        <v>-9000</v>
      </c>
      <c r="AD59" s="163">
        <f>IF(D59 = C335,1,_xll.BDP(K59,$AD$7)*L59)</f>
        <v>1</v>
      </c>
      <c r="AE59" s="186">
        <f>AA59*AC59*T59/AD59 / AF335</f>
        <v>1.9699173053117983E-4</v>
      </c>
      <c r="AF59" s="197"/>
      <c r="AG59" s="188"/>
      <c r="AH59" s="170"/>
    </row>
    <row r="60" spans="1:34" s="43" customFormat="1" x14ac:dyDescent="0.2">
      <c r="B60" s="48"/>
      <c r="C60" s="140" t="s">
        <v>207</v>
      </c>
      <c r="D60" s="43" t="str">
        <f>_xll.BDP(C60,$D$7)</f>
        <v>EUR</v>
      </c>
      <c r="E60" s="43" t="s">
        <v>503</v>
      </c>
      <c r="F60" s="66">
        <f>_xll.BDP(C60,$F$7)</f>
        <v>20.350000000000001</v>
      </c>
      <c r="G60" s="66">
        <f>_xll.BDP(C60,$G$7)</f>
        <v>20.64</v>
      </c>
      <c r="H60" s="67">
        <f t="shared" si="18"/>
        <v>0.28999999999999915</v>
      </c>
      <c r="I60" s="75">
        <f t="shared" si="19"/>
        <v>1.4250614250614209</v>
      </c>
      <c r="J60" s="25">
        <v>112000</v>
      </c>
      <c r="K60" s="48" t="str">
        <f>CONCATENATE(C335,D60, " Curncy")</f>
        <v>EUREUR Curncy</v>
      </c>
      <c r="L60" s="48">
        <f>IF(D60 = C335,1,_xll.BDP(K60,$L$7))</f>
        <v>1</v>
      </c>
      <c r="M60" s="68">
        <f>IF(D60 = C335,1,_xll.BDP(K60,$M$7)*L60)</f>
        <v>1</v>
      </c>
      <c r="N60" s="69">
        <f t="shared" si="20"/>
        <v>32479.999999999905</v>
      </c>
      <c r="O60" s="78">
        <f>N60 / Y335</f>
        <v>1.8851064496203392E-4</v>
      </c>
      <c r="P60" s="69">
        <f t="shared" si="21"/>
        <v>2311680</v>
      </c>
      <c r="Q60" s="10">
        <f>P60 / Y335*100</f>
        <v>1.3416757627642728</v>
      </c>
      <c r="R60" s="81">
        <f t="shared" si="22"/>
        <v>0</v>
      </c>
      <c r="S60" s="152">
        <f t="shared" si="23"/>
        <v>1.3416757627642728</v>
      </c>
      <c r="T60" s="33">
        <f t="shared" si="24"/>
        <v>1</v>
      </c>
      <c r="U60" s="43">
        <v>0</v>
      </c>
      <c r="V60" s="43">
        <v>1</v>
      </c>
      <c r="W60" s="143">
        <f t="shared" si="25"/>
        <v>0</v>
      </c>
      <c r="X60" s="143">
        <f t="shared" si="26"/>
        <v>1.8851064496203392E-4</v>
      </c>
      <c r="Y60" s="194"/>
      <c r="Z60" s="176">
        <f>_xll.BDH(C60,$Z$7,$D$1,$D$1)</f>
        <v>21.05</v>
      </c>
      <c r="AA60" s="174">
        <f t="shared" si="27"/>
        <v>-0.69999999999999929</v>
      </c>
      <c r="AB60" s="162">
        <f t="shared" si="28"/>
        <v>-3.3254156769596164</v>
      </c>
      <c r="AC60" s="161">
        <v>112000</v>
      </c>
      <c r="AD60" s="163">
        <f>IF(D60 = C335,1,_xll.BDP(K60,$AD$7)*L60)</f>
        <v>1</v>
      </c>
      <c r="AE60" s="186">
        <f>AA60*AC60*T60/AD60 / AF335</f>
        <v>-4.5397271233522875E-4</v>
      </c>
      <c r="AF60" s="197"/>
      <c r="AG60" s="188"/>
      <c r="AH60" s="170"/>
    </row>
    <row r="61" spans="1:34" s="43" customFormat="1" x14ac:dyDescent="0.2">
      <c r="A61" s="45" t="s">
        <v>310</v>
      </c>
      <c r="B61" s="61"/>
      <c r="C61" s="220"/>
      <c r="D61" s="45"/>
      <c r="E61" s="47" t="s">
        <v>206</v>
      </c>
      <c r="F61" s="70"/>
      <c r="G61" s="70"/>
      <c r="H61" s="71"/>
      <c r="I61" s="76"/>
      <c r="J61" s="40"/>
      <c r="K61" s="49"/>
      <c r="L61" s="49"/>
      <c r="M61" s="72"/>
      <c r="N61" s="73">
        <f t="shared" ref="N61:S61" si="29" xml:space="preserve"> SUM(N44:N60)</f>
        <v>-249258.59999999995</v>
      </c>
      <c r="O61" s="79">
        <f t="shared" si="29"/>
        <v>-1.4466717810447582E-3</v>
      </c>
      <c r="P61" s="73">
        <f t="shared" si="29"/>
        <v>-9459561.6000000015</v>
      </c>
      <c r="Q61" s="41">
        <f t="shared" si="29"/>
        <v>-5.4902341695631005</v>
      </c>
      <c r="R61" s="82">
        <f t="shared" si="29"/>
        <v>-8.5885753969019287</v>
      </c>
      <c r="S61" s="153">
        <f t="shared" si="29"/>
        <v>3.0983412273388291</v>
      </c>
      <c r="T61" s="38"/>
      <c r="U61" s="45"/>
      <c r="V61" s="45"/>
      <c r="W61" s="144">
        <f xml:space="preserve"> SUM(W44:W60)</f>
        <v>2.526147112676282E-4</v>
      </c>
      <c r="X61" s="144">
        <f xml:space="preserve"> SUM(X44:X60)</f>
        <v>2.819244020637566E-4</v>
      </c>
      <c r="Y61" s="207"/>
      <c r="Z61" s="165"/>
      <c r="AA61" s="175"/>
      <c r="AB61" s="164"/>
      <c r="AC61" s="165"/>
      <c r="AD61" s="171"/>
      <c r="AE61" s="187">
        <f xml:space="preserve"> SUM(AE44:AE60)</f>
        <v>1.0590546427271285E-3</v>
      </c>
      <c r="AF61" s="208"/>
      <c r="AG61" s="188"/>
      <c r="AH61" s="170"/>
    </row>
    <row r="62" spans="1:34" s="43" customFormat="1" x14ac:dyDescent="0.2">
      <c r="B62" s="48"/>
      <c r="C62" s="140"/>
      <c r="F62" s="66"/>
      <c r="G62" s="66"/>
      <c r="H62" s="67"/>
      <c r="I62" s="75"/>
      <c r="J62" s="25"/>
      <c r="K62" s="48"/>
      <c r="L62" s="48"/>
      <c r="M62" s="68"/>
      <c r="N62" s="69"/>
      <c r="O62" s="78"/>
      <c r="P62" s="69"/>
      <c r="Q62" s="10"/>
      <c r="R62" s="81"/>
      <c r="S62" s="152"/>
      <c r="T62" s="33"/>
      <c r="W62" s="143"/>
      <c r="X62" s="143"/>
      <c r="Y62" s="194"/>
      <c r="Z62" s="176"/>
      <c r="AA62" s="174"/>
      <c r="AB62" s="162"/>
      <c r="AC62" s="161"/>
      <c r="AD62" s="163"/>
      <c r="AE62" s="186"/>
      <c r="AF62" s="197"/>
      <c r="AG62" s="188"/>
      <c r="AH62" s="170"/>
    </row>
    <row r="63" spans="1:34" s="43" customFormat="1" x14ac:dyDescent="0.2">
      <c r="B63" s="48"/>
      <c r="C63" s="140" t="s">
        <v>205</v>
      </c>
      <c r="D63" s="43" t="str">
        <f>_xll.BDP(C63,$D$7)</f>
        <v>EUR</v>
      </c>
      <c r="E63" s="43" t="s">
        <v>502</v>
      </c>
      <c r="F63" s="66">
        <f>_xll.BDP(C63,$F$7)</f>
        <v>3.6</v>
      </c>
      <c r="G63" s="66">
        <f>_xll.BDP(C63,$G$7)</f>
        <v>3.7</v>
      </c>
      <c r="H63" s="67">
        <f t="shared" ref="H63:H73" si="30">IF(OR(G63="#N/A N/A",F63="#N/A N/A"),0,  G63 - F63)</f>
        <v>0.10000000000000009</v>
      </c>
      <c r="I63" s="75">
        <f t="shared" ref="I63:I73" si="31">IF(OR(F63=0,F63="#N/A N/A"),0,H63 / F63*100)</f>
        <v>2.7777777777777799</v>
      </c>
      <c r="J63" s="25">
        <v>39365</v>
      </c>
      <c r="K63" s="48" t="str">
        <f>CONCATENATE(C335,D63, " Curncy")</f>
        <v>EUREUR Curncy</v>
      </c>
      <c r="L63" s="48">
        <f>IF(D63 = C335,1,_xll.BDP(K63,$L$7))</f>
        <v>1</v>
      </c>
      <c r="M63" s="68">
        <f>IF(D63 = C335,1,_xll.BDP(K63,$M$7)*L63)</f>
        <v>1</v>
      </c>
      <c r="N63" s="69">
        <f t="shared" ref="N63:N73" si="32">H63*J63*T63/M63</f>
        <v>3936.5000000000036</v>
      </c>
      <c r="O63" s="78">
        <f>N63 / Y335</f>
        <v>2.2847049073061868E-5</v>
      </c>
      <c r="P63" s="69">
        <f t="shared" ref="P63:P73" si="33">G63*J63*T63/M63</f>
        <v>145650.5</v>
      </c>
      <c r="Q63" s="10">
        <f>P63 / Y335*100</f>
        <v>8.4534081570328837E-2</v>
      </c>
      <c r="R63" s="81">
        <f t="shared" ref="R63:R73" si="34">IF(Q63&lt;0,Q63,0)</f>
        <v>0</v>
      </c>
      <c r="S63" s="152">
        <f t="shared" ref="S63:S73" si="35">IF(Q63&gt;0,Q63,0)</f>
        <v>8.4534081570328837E-2</v>
      </c>
      <c r="T63" s="33">
        <f t="shared" ref="T63:T73" si="36">IF(EXACT(D63,UPPER(D63)),1,0.01)/V63</f>
        <v>1</v>
      </c>
      <c r="U63" s="43">
        <v>0</v>
      </c>
      <c r="V63" s="43">
        <v>1</v>
      </c>
      <c r="W63" s="143">
        <f t="shared" ref="W63:W73" si="37">IF(AND(Q63&lt;0,O63&gt;0),O63,0)</f>
        <v>0</v>
      </c>
      <c r="X63" s="143">
        <f t="shared" ref="X63:X73" si="38">IF(AND(Q63&gt;0,O63&gt;0),O63,0)</f>
        <v>2.2847049073061868E-5</v>
      </c>
      <c r="Y63" s="194"/>
      <c r="Z63" s="176">
        <f>_xll.BDH(C63,$Z$7,$D$1,$D$1)</f>
        <v>3.46</v>
      </c>
      <c r="AA63" s="174">
        <f t="shared" ref="AA63:AA73" si="39">IF(OR(F63="#N/A N/A",Z63="#N/A N/A"),0,  F63 - Z63)</f>
        <v>0.14000000000000012</v>
      </c>
      <c r="AB63" s="162">
        <f t="shared" ref="AB63:AB73" si="40">IF(OR(Z63=0,Z63="#N/A N/A"),0,AA63 / Z63*100)</f>
        <v>4.046242774566478</v>
      </c>
      <c r="AC63" s="161">
        <v>39365</v>
      </c>
      <c r="AD63" s="163">
        <f>IF(D63 = C335,1,_xll.BDP(K63,$AD$7)*L63)</f>
        <v>1</v>
      </c>
      <c r="AE63" s="186">
        <f>AA63*AC63*T63/AD63 / AF335</f>
        <v>3.1911849680493418E-5</v>
      </c>
      <c r="AF63" s="197"/>
      <c r="AG63" s="188"/>
      <c r="AH63" s="170"/>
    </row>
    <row r="64" spans="1:34" s="43" customFormat="1" x14ac:dyDescent="0.2">
      <c r="B64" s="48"/>
      <c r="C64" s="140" t="s">
        <v>204</v>
      </c>
      <c r="D64" s="43" t="str">
        <f>_xll.BDP(C64,$D$7)</f>
        <v>EUR</v>
      </c>
      <c r="E64" s="43" t="s">
        <v>368</v>
      </c>
      <c r="F64" s="66">
        <f>_xll.BDP(C64,$F$7)</f>
        <v>15.06</v>
      </c>
      <c r="G64" s="66">
        <f>_xll.BDP(C64,$G$7)</f>
        <v>15.28</v>
      </c>
      <c r="H64" s="67">
        <f t="shared" si="30"/>
        <v>0.21999999999999886</v>
      </c>
      <c r="I64" s="75">
        <f t="shared" si="31"/>
        <v>1.4608233731739633</v>
      </c>
      <c r="J64" s="25">
        <v>-334000</v>
      </c>
      <c r="K64" s="48" t="str">
        <f>CONCATENATE(C335,D64, " Curncy")</f>
        <v>EUREUR Curncy</v>
      </c>
      <c r="L64" s="48">
        <f>IF(D64 = C335,1,_xll.BDP(K64,$L$7))</f>
        <v>1</v>
      </c>
      <c r="M64" s="68">
        <f>IF(D64 = C335,1,_xll.BDP(K64,$M$7)*L64)</f>
        <v>1</v>
      </c>
      <c r="N64" s="69">
        <f t="shared" si="32"/>
        <v>-73479.999999999622</v>
      </c>
      <c r="O64" s="78">
        <f>N64 / Y335</f>
        <v>-4.2647051083159553E-4</v>
      </c>
      <c r="P64" s="69">
        <f t="shared" si="33"/>
        <v>-5103520</v>
      </c>
      <c r="Q64" s="10">
        <f>P64 / Y335*100</f>
        <v>-2.962031547957642</v>
      </c>
      <c r="R64" s="81">
        <f t="shared" si="34"/>
        <v>-2.962031547957642</v>
      </c>
      <c r="S64" s="152">
        <f t="shared" si="35"/>
        <v>0</v>
      </c>
      <c r="T64" s="33">
        <f t="shared" si="36"/>
        <v>1</v>
      </c>
      <c r="U64" s="43">
        <v>0</v>
      </c>
      <c r="V64" s="43">
        <v>1</v>
      </c>
      <c r="W64" s="143">
        <f t="shared" si="37"/>
        <v>0</v>
      </c>
      <c r="X64" s="143">
        <f t="shared" si="38"/>
        <v>0</v>
      </c>
      <c r="Y64" s="194"/>
      <c r="Z64" s="176">
        <f>_xll.BDH(C64,$Z$7,$D$1,$D$1)</f>
        <v>16.86</v>
      </c>
      <c r="AA64" s="174">
        <f t="shared" si="39"/>
        <v>-1.7999999999999989</v>
      </c>
      <c r="AB64" s="162">
        <f t="shared" si="40"/>
        <v>-10.676156583629886</v>
      </c>
      <c r="AC64" s="161">
        <v>-334000</v>
      </c>
      <c r="AD64" s="163">
        <f>IF(D64 = C335,1,_xll.BDP(K64,$AD$7)*L64)</f>
        <v>1</v>
      </c>
      <c r="AE64" s="186">
        <f>AA64*AC64*T64/AD64 / AF335</f>
        <v>3.4812295236726991E-3</v>
      </c>
      <c r="AF64" s="197"/>
      <c r="AG64" s="188"/>
      <c r="AH64" s="170"/>
    </row>
    <row r="65" spans="1:34" s="43" customFormat="1" x14ac:dyDescent="0.2">
      <c r="B65" s="48"/>
      <c r="C65" s="140" t="s">
        <v>203</v>
      </c>
      <c r="D65" s="43" t="str">
        <f>_xll.BDP(C65,$D$7)</f>
        <v>EUR</v>
      </c>
      <c r="E65" s="43" t="s">
        <v>501</v>
      </c>
      <c r="F65" s="66">
        <f>_xll.BDP(C65,$F$7)</f>
        <v>21.37</v>
      </c>
      <c r="G65" s="66">
        <f>_xll.BDP(C65,$G$7)</f>
        <v>22.47</v>
      </c>
      <c r="H65" s="67">
        <f t="shared" si="30"/>
        <v>1.0999999999999979</v>
      </c>
      <c r="I65" s="75">
        <f t="shared" si="31"/>
        <v>5.147402901263443</v>
      </c>
      <c r="J65" s="25">
        <v>-97000</v>
      </c>
      <c r="K65" s="48" t="str">
        <f>CONCATENATE(C335,D65, " Curncy")</f>
        <v>EUREUR Curncy</v>
      </c>
      <c r="L65" s="48">
        <f>IF(D65 = C335,1,_xll.BDP(K65,$L$7))</f>
        <v>1</v>
      </c>
      <c r="M65" s="68">
        <f>IF(D65 = C335,1,_xll.BDP(K65,$M$7)*L65)</f>
        <v>1</v>
      </c>
      <c r="N65" s="69">
        <f t="shared" si="32"/>
        <v>-106699.9999999998</v>
      </c>
      <c r="O65" s="78">
        <f>N65 / Y335</f>
        <v>-6.1927604117761827E-4</v>
      </c>
      <c r="P65" s="69">
        <f t="shared" si="33"/>
        <v>-2179590</v>
      </c>
      <c r="Q65" s="10">
        <f>P65 / Y335*100</f>
        <v>-1.2650120586601008</v>
      </c>
      <c r="R65" s="81">
        <f t="shared" si="34"/>
        <v>-1.2650120586601008</v>
      </c>
      <c r="S65" s="152">
        <f t="shared" si="35"/>
        <v>0</v>
      </c>
      <c r="T65" s="33">
        <f t="shared" si="36"/>
        <v>1</v>
      </c>
      <c r="U65" s="43">
        <v>0</v>
      </c>
      <c r="V65" s="43">
        <v>1</v>
      </c>
      <c r="W65" s="143">
        <f t="shared" si="37"/>
        <v>0</v>
      </c>
      <c r="X65" s="143">
        <f t="shared" si="38"/>
        <v>0</v>
      </c>
      <c r="Y65" s="194"/>
      <c r="Z65" s="176">
        <f>_xll.BDH(C65,$Z$7,$D$1,$D$1)</f>
        <v>22.29</v>
      </c>
      <c r="AA65" s="174">
        <f t="shared" si="39"/>
        <v>-0.91999999999999815</v>
      </c>
      <c r="AB65" s="162">
        <f t="shared" si="40"/>
        <v>-4.1274113952444962</v>
      </c>
      <c r="AC65" s="161">
        <v>-97000</v>
      </c>
      <c r="AD65" s="163">
        <f>IF(D65 = C335,1,_xll.BDP(K65,$AD$7)*L65)</f>
        <v>1</v>
      </c>
      <c r="AE65" s="186">
        <f>AA65*AC65*T65/AD65 / AF335</f>
        <v>5.1674138837749708E-4</v>
      </c>
      <c r="AF65" s="197"/>
      <c r="AG65" s="188"/>
      <c r="AH65" s="170"/>
    </row>
    <row r="66" spans="1:34" s="43" customFormat="1" x14ac:dyDescent="0.2">
      <c r="B66" s="48"/>
      <c r="C66" s="140" t="s">
        <v>202</v>
      </c>
      <c r="D66" s="43" t="str">
        <f>_xll.BDP(C66,$D$7)</f>
        <v>EUR</v>
      </c>
      <c r="E66" s="43" t="s">
        <v>360</v>
      </c>
      <c r="F66" s="66">
        <f>_xll.BDP(C66,$F$7)</f>
        <v>21.9</v>
      </c>
      <c r="G66" s="66">
        <f>_xll.BDP(C66,$G$7)</f>
        <v>23.23</v>
      </c>
      <c r="H66" s="67">
        <f t="shared" si="30"/>
        <v>1.3300000000000018</v>
      </c>
      <c r="I66" s="75">
        <f t="shared" si="31"/>
        <v>6.0730593607306025</v>
      </c>
      <c r="J66" s="25">
        <v>-43000</v>
      </c>
      <c r="K66" s="48" t="str">
        <f>CONCATENATE(C335,D66, " Curncy")</f>
        <v>EUREUR Curncy</v>
      </c>
      <c r="L66" s="48">
        <f>IF(D66 = C335,1,_xll.BDP(K66,$L$7))</f>
        <v>1</v>
      </c>
      <c r="M66" s="68">
        <f>IF(D66 = C335,1,_xll.BDP(K66,$M$7)*L66)</f>
        <v>1</v>
      </c>
      <c r="N66" s="69">
        <f t="shared" si="32"/>
        <v>-57190.00000000008</v>
      </c>
      <c r="O66" s="78">
        <f>N66 / Y335</f>
        <v>-3.3192499339220339E-4</v>
      </c>
      <c r="P66" s="69">
        <f t="shared" si="33"/>
        <v>-998890</v>
      </c>
      <c r="Q66" s="10">
        <f>P66 / Y335*100</f>
        <v>-0.5797456839474342</v>
      </c>
      <c r="R66" s="81">
        <f t="shared" si="34"/>
        <v>-0.5797456839474342</v>
      </c>
      <c r="S66" s="152">
        <f t="shared" si="35"/>
        <v>0</v>
      </c>
      <c r="T66" s="33">
        <f t="shared" si="36"/>
        <v>1</v>
      </c>
      <c r="U66" s="43">
        <v>0</v>
      </c>
      <c r="V66" s="43">
        <v>1</v>
      </c>
      <c r="W66" s="143">
        <f t="shared" si="37"/>
        <v>0</v>
      </c>
      <c r="X66" s="143">
        <f t="shared" si="38"/>
        <v>0</v>
      </c>
      <c r="Y66" s="194"/>
      <c r="Z66" s="176">
        <f>_xll.BDH(C66,$Z$7,$D$1,$D$1)</f>
        <v>22.46</v>
      </c>
      <c r="AA66" s="174">
        <f t="shared" si="39"/>
        <v>-0.56000000000000227</v>
      </c>
      <c r="AB66" s="162">
        <f t="shared" si="40"/>
        <v>-2.4933214603740081</v>
      </c>
      <c r="AC66" s="161">
        <v>-43000</v>
      </c>
      <c r="AD66" s="163">
        <f>IF(D66 = C335,1,_xll.BDP(K66,$AD$7)*L66)</f>
        <v>1</v>
      </c>
      <c r="AE66" s="186">
        <f>AA66*AC66*T66/AD66 / AF335</f>
        <v>1.3943447593153525E-4</v>
      </c>
      <c r="AF66" s="197"/>
      <c r="AG66" s="188"/>
      <c r="AH66" s="170"/>
    </row>
    <row r="67" spans="1:34" s="43" customFormat="1" x14ac:dyDescent="0.2">
      <c r="B67" s="48">
        <v>2760</v>
      </c>
      <c r="D67" s="43" t="s">
        <v>7</v>
      </c>
      <c r="E67" s="43" t="s">
        <v>201</v>
      </c>
      <c r="F67" s="66">
        <v>0</v>
      </c>
      <c r="G67" s="66">
        <v>0</v>
      </c>
      <c r="H67" s="67">
        <f t="shared" si="30"/>
        <v>0</v>
      </c>
      <c r="I67" s="75">
        <f t="shared" si="31"/>
        <v>0</v>
      </c>
      <c r="J67" s="25">
        <v>3500000</v>
      </c>
      <c r="K67" s="48" t="str">
        <f>CONCATENATE(C335,D67, " Curncy")</f>
        <v>EUREUR Curncy</v>
      </c>
      <c r="L67" s="48">
        <f>IF(D67 = C335,1,_xll.BDP(K67,$L$7))</f>
        <v>1</v>
      </c>
      <c r="M67" s="68">
        <f>IF(D67 = C335,1,_xll.BDP(K67,$M$7)*L67)</f>
        <v>1</v>
      </c>
      <c r="N67" s="69">
        <f t="shared" si="32"/>
        <v>0</v>
      </c>
      <c r="O67" s="78">
        <f>N67 / Y335</f>
        <v>0</v>
      </c>
      <c r="P67" s="69">
        <f t="shared" si="33"/>
        <v>0</v>
      </c>
      <c r="Q67" s="10">
        <f>P67 / Y335*100</f>
        <v>0</v>
      </c>
      <c r="R67" s="81">
        <f t="shared" si="34"/>
        <v>0</v>
      </c>
      <c r="S67" s="152">
        <f t="shared" si="35"/>
        <v>0</v>
      </c>
      <c r="T67" s="33">
        <f t="shared" si="36"/>
        <v>1</v>
      </c>
      <c r="U67" s="43">
        <v>1</v>
      </c>
      <c r="V67" s="43">
        <v>1</v>
      </c>
      <c r="W67" s="143">
        <f t="shared" si="37"/>
        <v>0</v>
      </c>
      <c r="X67" s="143">
        <f t="shared" si="38"/>
        <v>0</v>
      </c>
      <c r="Y67" s="194"/>
      <c r="Z67" s="176">
        <v>0</v>
      </c>
      <c r="AA67" s="174">
        <f t="shared" si="39"/>
        <v>0</v>
      </c>
      <c r="AB67" s="162">
        <f t="shared" si="40"/>
        <v>0</v>
      </c>
      <c r="AC67" s="161">
        <v>3500000</v>
      </c>
      <c r="AD67" s="163">
        <f>IF(D67 = C335,1,_xll.BDP(K67,$AD$7)*L67)</f>
        <v>1</v>
      </c>
      <c r="AE67" s="186">
        <f>AA67*AC67*T67/AD67 / AF335</f>
        <v>0</v>
      </c>
      <c r="AF67" s="197"/>
      <c r="AG67" s="188"/>
      <c r="AH67" s="170"/>
    </row>
    <row r="68" spans="1:34" s="43" customFormat="1" x14ac:dyDescent="0.2">
      <c r="B68" s="48"/>
      <c r="C68" s="140" t="s">
        <v>200</v>
      </c>
      <c r="D68" s="43" t="str">
        <f>_xll.BDP(C68,$D$7)</f>
        <v>EUR</v>
      </c>
      <c r="E68" s="43" t="s">
        <v>500</v>
      </c>
      <c r="F68" s="66">
        <f>_xll.BDP(C68,$F$7)</f>
        <v>82.47</v>
      </c>
      <c r="G68" s="66">
        <f>_xll.BDP(C68,$G$7)</f>
        <v>84.55</v>
      </c>
      <c r="H68" s="67">
        <f t="shared" si="30"/>
        <v>2.0799999999999983</v>
      </c>
      <c r="I68" s="75">
        <f t="shared" si="31"/>
        <v>2.5221292591245281</v>
      </c>
      <c r="J68" s="25">
        <v>6438</v>
      </c>
      <c r="K68" s="48" t="str">
        <f>CONCATENATE(C335,D68, " Curncy")</f>
        <v>EUREUR Curncy</v>
      </c>
      <c r="L68" s="48">
        <f>IF(D68 = C335,1,_xll.BDP(K68,$L$7))</f>
        <v>1</v>
      </c>
      <c r="M68" s="68">
        <f>IF(D68 = C335,1,_xll.BDP(K68,$M$7)*L68)</f>
        <v>1</v>
      </c>
      <c r="N68" s="69">
        <f t="shared" si="32"/>
        <v>13391.039999999988</v>
      </c>
      <c r="O68" s="78">
        <f>N68 / Y335</f>
        <v>7.772024590863301E-5</v>
      </c>
      <c r="P68" s="69">
        <f t="shared" si="33"/>
        <v>544332.9</v>
      </c>
      <c r="Q68" s="10">
        <f>P68 / Y335*100</f>
        <v>0.3159253265180253</v>
      </c>
      <c r="R68" s="81">
        <f t="shared" si="34"/>
        <v>0</v>
      </c>
      <c r="S68" s="152">
        <f t="shared" si="35"/>
        <v>0.3159253265180253</v>
      </c>
      <c r="T68" s="33">
        <f t="shared" si="36"/>
        <v>1</v>
      </c>
      <c r="U68" s="43">
        <v>0</v>
      </c>
      <c r="V68" s="43">
        <v>1</v>
      </c>
      <c r="W68" s="143">
        <f t="shared" si="37"/>
        <v>0</v>
      </c>
      <c r="X68" s="143">
        <f t="shared" si="38"/>
        <v>7.772024590863301E-5</v>
      </c>
      <c r="Y68" s="194"/>
      <c r="Z68" s="176">
        <f>_xll.BDH(C68,$Z$7,$D$1,$D$1)</f>
        <v>84.85</v>
      </c>
      <c r="AA68" s="174">
        <f t="shared" si="39"/>
        <v>-2.3799999999999955</v>
      </c>
      <c r="AB68" s="162">
        <f t="shared" si="40"/>
        <v>-2.8049499116087158</v>
      </c>
      <c r="AC68" s="161">
        <v>6438</v>
      </c>
      <c r="AD68" s="163">
        <f>IF(D68 = C335,1,_xll.BDP(K68,$AD$7)*L68)</f>
        <v>1</v>
      </c>
      <c r="AE68" s="186">
        <f>AA68*AC68*T68/AD68 / AF335</f>
        <v>-8.8724102632573921E-5</v>
      </c>
      <c r="AF68" s="197"/>
      <c r="AG68" s="188"/>
      <c r="AH68" s="170"/>
    </row>
    <row r="69" spans="1:34" s="43" customFormat="1" x14ac:dyDescent="0.2">
      <c r="B69" s="48"/>
      <c r="C69" s="140" t="s">
        <v>199</v>
      </c>
      <c r="D69" s="43" t="str">
        <f>_xll.BDP(C69,$D$7)</f>
        <v>EUR</v>
      </c>
      <c r="E69" s="43" t="s">
        <v>499</v>
      </c>
      <c r="F69" s="66">
        <f>_xll.BDP(C69,$F$7)</f>
        <v>14.85</v>
      </c>
      <c r="G69" s="66">
        <f>_xll.BDP(C69,$G$7)</f>
        <v>15.13</v>
      </c>
      <c r="H69" s="67">
        <f t="shared" si="30"/>
        <v>0.28000000000000114</v>
      </c>
      <c r="I69" s="75">
        <f t="shared" si="31"/>
        <v>1.8855218855218934</v>
      </c>
      <c r="J69" s="25">
        <v>-114000</v>
      </c>
      <c r="K69" s="48" t="str">
        <f>CONCATENATE(C335,D69, " Curncy")</f>
        <v>EUREUR Curncy</v>
      </c>
      <c r="L69" s="48">
        <f>IF(D69 = C335,1,_xll.BDP(K69,$L$7))</f>
        <v>1</v>
      </c>
      <c r="M69" s="68">
        <f>IF(D69 = C335,1,_xll.BDP(K69,$M$7)*L69)</f>
        <v>1</v>
      </c>
      <c r="N69" s="69">
        <f t="shared" si="32"/>
        <v>-31920.000000000131</v>
      </c>
      <c r="O69" s="78">
        <f>N69 / Y335</f>
        <v>-1.8526046142820706E-4</v>
      </c>
      <c r="P69" s="69">
        <f t="shared" si="33"/>
        <v>-1724820</v>
      </c>
      <c r="Q69" s="10">
        <f>P69 / Y335*100</f>
        <v>-1.0010681362174148</v>
      </c>
      <c r="R69" s="81">
        <f t="shared" si="34"/>
        <v>-1.0010681362174148</v>
      </c>
      <c r="S69" s="152">
        <f t="shared" si="35"/>
        <v>0</v>
      </c>
      <c r="T69" s="33">
        <f t="shared" si="36"/>
        <v>1</v>
      </c>
      <c r="U69" s="43">
        <v>0</v>
      </c>
      <c r="V69" s="43">
        <v>1</v>
      </c>
      <c r="W69" s="143">
        <f t="shared" si="37"/>
        <v>0</v>
      </c>
      <c r="X69" s="143">
        <f t="shared" si="38"/>
        <v>0</v>
      </c>
      <c r="Y69" s="194"/>
      <c r="Z69" s="176">
        <f>_xll.BDH(C69,$Z$7,$D$1,$D$1)</f>
        <v>14.98</v>
      </c>
      <c r="AA69" s="174">
        <f t="shared" si="39"/>
        <v>-0.13000000000000078</v>
      </c>
      <c r="AB69" s="162">
        <f t="shared" si="40"/>
        <v>-0.86782376502003189</v>
      </c>
      <c r="AC69" s="161">
        <v>-114000</v>
      </c>
      <c r="AD69" s="163">
        <f>IF(D69 = C335,1,_xll.BDP(K69,$AD$7)*L69)</f>
        <v>1</v>
      </c>
      <c r="AE69" s="186">
        <f>AA69*AC69*T69/AD69 / AF335</f>
        <v>8.5814739755205824E-5</v>
      </c>
      <c r="AF69" s="197"/>
      <c r="AG69" s="188"/>
      <c r="AH69" s="170"/>
    </row>
    <row r="70" spans="1:34" s="43" customFormat="1" x14ac:dyDescent="0.2">
      <c r="B70" s="48"/>
      <c r="C70" s="140" t="s">
        <v>198</v>
      </c>
      <c r="D70" s="43" t="str">
        <f>_xll.BDP(C70,$D$7)</f>
        <v>EUR</v>
      </c>
      <c r="E70" s="43" t="s">
        <v>498</v>
      </c>
      <c r="F70" s="66">
        <f>_xll.BDP(C70,$F$7)</f>
        <v>20.93</v>
      </c>
      <c r="G70" s="66">
        <f>_xll.BDP(C70,$G$7)</f>
        <v>21.39</v>
      </c>
      <c r="H70" s="67">
        <f t="shared" si="30"/>
        <v>0.46000000000000085</v>
      </c>
      <c r="I70" s="75">
        <f t="shared" si="31"/>
        <v>2.197802197802202</v>
      </c>
      <c r="J70" s="25">
        <v>-16000</v>
      </c>
      <c r="K70" s="48" t="str">
        <f>CONCATENATE(C335,D70, " Curncy")</f>
        <v>EUREUR Curncy</v>
      </c>
      <c r="L70" s="48">
        <f>IF(D70 = C335,1,_xll.BDP(K70,$L$7))</f>
        <v>1</v>
      </c>
      <c r="M70" s="68">
        <f>IF(D70 = C335,1,_xll.BDP(K70,$M$7)*L70)</f>
        <v>1</v>
      </c>
      <c r="N70" s="69">
        <f t="shared" si="32"/>
        <v>-7360.0000000000136</v>
      </c>
      <c r="O70" s="78">
        <f>N70 / Y335</f>
        <v>-4.2716697873170455E-5</v>
      </c>
      <c r="P70" s="69">
        <f t="shared" si="33"/>
        <v>-342240</v>
      </c>
      <c r="Q70" s="10">
        <f>P70 / Y335*100</f>
        <v>-0.19863264511024223</v>
      </c>
      <c r="R70" s="81">
        <f t="shared" si="34"/>
        <v>-0.19863264511024223</v>
      </c>
      <c r="S70" s="152">
        <f t="shared" si="35"/>
        <v>0</v>
      </c>
      <c r="T70" s="33">
        <f t="shared" si="36"/>
        <v>1</v>
      </c>
      <c r="U70" s="43">
        <v>0</v>
      </c>
      <c r="V70" s="43">
        <v>1</v>
      </c>
      <c r="W70" s="143">
        <f t="shared" si="37"/>
        <v>0</v>
      </c>
      <c r="X70" s="143">
        <f t="shared" si="38"/>
        <v>0</v>
      </c>
      <c r="Y70" s="194"/>
      <c r="Z70" s="176">
        <f>_xll.BDH(C70,$Z$7,$D$1,$D$1)</f>
        <v>22.48</v>
      </c>
      <c r="AA70" s="174">
        <f t="shared" si="39"/>
        <v>-1.5500000000000007</v>
      </c>
      <c r="AB70" s="162">
        <f t="shared" si="40"/>
        <v>-6.8950177935943087</v>
      </c>
      <c r="AC70" s="161">
        <v>-16000</v>
      </c>
      <c r="AD70" s="163">
        <f>IF(D70 = C335,1,_xll.BDP(K70,$AD$7)*L70)</f>
        <v>1</v>
      </c>
      <c r="AE70" s="186">
        <f>AA70*AC70*T70/AD70 / AF335</f>
        <v>1.4360361308563379E-4</v>
      </c>
      <c r="AF70" s="197"/>
      <c r="AG70" s="188"/>
      <c r="AH70" s="170"/>
    </row>
    <row r="71" spans="1:34" s="43" customFormat="1" x14ac:dyDescent="0.2">
      <c r="B71" s="48"/>
      <c r="C71" s="140" t="s">
        <v>197</v>
      </c>
      <c r="D71" s="43" t="str">
        <f>_xll.BDP(C71,$D$7)</f>
        <v>EUR</v>
      </c>
      <c r="E71" s="43" t="s">
        <v>497</v>
      </c>
      <c r="F71" s="66">
        <f>_xll.BDP(C71,$F$7)</f>
        <v>24.16</v>
      </c>
      <c r="G71" s="66">
        <f>_xll.BDP(C71,$G$7)</f>
        <v>25.25</v>
      </c>
      <c r="H71" s="67">
        <f t="shared" si="30"/>
        <v>1.0899999999999999</v>
      </c>
      <c r="I71" s="75">
        <f t="shared" si="31"/>
        <v>4.5115894039735096</v>
      </c>
      <c r="J71" s="25">
        <v>148000</v>
      </c>
      <c r="K71" s="48" t="str">
        <f>CONCATENATE(C335,D71, " Curncy")</f>
        <v>EUREUR Curncy</v>
      </c>
      <c r="L71" s="48">
        <f>IF(D71 = C335,1,_xll.BDP(K71,$L$7))</f>
        <v>1</v>
      </c>
      <c r="M71" s="68">
        <f>IF(D71 = C335,1,_xll.BDP(K71,$M$7)*L71)</f>
        <v>1</v>
      </c>
      <c r="N71" s="69">
        <f t="shared" si="32"/>
        <v>161319.99999999997</v>
      </c>
      <c r="O71" s="78">
        <f>N71 / Y335</f>
        <v>9.3628501370921792E-4</v>
      </c>
      <c r="P71" s="69">
        <f t="shared" si="33"/>
        <v>3737000</v>
      </c>
      <c r="Q71" s="10">
        <f>P71 / Y335*100</f>
        <v>2.1689171189135554</v>
      </c>
      <c r="R71" s="81">
        <f t="shared" si="34"/>
        <v>0</v>
      </c>
      <c r="S71" s="152">
        <f t="shared" si="35"/>
        <v>2.1689171189135554</v>
      </c>
      <c r="T71" s="33">
        <f t="shared" si="36"/>
        <v>1</v>
      </c>
      <c r="U71" s="43">
        <v>0</v>
      </c>
      <c r="V71" s="43">
        <v>1</v>
      </c>
      <c r="W71" s="143">
        <f t="shared" si="37"/>
        <v>0</v>
      </c>
      <c r="X71" s="143">
        <f t="shared" si="38"/>
        <v>9.3628501370921792E-4</v>
      </c>
      <c r="Y71" s="194"/>
      <c r="Z71" s="176">
        <f>_xll.BDH(C71,$Z$7,$D$1,$D$1)</f>
        <v>25.23</v>
      </c>
      <c r="AA71" s="174">
        <f t="shared" si="39"/>
        <v>-1.0700000000000003</v>
      </c>
      <c r="AB71" s="162">
        <f t="shared" si="40"/>
        <v>-4.2409829567974642</v>
      </c>
      <c r="AC71" s="161">
        <v>148000</v>
      </c>
      <c r="AD71" s="163">
        <f>IF(D71 = C335,1,_xll.BDP(K71,$AD$7)*L71)</f>
        <v>1</v>
      </c>
      <c r="AE71" s="186">
        <f>AA71*AC71*T71/AD71 / AF335</f>
        <v>-9.1697855517100643E-4</v>
      </c>
      <c r="AF71" s="197"/>
      <c r="AG71" s="188"/>
      <c r="AH71" s="170"/>
    </row>
    <row r="72" spans="1:34" s="43" customFormat="1" x14ac:dyDescent="0.2">
      <c r="B72" s="48"/>
      <c r="C72" s="140" t="s">
        <v>196</v>
      </c>
      <c r="D72" s="43" t="str">
        <f>_xll.BDP(C72,$D$7)</f>
        <v>EUR</v>
      </c>
      <c r="E72" s="43" t="s">
        <v>496</v>
      </c>
      <c r="F72" s="66">
        <f>_xll.BDP(C72,$F$7)</f>
        <v>130.25</v>
      </c>
      <c r="G72" s="66">
        <f>_xll.BDP(C72,$G$7)</f>
        <v>134.19999999999999</v>
      </c>
      <c r="H72" s="67">
        <f t="shared" si="30"/>
        <v>3.9499999999999886</v>
      </c>
      <c r="I72" s="75">
        <f t="shared" si="31"/>
        <v>3.0326295585412577</v>
      </c>
      <c r="J72" s="25">
        <v>11000</v>
      </c>
      <c r="K72" s="48" t="str">
        <f>CONCATENATE(C335,D72, " Curncy")</f>
        <v>EUREUR Curncy</v>
      </c>
      <c r="L72" s="48">
        <f>IF(D72 = C335,1,_xll.BDP(K72,$L$7))</f>
        <v>1</v>
      </c>
      <c r="M72" s="68">
        <f>IF(D72 = C335,1,_xll.BDP(K72,$M$7)*L72)</f>
        <v>1</v>
      </c>
      <c r="N72" s="69">
        <f t="shared" si="32"/>
        <v>43449.999999999876</v>
      </c>
      <c r="O72" s="78">
        <f>N72 / Y335</f>
        <v>2.521794188300608E-4</v>
      </c>
      <c r="P72" s="69">
        <f t="shared" si="33"/>
        <v>1476199.9999999998</v>
      </c>
      <c r="Q72" s="10">
        <f>P72 / Y335*100</f>
        <v>0.85677159511377854</v>
      </c>
      <c r="R72" s="81">
        <f t="shared" si="34"/>
        <v>0</v>
      </c>
      <c r="S72" s="152">
        <f t="shared" si="35"/>
        <v>0.85677159511377854</v>
      </c>
      <c r="T72" s="33">
        <f t="shared" si="36"/>
        <v>1</v>
      </c>
      <c r="U72" s="43">
        <v>0</v>
      </c>
      <c r="V72" s="43">
        <v>1</v>
      </c>
      <c r="W72" s="143">
        <f t="shared" si="37"/>
        <v>0</v>
      </c>
      <c r="X72" s="143">
        <f t="shared" si="38"/>
        <v>2.521794188300608E-4</v>
      </c>
      <c r="Y72" s="194"/>
      <c r="Z72" s="176">
        <f>_xll.BDH(C72,$Z$7,$D$1,$D$1)</f>
        <v>139.05000000000001</v>
      </c>
      <c r="AA72" s="174">
        <f t="shared" si="39"/>
        <v>-8.8000000000000114</v>
      </c>
      <c r="AB72" s="162">
        <f t="shared" si="40"/>
        <v>-6.3286587558432288</v>
      </c>
      <c r="AC72" s="161">
        <v>11000</v>
      </c>
      <c r="AD72" s="163">
        <f>IF(D72 = C335,1,_xll.BDP(K72,$AD$7)*L72)</f>
        <v>1</v>
      </c>
      <c r="AE72" s="186">
        <f>AA72*AC72*T72/AD72 / AF335</f>
        <v>-5.6051732849553878E-4</v>
      </c>
      <c r="AF72" s="197"/>
      <c r="AG72" s="188"/>
      <c r="AH72" s="170"/>
    </row>
    <row r="73" spans="1:34" s="43" customFormat="1" x14ac:dyDescent="0.2">
      <c r="B73" s="48"/>
      <c r="C73" s="140" t="s">
        <v>195</v>
      </c>
      <c r="D73" s="43" t="str">
        <f>_xll.BDP(C73,$D$7)</f>
        <v>EUR</v>
      </c>
      <c r="E73" s="43" t="s">
        <v>495</v>
      </c>
      <c r="F73" s="66">
        <f>_xll.BDP(C73,$F$7)</f>
        <v>91.46</v>
      </c>
      <c r="G73" s="66">
        <f>_xll.BDP(C73,$G$7)</f>
        <v>94.48</v>
      </c>
      <c r="H73" s="67">
        <f t="shared" si="30"/>
        <v>3.0200000000000102</v>
      </c>
      <c r="I73" s="75">
        <f t="shared" si="31"/>
        <v>3.3019899409578071</v>
      </c>
      <c r="J73" s="25">
        <v>0</v>
      </c>
      <c r="K73" s="48" t="str">
        <f>CONCATENATE(C335,D73, " Curncy")</f>
        <v>EUREUR Curncy</v>
      </c>
      <c r="L73" s="48">
        <f>IF(D73 = C335,1,_xll.BDP(K73,$L$7))</f>
        <v>1</v>
      </c>
      <c r="M73" s="68">
        <f>IF(D73 = C335,1,_xll.BDP(K73,$M$7)*L73)</f>
        <v>1</v>
      </c>
      <c r="N73" s="69">
        <f t="shared" si="32"/>
        <v>0</v>
      </c>
      <c r="O73" s="78">
        <f>N73 / Y335</f>
        <v>0</v>
      </c>
      <c r="P73" s="69">
        <f t="shared" si="33"/>
        <v>0</v>
      </c>
      <c r="Q73" s="10">
        <f>P73 / Y335*100</f>
        <v>0</v>
      </c>
      <c r="R73" s="81">
        <f t="shared" si="34"/>
        <v>0</v>
      </c>
      <c r="S73" s="152">
        <f t="shared" si="35"/>
        <v>0</v>
      </c>
      <c r="T73" s="33">
        <f t="shared" si="36"/>
        <v>1</v>
      </c>
      <c r="U73" s="43">
        <v>0</v>
      </c>
      <c r="V73" s="43">
        <v>1</v>
      </c>
      <c r="W73" s="143">
        <f t="shared" si="37"/>
        <v>0</v>
      </c>
      <c r="X73" s="143">
        <f t="shared" si="38"/>
        <v>0</v>
      </c>
      <c r="Y73" s="194"/>
      <c r="Z73" s="176">
        <f>_xll.BDH(C73,$Z$7,$D$1,$D$1)</f>
        <v>99.34</v>
      </c>
      <c r="AA73" s="174">
        <f t="shared" si="39"/>
        <v>-7.8800000000000097</v>
      </c>
      <c r="AB73" s="162">
        <f t="shared" si="40"/>
        <v>-7.9323535333199207</v>
      </c>
      <c r="AC73" s="161">
        <v>0</v>
      </c>
      <c r="AD73" s="163">
        <f>IF(D73 = C335,1,_xll.BDP(K73,$AD$7)*L73)</f>
        <v>1</v>
      </c>
      <c r="AE73" s="186">
        <f>AA73*AC73*T73/AD73 / AF335</f>
        <v>0</v>
      </c>
      <c r="AF73" s="197"/>
      <c r="AG73" s="188"/>
      <c r="AH73" s="170"/>
    </row>
    <row r="74" spans="1:34" s="43" customFormat="1" x14ac:dyDescent="0.2">
      <c r="A74" s="45" t="s">
        <v>321</v>
      </c>
      <c r="B74" s="61"/>
      <c r="C74" s="220"/>
      <c r="D74" s="45"/>
      <c r="E74" s="47" t="s">
        <v>194</v>
      </c>
      <c r="F74" s="70"/>
      <c r="G74" s="70"/>
      <c r="H74" s="71"/>
      <c r="I74" s="76"/>
      <c r="J74" s="40"/>
      <c r="K74" s="49"/>
      <c r="L74" s="49"/>
      <c r="M74" s="72"/>
      <c r="N74" s="73">
        <f t="shared" ref="N74:S74" si="41" xml:space="preserve"> SUM(N63:N73)</f>
        <v>-54552.459999999825</v>
      </c>
      <c r="O74" s="79">
        <f t="shared" si="41"/>
        <v>-3.1661697718182112E-4</v>
      </c>
      <c r="P74" s="73">
        <f t="shared" si="41"/>
        <v>-4445876.5999999996</v>
      </c>
      <c r="Q74" s="41">
        <f t="shared" si="41"/>
        <v>-2.5803419497771465</v>
      </c>
      <c r="R74" s="82">
        <f t="shared" si="41"/>
        <v>-6.0064900718928342</v>
      </c>
      <c r="S74" s="153">
        <f t="shared" si="41"/>
        <v>3.4261481221156882</v>
      </c>
      <c r="T74" s="38"/>
      <c r="U74" s="45"/>
      <c r="V74" s="45"/>
      <c r="W74" s="144">
        <f xml:space="preserve"> SUM(W63:W73)</f>
        <v>0</v>
      </c>
      <c r="X74" s="144">
        <f xml:space="preserve"> SUM(X63:X73)</f>
        <v>1.2890317275209737E-3</v>
      </c>
      <c r="Y74" s="207"/>
      <c r="Z74" s="165"/>
      <c r="AA74" s="175"/>
      <c r="AB74" s="164"/>
      <c r="AC74" s="165"/>
      <c r="AD74" s="171"/>
      <c r="AE74" s="187">
        <f xml:space="preserve"> SUM(AE63:AE73)</f>
        <v>2.832515604203945E-3</v>
      </c>
      <c r="AF74" s="208"/>
      <c r="AG74" s="188"/>
      <c r="AH74" s="170"/>
    </row>
    <row r="75" spans="1:34" s="43" customFormat="1" x14ac:dyDescent="0.2">
      <c r="B75" s="48"/>
      <c r="C75" s="140"/>
      <c r="F75" s="66"/>
      <c r="G75" s="66"/>
      <c r="H75" s="67"/>
      <c r="I75" s="75"/>
      <c r="J75" s="25"/>
      <c r="K75" s="48"/>
      <c r="L75" s="48"/>
      <c r="M75" s="68"/>
      <c r="N75" s="69"/>
      <c r="O75" s="78"/>
      <c r="P75" s="69"/>
      <c r="Q75" s="10"/>
      <c r="R75" s="81"/>
      <c r="S75" s="152"/>
      <c r="T75" s="33"/>
      <c r="W75" s="143"/>
      <c r="X75" s="143"/>
      <c r="Y75" s="194"/>
      <c r="Z75" s="176"/>
      <c r="AA75" s="174"/>
      <c r="AB75" s="162"/>
      <c r="AC75" s="161"/>
      <c r="AD75" s="163"/>
      <c r="AE75" s="186"/>
      <c r="AF75" s="197"/>
      <c r="AG75" s="188"/>
      <c r="AH75" s="170"/>
    </row>
    <row r="76" spans="1:34" s="43" customFormat="1" x14ac:dyDescent="0.2">
      <c r="B76" s="48"/>
      <c r="C76" s="140" t="s">
        <v>193</v>
      </c>
      <c r="D76" s="43" t="str">
        <f>_xll.BDP(C76,$D$7)</f>
        <v>USD</v>
      </c>
      <c r="E76" s="43" t="s">
        <v>494</v>
      </c>
      <c r="F76" s="66">
        <f>_xll.BDP(C76,$F$7)</f>
        <v>61.49</v>
      </c>
      <c r="G76" s="66">
        <f>_xll.BDP(C76,$G$7)</f>
        <v>61.49</v>
      </c>
      <c r="H76" s="67">
        <f>IF(OR(G76="#N/A N/A",F76="#N/A N/A"),0,  G76 - F76)</f>
        <v>0</v>
      </c>
      <c r="I76" s="75">
        <f>IF(OR(F76=0,F76="#N/A N/A"),0,H76 / F76*100)</f>
        <v>0</v>
      </c>
      <c r="J76" s="25">
        <v>53988.737800000003</v>
      </c>
      <c r="K76" s="48" t="str">
        <f>CONCATENATE(C335,D76, " Curncy")</f>
        <v>EURUSD Curncy</v>
      </c>
      <c r="L76" s="48">
        <f>IF(D76 = C335,1,_xll.BDP(K76,$L$7))</f>
        <v>1</v>
      </c>
      <c r="M76" s="68">
        <f>IF(D76 = C335,1,_xll.BDP(K76,$M$7)*L76)</f>
        <v>1.2408999999999999</v>
      </c>
      <c r="N76" s="69">
        <f>H76*J76*T76/M76</f>
        <v>0</v>
      </c>
      <c r="O76" s="78">
        <f>N76 / Y335</f>
        <v>0</v>
      </c>
      <c r="P76" s="69">
        <f>G76*J76*T76/M76</f>
        <v>2675290.101798695</v>
      </c>
      <c r="Q76" s="10">
        <f>P76 / Y335*100</f>
        <v>1.5527113994785064</v>
      </c>
      <c r="R76" s="81">
        <f>IF(Q76&lt;0,Q76,0)</f>
        <v>0</v>
      </c>
      <c r="S76" s="152">
        <f>IF(Q76&gt;0,Q76,0)</f>
        <v>1.5527113994785064</v>
      </c>
      <c r="T76" s="33">
        <f>IF(EXACT(D76,UPPER(D76)),1,0.01)/V76</f>
        <v>1</v>
      </c>
      <c r="U76" s="43">
        <v>0</v>
      </c>
      <c r="V76" s="43">
        <v>1</v>
      </c>
      <c r="W76" s="143">
        <f>IF(AND(Q76&lt;0,O76&gt;0),O76,0)</f>
        <v>0</v>
      </c>
      <c r="X76" s="143">
        <f>IF(AND(Q76&gt;0,O76&gt;0),O76,0)</f>
        <v>0</v>
      </c>
      <c r="Y76" s="194"/>
      <c r="Z76" s="176" t="str">
        <f>_xll.BDH(C76,$Z$7,$D$1,$D$1)</f>
        <v>#N/A N/A</v>
      </c>
      <c r="AA76" s="174">
        <f>IF(OR(F76="#N/A N/A",Z76="#N/A N/A"),0,  F76 - Z76)</f>
        <v>0</v>
      </c>
      <c r="AB76" s="162">
        <f>IF(OR(Z76=0,Z76="#N/A N/A"),0,AA76 / Z76*100)</f>
        <v>0</v>
      </c>
      <c r="AC76" s="161">
        <v>53988.737800000003</v>
      </c>
      <c r="AD76" s="163">
        <f>IF(D76 = C335,1,_xll.BDP(K76,$AD$7)*L76)</f>
        <v>1.2317</v>
      </c>
      <c r="AE76" s="186">
        <f>AA76*AC76*T76/AD76 / AF335</f>
        <v>0</v>
      </c>
      <c r="AF76" s="197"/>
      <c r="AG76" s="188"/>
      <c r="AH76" s="170"/>
    </row>
    <row r="77" spans="1:34" s="43" customFormat="1" x14ac:dyDescent="0.2">
      <c r="A77" s="45" t="s">
        <v>311</v>
      </c>
      <c r="B77" s="61"/>
      <c r="C77" s="220"/>
      <c r="D77" s="45"/>
      <c r="E77" s="47" t="s">
        <v>192</v>
      </c>
      <c r="F77" s="70"/>
      <c r="G77" s="70"/>
      <c r="H77" s="71"/>
      <c r="I77" s="76"/>
      <c r="J77" s="40"/>
      <c r="K77" s="49"/>
      <c r="L77" s="49"/>
      <c r="M77" s="72"/>
      <c r="N77" s="73">
        <f t="shared" ref="N77:S77" si="42" xml:space="preserve"> SUM(N76:N76)</f>
        <v>0</v>
      </c>
      <c r="O77" s="79">
        <f t="shared" si="42"/>
        <v>0</v>
      </c>
      <c r="P77" s="73">
        <f t="shared" si="42"/>
        <v>2675290.101798695</v>
      </c>
      <c r="Q77" s="41">
        <f t="shared" si="42"/>
        <v>1.5527113994785064</v>
      </c>
      <c r="R77" s="82">
        <f t="shared" si="42"/>
        <v>0</v>
      </c>
      <c r="S77" s="153">
        <f t="shared" si="42"/>
        <v>1.5527113994785064</v>
      </c>
      <c r="T77" s="38"/>
      <c r="U77" s="45"/>
      <c r="V77" s="45"/>
      <c r="W77" s="144">
        <f xml:space="preserve"> SUM(W76:W76)</f>
        <v>0</v>
      </c>
      <c r="X77" s="144">
        <f xml:space="preserve"> SUM(X76:X76)</f>
        <v>0</v>
      </c>
      <c r="Y77" s="207"/>
      <c r="Z77" s="165"/>
      <c r="AA77" s="175"/>
      <c r="AB77" s="164"/>
      <c r="AC77" s="165"/>
      <c r="AD77" s="171"/>
      <c r="AE77" s="187">
        <f xml:space="preserve"> SUM(AE76:AE76)</f>
        <v>0</v>
      </c>
      <c r="AF77" s="208"/>
      <c r="AG77" s="188"/>
      <c r="AH77" s="170"/>
    </row>
    <row r="78" spans="1:34" s="43" customFormat="1" x14ac:dyDescent="0.2">
      <c r="B78" s="48"/>
      <c r="C78" s="140"/>
      <c r="F78" s="66"/>
      <c r="G78" s="66"/>
      <c r="H78" s="67"/>
      <c r="I78" s="75"/>
      <c r="J78" s="25"/>
      <c r="K78" s="48"/>
      <c r="L78" s="48"/>
      <c r="M78" s="68"/>
      <c r="N78" s="69"/>
      <c r="O78" s="78"/>
      <c r="P78" s="69"/>
      <c r="Q78" s="10"/>
      <c r="R78" s="81"/>
      <c r="S78" s="152"/>
      <c r="T78" s="33"/>
      <c r="W78" s="143"/>
      <c r="X78" s="143"/>
      <c r="Y78" s="194"/>
      <c r="Z78" s="176"/>
      <c r="AA78" s="174"/>
      <c r="AB78" s="162"/>
      <c r="AC78" s="161"/>
      <c r="AD78" s="163"/>
      <c r="AE78" s="186"/>
      <c r="AF78" s="197"/>
      <c r="AG78" s="188"/>
      <c r="AH78" s="170"/>
    </row>
    <row r="79" spans="1:34" s="43" customFormat="1" x14ac:dyDescent="0.2">
      <c r="B79" s="48"/>
      <c r="C79" s="140" t="s">
        <v>191</v>
      </c>
      <c r="D79" s="43" t="str">
        <f>_xll.BDP(C79,$D$7)</f>
        <v>HKD</v>
      </c>
      <c r="E79" s="43" t="s">
        <v>493</v>
      </c>
      <c r="F79" s="66">
        <f>_xll.BDP(C79,$F$7)</f>
        <v>16.48</v>
      </c>
      <c r="G79" s="66">
        <f>_xll.BDP(C79,$G$7)</f>
        <v>16.48</v>
      </c>
      <c r="H79" s="67">
        <f>IF(OR(G79="#N/A N/A",F79="#N/A N/A"),0,  G79 - F79)</f>
        <v>0</v>
      </c>
      <c r="I79" s="75">
        <f>IF(OR(F79=0,F79="#N/A N/A"),0,H79 / F79*100)</f>
        <v>0</v>
      </c>
      <c r="J79" s="25">
        <v>-1602100</v>
      </c>
      <c r="K79" s="48" t="str">
        <f>CONCATENATE(C335,D79, " Curncy")</f>
        <v>EURHKD Curncy</v>
      </c>
      <c r="L79" s="48">
        <f>IF(D79 = C335,1,_xll.BDP(K79,$L$7))</f>
        <v>1</v>
      </c>
      <c r="M79" s="68">
        <f>IF(D79 = C335,1,_xll.BDP(K79,$M$7)*L79)</f>
        <v>9.7200000000000006</v>
      </c>
      <c r="N79" s="69">
        <f>H79*J79*T79/M79</f>
        <v>0</v>
      </c>
      <c r="O79" s="78">
        <f>N79 / Y335</f>
        <v>0</v>
      </c>
      <c r="P79" s="69">
        <f>G79*J79*T79/M79</f>
        <v>-2716317.6954732509</v>
      </c>
      <c r="Q79" s="10">
        <f>P79 / Y335*100</f>
        <v>-1.5765234011559413</v>
      </c>
      <c r="R79" s="81">
        <f>IF(Q79&lt;0,Q79,0)</f>
        <v>-1.5765234011559413</v>
      </c>
      <c r="S79" s="152">
        <f>IF(Q79&gt;0,Q79,0)</f>
        <v>0</v>
      </c>
      <c r="T79" s="33">
        <f>IF(EXACT(D79,UPPER(D79)),1,0.01)/V79</f>
        <v>1</v>
      </c>
      <c r="U79" s="43">
        <v>0</v>
      </c>
      <c r="V79" s="43">
        <v>1</v>
      </c>
      <c r="W79" s="143">
        <f>IF(AND(Q79&lt;0,O79&gt;0),O79,0)</f>
        <v>0</v>
      </c>
      <c r="X79" s="143">
        <f>IF(AND(Q79&gt;0,O79&gt;0),O79,0)</f>
        <v>0</v>
      </c>
      <c r="Y79" s="194"/>
      <c r="Z79" s="176">
        <f>_xll.BDH(C79,$Z$7,$D$1,$D$1)</f>
        <v>17.64</v>
      </c>
      <c r="AA79" s="174">
        <f>IF(OR(F79="#N/A N/A",Z79="#N/A N/A"),0,  F79 - Z79)</f>
        <v>-1.1600000000000001</v>
      </c>
      <c r="AB79" s="162">
        <f>IF(OR(Z79=0,Z79="#N/A N/A"),0,AA79 / Z79*100)</f>
        <v>-6.5759637188208622</v>
      </c>
      <c r="AC79" s="161">
        <v>-1602100</v>
      </c>
      <c r="AD79" s="163">
        <f>IF(D79 = C335,1,_xll.BDP(K79,$AD$7)*L79)</f>
        <v>9.6522000000000006</v>
      </c>
      <c r="AE79" s="186">
        <f>AA79*AC79*T79/AD79 / AF335</f>
        <v>1.1148976077007215E-3</v>
      </c>
      <c r="AF79" s="197"/>
      <c r="AG79" s="188"/>
      <c r="AH79" s="170"/>
    </row>
    <row r="80" spans="1:34" s="43" customFormat="1" x14ac:dyDescent="0.2">
      <c r="B80" s="48"/>
      <c r="C80" s="140" t="s">
        <v>190</v>
      </c>
      <c r="D80" s="43" t="str">
        <f>_xll.BDP(C80,$D$7)</f>
        <v>HKD</v>
      </c>
      <c r="E80" s="43" t="s">
        <v>492</v>
      </c>
      <c r="F80" s="66">
        <f>_xll.BDP(C80,$F$7)</f>
        <v>43</v>
      </c>
      <c r="G80" s="66">
        <f>_xll.BDP(C80,$G$7)</f>
        <v>43.05</v>
      </c>
      <c r="H80" s="67">
        <f>IF(OR(G80="#N/A N/A",F80="#N/A N/A"),0,  G80 - F80)</f>
        <v>4.9999999999997158E-2</v>
      </c>
      <c r="I80" s="75">
        <f>IF(OR(F80=0,F80="#N/A N/A"),0,H80 / F80*100)</f>
        <v>0.11627906976743524</v>
      </c>
      <c r="J80" s="25">
        <v>-832000</v>
      </c>
      <c r="K80" s="48" t="str">
        <f>CONCATENATE(C335,D80, " Curncy")</f>
        <v>EURHKD Curncy</v>
      </c>
      <c r="L80" s="48">
        <f>IF(D80 = C335,1,_xll.BDP(K80,$L$7))</f>
        <v>1</v>
      </c>
      <c r="M80" s="68">
        <f>IF(D80 = C335,1,_xll.BDP(K80,$M$7)*L80)</f>
        <v>9.7200000000000006</v>
      </c>
      <c r="N80" s="69">
        <f>H80*J80*T80/M80</f>
        <v>-4279.8353909462585</v>
      </c>
      <c r="O80" s="78">
        <f>N80 / Y335</f>
        <v>-2.4839733062765398E-5</v>
      </c>
      <c r="P80" s="69">
        <f>G80*J80*T80/M80</f>
        <v>-3684938.271604938</v>
      </c>
      <c r="Q80" s="10">
        <f>P80 / Y335*100</f>
        <v>-2.1387010167042226</v>
      </c>
      <c r="R80" s="81">
        <f>IF(Q80&lt;0,Q80,0)</f>
        <v>-2.1387010167042226</v>
      </c>
      <c r="S80" s="152">
        <f>IF(Q80&gt;0,Q80,0)</f>
        <v>0</v>
      </c>
      <c r="T80" s="33">
        <f>IF(EXACT(D80,UPPER(D80)),1,0.01)/V80</f>
        <v>1</v>
      </c>
      <c r="U80" s="43">
        <v>0</v>
      </c>
      <c r="V80" s="43">
        <v>1</v>
      </c>
      <c r="W80" s="143">
        <f>IF(AND(Q80&lt;0,O80&gt;0),O80,0)</f>
        <v>0</v>
      </c>
      <c r="X80" s="143">
        <f>IF(AND(Q80&gt;0,O80&gt;0),O80,0)</f>
        <v>0</v>
      </c>
      <c r="Y80" s="194"/>
      <c r="Z80" s="176">
        <f>_xll.BDH(C80,$Z$7,$D$1,$D$1)</f>
        <v>44.85</v>
      </c>
      <c r="AA80" s="174">
        <f>IF(OR(F80="#N/A N/A",Z80="#N/A N/A"),0,  F80 - Z80)</f>
        <v>-1.8500000000000014</v>
      </c>
      <c r="AB80" s="162">
        <f>IF(OR(Z80=0,Z80="#N/A N/A"),0,AA80 / Z80*100)</f>
        <v>-4.1248606465997799</v>
      </c>
      <c r="AC80" s="161">
        <v>-832000</v>
      </c>
      <c r="AD80" s="163">
        <f>IF(D80 = C335,1,_xll.BDP(K80,$AD$7)*L80)</f>
        <v>9.6522000000000006</v>
      </c>
      <c r="AE80" s="186">
        <f>AA80*AC80*T80/AD80 / AF335</f>
        <v>9.2338417775643139E-4</v>
      </c>
      <c r="AF80" s="197"/>
      <c r="AG80" s="188"/>
      <c r="AH80" s="170"/>
    </row>
    <row r="81" spans="1:34" s="43" customFormat="1" x14ac:dyDescent="0.2">
      <c r="B81" s="48"/>
      <c r="C81" s="140" t="s">
        <v>189</v>
      </c>
      <c r="D81" s="43" t="str">
        <f>_xll.BDP(C81,$D$7)</f>
        <v>HKD</v>
      </c>
      <c r="E81" s="43" t="s">
        <v>491</v>
      </c>
      <c r="F81" s="66">
        <f>_xll.BDP(C81,$F$7)</f>
        <v>26.85</v>
      </c>
      <c r="G81" s="66">
        <f>_xll.BDP(C81,$G$7)</f>
        <v>26.95</v>
      </c>
      <c r="H81" s="67">
        <f>IF(OR(G81="#N/A N/A",F81="#N/A N/A"),0,  G81 - F81)</f>
        <v>9.9999999999997868E-2</v>
      </c>
      <c r="I81" s="75">
        <f>IF(OR(F81=0,F81="#N/A N/A"),0,H81 / F81*100)</f>
        <v>0.37243947858472204</v>
      </c>
      <c r="J81" s="25">
        <v>-780000</v>
      </c>
      <c r="K81" s="48" t="str">
        <f>CONCATENATE(C335,D81, " Curncy")</f>
        <v>EURHKD Curncy</v>
      </c>
      <c r="L81" s="48">
        <f>IF(D81 = C335,1,_xll.BDP(K81,$L$7))</f>
        <v>1</v>
      </c>
      <c r="M81" s="68">
        <f>IF(D81 = C335,1,_xll.BDP(K81,$M$7)*L81)</f>
        <v>9.7200000000000006</v>
      </c>
      <c r="N81" s="69">
        <f>H81*J81*T81/M81</f>
        <v>-8024.69135802452</v>
      </c>
      <c r="O81" s="78">
        <f>N81 / Y335</f>
        <v>-4.657449949268678E-5</v>
      </c>
      <c r="P81" s="69">
        <f>G81*J81*T81/M81</f>
        <v>-2162654.3209876544</v>
      </c>
      <c r="Q81" s="10">
        <f>P81 / Y335*100</f>
        <v>-1.2551827613279356</v>
      </c>
      <c r="R81" s="81">
        <f>IF(Q81&lt;0,Q81,0)</f>
        <v>-1.2551827613279356</v>
      </c>
      <c r="S81" s="152">
        <f>IF(Q81&gt;0,Q81,0)</f>
        <v>0</v>
      </c>
      <c r="T81" s="33">
        <f>IF(EXACT(D81,UPPER(D81)),1,0.01)/V81</f>
        <v>1</v>
      </c>
      <c r="U81" s="43">
        <v>0</v>
      </c>
      <c r="V81" s="43">
        <v>1</v>
      </c>
      <c r="W81" s="143">
        <f>IF(AND(Q81&lt;0,O81&gt;0),O81,0)</f>
        <v>0</v>
      </c>
      <c r="X81" s="143">
        <f>IF(AND(Q81&gt;0,O81&gt;0),O81,0)</f>
        <v>0</v>
      </c>
      <c r="Y81" s="194"/>
      <c r="Z81" s="176">
        <f>_xll.BDH(C81,$Z$7,$D$1,$D$1)</f>
        <v>27</v>
      </c>
      <c r="AA81" s="174">
        <f>IF(OR(F81="#N/A N/A",Z81="#N/A N/A"),0,  F81 - Z81)</f>
        <v>-0.14999999999999858</v>
      </c>
      <c r="AB81" s="162">
        <f>IF(OR(Z81=0,Z81="#N/A N/A"),0,AA81 / Z81*100)</f>
        <v>-0.55555555555555025</v>
      </c>
      <c r="AC81" s="161">
        <v>-780000</v>
      </c>
      <c r="AD81" s="163">
        <f>IF(D81 = C335,1,_xll.BDP(K81,$AD$7)*L81)</f>
        <v>9.6522000000000006</v>
      </c>
      <c r="AE81" s="186">
        <f>AA81*AC81*T81/AD81 / AF335</f>
        <v>7.0189675674052355E-5</v>
      </c>
      <c r="AF81" s="197"/>
      <c r="AG81" s="188"/>
      <c r="AH81" s="170"/>
    </row>
    <row r="82" spans="1:34" s="43" customFormat="1" x14ac:dyDescent="0.2">
      <c r="A82" s="45" t="s">
        <v>312</v>
      </c>
      <c r="B82" s="61"/>
      <c r="C82" s="220"/>
      <c r="D82" s="45"/>
      <c r="E82" s="47" t="s">
        <v>188</v>
      </c>
      <c r="F82" s="70"/>
      <c r="G82" s="70"/>
      <c r="H82" s="71"/>
      <c r="I82" s="76"/>
      <c r="J82" s="40"/>
      <c r="K82" s="49"/>
      <c r="L82" s="49"/>
      <c r="M82" s="72"/>
      <c r="N82" s="73">
        <f t="shared" ref="N82:S82" si="43" xml:space="preserve"> SUM(N79:N81)</f>
        <v>-12304.526748970778</v>
      </c>
      <c r="O82" s="79">
        <f t="shared" si="43"/>
        <v>-7.1414232555452181E-5</v>
      </c>
      <c r="P82" s="73">
        <f t="shared" si="43"/>
        <v>-8563910.2880658433</v>
      </c>
      <c r="Q82" s="149">
        <f t="shared" si="43"/>
        <v>-4.9704071791880997</v>
      </c>
      <c r="R82" s="82">
        <f t="shared" si="43"/>
        <v>-4.9704071791880997</v>
      </c>
      <c r="S82" s="153">
        <f t="shared" si="43"/>
        <v>0</v>
      </c>
      <c r="T82" s="38"/>
      <c r="U82" s="45"/>
      <c r="V82" s="45"/>
      <c r="W82" s="144">
        <f xml:space="preserve"> SUM(W79:W81)</f>
        <v>0</v>
      </c>
      <c r="X82" s="144">
        <f xml:space="preserve"> SUM(X79:X81)</f>
        <v>0</v>
      </c>
      <c r="Y82" s="207"/>
      <c r="Z82" s="165"/>
      <c r="AA82" s="175"/>
      <c r="AB82" s="164"/>
      <c r="AC82" s="165"/>
      <c r="AD82" s="171"/>
      <c r="AE82" s="187">
        <f xml:space="preserve"> SUM(AE79:AE81)</f>
        <v>2.1084714611312051E-3</v>
      </c>
      <c r="AF82" s="208"/>
      <c r="AG82" s="188"/>
      <c r="AH82" s="170"/>
    </row>
    <row r="83" spans="1:34" s="43" customFormat="1" x14ac:dyDescent="0.2">
      <c r="B83" s="48"/>
      <c r="C83" s="140"/>
      <c r="F83" s="66"/>
      <c r="G83" s="66"/>
      <c r="H83" s="67"/>
      <c r="I83" s="75"/>
      <c r="J83" s="25"/>
      <c r="K83" s="48"/>
      <c r="L83" s="48"/>
      <c r="M83" s="68"/>
      <c r="N83" s="69"/>
      <c r="O83" s="78"/>
      <c r="P83" s="69"/>
      <c r="Q83" s="10"/>
      <c r="R83" s="81"/>
      <c r="S83" s="152"/>
      <c r="T83" s="33"/>
      <c r="W83" s="143"/>
      <c r="X83" s="143"/>
      <c r="Y83" s="194"/>
      <c r="Z83" s="176"/>
      <c r="AA83" s="174"/>
      <c r="AB83" s="162"/>
      <c r="AC83" s="161"/>
      <c r="AD83" s="163"/>
      <c r="AE83" s="186"/>
      <c r="AF83" s="197"/>
      <c r="AG83" s="188"/>
      <c r="AH83" s="170"/>
    </row>
    <row r="84" spans="1:34" s="43" customFormat="1" x14ac:dyDescent="0.2">
      <c r="B84" s="48">
        <v>399</v>
      </c>
      <c r="D84" s="43" t="s">
        <v>7</v>
      </c>
      <c r="E84" s="43" t="s">
        <v>187</v>
      </c>
      <c r="F84" s="66">
        <v>0.20749999999999999</v>
      </c>
      <c r="G84" s="66">
        <v>0.20749999999999999</v>
      </c>
      <c r="H84" s="67">
        <f>IF(OR(G84="#N/A N/A",F84="#N/A N/A"),0,  G84 - F84)</f>
        <v>0</v>
      </c>
      <c r="I84" s="75">
        <f>IF(OR(F84=0,F84="#N/A N/A"),0,H84 / F84*100)</f>
        <v>0</v>
      </c>
      <c r="J84" s="25">
        <v>-50000</v>
      </c>
      <c r="K84" s="48" t="str">
        <f>CONCATENATE(C335,D84, " Curncy")</f>
        <v>EUREUR Curncy</v>
      </c>
      <c r="L84" s="48">
        <f>IF(D84 = C335,1,_xll.BDP(K84,$L$7))</f>
        <v>1</v>
      </c>
      <c r="M84" s="68">
        <f>IF(D84 = C335,1,_xll.BDP(K84,$M$7)*L84)</f>
        <v>1</v>
      </c>
      <c r="N84" s="69">
        <f>H84*J84*T84/M84</f>
        <v>0</v>
      </c>
      <c r="O84" s="78">
        <f>N84 / Y335</f>
        <v>0</v>
      </c>
      <c r="P84" s="69">
        <f>G84*J84*T84/M84</f>
        <v>-10375</v>
      </c>
      <c r="Q84" s="10">
        <f>P84 / Y335*100</f>
        <v>-6.0215453863334597E-3</v>
      </c>
      <c r="R84" s="81">
        <f>IF(Q84&lt;0,Q84,0)</f>
        <v>-6.0215453863334597E-3</v>
      </c>
      <c r="S84" s="152">
        <f>IF(Q84&gt;0,Q84,0)</f>
        <v>0</v>
      </c>
      <c r="T84" s="33">
        <f>IF(EXACT(D84,UPPER(D84)),1,0.01)/V84</f>
        <v>1</v>
      </c>
      <c r="U84" s="43">
        <v>1</v>
      </c>
      <c r="V84" s="43">
        <v>1</v>
      </c>
      <c r="W84" s="143">
        <f>IF(AND(Q84&lt;0,O84&gt;0),O84,0)</f>
        <v>0</v>
      </c>
      <c r="X84" s="143">
        <f>IF(AND(Q84&gt;0,O84&gt;0),O84,0)</f>
        <v>0</v>
      </c>
      <c r="Y84" s="194"/>
      <c r="Z84" s="176">
        <v>0.20749999999999999</v>
      </c>
      <c r="AA84" s="174">
        <f>IF(OR(F84="#N/A N/A",Z84="#N/A N/A"),0,  F84 - Z84)</f>
        <v>0</v>
      </c>
      <c r="AB84" s="162">
        <f>IF(OR(Z84=0,Z84="#N/A N/A"),0,AA84 / Z84*100)</f>
        <v>0</v>
      </c>
      <c r="AC84" s="161">
        <v>-50000</v>
      </c>
      <c r="AD84" s="163">
        <f>IF(D84 = C335,1,_xll.BDP(K84,$AD$7)*L84)</f>
        <v>1</v>
      </c>
      <c r="AE84" s="186">
        <f>AA84*AC84*T84/AD84 / AF335</f>
        <v>0</v>
      </c>
      <c r="AF84" s="197"/>
      <c r="AG84" s="188"/>
      <c r="AH84" s="170"/>
    </row>
    <row r="85" spans="1:34" s="43" customFormat="1" x14ac:dyDescent="0.2">
      <c r="B85" s="48"/>
      <c r="C85" s="140" t="s">
        <v>186</v>
      </c>
      <c r="D85" s="43" t="str">
        <f>_xll.BDP(C85,$D$7)</f>
        <v>EUR</v>
      </c>
      <c r="E85" s="43" t="s">
        <v>490</v>
      </c>
      <c r="F85" s="66">
        <f>_xll.BDP(C85,$F$7)</f>
        <v>34.700000000000003</v>
      </c>
      <c r="G85" s="66">
        <f>_xll.BDP(C85,$G$7)</f>
        <v>34.32</v>
      </c>
      <c r="H85" s="67">
        <f>IF(OR(G85="#N/A N/A",F85="#N/A N/A"),0,  G85 - F85)</f>
        <v>-0.38000000000000256</v>
      </c>
      <c r="I85" s="75">
        <f>IF(OR(F85=0,F85="#N/A N/A"),0,H85 / F85*100)</f>
        <v>-1.0951008645533213</v>
      </c>
      <c r="J85" s="25">
        <v>24000</v>
      </c>
      <c r="K85" s="48" t="str">
        <f>CONCATENATE(C335,D85, " Curncy")</f>
        <v>EUREUR Curncy</v>
      </c>
      <c r="L85" s="48">
        <f>IF(D85 = C335,1,_xll.BDP(K85,$L$7))</f>
        <v>1</v>
      </c>
      <c r="M85" s="68">
        <f>IF(D85 = C335,1,_xll.BDP(K85,$M$7)*L85)</f>
        <v>1</v>
      </c>
      <c r="N85" s="69">
        <f>H85*J85*T85/M85</f>
        <v>-9120.0000000000618</v>
      </c>
      <c r="O85" s="78">
        <f>N85 / Y335</f>
        <v>-5.2931560408059298E-5</v>
      </c>
      <c r="P85" s="69">
        <f>G85*J85*T85/M85</f>
        <v>823680</v>
      </c>
      <c r="Q85" s="10">
        <f>P85 / Y335*100</f>
        <v>0.47805556663278492</v>
      </c>
      <c r="R85" s="81">
        <f>IF(Q85&lt;0,Q85,0)</f>
        <v>0</v>
      </c>
      <c r="S85" s="152">
        <f>IF(Q85&gt;0,Q85,0)</f>
        <v>0.47805556663278492</v>
      </c>
      <c r="T85" s="33">
        <f>IF(EXACT(D85,UPPER(D85)),1,0.01)/V85</f>
        <v>1</v>
      </c>
      <c r="U85" s="43">
        <v>0</v>
      </c>
      <c r="V85" s="43">
        <v>1</v>
      </c>
      <c r="W85" s="143">
        <f>IF(AND(Q85&lt;0,O85&gt;0),O85,0)</f>
        <v>0</v>
      </c>
      <c r="X85" s="143">
        <f>IF(AND(Q85&gt;0,O85&gt;0),O85,0)</f>
        <v>0</v>
      </c>
      <c r="Y85" s="194"/>
      <c r="Z85" s="176">
        <f>_xll.BDH(C85,$Z$7,$D$1,$D$1)</f>
        <v>35.479999999999997</v>
      </c>
      <c r="AA85" s="174">
        <f>IF(OR(F85="#N/A N/A",Z85="#N/A N/A"),0,  F85 - Z85)</f>
        <v>-0.77999999999999403</v>
      </c>
      <c r="AB85" s="162">
        <f>IF(OR(Z85=0,Z85="#N/A N/A"),0,AA85 / Z85*100)</f>
        <v>-2.1984216459977288</v>
      </c>
      <c r="AC85" s="161">
        <v>24000</v>
      </c>
      <c r="AD85" s="163">
        <f>IF(D85 = C335,1,_xll.BDP(K85,$AD$7)*L85)</f>
        <v>1</v>
      </c>
      <c r="AE85" s="186">
        <f>AA85*AC85*T85/AD85 / AF335</f>
        <v>-1.083975660065743E-4</v>
      </c>
      <c r="AF85" s="197"/>
      <c r="AG85" s="188"/>
      <c r="AH85" s="170"/>
    </row>
    <row r="86" spans="1:34" s="43" customFormat="1" x14ac:dyDescent="0.2">
      <c r="B86" s="48">
        <v>26275</v>
      </c>
      <c r="D86" s="43" t="s">
        <v>36</v>
      </c>
      <c r="E86" s="43" t="s">
        <v>185</v>
      </c>
      <c r="F86" s="66">
        <v>101.94</v>
      </c>
      <c r="G86" s="66">
        <v>101.94</v>
      </c>
      <c r="H86" s="67">
        <f>IF(OR(G86="#N/A N/A",F86="#N/A N/A"),0,  G86 - F86)</f>
        <v>0</v>
      </c>
      <c r="I86" s="75">
        <f>IF(OR(F86=0,F86="#N/A N/A"),0,H86 / F86*100)</f>
        <v>0</v>
      </c>
      <c r="J86" s="25">
        <v>16257.200500000001</v>
      </c>
      <c r="K86" s="48" t="str">
        <f>CONCATENATE(C335,D86, " Curncy")</f>
        <v>EURUSD Curncy</v>
      </c>
      <c r="L86" s="48">
        <f>IF(D86 = C335,1,_xll.BDP(K86,$L$7))</f>
        <v>1</v>
      </c>
      <c r="M86" s="68">
        <f>IF(D86 = C335,1,_xll.BDP(K86,$M$7)*L86)</f>
        <v>1.2408999999999999</v>
      </c>
      <c r="N86" s="69">
        <f>H86*J86*T86/M86</f>
        <v>0</v>
      </c>
      <c r="O86" s="78">
        <f>N86 / Y335</f>
        <v>0</v>
      </c>
      <c r="P86" s="69">
        <f>G86*J86*T86/M86</f>
        <v>1335529.8726488841</v>
      </c>
      <c r="Q86" s="10">
        <f>P86 / Y335*100</f>
        <v>0.77512807161054464</v>
      </c>
      <c r="R86" s="81">
        <f>IF(Q86&lt;0,Q86,0)</f>
        <v>0</v>
      </c>
      <c r="S86" s="152">
        <f>IF(Q86&gt;0,Q86,0)</f>
        <v>0.77512807161054464</v>
      </c>
      <c r="T86" s="33">
        <f>IF(EXACT(D86,UPPER(D86)),1,0.01)/V86</f>
        <v>1</v>
      </c>
      <c r="U86" s="43">
        <v>1</v>
      </c>
      <c r="V86" s="43">
        <v>1</v>
      </c>
      <c r="W86" s="143">
        <f>IF(AND(Q86&lt;0,O86&gt;0),O86,0)</f>
        <v>0</v>
      </c>
      <c r="X86" s="143">
        <f>IF(AND(Q86&gt;0,O86&gt;0),O86,0)</f>
        <v>0</v>
      </c>
      <c r="Y86" s="194"/>
      <c r="Z86" s="176">
        <v>102.08</v>
      </c>
      <c r="AA86" s="174">
        <f>IF(OR(F86="#N/A N/A",Z86="#N/A N/A"),0,  F86 - Z86)</f>
        <v>-0.14000000000000057</v>
      </c>
      <c r="AB86" s="162">
        <f>IF(OR(Z86=0,Z86="#N/A N/A"),0,AA86 / Z86*100)</f>
        <v>-0.13714733542319807</v>
      </c>
      <c r="AC86" s="161">
        <v>16257.200500000001</v>
      </c>
      <c r="AD86" s="163">
        <f>IF(D86 = C335,1,_xll.BDP(K86,$AD$7)*L86)</f>
        <v>1.2317</v>
      </c>
      <c r="AE86" s="186">
        <f>AA86*AC86*T86/AD86 / AF335</f>
        <v>-1.0699969562919245E-5</v>
      </c>
      <c r="AF86" s="197"/>
      <c r="AG86" s="188"/>
      <c r="AH86" s="170"/>
    </row>
    <row r="87" spans="1:34" s="43" customFormat="1" x14ac:dyDescent="0.2">
      <c r="A87" s="45" t="s">
        <v>313</v>
      </c>
      <c r="B87" s="61"/>
      <c r="C87" s="220"/>
      <c r="D87" s="45"/>
      <c r="E87" s="47" t="s">
        <v>184</v>
      </c>
      <c r="F87" s="70"/>
      <c r="G87" s="70"/>
      <c r="H87" s="71"/>
      <c r="I87" s="76"/>
      <c r="J87" s="40"/>
      <c r="K87" s="49"/>
      <c r="L87" s="49"/>
      <c r="M87" s="72"/>
      <c r="N87" s="73">
        <f t="shared" ref="N87:S87" si="44" xml:space="preserve"> SUM(N84:N86)</f>
        <v>-9120.0000000000618</v>
      </c>
      <c r="O87" s="79">
        <f t="shared" si="44"/>
        <v>-5.2931560408059298E-5</v>
      </c>
      <c r="P87" s="73">
        <f t="shared" si="44"/>
        <v>2148834.8726488841</v>
      </c>
      <c r="Q87" s="41">
        <f t="shared" si="44"/>
        <v>1.2471620928569962</v>
      </c>
      <c r="R87" s="82">
        <f t="shared" si="44"/>
        <v>-6.0215453863334597E-3</v>
      </c>
      <c r="S87" s="153">
        <f t="shared" si="44"/>
        <v>1.2531836382433297</v>
      </c>
      <c r="T87" s="38"/>
      <c r="U87" s="45"/>
      <c r="V87" s="45"/>
      <c r="W87" s="144">
        <f xml:space="preserve"> SUM(W84:W86)</f>
        <v>0</v>
      </c>
      <c r="X87" s="144">
        <f xml:space="preserve"> SUM(X84:X86)</f>
        <v>0</v>
      </c>
      <c r="Y87" s="207"/>
      <c r="Z87" s="165"/>
      <c r="AA87" s="175"/>
      <c r="AB87" s="164"/>
      <c r="AC87" s="165"/>
      <c r="AD87" s="171"/>
      <c r="AE87" s="187">
        <f xml:space="preserve"> SUM(AE84:AE86)</f>
        <v>-1.1909753556949355E-4</v>
      </c>
      <c r="AF87" s="208"/>
      <c r="AG87" s="188"/>
      <c r="AH87" s="170"/>
    </row>
    <row r="88" spans="1:34" s="43" customFormat="1" x14ac:dyDescent="0.2">
      <c r="B88" s="48"/>
      <c r="C88" s="140"/>
      <c r="F88" s="66"/>
      <c r="G88" s="66"/>
      <c r="H88" s="67"/>
      <c r="I88" s="75"/>
      <c r="J88" s="25"/>
      <c r="K88" s="48"/>
      <c r="L88" s="48"/>
      <c r="M88" s="68"/>
      <c r="N88" s="69"/>
      <c r="O88" s="78"/>
      <c r="P88" s="69"/>
      <c r="Q88" s="10"/>
      <c r="R88" s="81"/>
      <c r="S88" s="152"/>
      <c r="T88" s="33"/>
      <c r="W88" s="143"/>
      <c r="X88" s="143"/>
      <c r="Y88" s="194"/>
      <c r="Z88" s="176"/>
      <c r="AA88" s="174"/>
      <c r="AB88" s="162"/>
      <c r="AC88" s="161"/>
      <c r="AD88" s="163"/>
      <c r="AE88" s="186"/>
      <c r="AF88" s="197"/>
      <c r="AG88" s="188"/>
      <c r="AH88" s="170"/>
    </row>
    <row r="89" spans="1:34" s="43" customFormat="1" x14ac:dyDescent="0.2">
      <c r="B89" s="48"/>
      <c r="C89" s="140" t="s">
        <v>183</v>
      </c>
      <c r="D89" s="43" t="str">
        <f>_xll.BDP(C89,$D$7)</f>
        <v>EUR</v>
      </c>
      <c r="E89" s="43" t="s">
        <v>489</v>
      </c>
      <c r="F89" s="66">
        <f>_xll.BDP(C89,$F$7)</f>
        <v>32.96</v>
      </c>
      <c r="G89" s="66">
        <f>_xll.BDP(C89,$G$7)</f>
        <v>33</v>
      </c>
      <c r="H89" s="67">
        <f>IF(OR(G89="#N/A N/A",F89="#N/A N/A"),0,  G89 - F89)</f>
        <v>3.9999999999999147E-2</v>
      </c>
      <c r="I89" s="75">
        <f>IF(OR(F89=0,F89="#N/A N/A"),0,H89 / F89*100)</f>
        <v>0.12135922330096828</v>
      </c>
      <c r="J89" s="25">
        <v>45719</v>
      </c>
      <c r="K89" s="48" t="str">
        <f>CONCATENATE(C335,D89, " Curncy")</f>
        <v>EUREUR Curncy</v>
      </c>
      <c r="L89" s="48">
        <f>IF(D89 = C335,1,_xll.BDP(K89,$L$7))</f>
        <v>1</v>
      </c>
      <c r="M89" s="68">
        <f>IF(D89 = C335,1,_xll.BDP(K89,$M$7)*L89)</f>
        <v>1</v>
      </c>
      <c r="N89" s="69">
        <f>H89*J89*T89/M89</f>
        <v>1828.7599999999611</v>
      </c>
      <c r="O89" s="78">
        <f>N89 / Y335</f>
        <v>1.0613938641649102E-5</v>
      </c>
      <c r="P89" s="69">
        <f>G89*J89*T89/M89</f>
        <v>1508727</v>
      </c>
      <c r="Q89" s="10">
        <f>P89 / Y335*100</f>
        <v>0.87564993793606949</v>
      </c>
      <c r="R89" s="81">
        <f>IF(Q89&lt;0,Q89,0)</f>
        <v>0</v>
      </c>
      <c r="S89" s="152">
        <f>IF(Q89&gt;0,Q89,0)</f>
        <v>0.87564993793606949</v>
      </c>
      <c r="T89" s="33">
        <f>IF(EXACT(D89,UPPER(D89)),1,0.01)/V89</f>
        <v>1</v>
      </c>
      <c r="U89" s="43">
        <v>0</v>
      </c>
      <c r="V89" s="43">
        <v>1</v>
      </c>
      <c r="W89" s="143">
        <f>IF(AND(Q89&lt;0,O89&gt;0),O89,0)</f>
        <v>0</v>
      </c>
      <c r="X89" s="143">
        <f>IF(AND(Q89&gt;0,O89&gt;0),O89,0)</f>
        <v>1.0613938641649102E-5</v>
      </c>
      <c r="Y89" s="194"/>
      <c r="Z89" s="176">
        <f>_xll.BDH(C89,$Z$7,$D$1,$D$1)</f>
        <v>35.880000000000003</v>
      </c>
      <c r="AA89" s="174">
        <f>IF(OR(F89="#N/A N/A",Z89="#N/A N/A"),0,  F89 - Z89)</f>
        <v>-2.9200000000000017</v>
      </c>
      <c r="AB89" s="162">
        <f>IF(OR(Z89=0,Z89="#N/A N/A"),0,AA89 / Z89*100)</f>
        <v>-8.1382385730211872</v>
      </c>
      <c r="AC89" s="161">
        <v>45719</v>
      </c>
      <c r="AD89" s="163">
        <f>IF(D89 = C335,1,_xll.BDP(K89,$AD$7)*L89)</f>
        <v>1</v>
      </c>
      <c r="AE89" s="186">
        <f>AA89*AC89*T89/AD89 / AF335</f>
        <v>-7.7302450294569787E-4</v>
      </c>
      <c r="AF89" s="197"/>
      <c r="AG89" s="188"/>
      <c r="AH89" s="170"/>
    </row>
    <row r="90" spans="1:34" s="43" customFormat="1" x14ac:dyDescent="0.2">
      <c r="B90" s="48"/>
      <c r="C90" s="140" t="s">
        <v>182</v>
      </c>
      <c r="D90" s="43" t="str">
        <f>_xll.BDP(C90,$D$7)</f>
        <v>EUR</v>
      </c>
      <c r="E90" s="43" t="s">
        <v>488</v>
      </c>
      <c r="F90" s="66">
        <f>_xll.BDP(C90,$F$7)</f>
        <v>16.11</v>
      </c>
      <c r="G90" s="66">
        <f>_xll.BDP(C90,$G$7)</f>
        <v>17.038</v>
      </c>
      <c r="H90" s="67">
        <f>IF(OR(G90="#N/A N/A",F90="#N/A N/A"),0,  G90 - F90)</f>
        <v>0.92800000000000082</v>
      </c>
      <c r="I90" s="75">
        <f>IF(OR(F90=0,F90="#N/A N/A"),0,H90 / F90*100)</f>
        <v>5.7603972687771616</v>
      </c>
      <c r="J90" s="25">
        <v>-131000</v>
      </c>
      <c r="K90" s="48" t="str">
        <f>CONCATENATE(C335,D90, " Curncy")</f>
        <v>EUREUR Curncy</v>
      </c>
      <c r="L90" s="48">
        <f>IF(D90 = C335,1,_xll.BDP(K90,$L$7))</f>
        <v>1</v>
      </c>
      <c r="M90" s="68">
        <f>IF(D90 = C335,1,_xll.BDP(K90,$M$7)*L90)</f>
        <v>1</v>
      </c>
      <c r="N90" s="69">
        <f>H90*J90*T90/M90</f>
        <v>-121568.0000000001</v>
      </c>
      <c r="O90" s="78">
        <f>N90 / Y335</f>
        <v>-7.0556841400075821E-4</v>
      </c>
      <c r="P90" s="69">
        <f>G90*J90*T90/M90</f>
        <v>-2231978</v>
      </c>
      <c r="Q90" s="10">
        <f>P90 / Y335*100</f>
        <v>-1.2954175256190634</v>
      </c>
      <c r="R90" s="81">
        <f>IF(Q90&lt;0,Q90,0)</f>
        <v>-1.2954175256190634</v>
      </c>
      <c r="S90" s="152">
        <f>IF(Q90&gt;0,Q90,0)</f>
        <v>0</v>
      </c>
      <c r="T90" s="33">
        <f>IF(EXACT(D90,UPPER(D90)),1,0.01)/V90</f>
        <v>1</v>
      </c>
      <c r="U90" s="43">
        <v>0</v>
      </c>
      <c r="V90" s="43">
        <v>1</v>
      </c>
      <c r="W90" s="143">
        <f>IF(AND(Q90&lt;0,O90&gt;0),O90,0)</f>
        <v>0</v>
      </c>
      <c r="X90" s="143">
        <f>IF(AND(Q90&gt;0,O90&gt;0),O90,0)</f>
        <v>0</v>
      </c>
      <c r="Y90" s="194"/>
      <c r="Z90" s="176">
        <f>_xll.BDH(C90,$Z$7,$D$1,$D$1)</f>
        <v>17.524000000000001</v>
      </c>
      <c r="AA90" s="174">
        <f>IF(OR(F90="#N/A N/A",Z90="#N/A N/A"),0,  F90 - Z90)</f>
        <v>-1.4140000000000015</v>
      </c>
      <c r="AB90" s="162">
        <f>IF(OR(Z90=0,Z90="#N/A N/A"),0,AA90 / Z90*100)</f>
        <v>-8.068934033325732</v>
      </c>
      <c r="AC90" s="161">
        <v>-131000</v>
      </c>
      <c r="AD90" s="163">
        <f>IF(D90 = C335,1,_xll.BDP(K90,$AD$7)*L90)</f>
        <v>1</v>
      </c>
      <c r="AE90" s="186">
        <f>AA90*AC90*T90/AD90 / AF335</f>
        <v>1.0725915994477541E-3</v>
      </c>
      <c r="AF90" s="197"/>
      <c r="AG90" s="188"/>
      <c r="AH90" s="170"/>
    </row>
    <row r="91" spans="1:34" s="43" customFormat="1" x14ac:dyDescent="0.2">
      <c r="B91" s="48"/>
      <c r="C91" s="140" t="s">
        <v>181</v>
      </c>
      <c r="D91" s="43" t="str">
        <f>_xll.BDP(C91,$D$7)</f>
        <v>EUR</v>
      </c>
      <c r="E91" s="43" t="s">
        <v>487</v>
      </c>
      <c r="F91" s="66">
        <f>_xll.BDP(C91,$F$7)</f>
        <v>0.56999999999999995</v>
      </c>
      <c r="G91" s="66">
        <f>_xll.BDP(C91,$G$7)</f>
        <v>0.55000000000000004</v>
      </c>
      <c r="H91" s="67">
        <f>IF(OR(G91="#N/A N/A",F91="#N/A N/A"),0,  G91 - F91)</f>
        <v>-1.9999999999999907E-2</v>
      </c>
      <c r="I91" s="75">
        <f>IF(OR(F91=0,F91="#N/A N/A"),0,H91 / F91*100)</f>
        <v>-3.5087719298245452</v>
      </c>
      <c r="J91" s="25">
        <v>-23198</v>
      </c>
      <c r="K91" s="48" t="str">
        <f>CONCATENATE(C335,D91, " Curncy")</f>
        <v>EUREUR Curncy</v>
      </c>
      <c r="L91" s="48">
        <f>IF(D91 = C335,1,_xll.BDP(K91,$L$7))</f>
        <v>1</v>
      </c>
      <c r="M91" s="68">
        <f>IF(D91 = C335,1,_xll.BDP(K91,$M$7)*L91)</f>
        <v>1</v>
      </c>
      <c r="N91" s="69">
        <f>H91*J91*T91/M91</f>
        <v>463.95999999999782</v>
      </c>
      <c r="O91" s="78">
        <f>N91 / Y335</f>
        <v>2.6927770577766352E-6</v>
      </c>
      <c r="P91" s="69">
        <f>G91*J91*T91/M91</f>
        <v>-12758.900000000001</v>
      </c>
      <c r="Q91" s="10">
        <f>P91 / Y335*100</f>
        <v>-7.4051369088857823E-3</v>
      </c>
      <c r="R91" s="81">
        <f>IF(Q91&lt;0,Q91,0)</f>
        <v>-7.4051369088857823E-3</v>
      </c>
      <c r="S91" s="152">
        <f>IF(Q91&gt;0,Q91,0)</f>
        <v>0</v>
      </c>
      <c r="T91" s="33">
        <f>IF(EXACT(D91,UPPER(D91)),1,0.01)/V91</f>
        <v>1</v>
      </c>
      <c r="U91" s="43">
        <v>0</v>
      </c>
      <c r="V91" s="43">
        <v>1</v>
      </c>
      <c r="W91" s="143">
        <f>IF(AND(Q91&lt;0,O91&gt;0),O91,0)</f>
        <v>2.6927770577766352E-6</v>
      </c>
      <c r="X91" s="143">
        <f>IF(AND(Q91&gt;0,O91&gt;0),O91,0)</f>
        <v>0</v>
      </c>
      <c r="Y91" s="194"/>
      <c r="Z91" s="176">
        <f>_xll.BDH(C91,$Z$7,$D$1,$D$1)</f>
        <v>0.58699999999999997</v>
      </c>
      <c r="AA91" s="174">
        <f>IF(OR(F91="#N/A N/A",Z91="#N/A N/A"),0,  F91 - Z91)</f>
        <v>-1.7000000000000015E-2</v>
      </c>
      <c r="AB91" s="162">
        <f>IF(OR(Z91=0,Z91="#N/A N/A"),0,AA91 / Z91*100)</f>
        <v>-2.896081771720616</v>
      </c>
      <c r="AC91" s="161">
        <v>-23198</v>
      </c>
      <c r="AD91" s="163">
        <f>IF(D91 = C335,1,_xll.BDP(K91,$AD$7)*L91)</f>
        <v>1</v>
      </c>
      <c r="AE91" s="186">
        <f>AA91*AC91*T91/AD91 / AF335</f>
        <v>2.2835638096019786E-6</v>
      </c>
      <c r="AF91" s="197"/>
      <c r="AG91" s="188"/>
      <c r="AH91" s="170"/>
    </row>
    <row r="92" spans="1:34" s="43" customFormat="1" x14ac:dyDescent="0.2">
      <c r="A92" s="45" t="s">
        <v>314</v>
      </c>
      <c r="B92" s="61"/>
      <c r="C92" s="220"/>
      <c r="D92" s="45"/>
      <c r="E92" s="47" t="s">
        <v>180</v>
      </c>
      <c r="F92" s="70"/>
      <c r="G92" s="70"/>
      <c r="H92" s="71"/>
      <c r="I92" s="76"/>
      <c r="J92" s="40"/>
      <c r="K92" s="49"/>
      <c r="L92" s="49"/>
      <c r="M92" s="72"/>
      <c r="N92" s="73">
        <f t="shared" ref="N92:S92" si="45" xml:space="preserve"> SUM(N89:N91)</f>
        <v>-119275.28000000014</v>
      </c>
      <c r="O92" s="79">
        <f t="shared" si="45"/>
        <v>-6.9226169830133245E-4</v>
      </c>
      <c r="P92" s="73">
        <f t="shared" si="45"/>
        <v>-736009.9</v>
      </c>
      <c r="Q92" s="41">
        <f t="shared" si="45"/>
        <v>-0.42717272459187972</v>
      </c>
      <c r="R92" s="82">
        <f t="shared" si="45"/>
        <v>-1.3028226625279493</v>
      </c>
      <c r="S92" s="153">
        <f t="shared" si="45"/>
        <v>0.87564993793606949</v>
      </c>
      <c r="T92" s="38"/>
      <c r="U92" s="45"/>
      <c r="V92" s="45"/>
      <c r="W92" s="144">
        <f xml:space="preserve"> SUM(W89:W91)</f>
        <v>2.6927770577766352E-6</v>
      </c>
      <c r="X92" s="144">
        <f xml:space="preserve"> SUM(X89:X91)</f>
        <v>1.0613938641649102E-5</v>
      </c>
      <c r="Y92" s="207"/>
      <c r="Z92" s="165"/>
      <c r="AA92" s="175"/>
      <c r="AB92" s="164"/>
      <c r="AC92" s="165"/>
      <c r="AD92" s="171"/>
      <c r="AE92" s="187">
        <f xml:space="preserve"> SUM(AE89:AE91)</f>
        <v>3.0185066031165826E-4</v>
      </c>
      <c r="AF92" s="208"/>
      <c r="AG92" s="188"/>
      <c r="AH92" s="170"/>
    </row>
    <row r="93" spans="1:34" s="43" customFormat="1" x14ac:dyDescent="0.2">
      <c r="B93" s="48"/>
      <c r="C93" s="140"/>
      <c r="F93" s="66"/>
      <c r="G93" s="66"/>
      <c r="H93" s="67"/>
      <c r="I93" s="75"/>
      <c r="J93" s="25"/>
      <c r="K93" s="48"/>
      <c r="L93" s="48"/>
      <c r="M93" s="68"/>
      <c r="N93" s="69"/>
      <c r="O93" s="78"/>
      <c r="P93" s="69"/>
      <c r="Q93" s="10"/>
      <c r="R93" s="81"/>
      <c r="S93" s="152"/>
      <c r="T93" s="33"/>
      <c r="W93" s="143"/>
      <c r="X93" s="143"/>
      <c r="Y93" s="194"/>
      <c r="Z93" s="176"/>
      <c r="AA93" s="174"/>
      <c r="AB93" s="162"/>
      <c r="AC93" s="161"/>
      <c r="AD93" s="163"/>
      <c r="AE93" s="186"/>
      <c r="AF93" s="197"/>
      <c r="AG93" s="188"/>
      <c r="AH93" s="170"/>
    </row>
    <row r="94" spans="1:34" s="43" customFormat="1" x14ac:dyDescent="0.2">
      <c r="B94" s="48"/>
      <c r="C94" s="140" t="s">
        <v>179</v>
      </c>
      <c r="D94" s="43" t="str">
        <f>_xll.BDP(C94,$D$7)</f>
        <v>JPY</v>
      </c>
      <c r="E94" s="43" t="s">
        <v>486</v>
      </c>
      <c r="F94" s="66">
        <f>_xll.BDP(C94,$F$7)</f>
        <v>1719</v>
      </c>
      <c r="G94" s="66">
        <f>_xll.BDP(C94,$G$7)</f>
        <v>1721</v>
      </c>
      <c r="H94" s="67">
        <f t="shared" ref="H94:H107" si="46">IF(OR(G94="#N/A N/A",F94="#N/A N/A"),0,  G94 - F94)</f>
        <v>2</v>
      </c>
      <c r="I94" s="75">
        <f t="shared" ref="I94:I107" si="47">IF(OR(F94=0,F94="#N/A N/A"),0,H94 / F94*100)</f>
        <v>0.11634671320535195</v>
      </c>
      <c r="J94" s="25">
        <v>29600</v>
      </c>
      <c r="K94" s="48" t="str">
        <f>CONCATENATE(C335,D94, " Curncy")</f>
        <v>EURJPY Curncy</v>
      </c>
      <c r="L94" s="48">
        <f>IF(D94 = C335,1,_xll.BDP(K94,$L$7))</f>
        <v>1</v>
      </c>
      <c r="M94" s="68">
        <f>IF(D94 = C335,1,_xll.BDP(K94,$M$7)*L94)</f>
        <v>131.52000000000001</v>
      </c>
      <c r="N94" s="69">
        <f t="shared" ref="N94:N107" si="48">H94*J94*T94/M94</f>
        <v>450.12165450121648</v>
      </c>
      <c r="O94" s="78">
        <f>N94 / Y335</f>
        <v>2.6124606958559842E-6</v>
      </c>
      <c r="P94" s="69">
        <f t="shared" ref="P94:P107" si="49">G94*J94*T94/M94</f>
        <v>387329.68369829678</v>
      </c>
      <c r="Q94" s="10">
        <f>P94 / Y335*100</f>
        <v>0.22480224287840744</v>
      </c>
      <c r="R94" s="81">
        <f t="shared" ref="R94:R107" si="50">IF(Q94&lt;0,Q94,0)</f>
        <v>0</v>
      </c>
      <c r="S94" s="152">
        <f t="shared" ref="S94:S107" si="51">IF(Q94&gt;0,Q94,0)</f>
        <v>0.22480224287840744</v>
      </c>
      <c r="T94" s="33">
        <f t="shared" ref="T94:T107" si="52">IF(EXACT(D94,UPPER(D94)),1,0.01)/V94</f>
        <v>1</v>
      </c>
      <c r="U94" s="43">
        <v>0</v>
      </c>
      <c r="V94" s="43">
        <v>1</v>
      </c>
      <c r="W94" s="143">
        <f t="shared" ref="W94:W107" si="53">IF(AND(Q94&lt;0,O94&gt;0),O94,0)</f>
        <v>0</v>
      </c>
      <c r="X94" s="143">
        <f t="shared" ref="X94:X107" si="54">IF(AND(Q94&gt;0,O94&gt;0),O94,0)</f>
        <v>2.6124606958559842E-6</v>
      </c>
      <c r="Y94" s="194"/>
      <c r="Z94" s="176">
        <f>_xll.BDH(C94,$Z$7,$D$1,$D$1)</f>
        <v>1683</v>
      </c>
      <c r="AA94" s="174">
        <f t="shared" ref="AA94:AA107" si="55">IF(OR(F94="#N/A N/A",Z94="#N/A N/A"),0,  F94 - Z94)</f>
        <v>36</v>
      </c>
      <c r="AB94" s="162">
        <f t="shared" ref="AB94:AB107" si="56">IF(OR(Z94=0,Z94="#N/A N/A"),0,AA94 / Z94*100)</f>
        <v>2.1390374331550799</v>
      </c>
      <c r="AC94" s="161">
        <v>29600</v>
      </c>
      <c r="AD94" s="163">
        <f>IF(D94 = C335,1,_xll.BDP(K94,$AD$7)*L94)</f>
        <v>130.22999999999999</v>
      </c>
      <c r="AE94" s="186">
        <f>AA94*AC94*T94/AD94 / AF335</f>
        <v>4.738019648365649E-5</v>
      </c>
      <c r="AF94" s="197"/>
      <c r="AG94" s="188"/>
      <c r="AH94" s="170"/>
    </row>
    <row r="95" spans="1:34" s="43" customFormat="1" x14ac:dyDescent="0.2">
      <c r="B95" s="48">
        <v>24106</v>
      </c>
      <c r="D95" s="43" t="s">
        <v>36</v>
      </c>
      <c r="E95" s="43" t="s">
        <v>292</v>
      </c>
      <c r="F95" s="66">
        <v>99.283757100000003</v>
      </c>
      <c r="G95" s="66">
        <v>99.283757100000003</v>
      </c>
      <c r="H95" s="67">
        <f t="shared" si="46"/>
        <v>0</v>
      </c>
      <c r="I95" s="75">
        <f t="shared" si="47"/>
        <v>0</v>
      </c>
      <c r="J95" s="25">
        <v>105000</v>
      </c>
      <c r="K95" s="48" t="str">
        <f>CONCATENATE(C335,D95, " Curncy")</f>
        <v>EURUSD Curncy</v>
      </c>
      <c r="L95" s="48">
        <f>IF(D95 = C335,1,_xll.BDP(K95,$L$7))</f>
        <v>1</v>
      </c>
      <c r="M95" s="68">
        <f>IF(D95 = C335,1,_xll.BDP(K95,$M$7)*L95)</f>
        <v>1.2408999999999999</v>
      </c>
      <c r="N95" s="69">
        <f t="shared" si="48"/>
        <v>0</v>
      </c>
      <c r="O95" s="78">
        <f>N95 / Y335</f>
        <v>0</v>
      </c>
      <c r="P95" s="69">
        <f t="shared" si="49"/>
        <v>84009.948388266581</v>
      </c>
      <c r="Q95" s="10">
        <f>P95 / Y335*100</f>
        <v>4.8758526951660601E-2</v>
      </c>
      <c r="R95" s="81">
        <f t="shared" si="50"/>
        <v>0</v>
      </c>
      <c r="S95" s="152">
        <f t="shared" si="51"/>
        <v>4.8758526951660601E-2</v>
      </c>
      <c r="T95" s="33">
        <f t="shared" si="52"/>
        <v>0.01</v>
      </c>
      <c r="U95" s="43">
        <v>1</v>
      </c>
      <c r="V95" s="43">
        <v>100</v>
      </c>
      <c r="W95" s="143">
        <f t="shared" si="53"/>
        <v>0</v>
      </c>
      <c r="X95" s="143">
        <f t="shared" si="54"/>
        <v>0</v>
      </c>
      <c r="Y95" s="194"/>
      <c r="Z95" s="176">
        <v>99.283757100000003</v>
      </c>
      <c r="AA95" s="174">
        <f t="shared" si="55"/>
        <v>0</v>
      </c>
      <c r="AB95" s="162">
        <f t="shared" si="56"/>
        <v>0</v>
      </c>
      <c r="AC95" s="161">
        <v>105000</v>
      </c>
      <c r="AD95" s="163">
        <f>IF(D95 = C335,1,_xll.BDP(K95,$AD$7)*L95)</f>
        <v>1.2317</v>
      </c>
      <c r="AE95" s="186">
        <f>AA95*AC95*T95/AD95 / AF335</f>
        <v>0</v>
      </c>
      <c r="AF95" s="197"/>
      <c r="AG95" s="188"/>
      <c r="AH95" s="170"/>
    </row>
    <row r="96" spans="1:34" s="43" customFormat="1" x14ac:dyDescent="0.2">
      <c r="B96" s="48"/>
      <c r="C96" s="140" t="s">
        <v>178</v>
      </c>
      <c r="D96" s="43" t="str">
        <f>_xll.BDP(C96,$D$7)</f>
        <v>USD</v>
      </c>
      <c r="E96" s="43" t="s">
        <v>485</v>
      </c>
      <c r="F96" s="66">
        <f>_xll.BDP(C96,$F$7)</f>
        <v>110.976</v>
      </c>
      <c r="G96" s="66">
        <f>_xll.BDP(C96,$G$7)</f>
        <v>114.417</v>
      </c>
      <c r="H96" s="67">
        <f t="shared" si="46"/>
        <v>3.4410000000000025</v>
      </c>
      <c r="I96" s="75">
        <f t="shared" si="47"/>
        <v>3.1006704152249158</v>
      </c>
      <c r="J96" s="25">
        <v>260000</v>
      </c>
      <c r="K96" s="48" t="str">
        <f>CONCATENATE(C335,D96, " Curncy")</f>
        <v>EURUSD Curncy</v>
      </c>
      <c r="L96" s="48">
        <f>IF(D96 = C335,1,_xll.BDP(K96,$L$7))</f>
        <v>1</v>
      </c>
      <c r="M96" s="68">
        <f>IF(D96 = C335,1,_xll.BDP(K96,$M$7)*L96)</f>
        <v>1.2408999999999999</v>
      </c>
      <c r="N96" s="69">
        <f t="shared" si="48"/>
        <v>7209.767104520919</v>
      </c>
      <c r="O96" s="78">
        <f>N96 / Y335</f>
        <v>4.1844761296160662E-5</v>
      </c>
      <c r="P96" s="69">
        <f t="shared" si="49"/>
        <v>239732.6134257394</v>
      </c>
      <c r="Q96" s="10">
        <f>P96 / Y335*100</f>
        <v>0.13913839154963123</v>
      </c>
      <c r="R96" s="81">
        <f t="shared" si="50"/>
        <v>0</v>
      </c>
      <c r="S96" s="152">
        <f t="shared" si="51"/>
        <v>0.13913839154963123</v>
      </c>
      <c r="T96" s="33">
        <f t="shared" si="52"/>
        <v>0.01</v>
      </c>
      <c r="U96" s="43">
        <v>0</v>
      </c>
      <c r="V96" s="43">
        <v>100</v>
      </c>
      <c r="W96" s="143">
        <f t="shared" si="53"/>
        <v>0</v>
      </c>
      <c r="X96" s="143">
        <f t="shared" si="54"/>
        <v>4.1844761296160662E-5</v>
      </c>
      <c r="Y96" s="194"/>
      <c r="Z96" s="176" t="str">
        <f>_xll.BDH(C96,$Z$7,$D$1,$D$1)</f>
        <v>#N/A N/A</v>
      </c>
      <c r="AA96" s="174">
        <f t="shared" si="55"/>
        <v>0</v>
      </c>
      <c r="AB96" s="162">
        <f t="shared" si="56"/>
        <v>0</v>
      </c>
      <c r="AC96" s="161">
        <v>260000</v>
      </c>
      <c r="AD96" s="163">
        <f>IF(D96 = C335,1,_xll.BDP(K96,$AD$7)*L96)</f>
        <v>1.2317</v>
      </c>
      <c r="AE96" s="186">
        <f>AA96*AC96*T96/AD96 / AF335</f>
        <v>0</v>
      </c>
      <c r="AF96" s="197"/>
      <c r="AG96" s="188"/>
      <c r="AH96" s="170"/>
    </row>
    <row r="97" spans="1:34" s="43" customFormat="1" x14ac:dyDescent="0.2">
      <c r="B97" s="48"/>
      <c r="C97" s="140" t="s">
        <v>177</v>
      </c>
      <c r="D97" s="43" t="str">
        <f>_xll.BDP(C97,$D$7)</f>
        <v>JPY</v>
      </c>
      <c r="E97" s="43" t="s">
        <v>484</v>
      </c>
      <c r="F97" s="66">
        <f>_xll.BDP(C97,$F$7)</f>
        <v>224</v>
      </c>
      <c r="G97" s="66">
        <f>_xll.BDP(C97,$G$7)</f>
        <v>219</v>
      </c>
      <c r="H97" s="67">
        <f t="shared" si="46"/>
        <v>-5</v>
      </c>
      <c r="I97" s="75">
        <f t="shared" si="47"/>
        <v>-2.2321428571428572</v>
      </c>
      <c r="J97" s="25">
        <v>-900000</v>
      </c>
      <c r="K97" s="48" t="str">
        <f>CONCATENATE(C335,D97, " Curncy")</f>
        <v>EURJPY Curncy</v>
      </c>
      <c r="L97" s="48">
        <f>IF(D97 = C335,1,_xll.BDP(K97,$L$7))</f>
        <v>1</v>
      </c>
      <c r="M97" s="68">
        <f>IF(D97 = C335,1,_xll.BDP(K97,$M$7)*L97)</f>
        <v>131.52000000000001</v>
      </c>
      <c r="N97" s="69">
        <f t="shared" si="48"/>
        <v>34215.328467153282</v>
      </c>
      <c r="O97" s="78">
        <f>N97 / Y335</f>
        <v>1.9858231640797178E-4</v>
      </c>
      <c r="P97" s="69">
        <f t="shared" si="49"/>
        <v>-1498631.3868613138</v>
      </c>
      <c r="Q97" s="10">
        <f>P97 / Y335*100</f>
        <v>-0.86979054586691662</v>
      </c>
      <c r="R97" s="81">
        <f t="shared" si="50"/>
        <v>-0.86979054586691662</v>
      </c>
      <c r="S97" s="152">
        <f t="shared" si="51"/>
        <v>0</v>
      </c>
      <c r="T97" s="33">
        <f t="shared" si="52"/>
        <v>1</v>
      </c>
      <c r="U97" s="43">
        <v>0</v>
      </c>
      <c r="V97" s="43">
        <v>1</v>
      </c>
      <c r="W97" s="143">
        <f t="shared" si="53"/>
        <v>1.9858231640797178E-4</v>
      </c>
      <c r="X97" s="143">
        <f t="shared" si="54"/>
        <v>0</v>
      </c>
      <c r="Y97" s="194"/>
      <c r="Z97" s="176">
        <f>_xll.BDH(C97,$Z$7,$D$1,$D$1)</f>
        <v>223</v>
      </c>
      <c r="AA97" s="174">
        <f t="shared" si="55"/>
        <v>1</v>
      </c>
      <c r="AB97" s="162">
        <f t="shared" si="56"/>
        <v>0.44843049327354262</v>
      </c>
      <c r="AC97" s="161">
        <v>-1568000</v>
      </c>
      <c r="AD97" s="163">
        <f>IF(D97 = C335,1,_xll.BDP(K97,$AD$7)*L97)</f>
        <v>130.22999999999999</v>
      </c>
      <c r="AE97" s="186">
        <f>AA97*AC97*T97/AD97 / AF335</f>
        <v>-6.9718607438413452E-5</v>
      </c>
      <c r="AF97" s="197"/>
      <c r="AG97" s="188"/>
      <c r="AH97" s="170"/>
    </row>
    <row r="98" spans="1:34" s="43" customFormat="1" x14ac:dyDescent="0.2">
      <c r="B98" s="48"/>
      <c r="C98" s="140" t="s">
        <v>176</v>
      </c>
      <c r="D98" s="43" t="str">
        <f>_xll.BDP(C98,$D$7)</f>
        <v>JPY</v>
      </c>
      <c r="E98" s="43" t="s">
        <v>483</v>
      </c>
      <c r="F98" s="66">
        <f>_xll.BDP(C98,$F$7)</f>
        <v>151.09</v>
      </c>
      <c r="G98" s="66">
        <f>_xll.BDP(C98,$G$7)</f>
        <v>151.04</v>
      </c>
      <c r="H98" s="67">
        <f t="shared" si="46"/>
        <v>-5.0000000000011369E-2</v>
      </c>
      <c r="I98" s="75">
        <f t="shared" si="47"/>
        <v>-3.3092858561130034E-2</v>
      </c>
      <c r="J98" s="25">
        <v>0</v>
      </c>
      <c r="K98" s="48" t="str">
        <f>CONCATENATE(C335,D98, " Curncy")</f>
        <v>EURJPY Curncy</v>
      </c>
      <c r="L98" s="48">
        <f>IF(D98 = C335,1,_xll.BDP(K98,$L$7))</f>
        <v>1</v>
      </c>
      <c r="M98" s="68">
        <f>IF(D98 = C335,1,_xll.BDP(K98,$M$7)*L98)</f>
        <v>131.52000000000001</v>
      </c>
      <c r="N98" s="69">
        <f t="shared" si="48"/>
        <v>0</v>
      </c>
      <c r="O98" s="78">
        <f>N98 / Y335</f>
        <v>0</v>
      </c>
      <c r="P98" s="69">
        <f t="shared" si="49"/>
        <v>0</v>
      </c>
      <c r="Q98" s="10">
        <f>P98 / Y335*100</f>
        <v>0</v>
      </c>
      <c r="R98" s="81">
        <f t="shared" si="50"/>
        <v>0</v>
      </c>
      <c r="S98" s="152">
        <f t="shared" si="51"/>
        <v>0</v>
      </c>
      <c r="T98" s="33">
        <f t="shared" si="52"/>
        <v>1000000</v>
      </c>
      <c r="U98" s="43">
        <v>0</v>
      </c>
      <c r="V98" s="43">
        <v>9.9999999999999995E-7</v>
      </c>
      <c r="W98" s="143">
        <f t="shared" si="53"/>
        <v>0</v>
      </c>
      <c r="X98" s="143">
        <f t="shared" si="54"/>
        <v>0</v>
      </c>
      <c r="Y98" s="194"/>
      <c r="Z98" s="176">
        <f>_xll.BDH(C98,$Z$7,$D$1,$D$1)</f>
        <v>150.97</v>
      </c>
      <c r="AA98" s="174">
        <f t="shared" si="55"/>
        <v>0.12000000000000455</v>
      </c>
      <c r="AB98" s="162">
        <f t="shared" si="56"/>
        <v>7.9485990594160796E-2</v>
      </c>
      <c r="AC98" s="161">
        <v>0</v>
      </c>
      <c r="AD98" s="163">
        <f>IF(D98 = C335,1,_xll.BDP(K98,$AD$7)*L98)</f>
        <v>130.22999999999999</v>
      </c>
      <c r="AE98" s="186">
        <f>AA98*AC98*T98/AD98 / AF335</f>
        <v>0</v>
      </c>
      <c r="AF98" s="197"/>
      <c r="AG98" s="188"/>
      <c r="AH98" s="170"/>
    </row>
    <row r="99" spans="1:34" s="43" customFormat="1" x14ac:dyDescent="0.2">
      <c r="B99" s="48"/>
      <c r="C99" s="140" t="s">
        <v>175</v>
      </c>
      <c r="D99" s="43" t="str">
        <f>_xll.BDP(C99,$D$7)</f>
        <v>JPY</v>
      </c>
      <c r="E99" s="43" t="s">
        <v>482</v>
      </c>
      <c r="F99" s="66">
        <f>_xll.BDP(C99,$F$7)</f>
        <v>736.3</v>
      </c>
      <c r="G99" s="66">
        <f>_xll.BDP(C99,$G$7)</f>
        <v>730.2</v>
      </c>
      <c r="H99" s="67">
        <f t="shared" si="46"/>
        <v>-6.0999999999999091</v>
      </c>
      <c r="I99" s="75">
        <f t="shared" si="47"/>
        <v>-0.82846665761237404</v>
      </c>
      <c r="J99" s="25">
        <v>120040</v>
      </c>
      <c r="K99" s="48" t="str">
        <f>CONCATENATE(C335,D99, " Curncy")</f>
        <v>EURJPY Curncy</v>
      </c>
      <c r="L99" s="48">
        <f>IF(D99 = C335,1,_xll.BDP(K99,$L$7))</f>
        <v>1</v>
      </c>
      <c r="M99" s="68">
        <f>IF(D99 = C335,1,_xll.BDP(K99,$M$7)*L99)</f>
        <v>131.52000000000001</v>
      </c>
      <c r="N99" s="69">
        <f t="shared" si="48"/>
        <v>-5567.5486618004034</v>
      </c>
      <c r="O99" s="78">
        <f>N99 / Y335</f>
        <v>-3.2313491043519276E-5</v>
      </c>
      <c r="P99" s="69">
        <f t="shared" si="49"/>
        <v>666462.95620437956</v>
      </c>
      <c r="Q99" s="10">
        <f>P99 / Y335*100</f>
        <v>0.38680837967177256</v>
      </c>
      <c r="R99" s="81">
        <f t="shared" si="50"/>
        <v>0</v>
      </c>
      <c r="S99" s="152">
        <f t="shared" si="51"/>
        <v>0.38680837967177256</v>
      </c>
      <c r="T99" s="33">
        <f t="shared" si="52"/>
        <v>1</v>
      </c>
      <c r="U99" s="43">
        <v>0</v>
      </c>
      <c r="V99" s="43">
        <v>1</v>
      </c>
      <c r="W99" s="143">
        <f t="shared" si="53"/>
        <v>0</v>
      </c>
      <c r="X99" s="143">
        <f t="shared" si="54"/>
        <v>0</v>
      </c>
      <c r="Y99" s="194"/>
      <c r="Z99" s="176">
        <f>_xll.BDH(C99,$Z$7,$D$1,$D$1)</f>
        <v>769.6</v>
      </c>
      <c r="AA99" s="174">
        <f t="shared" si="55"/>
        <v>-33.300000000000068</v>
      </c>
      <c r="AB99" s="162">
        <f t="shared" si="56"/>
        <v>-4.3269230769230855</v>
      </c>
      <c r="AC99" s="161">
        <v>120040</v>
      </c>
      <c r="AD99" s="163">
        <f>IF(D99 = C335,1,_xll.BDP(K99,$AD$7)*L99)</f>
        <v>130.22999999999999</v>
      </c>
      <c r="AE99" s="186">
        <f>AA99*AC99*T99/AD99 / AF335</f>
        <v>-1.7773496205931679E-4</v>
      </c>
      <c r="AF99" s="197"/>
      <c r="AG99" s="188"/>
      <c r="AH99" s="170"/>
    </row>
    <row r="100" spans="1:34" x14ac:dyDescent="0.2">
      <c r="C100" s="221" t="s">
        <v>23</v>
      </c>
      <c r="D100" s="1" t="str">
        <f>_xll.BDP(C100,$D$7)</f>
        <v>JPY</v>
      </c>
      <c r="E100" s="1" t="s">
        <v>349</v>
      </c>
      <c r="F100" s="2">
        <f>_xll.BDP(C100,$F$7)</f>
        <v>1854.5</v>
      </c>
      <c r="G100" s="2">
        <f>_xll.BDP(C100,$G$7)</f>
        <v>1846</v>
      </c>
      <c r="H100" s="33">
        <f t="shared" si="46"/>
        <v>-8.5</v>
      </c>
      <c r="I100" s="22">
        <f t="shared" si="47"/>
        <v>-0.45834456726880557</v>
      </c>
      <c r="J100" s="25">
        <v>90000</v>
      </c>
      <c r="K100" s="48" t="str">
        <f>CONCATENATE(C335,D100, " Curncy")</f>
        <v>EURJPY Curncy</v>
      </c>
      <c r="L100" s="1">
        <f>IF(D100 = C335,1,_xll.BDP(K100,$L$7))</f>
        <v>1</v>
      </c>
      <c r="M100" s="4">
        <f>IF(D100 = C335,1,_xll.BDP(K100,$M$7)*L100)</f>
        <v>131.52000000000001</v>
      </c>
      <c r="N100" s="7">
        <f t="shared" si="48"/>
        <v>-5816.6058394160582</v>
      </c>
      <c r="O100" s="8">
        <f>N100 / Y335</f>
        <v>-3.3758993789355208E-5</v>
      </c>
      <c r="P100" s="7">
        <f t="shared" si="49"/>
        <v>1263229.9270072991</v>
      </c>
      <c r="Q100" s="10">
        <f>P100 / Y335*100</f>
        <v>0.7331659121782319</v>
      </c>
      <c r="R100" s="10">
        <f t="shared" si="50"/>
        <v>0</v>
      </c>
      <c r="S100" s="150">
        <f t="shared" si="51"/>
        <v>0.7331659121782319</v>
      </c>
      <c r="T100" s="33">
        <f t="shared" si="52"/>
        <v>1</v>
      </c>
      <c r="U100" s="43">
        <v>0</v>
      </c>
      <c r="V100" s="43">
        <v>1</v>
      </c>
      <c r="W100" s="143">
        <f t="shared" si="53"/>
        <v>0</v>
      </c>
      <c r="X100" s="143">
        <f t="shared" si="54"/>
        <v>0</v>
      </c>
      <c r="Y100" s="194"/>
      <c r="Z100" s="177">
        <f>_xll.BDH(C100,$Z$7,$D$1,$D$1)</f>
        <v>1941.5</v>
      </c>
      <c r="AA100" s="174">
        <f t="shared" si="55"/>
        <v>-87</v>
      </c>
      <c r="AB100" s="166">
        <f t="shared" si="56"/>
        <v>-4.4810713365954156</v>
      </c>
      <c r="AC100" s="161">
        <v>90000</v>
      </c>
      <c r="AD100" s="163">
        <f>IF(D100 = C335,1,_xll.BDP(K100,$AD$7)*L100)</f>
        <v>130.22999999999999</v>
      </c>
      <c r="AE100" s="186">
        <f>AA100*AC100*T100/AD100 / AF335</f>
        <v>-3.4814840321605701E-4</v>
      </c>
      <c r="AF100" s="197"/>
      <c r="AH100" s="170"/>
    </row>
    <row r="101" spans="1:34" s="43" customFormat="1" x14ac:dyDescent="0.2">
      <c r="B101" s="48"/>
      <c r="C101" s="221" t="s">
        <v>174</v>
      </c>
      <c r="D101" s="43" t="str">
        <f>_xll.BDP(C101,$D$7)</f>
        <v>JPY</v>
      </c>
      <c r="E101" s="43" t="s">
        <v>481</v>
      </c>
      <c r="F101" s="2">
        <f>_xll.BDP(C101,$F$7)</f>
        <v>3545</v>
      </c>
      <c r="G101" s="2">
        <f>_xll.BDP(C101,$G$7)</f>
        <v>3525</v>
      </c>
      <c r="H101" s="33">
        <f t="shared" si="46"/>
        <v>-20</v>
      </c>
      <c r="I101" s="22">
        <f t="shared" si="47"/>
        <v>-0.56417489421720735</v>
      </c>
      <c r="J101" s="25">
        <v>-61170</v>
      </c>
      <c r="K101" s="48" t="str">
        <f>CONCATENATE(C335,D101, " Curncy")</f>
        <v>EURJPY Curncy</v>
      </c>
      <c r="L101" s="43">
        <f>IF(D101 = C335,1,_xll.BDP(K101,$L$7))</f>
        <v>1</v>
      </c>
      <c r="M101" s="4">
        <f>IF(D101 = C335,1,_xll.BDP(K101,$M$7)*L101)</f>
        <v>131.52000000000001</v>
      </c>
      <c r="N101" s="7">
        <f t="shared" si="48"/>
        <v>9302.0072992700716</v>
      </c>
      <c r="O101" s="8">
        <f>N101 / Y335</f>
        <v>5.3987912420780596E-5</v>
      </c>
      <c r="P101" s="7">
        <f t="shared" si="49"/>
        <v>-1639478.7864963503</v>
      </c>
      <c r="Q101" s="10">
        <f>P101 / Y335*100</f>
        <v>-0.95153695641625802</v>
      </c>
      <c r="R101" s="10">
        <f t="shared" si="50"/>
        <v>-0.95153695641625802</v>
      </c>
      <c r="S101" s="150">
        <f t="shared" si="51"/>
        <v>0</v>
      </c>
      <c r="T101" s="33">
        <f t="shared" si="52"/>
        <v>1</v>
      </c>
      <c r="U101" s="43">
        <v>0</v>
      </c>
      <c r="V101" s="43">
        <v>1</v>
      </c>
      <c r="W101" s="143">
        <f t="shared" si="53"/>
        <v>5.3987912420780596E-5</v>
      </c>
      <c r="X101" s="143">
        <f t="shared" si="54"/>
        <v>0</v>
      </c>
      <c r="Y101" s="194"/>
      <c r="Z101" s="177">
        <f>_xll.BDH(C101,$Z$7,$D$1,$D$1)</f>
        <v>3730</v>
      </c>
      <c r="AA101" s="174">
        <f t="shared" si="55"/>
        <v>-185</v>
      </c>
      <c r="AB101" s="166">
        <f t="shared" si="56"/>
        <v>-4.9597855227882039</v>
      </c>
      <c r="AC101" s="161">
        <v>-61170</v>
      </c>
      <c r="AD101" s="163">
        <f>IF(D101 = C335,1,_xll.BDP(K101,$AD$7)*L101)</f>
        <v>130.22999999999999</v>
      </c>
      <c r="AE101" s="186">
        <f>AA101*AC101*T101/AD101 / AF335</f>
        <v>5.0316781578216448E-4</v>
      </c>
      <c r="AF101" s="197"/>
      <c r="AG101" s="188"/>
      <c r="AH101" s="170"/>
    </row>
    <row r="102" spans="1:34" s="43" customFormat="1" x14ac:dyDescent="0.2">
      <c r="B102" s="48"/>
      <c r="C102" s="221" t="s">
        <v>173</v>
      </c>
      <c r="D102" s="43" t="str">
        <f>_xll.BDP(C102,$D$7)</f>
        <v>JPY</v>
      </c>
      <c r="E102" s="43" t="s">
        <v>480</v>
      </c>
      <c r="F102" s="2">
        <f>_xll.BDP(C102,$F$7)</f>
        <v>900</v>
      </c>
      <c r="G102" s="2">
        <f>_xll.BDP(C102,$G$7)</f>
        <v>922</v>
      </c>
      <c r="H102" s="33">
        <f t="shared" si="46"/>
        <v>22</v>
      </c>
      <c r="I102" s="22">
        <f t="shared" si="47"/>
        <v>2.4444444444444446</v>
      </c>
      <c r="J102" s="25">
        <v>144000</v>
      </c>
      <c r="K102" s="48" t="str">
        <f>CONCATENATE(C335,D102, " Curncy")</f>
        <v>EURJPY Curncy</v>
      </c>
      <c r="L102" s="43">
        <f>IF(D102 = C335,1,_xll.BDP(K102,$L$7))</f>
        <v>1</v>
      </c>
      <c r="M102" s="4">
        <f>IF(D102 = C335,1,_xll.BDP(K102,$M$7)*L102)</f>
        <v>131.52000000000001</v>
      </c>
      <c r="N102" s="7">
        <f t="shared" si="48"/>
        <v>24087.59124087591</v>
      </c>
      <c r="O102" s="8">
        <f>N102 / Y335</f>
        <v>1.3980195075121213E-4</v>
      </c>
      <c r="P102" s="7">
        <f t="shared" si="49"/>
        <v>1009489.0510948905</v>
      </c>
      <c r="Q102" s="10">
        <f>P102 / Y335*100</f>
        <v>0.58589726633007999</v>
      </c>
      <c r="R102" s="10">
        <f t="shared" si="50"/>
        <v>0</v>
      </c>
      <c r="S102" s="150">
        <f t="shared" si="51"/>
        <v>0.58589726633007999</v>
      </c>
      <c r="T102" s="33">
        <f t="shared" si="52"/>
        <v>1</v>
      </c>
      <c r="U102" s="43">
        <v>0</v>
      </c>
      <c r="V102" s="43">
        <v>1</v>
      </c>
      <c r="W102" s="143">
        <f t="shared" si="53"/>
        <v>0</v>
      </c>
      <c r="X102" s="143">
        <f t="shared" si="54"/>
        <v>1.3980195075121213E-4</v>
      </c>
      <c r="Y102" s="194"/>
      <c r="Z102" s="177">
        <f>_xll.BDH(C102,$Z$7,$D$1,$D$1)</f>
        <v>948</v>
      </c>
      <c r="AA102" s="174">
        <f t="shared" si="55"/>
        <v>-48</v>
      </c>
      <c r="AB102" s="166">
        <f t="shared" si="56"/>
        <v>-5.0632911392405067</v>
      </c>
      <c r="AC102" s="161">
        <v>144000</v>
      </c>
      <c r="AD102" s="163">
        <f>IF(D102 = C335,1,_xll.BDP(K102,$AD$7)*L102)</f>
        <v>130.22999999999999</v>
      </c>
      <c r="AE102" s="186">
        <f>AA102*AC102*T102/AD102 / AF335</f>
        <v>-3.0733100421831237E-4</v>
      </c>
      <c r="AF102" s="197"/>
      <c r="AG102" s="188"/>
      <c r="AH102" s="170"/>
    </row>
    <row r="103" spans="1:34" s="43" customFormat="1" x14ac:dyDescent="0.2">
      <c r="B103" s="48"/>
      <c r="C103" s="221" t="s">
        <v>172</v>
      </c>
      <c r="D103" s="43" t="str">
        <f>_xll.BDP(C103,$D$7)</f>
        <v>JPY</v>
      </c>
      <c r="E103" s="43" t="s">
        <v>479</v>
      </c>
      <c r="F103" s="2">
        <f>_xll.BDP(C103,$F$7)</f>
        <v>6326</v>
      </c>
      <c r="G103" s="2">
        <f>_xll.BDP(C103,$G$7)</f>
        <v>6591</v>
      </c>
      <c r="H103" s="33">
        <f t="shared" si="46"/>
        <v>265</v>
      </c>
      <c r="I103" s="22">
        <f t="shared" si="47"/>
        <v>4.1890610180208663</v>
      </c>
      <c r="J103" s="25">
        <v>191000</v>
      </c>
      <c r="K103" s="48" t="str">
        <f>CONCATENATE(C335,D103, " Curncy")</f>
        <v>EURJPY Curncy</v>
      </c>
      <c r="L103" s="43">
        <f>IF(D103 = C335,1,_xll.BDP(K103,$L$7))</f>
        <v>1</v>
      </c>
      <c r="M103" s="4">
        <f>IF(D103 = C335,1,_xll.BDP(K103,$M$7)*L103)</f>
        <v>131.52000000000001</v>
      </c>
      <c r="N103" s="7">
        <f t="shared" si="48"/>
        <v>384846.41119221406</v>
      </c>
      <c r="O103" s="8">
        <f>N103 / Y335</f>
        <v>2.2336097655532203E-3</v>
      </c>
      <c r="P103" s="7">
        <f t="shared" si="49"/>
        <v>9571783.7591240872</v>
      </c>
      <c r="Q103" s="10">
        <f>P103 / Y335*100</f>
        <v>5.5553667791551984</v>
      </c>
      <c r="R103" s="10">
        <f t="shared" si="50"/>
        <v>0</v>
      </c>
      <c r="S103" s="150">
        <f t="shared" si="51"/>
        <v>5.5553667791551984</v>
      </c>
      <c r="T103" s="33">
        <f t="shared" si="52"/>
        <v>1</v>
      </c>
      <c r="U103" s="43">
        <v>0</v>
      </c>
      <c r="V103" s="43">
        <v>1</v>
      </c>
      <c r="W103" s="143">
        <f t="shared" si="53"/>
        <v>0</v>
      </c>
      <c r="X103" s="143">
        <f t="shared" si="54"/>
        <v>2.2336097655532203E-3</v>
      </c>
      <c r="Y103" s="194"/>
      <c r="Z103" s="177">
        <f>_xll.BDH(C103,$Z$7,$D$1,$D$1)</f>
        <v>6384</v>
      </c>
      <c r="AA103" s="174">
        <f t="shared" si="55"/>
        <v>-58</v>
      </c>
      <c r="AB103" s="166">
        <f t="shared" si="56"/>
        <v>-0.90852130325814529</v>
      </c>
      <c r="AC103" s="161">
        <v>191000</v>
      </c>
      <c r="AD103" s="163">
        <f>IF(D103 = C335,1,_xll.BDP(K103,$AD$7)*L103)</f>
        <v>130.22999999999999</v>
      </c>
      <c r="AE103" s="186">
        <f>AA103*AC103*T103/AD103 / AF335</f>
        <v>-4.9256551862419918E-4</v>
      </c>
      <c r="AF103" s="197"/>
      <c r="AG103" s="188"/>
      <c r="AH103" s="170"/>
    </row>
    <row r="104" spans="1:34" s="43" customFormat="1" x14ac:dyDescent="0.2">
      <c r="B104" s="48"/>
      <c r="C104" s="221" t="s">
        <v>171</v>
      </c>
      <c r="D104" s="43" t="str">
        <f>_xll.BDP(C104,$D$7)</f>
        <v>JPY</v>
      </c>
      <c r="E104" s="43" t="s">
        <v>478</v>
      </c>
      <c r="F104" s="2">
        <f>_xll.BDP(C104,$F$7)</f>
        <v>8485</v>
      </c>
      <c r="G104" s="2">
        <f>_xll.BDP(C104,$G$7)</f>
        <v>8464</v>
      </c>
      <c r="H104" s="33">
        <f t="shared" si="46"/>
        <v>-21</v>
      </c>
      <c r="I104" s="22">
        <f t="shared" si="47"/>
        <v>-0.24749558043606362</v>
      </c>
      <c r="J104" s="25">
        <v>0</v>
      </c>
      <c r="K104" s="48" t="str">
        <f>CONCATENATE(C335,D104, " Curncy")</f>
        <v>EURJPY Curncy</v>
      </c>
      <c r="L104" s="43">
        <f>IF(D104 = C335,1,_xll.BDP(K104,$L$7))</f>
        <v>1</v>
      </c>
      <c r="M104" s="4">
        <f>IF(D104 = C335,1,_xll.BDP(K104,$M$7)*L104)</f>
        <v>131.52000000000001</v>
      </c>
      <c r="N104" s="7">
        <f t="shared" si="48"/>
        <v>0</v>
      </c>
      <c r="O104" s="8">
        <f>N104 / Y335</f>
        <v>0</v>
      </c>
      <c r="P104" s="7">
        <f t="shared" si="49"/>
        <v>0</v>
      </c>
      <c r="Q104" s="10">
        <f>P104 / Y335*100</f>
        <v>0</v>
      </c>
      <c r="R104" s="10">
        <f t="shared" si="50"/>
        <v>0</v>
      </c>
      <c r="S104" s="150">
        <f t="shared" si="51"/>
        <v>0</v>
      </c>
      <c r="T104" s="33">
        <f t="shared" si="52"/>
        <v>1</v>
      </c>
      <c r="U104" s="43">
        <v>0</v>
      </c>
      <c r="V104" s="43">
        <v>1</v>
      </c>
      <c r="W104" s="143">
        <f t="shared" si="53"/>
        <v>0</v>
      </c>
      <c r="X104" s="143">
        <f t="shared" si="54"/>
        <v>0</v>
      </c>
      <c r="Y104" s="194"/>
      <c r="Z104" s="177">
        <f>_xll.BDH(C104,$Z$7,$D$1,$D$1)</f>
        <v>9050</v>
      </c>
      <c r="AA104" s="174">
        <f t="shared" si="55"/>
        <v>-565</v>
      </c>
      <c r="AB104" s="166">
        <f t="shared" si="56"/>
        <v>-6.2430939226519335</v>
      </c>
      <c r="AC104" s="161">
        <v>0</v>
      </c>
      <c r="AD104" s="163">
        <f>IF(D104 = C335,1,_xll.BDP(K104,$AD$7)*L104)</f>
        <v>130.22999999999999</v>
      </c>
      <c r="AE104" s="186">
        <f>AA104*AC104*T104/AD104 / AF335</f>
        <v>0</v>
      </c>
      <c r="AF104" s="197"/>
      <c r="AG104" s="188"/>
      <c r="AH104" s="170"/>
    </row>
    <row r="105" spans="1:34" s="43" customFormat="1" x14ac:dyDescent="0.2">
      <c r="B105" s="48"/>
      <c r="C105" s="221" t="s">
        <v>170</v>
      </c>
      <c r="D105" s="43" t="str">
        <f>_xll.BDP(C105,$D$7)</f>
        <v>JPY</v>
      </c>
      <c r="E105" s="43" t="s">
        <v>342</v>
      </c>
      <c r="F105" s="2">
        <f>_xll.BDP(C105,$F$7)</f>
        <v>4535</v>
      </c>
      <c r="G105" s="2">
        <f>_xll.BDP(C105,$G$7)</f>
        <v>4585</v>
      </c>
      <c r="H105" s="33">
        <f t="shared" si="46"/>
        <v>50</v>
      </c>
      <c r="I105" s="22">
        <f t="shared" si="47"/>
        <v>1.1025358324145533</v>
      </c>
      <c r="J105" s="25">
        <v>84400</v>
      </c>
      <c r="K105" s="48" t="str">
        <f>CONCATENATE(C335,D105, " Curncy")</f>
        <v>EURJPY Curncy</v>
      </c>
      <c r="L105" s="43">
        <f>IF(D105 = C335,1,_xll.BDP(K105,$L$7))</f>
        <v>1</v>
      </c>
      <c r="M105" s="4">
        <f>IF(D105 = C335,1,_xll.BDP(K105,$M$7)*L105)</f>
        <v>131.52000000000001</v>
      </c>
      <c r="N105" s="7">
        <f t="shared" si="48"/>
        <v>32086.374695863746</v>
      </c>
      <c r="O105" s="8">
        <f>N105 / Y335</f>
        <v>1.8622608338703133E-4</v>
      </c>
      <c r="P105" s="7">
        <f t="shared" si="49"/>
        <v>2942320.5596107054</v>
      </c>
      <c r="Q105" s="10">
        <f>P105 / Y335*100</f>
        <v>1.7076931846590773</v>
      </c>
      <c r="R105" s="10">
        <f t="shared" si="50"/>
        <v>0</v>
      </c>
      <c r="S105" s="150">
        <f t="shared" si="51"/>
        <v>1.7076931846590773</v>
      </c>
      <c r="T105" s="33">
        <f t="shared" si="52"/>
        <v>1</v>
      </c>
      <c r="U105" s="43">
        <v>0</v>
      </c>
      <c r="V105" s="43">
        <v>1</v>
      </c>
      <c r="W105" s="143">
        <f t="shared" si="53"/>
        <v>0</v>
      </c>
      <c r="X105" s="143">
        <f t="shared" si="54"/>
        <v>1.8622608338703133E-4</v>
      </c>
      <c r="Y105" s="194"/>
      <c r="Z105" s="177">
        <f>_xll.BDH(C105,$Z$7,$D$1,$D$1)</f>
        <v>4580</v>
      </c>
      <c r="AA105" s="174">
        <f t="shared" si="55"/>
        <v>-45</v>
      </c>
      <c r="AB105" s="166">
        <f t="shared" si="56"/>
        <v>-0.98253275109170313</v>
      </c>
      <c r="AC105" s="161">
        <v>84400</v>
      </c>
      <c r="AD105" s="163">
        <f>IF(D105 = C335,1,_xll.BDP(K105,$AD$7)*L105)</f>
        <v>130.22999999999999</v>
      </c>
      <c r="AE105" s="186">
        <f>AA105*AC105*T105/AD105 / AF335</f>
        <v>-1.6887198408870808E-4</v>
      </c>
      <c r="AF105" s="197"/>
      <c r="AG105" s="188"/>
      <c r="AH105" s="170"/>
    </row>
    <row r="106" spans="1:34" s="43" customFormat="1" x14ac:dyDescent="0.2">
      <c r="B106" s="48"/>
      <c r="C106" s="221" t="s">
        <v>169</v>
      </c>
      <c r="D106" s="43" t="str">
        <f>_xll.BDP(C106,$D$7)</f>
        <v>JPY</v>
      </c>
      <c r="E106" s="43" t="s">
        <v>477</v>
      </c>
      <c r="F106" s="2">
        <f>_xll.BDP(C106,$F$7)</f>
        <v>4586</v>
      </c>
      <c r="G106" s="2">
        <f>_xll.BDP(C106,$G$7)</f>
        <v>4562</v>
      </c>
      <c r="H106" s="33">
        <f t="shared" si="46"/>
        <v>-24</v>
      </c>
      <c r="I106" s="22">
        <f t="shared" si="47"/>
        <v>-0.52333187963366767</v>
      </c>
      <c r="J106" s="25">
        <v>18520</v>
      </c>
      <c r="K106" s="48" t="str">
        <f>CONCATENATE(C335,D106, " Curncy")</f>
        <v>EURJPY Curncy</v>
      </c>
      <c r="L106" s="43">
        <f>IF(D106 = C335,1,_xll.BDP(K106,$L$7))</f>
        <v>1</v>
      </c>
      <c r="M106" s="4">
        <f>IF(D106 = C335,1,_xll.BDP(K106,$M$7)*L106)</f>
        <v>131.52000000000001</v>
      </c>
      <c r="N106" s="7">
        <f t="shared" si="48"/>
        <v>-3379.56204379562</v>
      </c>
      <c r="O106" s="8">
        <f>N106 / Y335</f>
        <v>-1.9614637332670067E-5</v>
      </c>
      <c r="P106" s="7">
        <f t="shared" si="49"/>
        <v>642398.41849148413</v>
      </c>
      <c r="Q106" s="10">
        <f>P106 / Y335*100</f>
        <v>0.37284156463183687</v>
      </c>
      <c r="R106" s="10">
        <f t="shared" si="50"/>
        <v>0</v>
      </c>
      <c r="S106" s="150">
        <f t="shared" si="51"/>
        <v>0.37284156463183687</v>
      </c>
      <c r="T106" s="33">
        <f t="shared" si="52"/>
        <v>1</v>
      </c>
      <c r="U106" s="43">
        <v>0</v>
      </c>
      <c r="V106" s="43">
        <v>1</v>
      </c>
      <c r="W106" s="143">
        <f t="shared" si="53"/>
        <v>0</v>
      </c>
      <c r="X106" s="143">
        <f t="shared" si="54"/>
        <v>0</v>
      </c>
      <c r="Y106" s="194"/>
      <c r="Z106" s="177">
        <f>_xll.BDH(C106,$Z$7,$D$1,$D$1)</f>
        <v>4721</v>
      </c>
      <c r="AA106" s="174">
        <f t="shared" si="55"/>
        <v>-135</v>
      </c>
      <c r="AB106" s="166">
        <f t="shared" si="56"/>
        <v>-2.8595636517686933</v>
      </c>
      <c r="AC106" s="161">
        <v>18520</v>
      </c>
      <c r="AD106" s="163">
        <f>IF(D106 = C335,1,_xll.BDP(K106,$AD$7)*L106)</f>
        <v>130.22999999999999</v>
      </c>
      <c r="AE106" s="186">
        <f>AA106*AC106*T106/AD106 / AF335</f>
        <v>-1.1116738668209268E-4</v>
      </c>
      <c r="AF106" s="197"/>
      <c r="AG106" s="188"/>
      <c r="AH106" s="170"/>
    </row>
    <row r="107" spans="1:34" s="43" customFormat="1" x14ac:dyDescent="0.2">
      <c r="B107" s="48"/>
      <c r="C107" s="221" t="s">
        <v>168</v>
      </c>
      <c r="D107" s="43" t="str">
        <f>_xll.BDP(C107,$D$7)</f>
        <v>JPY</v>
      </c>
      <c r="E107" s="43" t="s">
        <v>476</v>
      </c>
      <c r="F107" s="2">
        <f>_xll.BDP(C107,$F$7)</f>
        <v>1586</v>
      </c>
      <c r="G107" s="2">
        <f>_xll.BDP(C107,$G$7)</f>
        <v>1553</v>
      </c>
      <c r="H107" s="33">
        <f t="shared" si="46"/>
        <v>-33</v>
      </c>
      <c r="I107" s="22">
        <f t="shared" si="47"/>
        <v>-2.0807061790668349</v>
      </c>
      <c r="J107" s="25">
        <v>30435</v>
      </c>
      <c r="K107" s="48" t="str">
        <f>CONCATENATE(C335,D107, " Curncy")</f>
        <v>EURJPY Curncy</v>
      </c>
      <c r="L107" s="43">
        <f>IF(D107 = C335,1,_xll.BDP(K107,$L$7))</f>
        <v>1</v>
      </c>
      <c r="M107" s="4">
        <f>IF(D107 = C335,1,_xll.BDP(K107,$M$7)*L107)</f>
        <v>131.52000000000001</v>
      </c>
      <c r="N107" s="7">
        <f t="shared" si="48"/>
        <v>-7636.5191605839409</v>
      </c>
      <c r="O107" s="8">
        <f>N107 / Y335</f>
        <v>-4.432158719909522E-5</v>
      </c>
      <c r="P107" s="7">
        <f t="shared" si="49"/>
        <v>359379.2198905109</v>
      </c>
      <c r="Q107" s="10">
        <f>P107 / Y335*100</f>
        <v>0.20858007551574206</v>
      </c>
      <c r="R107" s="10">
        <f t="shared" si="50"/>
        <v>0</v>
      </c>
      <c r="S107" s="150">
        <f t="shared" si="51"/>
        <v>0.20858007551574206</v>
      </c>
      <c r="T107" s="33">
        <f t="shared" si="52"/>
        <v>1</v>
      </c>
      <c r="U107" s="43">
        <v>0</v>
      </c>
      <c r="V107" s="43">
        <v>1</v>
      </c>
      <c r="W107" s="143">
        <f t="shared" si="53"/>
        <v>0</v>
      </c>
      <c r="X107" s="143">
        <f t="shared" si="54"/>
        <v>0</v>
      </c>
      <c r="Y107" s="194"/>
      <c r="Z107" s="177">
        <f>_xll.BDH(C107,$Z$7,$D$1,$D$1)</f>
        <v>1716</v>
      </c>
      <c r="AA107" s="174">
        <f t="shared" si="55"/>
        <v>-130</v>
      </c>
      <c r="AB107" s="166">
        <f t="shared" si="56"/>
        <v>-7.5757575757575761</v>
      </c>
      <c r="AC107" s="161">
        <v>30435</v>
      </c>
      <c r="AD107" s="163">
        <f>IF(D107 = C335,1,_xll.BDP(K107,$AD$7)*L107)</f>
        <v>130.22999999999999</v>
      </c>
      <c r="AE107" s="186">
        <f>AA107*AC107*T107/AD107 / AF335</f>
        <v>-1.7592165577835124E-4</v>
      </c>
      <c r="AF107" s="197"/>
      <c r="AG107" s="188"/>
      <c r="AH107" s="170"/>
    </row>
    <row r="108" spans="1:34" x14ac:dyDescent="0.2">
      <c r="A108" s="55" t="s">
        <v>315</v>
      </c>
      <c r="B108" s="61"/>
      <c r="C108" s="220"/>
      <c r="D108" s="14"/>
      <c r="E108" s="47" t="s">
        <v>24</v>
      </c>
      <c r="F108" s="15"/>
      <c r="G108" s="15"/>
      <c r="H108" s="38"/>
      <c r="I108" s="39"/>
      <c r="J108" s="40"/>
      <c r="K108" s="49"/>
      <c r="L108" s="14"/>
      <c r="M108" s="16"/>
      <c r="N108" s="32">
        <f t="shared" ref="N108:S108" si="57" xml:space="preserve"> SUM(N94:N107)</f>
        <v>469797.3659488032</v>
      </c>
      <c r="O108" s="17">
        <f t="shared" si="57"/>
        <v>2.7266565411475934E-3</v>
      </c>
      <c r="P108" s="32">
        <f t="shared" si="57"/>
        <v>14028025.963577997</v>
      </c>
      <c r="Q108" s="41">
        <f t="shared" si="57"/>
        <v>8.1417248212384639</v>
      </c>
      <c r="R108" s="41">
        <f t="shared" si="57"/>
        <v>-1.8213275022831747</v>
      </c>
      <c r="S108" s="154">
        <f t="shared" si="57"/>
        <v>9.9630523235216391</v>
      </c>
      <c r="T108" s="38"/>
      <c r="U108" s="45"/>
      <c r="V108" s="45"/>
      <c r="W108" s="144">
        <f xml:space="preserve"> SUM(W94:W107)</f>
        <v>2.5257022882875236E-4</v>
      </c>
      <c r="X108" s="144">
        <f xml:space="preserve"> SUM(X94:X107)</f>
        <v>2.6040950216834808E-3</v>
      </c>
      <c r="Y108" s="207"/>
      <c r="Z108" s="165"/>
      <c r="AA108" s="175"/>
      <c r="AB108" s="164"/>
      <c r="AC108" s="165"/>
      <c r="AD108" s="171"/>
      <c r="AE108" s="187">
        <f xml:space="preserve"> SUM(AE94:AE107)</f>
        <v>-1.3009115098396298E-3</v>
      </c>
      <c r="AF108" s="208"/>
      <c r="AH108" s="170"/>
    </row>
    <row r="109" spans="1:34" x14ac:dyDescent="0.2">
      <c r="C109" s="219"/>
      <c r="D109" s="5"/>
      <c r="E109" s="5"/>
      <c r="F109" s="29"/>
      <c r="G109" s="29"/>
      <c r="H109" s="34"/>
      <c r="I109" s="74"/>
      <c r="J109" s="26"/>
      <c r="K109" s="46"/>
      <c r="L109" s="30"/>
      <c r="M109" s="31"/>
      <c r="N109" s="37"/>
      <c r="O109" s="77"/>
      <c r="P109" s="37"/>
      <c r="Q109" s="83"/>
      <c r="R109" s="80"/>
      <c r="S109" s="151"/>
      <c r="W109" s="143"/>
      <c r="X109" s="143"/>
      <c r="Y109" s="194"/>
      <c r="Z109" s="178"/>
      <c r="AA109" s="174"/>
      <c r="AB109" s="160"/>
      <c r="AC109" s="161"/>
      <c r="AD109" s="163"/>
      <c r="AE109" s="186"/>
      <c r="AF109" s="197"/>
      <c r="AH109" s="170"/>
    </row>
    <row r="110" spans="1:34" s="43" customFormat="1" x14ac:dyDescent="0.2">
      <c r="B110" s="48"/>
      <c r="C110" s="140" t="s">
        <v>167</v>
      </c>
      <c r="D110" s="43" t="str">
        <f>_xll.BDP(C110,$D$7)</f>
        <v>EUR</v>
      </c>
      <c r="E110" s="43" t="s">
        <v>475</v>
      </c>
      <c r="F110" s="66">
        <f>_xll.BDP(C110,$F$7)</f>
        <v>5.4119999999999999</v>
      </c>
      <c r="G110" s="66">
        <f>_xll.BDP(C110,$G$7)</f>
        <v>5.5439999999999996</v>
      </c>
      <c r="H110" s="67">
        <f>IF(OR(G110="#N/A N/A",F110="#N/A N/A"),0,  G110 - F110)</f>
        <v>0.13199999999999967</v>
      </c>
      <c r="I110" s="75">
        <f>IF(OR(F110=0,F110="#N/A N/A"),0,H110 / F110*100)</f>
        <v>2.4390243902438962</v>
      </c>
      <c r="J110" s="25">
        <v>-830000</v>
      </c>
      <c r="K110" s="48" t="str">
        <f>CONCATENATE(C335,D110, " Curncy")</f>
        <v>EUREUR Curncy</v>
      </c>
      <c r="L110" s="48">
        <f>IF(D110 = C335,1,_xll.BDP(K110,$L$7))</f>
        <v>1</v>
      </c>
      <c r="M110" s="68">
        <f>IF(D110 = C335,1,_xll.BDP(K110,$M$7)*L110)</f>
        <v>1</v>
      </c>
      <c r="N110" s="69">
        <f>H110*J110*T110/M110</f>
        <v>-109559.99999999972</v>
      </c>
      <c r="O110" s="78">
        <f>N110 / Y335</f>
        <v>-6.3587519279681177E-4</v>
      </c>
      <c r="P110" s="69">
        <f>G110*J110*T110/M110</f>
        <v>-4601520</v>
      </c>
      <c r="Q110" s="84">
        <f>P110 / Y335*100</f>
        <v>-2.6706758097466161</v>
      </c>
      <c r="R110" s="81">
        <f>IF(Q110&lt;0,Q110,0)</f>
        <v>-2.6706758097466161</v>
      </c>
      <c r="S110" s="152">
        <f>IF(Q110&gt;0,Q110,0)</f>
        <v>0</v>
      </c>
      <c r="T110" s="33">
        <f>IF(EXACT(D110,UPPER(D110)),1,0.01)/V110</f>
        <v>1</v>
      </c>
      <c r="U110" s="43">
        <v>0</v>
      </c>
      <c r="V110" s="43">
        <v>1</v>
      </c>
      <c r="W110" s="143">
        <f>IF(AND(Q110&lt;0,O110&gt;0),O110,0)</f>
        <v>0</v>
      </c>
      <c r="X110" s="143">
        <f>IF(AND(Q110&gt;0,O110&gt;0),O110,0)</f>
        <v>0</v>
      </c>
      <c r="Y110" s="194"/>
      <c r="Z110" s="176">
        <f>_xll.BDH(C110,$Z$7,$D$1,$D$1)</f>
        <v>5.6079999999999997</v>
      </c>
      <c r="AA110" s="174">
        <f>IF(OR(F110="#N/A N/A",Z110="#N/A N/A"),0,  F110 - Z110)</f>
        <v>-0.19599999999999973</v>
      </c>
      <c r="AB110" s="162">
        <f>IF(OR(Z110=0,Z110="#N/A N/A"),0,AA110 / Z110*100)</f>
        <v>-3.4950071326676131</v>
      </c>
      <c r="AC110" s="161">
        <v>-830000</v>
      </c>
      <c r="AD110" s="163">
        <f>IF(D110 = C335,1,_xll.BDP(K110,$AD$7)*L110)</f>
        <v>1</v>
      </c>
      <c r="AE110" s="186">
        <f>AA110*AC110*T110/AD110 / AF335</f>
        <v>9.4199337809559923E-4</v>
      </c>
      <c r="AF110" s="197"/>
      <c r="AG110" s="188"/>
      <c r="AH110" s="170"/>
    </row>
    <row r="111" spans="1:34" s="43" customFormat="1" x14ac:dyDescent="0.2">
      <c r="B111" s="48"/>
      <c r="C111" s="140" t="s">
        <v>166</v>
      </c>
      <c r="D111" s="43" t="str">
        <f>_xll.BDP(C111,$D$7)</f>
        <v>EUR</v>
      </c>
      <c r="E111" s="43" t="s">
        <v>474</v>
      </c>
      <c r="F111" s="66">
        <f>_xll.BDP(C111,$F$7)</f>
        <v>26.69</v>
      </c>
      <c r="G111" s="66">
        <f>_xll.BDP(C111,$G$7)</f>
        <v>26.675000000000001</v>
      </c>
      <c r="H111" s="67">
        <f>IF(OR(G111="#N/A N/A",F111="#N/A N/A"),0,  G111 - F111)</f>
        <v>-1.5000000000000568E-2</v>
      </c>
      <c r="I111" s="75">
        <f>IF(OR(F111=0,F111="#N/A N/A"),0,H111 / F111*100)</f>
        <v>-5.6200824278758214E-2</v>
      </c>
      <c r="J111" s="25">
        <v>-65000</v>
      </c>
      <c r="K111" s="48" t="str">
        <f>CONCATENATE(C335,D111, " Curncy")</f>
        <v>EUREUR Curncy</v>
      </c>
      <c r="L111" s="48">
        <f>IF(D111 = C335,1,_xll.BDP(K111,$L$7))</f>
        <v>1</v>
      </c>
      <c r="M111" s="68">
        <f>IF(D111 = C335,1,_xll.BDP(K111,$M$7)*L111)</f>
        <v>1</v>
      </c>
      <c r="N111" s="69">
        <f>H111*J111*T111/M111</f>
        <v>975.00000000003695</v>
      </c>
      <c r="O111" s="78">
        <f>N111 / Y335</f>
        <v>5.6588016883617789E-6</v>
      </c>
      <c r="P111" s="69">
        <f>G111*J111*T111/M111</f>
        <v>-1733875</v>
      </c>
      <c r="Q111" s="84">
        <f>P111 / Y335*100</f>
        <v>-1.0063235669136317</v>
      </c>
      <c r="R111" s="81">
        <f>IF(Q111&lt;0,Q111,0)</f>
        <v>-1.0063235669136317</v>
      </c>
      <c r="S111" s="152">
        <f>IF(Q111&gt;0,Q111,0)</f>
        <v>0</v>
      </c>
      <c r="T111" s="33">
        <f>IF(EXACT(D111,UPPER(D111)),1,0.01)/V111</f>
        <v>1</v>
      </c>
      <c r="U111" s="43">
        <v>0</v>
      </c>
      <c r="V111" s="43">
        <v>1</v>
      </c>
      <c r="W111" s="143">
        <f>IF(AND(Q111&lt;0,O111&gt;0),O111,0)</f>
        <v>5.6588016883617789E-6</v>
      </c>
      <c r="X111" s="143">
        <f>IF(AND(Q111&gt;0,O111&gt;0),O111,0)</f>
        <v>0</v>
      </c>
      <c r="Y111" s="194"/>
      <c r="Z111" s="176">
        <f>_xll.BDH(C111,$Z$7,$D$1,$D$1)</f>
        <v>28.55</v>
      </c>
      <c r="AA111" s="174">
        <f>IF(OR(F111="#N/A N/A",Z111="#N/A N/A"),0,  F111 - Z111)</f>
        <v>-1.8599999999999994</v>
      </c>
      <c r="AB111" s="162">
        <f>IF(OR(Z111=0,Z111="#N/A N/A"),0,AA111 / Z111*100)</f>
        <v>-6.5148861646234648</v>
      </c>
      <c r="AC111" s="161">
        <v>-65000</v>
      </c>
      <c r="AD111" s="163">
        <f>IF(D111 = C335,1,_xll.BDP(K111,$AD$7)*L111)</f>
        <v>1</v>
      </c>
      <c r="AE111" s="186">
        <f>AA111*AC111*T111/AD111 / AF335</f>
        <v>7.0006761379246408E-4</v>
      </c>
      <c r="AF111" s="197"/>
      <c r="AG111" s="188"/>
      <c r="AH111" s="170"/>
    </row>
    <row r="112" spans="1:34" s="43" customFormat="1" x14ac:dyDescent="0.2">
      <c r="B112" s="48"/>
      <c r="C112" s="140" t="s">
        <v>165</v>
      </c>
      <c r="D112" s="43" t="str">
        <f>_xll.BDP(C112,$D$7)</f>
        <v>EUR</v>
      </c>
      <c r="E112" s="43" t="s">
        <v>473</v>
      </c>
      <c r="F112" s="66">
        <f>_xll.BDP(C112,$F$7)</f>
        <v>68</v>
      </c>
      <c r="G112" s="66">
        <f>_xll.BDP(C112,$G$7)</f>
        <v>67.599999999999994</v>
      </c>
      <c r="H112" s="67">
        <f>IF(OR(G112="#N/A N/A",F112="#N/A N/A"),0,  G112 - F112)</f>
        <v>-0.40000000000000568</v>
      </c>
      <c r="I112" s="75">
        <f>IF(OR(F112=0,F112="#N/A N/A"),0,H112 / F112*100)</f>
        <v>-0.58823529411765541</v>
      </c>
      <c r="J112" s="25">
        <v>128819</v>
      </c>
      <c r="K112" s="48" t="str">
        <f>CONCATENATE(C335,D112, " Curncy")</f>
        <v>EUREUR Curncy</v>
      </c>
      <c r="L112" s="48">
        <f>IF(D112 = C335,1,_xll.BDP(K112,$L$7))</f>
        <v>1</v>
      </c>
      <c r="M112" s="68">
        <f>IF(D112 = C335,1,_xll.BDP(K112,$M$7)*L112)</f>
        <v>1</v>
      </c>
      <c r="N112" s="69">
        <f>H112*J112*T112/M112</f>
        <v>-51527.600000000733</v>
      </c>
      <c r="O112" s="78">
        <f>N112 / Y335</f>
        <v>-2.9906099474587028E-4</v>
      </c>
      <c r="P112" s="69">
        <f>G112*J112*T112/M112</f>
        <v>8708164.3999999985</v>
      </c>
      <c r="Q112" s="84">
        <f>P112 / Y335*100</f>
        <v>5.0541308112051349</v>
      </c>
      <c r="R112" s="81">
        <f>IF(Q112&lt;0,Q112,0)</f>
        <v>0</v>
      </c>
      <c r="S112" s="152">
        <f>IF(Q112&gt;0,Q112,0)</f>
        <v>5.0541308112051349</v>
      </c>
      <c r="T112" s="33">
        <f>IF(EXACT(D112,UPPER(D112)),1,0.01)/V112</f>
        <v>1</v>
      </c>
      <c r="U112" s="43">
        <v>0</v>
      </c>
      <c r="V112" s="43">
        <v>1</v>
      </c>
      <c r="W112" s="143">
        <f>IF(AND(Q112&lt;0,O112&gt;0),O112,0)</f>
        <v>0</v>
      </c>
      <c r="X112" s="143">
        <f>IF(AND(Q112&gt;0,O112&gt;0),O112,0)</f>
        <v>0</v>
      </c>
      <c r="Y112" s="194"/>
      <c r="Z112" s="176">
        <f>_xll.BDH(C112,$Z$7,$D$1,$D$1)</f>
        <v>69.2</v>
      </c>
      <c r="AA112" s="174">
        <f>IF(OR(F112="#N/A N/A",Z112="#N/A N/A"),0,  F112 - Z112)</f>
        <v>-1.2000000000000028</v>
      </c>
      <c r="AB112" s="162">
        <f>IF(OR(Z112=0,Z112="#N/A N/A"),0,AA112 / Z112*100)</f>
        <v>-1.7341040462427786</v>
      </c>
      <c r="AC112" s="161">
        <v>128819</v>
      </c>
      <c r="AD112" s="163">
        <f>IF(D112 = C335,1,_xll.BDP(K112,$AD$7)*L112)</f>
        <v>1</v>
      </c>
      <c r="AE112" s="186">
        <f>AA112*AC112*T112/AD112 / AF335</f>
        <v>-8.9510679842314325E-4</v>
      </c>
      <c r="AF112" s="197"/>
      <c r="AG112" s="188"/>
      <c r="AH112" s="170"/>
    </row>
    <row r="113" spans="1:34" s="43" customFormat="1" x14ac:dyDescent="0.2">
      <c r="B113" s="48"/>
      <c r="C113" s="140" t="s">
        <v>164</v>
      </c>
      <c r="D113" s="43" t="str">
        <f>_xll.BDP(C113,$D$7)</f>
        <v>EUR</v>
      </c>
      <c r="E113" s="43" t="s">
        <v>472</v>
      </c>
      <c r="F113" s="66">
        <f>_xll.BDP(C113,$F$7)</f>
        <v>30.87</v>
      </c>
      <c r="G113" s="66">
        <f>_xll.BDP(C113,$G$7)</f>
        <v>31.24</v>
      </c>
      <c r="H113" s="67">
        <f>IF(OR(G113="#N/A N/A",F113="#N/A N/A"),0,  G113 - F113)</f>
        <v>0.36999999999999744</v>
      </c>
      <c r="I113" s="75">
        <f>IF(OR(F113=0,F113="#N/A N/A"),0,H113 / F113*100)</f>
        <v>1.1985746679624147</v>
      </c>
      <c r="J113" s="25">
        <v>0</v>
      </c>
      <c r="K113" s="48" t="str">
        <f>CONCATENATE(C335,D113, " Curncy")</f>
        <v>EUREUR Curncy</v>
      </c>
      <c r="L113" s="48">
        <f>IF(D113 = C335,1,_xll.BDP(K113,$L$7))</f>
        <v>1</v>
      </c>
      <c r="M113" s="68">
        <f>IF(D113 = C335,1,_xll.BDP(K113,$M$7)*L113)</f>
        <v>1</v>
      </c>
      <c r="N113" s="69">
        <f>H113*J113*T113/M113</f>
        <v>0</v>
      </c>
      <c r="O113" s="78">
        <f>N113 / Y335</f>
        <v>0</v>
      </c>
      <c r="P113" s="69">
        <f>G113*J113*T113/M113</f>
        <v>0</v>
      </c>
      <c r="Q113" s="84">
        <f>P113 / Y335*100</f>
        <v>0</v>
      </c>
      <c r="R113" s="81">
        <f>IF(Q113&lt;0,Q113,0)</f>
        <v>0</v>
      </c>
      <c r="S113" s="152">
        <f>IF(Q113&gt;0,Q113,0)</f>
        <v>0</v>
      </c>
      <c r="T113" s="33">
        <f>IF(EXACT(D113,UPPER(D113)),1,0.01)/V113</f>
        <v>1</v>
      </c>
      <c r="U113" s="43">
        <v>0</v>
      </c>
      <c r="V113" s="43">
        <v>1</v>
      </c>
      <c r="W113" s="143">
        <f>IF(AND(Q113&lt;0,O113&gt;0),O113,0)</f>
        <v>0</v>
      </c>
      <c r="X113" s="143">
        <f>IF(AND(Q113&gt;0,O113&gt;0),O113,0)</f>
        <v>0</v>
      </c>
      <c r="Y113" s="194"/>
      <c r="Z113" s="176">
        <f>_xll.BDH(C113,$Z$7,$D$1,$D$1)</f>
        <v>31.78</v>
      </c>
      <c r="AA113" s="174">
        <f>IF(OR(F113="#N/A N/A",Z113="#N/A N/A"),0,  F113 - Z113)</f>
        <v>-0.91000000000000014</v>
      </c>
      <c r="AB113" s="162">
        <f>IF(OR(Z113=0,Z113="#N/A N/A"),0,AA113 / Z113*100)</f>
        <v>-2.8634361233480181</v>
      </c>
      <c r="AC113" s="161">
        <v>0</v>
      </c>
      <c r="AD113" s="163">
        <f>IF(D113 = C335,1,_xll.BDP(K113,$AD$7)*L113)</f>
        <v>1</v>
      </c>
      <c r="AE113" s="186">
        <f>AA113*AC113*T113/AD113 / AF335</f>
        <v>0</v>
      </c>
      <c r="AF113" s="197"/>
      <c r="AG113" s="188"/>
      <c r="AH113" s="170"/>
    </row>
    <row r="114" spans="1:34" s="43" customFormat="1" x14ac:dyDescent="0.2">
      <c r="A114" s="45" t="s">
        <v>316</v>
      </c>
      <c r="B114" s="61"/>
      <c r="C114" s="220"/>
      <c r="D114" s="45"/>
      <c r="E114" s="47" t="s">
        <v>163</v>
      </c>
      <c r="F114" s="70"/>
      <c r="G114" s="70"/>
      <c r="H114" s="71"/>
      <c r="I114" s="76"/>
      <c r="J114" s="40"/>
      <c r="K114" s="49"/>
      <c r="L114" s="49"/>
      <c r="M114" s="72"/>
      <c r="N114" s="73">
        <f t="shared" ref="N114:S114" si="58" xml:space="preserve"> SUM(N110:N113)</f>
        <v>-160112.60000000041</v>
      </c>
      <c r="O114" s="79">
        <f t="shared" si="58"/>
        <v>-9.2927738585432023E-4</v>
      </c>
      <c r="P114" s="73">
        <f t="shared" si="58"/>
        <v>2372769.3999999985</v>
      </c>
      <c r="Q114" s="85">
        <f t="shared" si="58"/>
        <v>1.3771314345448871</v>
      </c>
      <c r="R114" s="82">
        <f t="shared" si="58"/>
        <v>-3.6769993766602478</v>
      </c>
      <c r="S114" s="153">
        <f t="shared" si="58"/>
        <v>5.0541308112051349</v>
      </c>
      <c r="T114" s="38"/>
      <c r="U114" s="45"/>
      <c r="V114" s="45"/>
      <c r="W114" s="144">
        <f xml:space="preserve"> SUM(W110:W113)</f>
        <v>5.6588016883617789E-6</v>
      </c>
      <c r="X114" s="144">
        <f xml:space="preserve"> SUM(X110:X113)</f>
        <v>0</v>
      </c>
      <c r="Y114" s="207"/>
      <c r="Z114" s="165"/>
      <c r="AA114" s="175"/>
      <c r="AB114" s="164"/>
      <c r="AC114" s="165"/>
      <c r="AD114" s="171"/>
      <c r="AE114" s="187">
        <f xml:space="preserve"> SUM(AE110:AE113)</f>
        <v>7.4695419346492006E-4</v>
      </c>
      <c r="AF114" s="208"/>
      <c r="AG114" s="188"/>
      <c r="AH114" s="170"/>
    </row>
    <row r="115" spans="1:34" s="43" customFormat="1" x14ac:dyDescent="0.2">
      <c r="B115" s="48"/>
      <c r="C115" s="140"/>
      <c r="F115" s="66"/>
      <c r="G115" s="66"/>
      <c r="H115" s="67"/>
      <c r="I115" s="75"/>
      <c r="J115" s="25"/>
      <c r="K115" s="48"/>
      <c r="L115" s="48"/>
      <c r="M115" s="68"/>
      <c r="N115" s="69"/>
      <c r="O115" s="78"/>
      <c r="P115" s="69"/>
      <c r="Q115" s="84"/>
      <c r="R115" s="81"/>
      <c r="S115" s="152"/>
      <c r="T115" s="33"/>
      <c r="W115" s="143"/>
      <c r="X115" s="143"/>
      <c r="Y115" s="194"/>
      <c r="Z115" s="176"/>
      <c r="AA115" s="174"/>
      <c r="AB115" s="162"/>
      <c r="AC115" s="161"/>
      <c r="AD115" s="163"/>
      <c r="AE115" s="186"/>
      <c r="AF115" s="197"/>
      <c r="AG115" s="188"/>
      <c r="AH115" s="170"/>
    </row>
    <row r="116" spans="1:34" s="43" customFormat="1" x14ac:dyDescent="0.2">
      <c r="B116" s="48"/>
      <c r="C116" s="140" t="s">
        <v>162</v>
      </c>
      <c r="D116" s="43" t="str">
        <f>_xll.BDP(C116,$D$7)</f>
        <v>NOK</v>
      </c>
      <c r="E116" s="43" t="s">
        <v>379</v>
      </c>
      <c r="F116" s="66">
        <f>_xll.BDP(C116,$F$7)</f>
        <v>191.1</v>
      </c>
      <c r="G116" s="66">
        <f>_xll.BDP(C116,$G$7)</f>
        <v>201.2</v>
      </c>
      <c r="H116" s="67">
        <f t="shared" ref="H116:H122" si="59">IF(OR(G116="#N/A N/A",F116="#N/A N/A"),0,  G116 - F116)</f>
        <v>10.099999999999994</v>
      </c>
      <c r="I116" s="75">
        <f t="shared" ref="I116:I122" si="60">IF(OR(F116=0,F116="#N/A N/A"),0,H116 / F116*100)</f>
        <v>5.2851909994767112</v>
      </c>
      <c r="J116" s="25">
        <v>398000</v>
      </c>
      <c r="K116" s="48" t="str">
        <f>CONCATENATE(C335,D116, " Curncy")</f>
        <v>EURNOK Curncy</v>
      </c>
      <c r="L116" s="48">
        <f>IF(D116 = C335,1,_xll.BDP(K116,$L$7))</f>
        <v>1</v>
      </c>
      <c r="M116" s="68">
        <f>IF(D116 = C335,1,_xll.BDP(K116,$M$7)*L116)</f>
        <v>9.6593</v>
      </c>
      <c r="N116" s="69">
        <f t="shared" ref="N116:N122" si="61">H116*J116*T116/M116</f>
        <v>416158.52080378472</v>
      </c>
      <c r="O116" s="78">
        <f>N116 / Y335</f>
        <v>2.4153420924620597E-3</v>
      </c>
      <c r="P116" s="69">
        <f t="shared" ref="P116:P122" si="62">G116*J116*T116/M116</f>
        <v>8290207.364922924</v>
      </c>
      <c r="Q116" s="84">
        <f>P116 / Y335*100</f>
        <v>4.8115527624095709</v>
      </c>
      <c r="R116" s="81">
        <f t="shared" ref="R116:R122" si="63">IF(Q116&lt;0,Q116,0)</f>
        <v>0</v>
      </c>
      <c r="S116" s="152">
        <f t="shared" ref="S116:S122" si="64">IF(Q116&gt;0,Q116,0)</f>
        <v>4.8115527624095709</v>
      </c>
      <c r="T116" s="33">
        <f t="shared" ref="T116:T122" si="65">IF(EXACT(D116,UPPER(D116)),1,0.01)/V116</f>
        <v>1</v>
      </c>
      <c r="U116" s="43">
        <v>0</v>
      </c>
      <c r="V116" s="43">
        <v>1</v>
      </c>
      <c r="W116" s="143">
        <f t="shared" ref="W116:W122" si="66">IF(AND(Q116&lt;0,O116&gt;0),O116,0)</f>
        <v>0</v>
      </c>
      <c r="X116" s="143">
        <f t="shared" ref="X116:X122" si="67">IF(AND(Q116&gt;0,O116&gt;0),O116,0)</f>
        <v>2.4153420924620597E-3</v>
      </c>
      <c r="Y116" s="194"/>
      <c r="Z116" s="176">
        <f>_xll.BDH(C116,$Z$7,$D$1,$D$1)</f>
        <v>199.1</v>
      </c>
      <c r="AA116" s="174">
        <f t="shared" ref="AA116:AA122" si="68">IF(OR(F116="#N/A N/A",Z116="#N/A N/A"),0,  F116 - Z116)</f>
        <v>-8</v>
      </c>
      <c r="AB116" s="162">
        <f t="shared" ref="AB116:AB122" si="69">IF(OR(Z116=0,Z116="#N/A N/A"),0,AA116 / Z116*100)</f>
        <v>-4.0180813661476646</v>
      </c>
      <c r="AC116" s="161">
        <v>398000</v>
      </c>
      <c r="AD116" s="163">
        <f>IF(D116 = C335,1,_xll.BDP(K116,$AD$7)*L116)</f>
        <v>9.5916999999999994</v>
      </c>
      <c r="AE116" s="186">
        <f>AA116*AC116*T116/AD116 / AF335</f>
        <v>-1.9221671831217723E-3</v>
      </c>
      <c r="AF116" s="197"/>
      <c r="AG116" s="188"/>
      <c r="AH116" s="170"/>
    </row>
    <row r="117" spans="1:34" s="43" customFormat="1" x14ac:dyDescent="0.2">
      <c r="B117" s="48"/>
      <c r="C117" s="140" t="s">
        <v>161</v>
      </c>
      <c r="D117" s="43" t="str">
        <f>_xll.BDP(C117,$D$7)</f>
        <v>NOK</v>
      </c>
      <c r="E117" s="43" t="s">
        <v>373</v>
      </c>
      <c r="F117" s="66">
        <f>_xll.BDP(C117,$F$7)</f>
        <v>33.799999999999997</v>
      </c>
      <c r="G117" s="66">
        <f>_xll.BDP(C117,$G$7)</f>
        <v>35</v>
      </c>
      <c r="H117" s="67">
        <f t="shared" si="59"/>
        <v>1.2000000000000028</v>
      </c>
      <c r="I117" s="75">
        <f t="shared" si="60"/>
        <v>3.550295857988174</v>
      </c>
      <c r="J117" s="25">
        <v>488000</v>
      </c>
      <c r="K117" s="48" t="str">
        <f>CONCATENATE(C335,D117, " Curncy")</f>
        <v>EURNOK Curncy</v>
      </c>
      <c r="L117" s="48">
        <f>IF(D117 = C335,1,_xll.BDP(K117,$L$7))</f>
        <v>1</v>
      </c>
      <c r="M117" s="68">
        <f>IF(D117 = C335,1,_xll.BDP(K117,$M$7)*L117)</f>
        <v>9.6593</v>
      </c>
      <c r="N117" s="69">
        <f t="shared" si="61"/>
        <v>60625.511165405507</v>
      </c>
      <c r="O117" s="78">
        <f>N117 / Y335</f>
        <v>3.518643537852098E-4</v>
      </c>
      <c r="P117" s="69">
        <f t="shared" si="62"/>
        <v>1768244.0756576564</v>
      </c>
      <c r="Q117" s="84">
        <f>P117 / Y335*100</f>
        <v>1.0262710318735262</v>
      </c>
      <c r="R117" s="81">
        <f t="shared" si="63"/>
        <v>0</v>
      </c>
      <c r="S117" s="152">
        <f t="shared" si="64"/>
        <v>1.0262710318735262</v>
      </c>
      <c r="T117" s="33">
        <f t="shared" si="65"/>
        <v>1</v>
      </c>
      <c r="U117" s="43">
        <v>0</v>
      </c>
      <c r="V117" s="43">
        <v>1</v>
      </c>
      <c r="W117" s="143">
        <f t="shared" si="66"/>
        <v>0</v>
      </c>
      <c r="X117" s="143">
        <f t="shared" si="67"/>
        <v>3.518643537852098E-4</v>
      </c>
      <c r="Y117" s="194"/>
      <c r="Z117" s="176">
        <f>_xll.BDH(C117,$Z$7,$D$1,$D$1)</f>
        <v>32.799999999999997</v>
      </c>
      <c r="AA117" s="174">
        <f t="shared" si="68"/>
        <v>1</v>
      </c>
      <c r="AB117" s="162">
        <f t="shared" si="69"/>
        <v>3.0487804878048785</v>
      </c>
      <c r="AC117" s="161">
        <v>488000</v>
      </c>
      <c r="AD117" s="163">
        <f>IF(D117 = C335,1,_xll.BDP(K117,$AD$7)*L117)</f>
        <v>9.5916999999999994</v>
      </c>
      <c r="AE117" s="186">
        <f>AA117*AC117*T117/AD117 / AF335</f>
        <v>2.9460351299102542E-4</v>
      </c>
      <c r="AF117" s="197"/>
      <c r="AG117" s="188"/>
      <c r="AH117" s="170"/>
    </row>
    <row r="118" spans="1:34" s="43" customFormat="1" x14ac:dyDescent="0.2">
      <c r="B118" s="48"/>
      <c r="C118" s="140" t="s">
        <v>160</v>
      </c>
      <c r="D118" s="43" t="str">
        <f>_xll.BDP(C118,$D$7)</f>
        <v>NOK</v>
      </c>
      <c r="E118" s="43" t="s">
        <v>471</v>
      </c>
      <c r="F118" s="66">
        <f>_xll.BDP(C118,$F$7)</f>
        <v>30.46</v>
      </c>
      <c r="G118" s="66">
        <f>_xll.BDP(C118,$G$7)</f>
        <v>34.979999999999997</v>
      </c>
      <c r="H118" s="67">
        <f t="shared" si="59"/>
        <v>4.519999999999996</v>
      </c>
      <c r="I118" s="75">
        <f t="shared" si="60"/>
        <v>14.839133289560067</v>
      </c>
      <c r="J118" s="25">
        <v>0</v>
      </c>
      <c r="K118" s="48" t="str">
        <f>CONCATENATE(C335,D118, " Curncy")</f>
        <v>EURNOK Curncy</v>
      </c>
      <c r="L118" s="48">
        <f>IF(D118 = C335,1,_xll.BDP(K118,$L$7))</f>
        <v>1</v>
      </c>
      <c r="M118" s="68">
        <f>IF(D118 = C335,1,_xll.BDP(K118,$M$7)*L118)</f>
        <v>9.6593</v>
      </c>
      <c r="N118" s="69">
        <f t="shared" si="61"/>
        <v>0</v>
      </c>
      <c r="O118" s="78">
        <f>N118 / Y335</f>
        <v>0</v>
      </c>
      <c r="P118" s="69">
        <f t="shared" si="62"/>
        <v>0</v>
      </c>
      <c r="Q118" s="84">
        <f>P118 / Y335*100</f>
        <v>0</v>
      </c>
      <c r="R118" s="81">
        <f t="shared" si="63"/>
        <v>0</v>
      </c>
      <c r="S118" s="152">
        <f t="shared" si="64"/>
        <v>0</v>
      </c>
      <c r="T118" s="33">
        <f t="shared" si="65"/>
        <v>1</v>
      </c>
      <c r="U118" s="43">
        <v>0</v>
      </c>
      <c r="V118" s="43">
        <v>1</v>
      </c>
      <c r="W118" s="143">
        <f t="shared" si="66"/>
        <v>0</v>
      </c>
      <c r="X118" s="143">
        <f t="shared" si="67"/>
        <v>0</v>
      </c>
      <c r="Y118" s="194"/>
      <c r="Z118" s="176">
        <f>_xll.BDH(C118,$Z$7,$D$1,$D$1)</f>
        <v>32.74</v>
      </c>
      <c r="AA118" s="174">
        <f t="shared" si="68"/>
        <v>-2.2800000000000011</v>
      </c>
      <c r="AB118" s="162">
        <f t="shared" si="69"/>
        <v>-6.9639584605986586</v>
      </c>
      <c r="AC118" s="161">
        <v>0</v>
      </c>
      <c r="AD118" s="163">
        <f>IF(D118 = C335,1,_xll.BDP(K118,$AD$7)*L118)</f>
        <v>9.5916999999999994</v>
      </c>
      <c r="AE118" s="186">
        <f>AA118*AC118*T118/AD118 / AF335</f>
        <v>0</v>
      </c>
      <c r="AF118" s="197"/>
      <c r="AG118" s="188"/>
      <c r="AH118" s="170"/>
    </row>
    <row r="119" spans="1:34" s="43" customFormat="1" x14ac:dyDescent="0.2">
      <c r="B119" s="48"/>
      <c r="C119" s="140" t="s">
        <v>159</v>
      </c>
      <c r="D119" s="43" t="str">
        <f>_xll.BDP(C119,$D$7)</f>
        <v>NOK</v>
      </c>
      <c r="E119" s="43" t="s">
        <v>470</v>
      </c>
      <c r="F119" s="66">
        <f>_xll.BDP(C119,$F$7)</f>
        <v>150.65</v>
      </c>
      <c r="G119" s="66">
        <f>_xll.BDP(C119,$G$7)</f>
        <v>151.75</v>
      </c>
      <c r="H119" s="67">
        <f t="shared" si="59"/>
        <v>1.0999999999999943</v>
      </c>
      <c r="I119" s="75">
        <f t="shared" si="60"/>
        <v>0.73016926651177849</v>
      </c>
      <c r="J119" s="25">
        <v>0</v>
      </c>
      <c r="K119" s="48" t="str">
        <f>CONCATENATE(C335,D119, " Curncy")</f>
        <v>EURNOK Curncy</v>
      </c>
      <c r="L119" s="48">
        <f>IF(D119 = C335,1,_xll.BDP(K119,$L$7))</f>
        <v>1</v>
      </c>
      <c r="M119" s="68">
        <f>IF(D119 = C335,1,_xll.BDP(K119,$M$7)*L119)</f>
        <v>9.6593</v>
      </c>
      <c r="N119" s="69">
        <f t="shared" si="61"/>
        <v>0</v>
      </c>
      <c r="O119" s="78">
        <f>N119 / Y335</f>
        <v>0</v>
      </c>
      <c r="P119" s="69">
        <f t="shared" si="62"/>
        <v>0</v>
      </c>
      <c r="Q119" s="84">
        <f>P119 / Y335*100</f>
        <v>0</v>
      </c>
      <c r="R119" s="81">
        <f t="shared" si="63"/>
        <v>0</v>
      </c>
      <c r="S119" s="152">
        <f t="shared" si="64"/>
        <v>0</v>
      </c>
      <c r="T119" s="33">
        <f t="shared" si="65"/>
        <v>1</v>
      </c>
      <c r="U119" s="43">
        <v>0</v>
      </c>
      <c r="V119" s="43">
        <v>1</v>
      </c>
      <c r="W119" s="143">
        <f t="shared" si="66"/>
        <v>0</v>
      </c>
      <c r="X119" s="143">
        <f t="shared" si="67"/>
        <v>0</v>
      </c>
      <c r="Y119" s="194"/>
      <c r="Z119" s="176">
        <f>_xll.BDH(C119,$Z$7,$D$1,$D$1)</f>
        <v>154.85</v>
      </c>
      <c r="AA119" s="174">
        <f t="shared" si="68"/>
        <v>-4.1999999999999886</v>
      </c>
      <c r="AB119" s="162">
        <f t="shared" si="69"/>
        <v>-2.7123022279625371</v>
      </c>
      <c r="AC119" s="161">
        <v>0</v>
      </c>
      <c r="AD119" s="163">
        <f>IF(D119 = C335,1,_xll.BDP(K119,$AD$7)*L119)</f>
        <v>9.5916999999999994</v>
      </c>
      <c r="AE119" s="186">
        <f>AA119*AC119*T119/AD119 / AF335</f>
        <v>0</v>
      </c>
      <c r="AF119" s="197"/>
      <c r="AG119" s="188"/>
      <c r="AH119" s="170"/>
    </row>
    <row r="120" spans="1:34" s="43" customFormat="1" x14ac:dyDescent="0.2">
      <c r="B120" s="48"/>
      <c r="C120" s="140" t="s">
        <v>158</v>
      </c>
      <c r="D120" s="43" t="str">
        <f>_xll.BDP(C120,$D$7)</f>
        <v>NOK</v>
      </c>
      <c r="E120" s="43" t="s">
        <v>350</v>
      </c>
      <c r="F120" s="66">
        <f>_xll.BDP(C120,$F$7)</f>
        <v>59.8</v>
      </c>
      <c r="G120" s="66">
        <f>_xll.BDP(C120,$G$7)</f>
        <v>60</v>
      </c>
      <c r="H120" s="67">
        <f t="shared" si="59"/>
        <v>0.20000000000000284</v>
      </c>
      <c r="I120" s="75">
        <f t="shared" si="60"/>
        <v>0.33444816053512183</v>
      </c>
      <c r="J120" s="25">
        <v>51000</v>
      </c>
      <c r="K120" s="48" t="str">
        <f>CONCATENATE(C335,D120, " Curncy")</f>
        <v>EURNOK Curncy</v>
      </c>
      <c r="L120" s="48">
        <f>IF(D120 = C335,1,_xll.BDP(K120,$L$7))</f>
        <v>1</v>
      </c>
      <c r="M120" s="68">
        <f>IF(D120 = C335,1,_xll.BDP(K120,$M$7)*L120)</f>
        <v>9.6593</v>
      </c>
      <c r="N120" s="69">
        <f t="shared" si="61"/>
        <v>1055.9771412007233</v>
      </c>
      <c r="O120" s="78">
        <f>N120 / Y335</f>
        <v>6.1287848507670472E-6</v>
      </c>
      <c r="P120" s="69">
        <f t="shared" si="62"/>
        <v>316793.14236021246</v>
      </c>
      <c r="Q120" s="84">
        <f>P120 / Y335*100</f>
        <v>0.18386354552300879</v>
      </c>
      <c r="R120" s="81">
        <f t="shared" si="63"/>
        <v>0</v>
      </c>
      <c r="S120" s="152">
        <f t="shared" si="64"/>
        <v>0.18386354552300879</v>
      </c>
      <c r="T120" s="33">
        <f t="shared" si="65"/>
        <v>1</v>
      </c>
      <c r="U120" s="43">
        <v>0</v>
      </c>
      <c r="V120" s="43">
        <v>1</v>
      </c>
      <c r="W120" s="143">
        <f t="shared" si="66"/>
        <v>0</v>
      </c>
      <c r="X120" s="143">
        <f t="shared" si="67"/>
        <v>6.1287848507670472E-6</v>
      </c>
      <c r="Y120" s="194"/>
      <c r="Z120" s="176">
        <f>_xll.BDH(C120,$Z$7,$D$1,$D$1)</f>
        <v>62.4</v>
      </c>
      <c r="AA120" s="174">
        <f t="shared" si="68"/>
        <v>-2.6000000000000014</v>
      </c>
      <c r="AB120" s="162">
        <f t="shared" si="69"/>
        <v>-4.1666666666666696</v>
      </c>
      <c r="AC120" s="161">
        <v>51000</v>
      </c>
      <c r="AD120" s="163">
        <f>IF(D120 = C335,1,_xll.BDP(K120,$AD$7)*L120)</f>
        <v>9.5916999999999994</v>
      </c>
      <c r="AE120" s="186">
        <f>AA120*AC120*T120/AD120 / AF335</f>
        <v>-8.0050052915184408E-5</v>
      </c>
      <c r="AF120" s="197"/>
      <c r="AG120" s="188"/>
      <c r="AH120" s="170"/>
    </row>
    <row r="121" spans="1:34" s="43" customFormat="1" x14ac:dyDescent="0.2">
      <c r="B121" s="48"/>
      <c r="C121" s="140" t="s">
        <v>157</v>
      </c>
      <c r="D121" s="43" t="str">
        <f>_xll.BDP(C121,$D$7)</f>
        <v>NOK</v>
      </c>
      <c r="E121" s="43" t="s">
        <v>469</v>
      </c>
      <c r="F121" s="66">
        <f>_xll.BDP(C121,$F$7)</f>
        <v>24.02</v>
      </c>
      <c r="G121" s="66">
        <f>_xll.BDP(C121,$G$7)</f>
        <v>26.29</v>
      </c>
      <c r="H121" s="67">
        <f t="shared" si="59"/>
        <v>2.2699999999999996</v>
      </c>
      <c r="I121" s="75">
        <f t="shared" si="60"/>
        <v>9.4504579517069089</v>
      </c>
      <c r="J121" s="25">
        <v>-153000</v>
      </c>
      <c r="K121" s="48" t="str">
        <f>CONCATENATE(C335,D121, " Curncy")</f>
        <v>EURNOK Curncy</v>
      </c>
      <c r="L121" s="48">
        <f>IF(D121 = C335,1,_xll.BDP(K121,$L$7))</f>
        <v>1</v>
      </c>
      <c r="M121" s="68">
        <f>IF(D121 = C335,1,_xll.BDP(K121,$M$7)*L121)</f>
        <v>9.6593</v>
      </c>
      <c r="N121" s="69">
        <f t="shared" si="61"/>
        <v>-35956.021657884106</v>
      </c>
      <c r="O121" s="78">
        <f>N121 / Y335</f>
        <v>-2.0868512416861494E-4</v>
      </c>
      <c r="P121" s="69">
        <f t="shared" si="62"/>
        <v>-416424.58563249925</v>
      </c>
      <c r="Q121" s="84">
        <f>P121 / Y335*100</f>
        <v>-0.24168863058999504</v>
      </c>
      <c r="R121" s="81">
        <f t="shared" si="63"/>
        <v>-0.24168863058999504</v>
      </c>
      <c r="S121" s="152">
        <f t="shared" si="64"/>
        <v>0</v>
      </c>
      <c r="T121" s="33">
        <f t="shared" si="65"/>
        <v>1</v>
      </c>
      <c r="U121" s="43">
        <v>0</v>
      </c>
      <c r="V121" s="43">
        <v>1</v>
      </c>
      <c r="W121" s="143">
        <f t="shared" si="66"/>
        <v>0</v>
      </c>
      <c r="X121" s="143">
        <f t="shared" si="67"/>
        <v>0</v>
      </c>
      <c r="Y121" s="194"/>
      <c r="Z121" s="176">
        <f>_xll.BDH(C121,$Z$7,$D$1,$D$1)</f>
        <v>24</v>
      </c>
      <c r="AA121" s="174">
        <f t="shared" si="68"/>
        <v>1.9999999999999574E-2</v>
      </c>
      <c r="AB121" s="162">
        <f t="shared" si="69"/>
        <v>8.3333333333331566E-2</v>
      </c>
      <c r="AC121" s="161">
        <v>-153000</v>
      </c>
      <c r="AD121" s="163">
        <f>IF(D121 = C335,1,_xll.BDP(K121,$AD$7)*L121)</f>
        <v>9.5916999999999994</v>
      </c>
      <c r="AE121" s="186">
        <f>AA121*AC121*T121/AD121 / AF335</f>
        <v>-1.8473089134272922E-6</v>
      </c>
      <c r="AF121" s="197"/>
      <c r="AG121" s="188"/>
      <c r="AH121" s="170"/>
    </row>
    <row r="122" spans="1:34" s="43" customFormat="1" x14ac:dyDescent="0.2">
      <c r="B122" s="48"/>
      <c r="C122" s="140" t="s">
        <v>156</v>
      </c>
      <c r="D122" s="43" t="str">
        <f>_xll.BDP(C122,$D$7)</f>
        <v>NOK</v>
      </c>
      <c r="E122" s="43" t="s">
        <v>468</v>
      </c>
      <c r="F122" s="66">
        <f>_xll.BDP(C122,$F$7)</f>
        <v>1.99</v>
      </c>
      <c r="G122" s="66">
        <f>_xll.BDP(C122,$G$7)</f>
        <v>2.048</v>
      </c>
      <c r="H122" s="67">
        <f t="shared" si="59"/>
        <v>5.8000000000000052E-2</v>
      </c>
      <c r="I122" s="75">
        <f t="shared" si="60"/>
        <v>2.9145728643216109</v>
      </c>
      <c r="J122" s="25">
        <v>-2162000</v>
      </c>
      <c r="K122" s="48" t="str">
        <f>CONCATENATE(C335,D122, " Curncy")</f>
        <v>EURNOK Curncy</v>
      </c>
      <c r="L122" s="48">
        <f>IF(D122 = C335,1,_xll.BDP(K122,$L$7))</f>
        <v>1</v>
      </c>
      <c r="M122" s="68">
        <f>IF(D122 = C335,1,_xll.BDP(K122,$M$7)*L122)</f>
        <v>9.6593</v>
      </c>
      <c r="N122" s="69">
        <f t="shared" si="61"/>
        <v>-12981.893097843542</v>
      </c>
      <c r="O122" s="78">
        <f>N122 / Y335</f>
        <v>-7.5345598543801414E-5</v>
      </c>
      <c r="P122" s="69">
        <f t="shared" si="62"/>
        <v>-458395.12179971632</v>
      </c>
      <c r="Q122" s="84">
        <f>P122 / Y335*100</f>
        <v>-0.26604790658225025</v>
      </c>
      <c r="R122" s="81">
        <f t="shared" si="63"/>
        <v>-0.26604790658225025</v>
      </c>
      <c r="S122" s="152">
        <f t="shared" si="64"/>
        <v>0</v>
      </c>
      <c r="T122" s="33">
        <f t="shared" si="65"/>
        <v>1</v>
      </c>
      <c r="U122" s="43">
        <v>0</v>
      </c>
      <c r="V122" s="43">
        <v>1</v>
      </c>
      <c r="W122" s="143">
        <f t="shared" si="66"/>
        <v>0</v>
      </c>
      <c r="X122" s="143">
        <f t="shared" si="67"/>
        <v>0</v>
      </c>
      <c r="Y122" s="194"/>
      <c r="Z122" s="176">
        <f>_xll.BDH(C122,$Z$7,$D$1,$D$1)</f>
        <v>2.14</v>
      </c>
      <c r="AA122" s="174">
        <f t="shared" si="68"/>
        <v>-0.15000000000000013</v>
      </c>
      <c r="AB122" s="162">
        <f t="shared" si="69"/>
        <v>-7.0093457943925301</v>
      </c>
      <c r="AC122" s="161">
        <v>-2162000</v>
      </c>
      <c r="AD122" s="163">
        <f>IF(D122 = C335,1,_xll.BDP(K122,$AD$7)*L122)</f>
        <v>9.5916999999999994</v>
      </c>
      <c r="AE122" s="186">
        <f>AA122*AC122*T122/AD122 / AF335</f>
        <v>1.9577852307989677E-4</v>
      </c>
      <c r="AF122" s="197"/>
      <c r="AG122" s="188"/>
      <c r="AH122" s="170"/>
    </row>
    <row r="123" spans="1:34" s="43" customFormat="1" x14ac:dyDescent="0.2">
      <c r="A123" s="45" t="s">
        <v>317</v>
      </c>
      <c r="B123" s="61"/>
      <c r="C123" s="220"/>
      <c r="D123" s="45"/>
      <c r="E123" s="47" t="s">
        <v>155</v>
      </c>
      <c r="F123" s="70"/>
      <c r="G123" s="70"/>
      <c r="H123" s="71"/>
      <c r="I123" s="76"/>
      <c r="J123" s="40"/>
      <c r="K123" s="49"/>
      <c r="L123" s="49"/>
      <c r="M123" s="72"/>
      <c r="N123" s="73">
        <f t="shared" ref="N123:S123" si="70" xml:space="preserve"> SUM(N116:N122)</f>
        <v>428902.09435466328</v>
      </c>
      <c r="O123" s="79">
        <f t="shared" si="70"/>
        <v>2.4893045083856204E-3</v>
      </c>
      <c r="P123" s="73">
        <f t="shared" si="70"/>
        <v>9500424.8755085766</v>
      </c>
      <c r="Q123" s="85">
        <f t="shared" si="70"/>
        <v>5.5139508026338602</v>
      </c>
      <c r="R123" s="82">
        <f t="shared" si="70"/>
        <v>-0.50773653717224532</v>
      </c>
      <c r="S123" s="153">
        <f t="shared" si="70"/>
        <v>6.0216873398061059</v>
      </c>
      <c r="T123" s="38"/>
      <c r="U123" s="45"/>
      <c r="V123" s="45"/>
      <c r="W123" s="144">
        <f xml:space="preserve"> SUM(W116:W122)</f>
        <v>0</v>
      </c>
      <c r="X123" s="144">
        <f xml:space="preserve"> SUM(X116:X122)</f>
        <v>2.7733352310980366E-3</v>
      </c>
      <c r="Y123" s="207"/>
      <c r="Z123" s="165"/>
      <c r="AA123" s="175"/>
      <c r="AB123" s="164"/>
      <c r="AC123" s="165"/>
      <c r="AD123" s="171"/>
      <c r="AE123" s="187">
        <f xml:space="preserve"> SUM(AE116:AE122)</f>
        <v>-1.5136825088794619E-3</v>
      </c>
      <c r="AF123" s="197"/>
      <c r="AG123" s="188"/>
      <c r="AH123" s="170"/>
    </row>
    <row r="124" spans="1:34" s="43" customFormat="1" x14ac:dyDescent="0.2">
      <c r="B124" s="48"/>
      <c r="C124" s="140"/>
      <c r="F124" s="66"/>
      <c r="G124" s="66"/>
      <c r="H124" s="67"/>
      <c r="I124" s="75"/>
      <c r="J124" s="25"/>
      <c r="K124" s="48"/>
      <c r="L124" s="48"/>
      <c r="M124" s="68"/>
      <c r="N124" s="69"/>
      <c r="O124" s="78"/>
      <c r="P124" s="69"/>
      <c r="Q124" s="84"/>
      <c r="R124" s="81"/>
      <c r="S124" s="152"/>
      <c r="T124" s="33"/>
      <c r="W124" s="143"/>
      <c r="X124" s="143"/>
      <c r="Y124" s="194"/>
      <c r="Z124" s="176"/>
      <c r="AA124" s="174"/>
      <c r="AB124" s="162"/>
      <c r="AC124" s="161"/>
      <c r="AD124" s="163"/>
      <c r="AE124" s="186"/>
      <c r="AF124" s="197"/>
      <c r="AG124" s="188"/>
      <c r="AH124" s="170"/>
    </row>
    <row r="125" spans="1:34" s="43" customFormat="1" x14ac:dyDescent="0.2">
      <c r="B125" s="48"/>
      <c r="C125" s="140" t="s">
        <v>154</v>
      </c>
      <c r="D125" s="43" t="str">
        <f>_xll.BDP(C125,$D$7)</f>
        <v>ZAr</v>
      </c>
      <c r="E125" s="43" t="s">
        <v>467</v>
      </c>
      <c r="F125" s="66">
        <f>_xll.BDP(C125,$F$7)</f>
        <v>61</v>
      </c>
      <c r="G125" s="66">
        <f>_xll.BDP(C125,$G$7)</f>
        <v>60</v>
      </c>
      <c r="H125" s="67">
        <f>IF(OR(G125="#N/A N/A",F125="#N/A N/A"),0,  G125 - F125)</f>
        <v>-1</v>
      </c>
      <c r="I125" s="75">
        <f>IF(OR(F125=0,F125="#N/A N/A"),0,H125 / F125*100)</f>
        <v>-1.639344262295082</v>
      </c>
      <c r="J125" s="25">
        <v>-4310000</v>
      </c>
      <c r="K125" s="48" t="str">
        <f>CONCATENATE(C335,D125, " Curncy")</f>
        <v>EURZAr Curncy</v>
      </c>
      <c r="L125" s="48">
        <f>IF(D125 = C335,1,_xll.BDP(K125,$L$7))</f>
        <v>1</v>
      </c>
      <c r="M125" s="68">
        <f>IF(D125 = C335,1,_xll.BDP(K125,$M$7)*L125)</f>
        <v>14.632</v>
      </c>
      <c r="N125" s="69">
        <f>H125*J125*T125/M125</f>
        <v>2945.598687807545</v>
      </c>
      <c r="O125" s="78">
        <f>N125 / Y335</f>
        <v>1.7095957772103535E-5</v>
      </c>
      <c r="P125" s="69">
        <f>G125*J125*T125/M125</f>
        <v>-176735.92126845272</v>
      </c>
      <c r="Q125" s="84">
        <f>P125 / Y335*100</f>
        <v>-0.1025757466326212</v>
      </c>
      <c r="R125" s="81">
        <f>IF(Q125&lt;0,Q125,0)</f>
        <v>-0.1025757466326212</v>
      </c>
      <c r="S125" s="152">
        <f>IF(Q125&gt;0,Q125,0)</f>
        <v>0</v>
      </c>
      <c r="T125" s="33">
        <f>IF(EXACT(D125,UPPER(D125)),1,0.01)/V125</f>
        <v>0.01</v>
      </c>
      <c r="U125" s="43">
        <v>0</v>
      </c>
      <c r="V125" s="43">
        <v>1</v>
      </c>
      <c r="W125" s="143">
        <f>IF(AND(Q125&lt;0,O125&gt;0),O125,0)</f>
        <v>1.7095957772103535E-5</v>
      </c>
      <c r="X125" s="143">
        <f>IF(AND(Q125&gt;0,O125&gt;0),O125,0)</f>
        <v>0</v>
      </c>
      <c r="Y125" s="194"/>
      <c r="Z125" s="176">
        <f>_xll.BDH(C125,$Z$7,$D$1,$D$1)</f>
        <v>65</v>
      </c>
      <c r="AA125" s="174">
        <f>IF(OR(F125="#N/A N/A",Z125="#N/A N/A"),0,  F125 - Z125)</f>
        <v>-4</v>
      </c>
      <c r="AB125" s="162">
        <f>IF(OR(Z125=0,Z125="#N/A N/A"),0,AA125 / Z125*100)</f>
        <v>-6.1538461538461542</v>
      </c>
      <c r="AC125" s="161">
        <v>-4310000</v>
      </c>
      <c r="AD125" s="163">
        <f>IF(D125 = C335,1,_xll.BDP(K125,$AD$7)*L125)</f>
        <v>14.687099999999999</v>
      </c>
      <c r="AE125" s="186">
        <f>AA125*AC125*T125/AD125 / AF335</f>
        <v>6.7969628427391233E-5</v>
      </c>
      <c r="AF125" s="197"/>
      <c r="AG125" s="188"/>
      <c r="AH125" s="170"/>
    </row>
    <row r="126" spans="1:34" s="43" customFormat="1" x14ac:dyDescent="0.2">
      <c r="B126" s="48"/>
      <c r="C126" s="140" t="s">
        <v>153</v>
      </c>
      <c r="D126" s="43" t="str">
        <f>_xll.BDP(C126,$D$7)</f>
        <v>ZAr</v>
      </c>
      <c r="E126" s="43" t="s">
        <v>466</v>
      </c>
      <c r="F126" s="66">
        <f>_xll.BDP(C126,$F$7)</f>
        <v>32577</v>
      </c>
      <c r="G126" s="66">
        <f>_xll.BDP(C126,$G$7)</f>
        <v>35000</v>
      </c>
      <c r="H126" s="67">
        <f>IF(OR(G126="#N/A N/A",F126="#N/A N/A"),0,  G126 - F126)</f>
        <v>2423</v>
      </c>
      <c r="I126" s="75">
        <f>IF(OR(F126=0,F126="#N/A N/A"),0,H126 / F126*100)</f>
        <v>7.4377628388126587</v>
      </c>
      <c r="J126" s="25">
        <v>-130000</v>
      </c>
      <c r="K126" s="48" t="str">
        <f>CONCATENATE(C335,D126, " Curncy")</f>
        <v>EURZAr Curncy</v>
      </c>
      <c r="L126" s="48">
        <f>IF(D126 = C335,1,_xll.BDP(K126,$L$7))</f>
        <v>1</v>
      </c>
      <c r="M126" s="68">
        <f>IF(D126 = C335,1,_xll.BDP(K126,$M$7)*L126)</f>
        <v>14.632</v>
      </c>
      <c r="N126" s="69">
        <f>H126*J126*T126/M126</f>
        <v>-215274.7402952433</v>
      </c>
      <c r="O126" s="78">
        <f>N126 / Y335</f>
        <v>-1.2494328859941745E-3</v>
      </c>
      <c r="P126" s="69">
        <f>G126*J126*T126/M126</f>
        <v>-3109622.7446692181</v>
      </c>
      <c r="Q126" s="84">
        <f>P126 / Y335*100</f>
        <v>-1.8047936859181224</v>
      </c>
      <c r="R126" s="81">
        <f>IF(Q126&lt;0,Q126,0)</f>
        <v>-1.8047936859181224</v>
      </c>
      <c r="S126" s="152">
        <f>IF(Q126&gt;0,Q126,0)</f>
        <v>0</v>
      </c>
      <c r="T126" s="33">
        <f>IF(EXACT(D126,UPPER(D126)),1,0.01)/V126</f>
        <v>0.01</v>
      </c>
      <c r="U126" s="43">
        <v>0</v>
      </c>
      <c r="V126" s="43">
        <v>1</v>
      </c>
      <c r="W126" s="143">
        <f>IF(AND(Q126&lt;0,O126&gt;0),O126,0)</f>
        <v>0</v>
      </c>
      <c r="X126" s="143">
        <f>IF(AND(Q126&gt;0,O126&gt;0),O126,0)</f>
        <v>0</v>
      </c>
      <c r="Y126" s="194"/>
      <c r="Z126" s="176">
        <f>_xll.BDH(C126,$Z$7,$D$1,$D$1)</f>
        <v>35989</v>
      </c>
      <c r="AA126" s="174">
        <f>IF(OR(F126="#N/A N/A",Z126="#N/A N/A"),0,  F126 - Z126)</f>
        <v>-3412</v>
      </c>
      <c r="AB126" s="162">
        <f>IF(OR(Z126=0,Z126="#N/A N/A"),0,AA126 / Z126*100)</f>
        <v>-9.4806746505876802</v>
      </c>
      <c r="AC126" s="161">
        <v>-64662</v>
      </c>
      <c r="AD126" s="163">
        <f>IF(D126 = C335,1,_xll.BDP(K126,$AD$7)*L126)</f>
        <v>14.687099999999999</v>
      </c>
      <c r="AE126" s="186">
        <f>AA126*AC126*T126/AD126 / AF335</f>
        <v>8.6983281965343189E-4</v>
      </c>
      <c r="AF126" s="197"/>
      <c r="AG126" s="188"/>
      <c r="AH126" s="170"/>
    </row>
    <row r="127" spans="1:34" s="43" customFormat="1" x14ac:dyDescent="0.2">
      <c r="A127" s="45" t="s">
        <v>318</v>
      </c>
      <c r="B127" s="61"/>
      <c r="C127" s="220"/>
      <c r="D127" s="45"/>
      <c r="E127" s="47" t="s">
        <v>152</v>
      </c>
      <c r="F127" s="70"/>
      <c r="G127" s="70"/>
      <c r="H127" s="71"/>
      <c r="I127" s="76"/>
      <c r="J127" s="40"/>
      <c r="K127" s="49"/>
      <c r="L127" s="49"/>
      <c r="M127" s="72"/>
      <c r="N127" s="73">
        <f t="shared" ref="N127:S127" si="71" xml:space="preserve"> SUM(N125:N126)</f>
        <v>-212329.14160743577</v>
      </c>
      <c r="O127" s="79">
        <f t="shared" si="71"/>
        <v>-1.2323369282220709E-3</v>
      </c>
      <c r="P127" s="73">
        <f t="shared" si="71"/>
        <v>-3286358.665937671</v>
      </c>
      <c r="Q127" s="85">
        <f t="shared" si="71"/>
        <v>-1.9073694325507435</v>
      </c>
      <c r="R127" s="82">
        <f t="shared" si="71"/>
        <v>-1.9073694325507435</v>
      </c>
      <c r="S127" s="153">
        <f t="shared" si="71"/>
        <v>0</v>
      </c>
      <c r="T127" s="38"/>
      <c r="U127" s="45"/>
      <c r="V127" s="45"/>
      <c r="W127" s="144">
        <f xml:space="preserve"> SUM(W125:W126)</f>
        <v>1.7095957772103535E-5</v>
      </c>
      <c r="X127" s="144">
        <f xml:space="preserve"> SUM(X125:X126)</f>
        <v>0</v>
      </c>
      <c r="Y127" s="207"/>
      <c r="Z127" s="165"/>
      <c r="AA127" s="175"/>
      <c r="AB127" s="164"/>
      <c r="AC127" s="165"/>
      <c r="AD127" s="171"/>
      <c r="AE127" s="187">
        <f xml:space="preserve"> SUM(AE125:AE126)</f>
        <v>9.3780244808082315E-4</v>
      </c>
      <c r="AF127" s="208"/>
      <c r="AG127" s="188"/>
      <c r="AH127" s="170"/>
    </row>
    <row r="128" spans="1:34" s="43" customFormat="1" x14ac:dyDescent="0.2">
      <c r="B128" s="48"/>
      <c r="C128" s="140"/>
      <c r="F128" s="66"/>
      <c r="G128" s="66"/>
      <c r="H128" s="67"/>
      <c r="I128" s="75"/>
      <c r="J128" s="25"/>
      <c r="K128" s="48"/>
      <c r="L128" s="48"/>
      <c r="M128" s="68"/>
      <c r="N128" s="69"/>
      <c r="O128" s="78"/>
      <c r="P128" s="69"/>
      <c r="Q128" s="84"/>
      <c r="R128" s="81"/>
      <c r="S128" s="152"/>
      <c r="T128" s="33"/>
      <c r="W128" s="143"/>
      <c r="X128" s="143"/>
      <c r="Y128" s="194"/>
      <c r="Z128" s="176"/>
      <c r="AA128" s="174"/>
      <c r="AB128" s="162"/>
      <c r="AC128" s="161"/>
      <c r="AD128" s="163"/>
      <c r="AE128" s="186"/>
      <c r="AF128" s="197"/>
      <c r="AG128" s="188"/>
      <c r="AH128" s="170"/>
    </row>
    <row r="129" spans="1:34" s="43" customFormat="1" x14ac:dyDescent="0.2">
      <c r="B129" s="48"/>
      <c r="C129" s="140" t="s">
        <v>151</v>
      </c>
      <c r="D129" s="43" t="str">
        <f>_xll.BDP(C129,$D$7)</f>
        <v>SEK</v>
      </c>
      <c r="E129" s="43" t="s">
        <v>465</v>
      </c>
      <c r="F129" s="66">
        <f>_xll.BDP(C129,$F$7)</f>
        <v>30.62</v>
      </c>
      <c r="G129" s="66">
        <f>_xll.BDP(C129,$G$7)</f>
        <v>31.2</v>
      </c>
      <c r="H129" s="67">
        <f>IF(OR(G129="#N/A N/A",F129="#N/A N/A"),0,  G129 - F129)</f>
        <v>0.57999999999999829</v>
      </c>
      <c r="I129" s="75">
        <f>IF(OR(F129=0,F129="#N/A N/A"),0,H129 / F129*100)</f>
        <v>1.8941868060091387</v>
      </c>
      <c r="J129" s="25">
        <v>110000</v>
      </c>
      <c r="K129" s="48" t="str">
        <f>CONCATENATE(C335,D129, " Curncy")</f>
        <v>EURSEK Curncy</v>
      </c>
      <c r="L129" s="48">
        <f>IF(D129 = C335,1,_xll.BDP(K129,$L$7))</f>
        <v>1</v>
      </c>
      <c r="M129" s="68">
        <f>IF(D129 = C335,1,_xll.BDP(K129,$M$7)*L129)</f>
        <v>10.194100000000001</v>
      </c>
      <c r="N129" s="69">
        <f>H129*J129*T129/M129</f>
        <v>6258.5220863048044</v>
      </c>
      <c r="O129" s="78">
        <f>N129 / Y335</f>
        <v>3.6323831126799766E-5</v>
      </c>
      <c r="P129" s="69">
        <f>G129*J129*T129/M129</f>
        <v>336665.3260219146</v>
      </c>
      <c r="Q129" s="84">
        <f>P129 / Y335*100</f>
        <v>0.19539716054416484</v>
      </c>
      <c r="R129" s="81">
        <f>IF(Q129&lt;0,Q129,0)</f>
        <v>0</v>
      </c>
      <c r="S129" s="152">
        <f>IF(Q129&gt;0,Q129,0)</f>
        <v>0.19539716054416484</v>
      </c>
      <c r="T129" s="33">
        <f>IF(EXACT(D129,UPPER(D129)),1,0.01)/V129</f>
        <v>1</v>
      </c>
      <c r="U129" s="43">
        <v>0</v>
      </c>
      <c r="V129" s="43">
        <v>1</v>
      </c>
      <c r="W129" s="143">
        <f>IF(AND(Q129&lt;0,O129&gt;0),O129,0)</f>
        <v>0</v>
      </c>
      <c r="X129" s="143">
        <f>IF(AND(Q129&gt;0,O129&gt;0),O129,0)</f>
        <v>3.6323831126799766E-5</v>
      </c>
      <c r="Y129" s="194"/>
      <c r="Z129" s="176">
        <f>_xll.BDH(C129,$Z$7,$D$1,$D$1)</f>
        <v>31.94</v>
      </c>
      <c r="AA129" s="174">
        <f>IF(OR(F129="#N/A N/A",Z129="#N/A N/A"),0,  F129 - Z129)</f>
        <v>-1.3200000000000003</v>
      </c>
      <c r="AB129" s="162">
        <f>IF(OR(Z129=0,Z129="#N/A N/A"),0,AA129 / Z129*100)</f>
        <v>-4.1327489041953669</v>
      </c>
      <c r="AC129" s="161">
        <v>110000</v>
      </c>
      <c r="AD129" s="163">
        <f>IF(D129 = C335,1,_xll.BDP(K129,$AD$7)*L129)</f>
        <v>10.158300000000001</v>
      </c>
      <c r="AE129" s="186">
        <f>AA129*AC129*T129/AD129 / AF335</f>
        <v>-8.276739146740175E-5</v>
      </c>
      <c r="AF129" s="197"/>
      <c r="AG129" s="188"/>
      <c r="AH129" s="170"/>
    </row>
    <row r="130" spans="1:34" s="43" customFormat="1" x14ac:dyDescent="0.2">
      <c r="B130" s="48"/>
      <c r="C130" s="140" t="s">
        <v>150</v>
      </c>
      <c r="D130" s="43" t="str">
        <f>_xll.BDP(C130,$D$7)</f>
        <v>SEK</v>
      </c>
      <c r="E130" s="43" t="s">
        <v>464</v>
      </c>
      <c r="F130" s="66">
        <f>_xll.BDP(C130,$F$7)</f>
        <v>102.05</v>
      </c>
      <c r="G130" s="66">
        <f>_xll.BDP(C130,$G$7)</f>
        <v>102.25</v>
      </c>
      <c r="H130" s="67">
        <f>IF(OR(G130="#N/A N/A",F130="#N/A N/A"),0,  G130 - F130)</f>
        <v>0.20000000000000284</v>
      </c>
      <c r="I130" s="75">
        <f>IF(OR(F130=0,F130="#N/A N/A"),0,H130 / F130*100)</f>
        <v>0.19598236158745991</v>
      </c>
      <c r="J130" s="25">
        <v>-68000</v>
      </c>
      <c r="K130" s="48" t="str">
        <f>CONCATENATE(C335,D130, " Curncy")</f>
        <v>EURSEK Curncy</v>
      </c>
      <c r="L130" s="48">
        <f>IF(D130 = C335,1,_xll.BDP(K130,$L$7))</f>
        <v>1</v>
      </c>
      <c r="M130" s="68">
        <f>IF(D130 = C335,1,_xll.BDP(K130,$M$7)*L130)</f>
        <v>10.194100000000001</v>
      </c>
      <c r="N130" s="69">
        <f>H130*J130*T130/M130</f>
        <v>-1334.1050215320815</v>
      </c>
      <c r="O130" s="78">
        <f>N130 / Y335</f>
        <v>-7.743011023894754E-6</v>
      </c>
      <c r="P130" s="69">
        <f>G130*J130*T130/M130</f>
        <v>-682061.19225826696</v>
      </c>
      <c r="Q130" s="84">
        <f>P130 / Y335*100</f>
        <v>-0.3958614385966136</v>
      </c>
      <c r="R130" s="81">
        <f>IF(Q130&lt;0,Q130,0)</f>
        <v>-0.3958614385966136</v>
      </c>
      <c r="S130" s="152">
        <f>IF(Q130&gt;0,Q130,0)</f>
        <v>0</v>
      </c>
      <c r="T130" s="33">
        <f>IF(EXACT(D130,UPPER(D130)),1,0.01)/V130</f>
        <v>1</v>
      </c>
      <c r="U130" s="43">
        <v>0</v>
      </c>
      <c r="V130" s="43">
        <v>1</v>
      </c>
      <c r="W130" s="143">
        <f>IF(AND(Q130&lt;0,O130&gt;0),O130,0)</f>
        <v>0</v>
      </c>
      <c r="X130" s="143">
        <f>IF(AND(Q130&gt;0,O130&gt;0),O130,0)</f>
        <v>0</v>
      </c>
      <c r="Y130" s="194"/>
      <c r="Z130" s="176">
        <f>_xll.BDH(C130,$Z$7,$D$1,$D$1)</f>
        <v>104.35</v>
      </c>
      <c r="AA130" s="174">
        <f>IF(OR(F130="#N/A N/A",Z130="#N/A N/A"),0,  F130 - Z130)</f>
        <v>-2.2999999999999972</v>
      </c>
      <c r="AB130" s="162">
        <f>IF(OR(Z130=0,Z130="#N/A N/A"),0,AA130 / Z130*100)</f>
        <v>-2.2041207474844247</v>
      </c>
      <c r="AC130" s="161">
        <v>-68000</v>
      </c>
      <c r="AD130" s="163">
        <f>IF(D130 = C335,1,_xll.BDP(K130,$AD$7)*L130)</f>
        <v>10.158300000000001</v>
      </c>
      <c r="AE130" s="186">
        <f>AA130*AC130*T130/AD130 / AF335</f>
        <v>8.9151653068192936E-5</v>
      </c>
      <c r="AF130" s="197"/>
      <c r="AG130" s="188"/>
      <c r="AH130" s="170"/>
    </row>
    <row r="131" spans="1:34" s="43" customFormat="1" x14ac:dyDescent="0.2">
      <c r="B131" s="48"/>
      <c r="C131" s="140" t="s">
        <v>149</v>
      </c>
      <c r="D131" s="43" t="str">
        <f>_xll.BDP(C131,$D$7)</f>
        <v>SEK</v>
      </c>
      <c r="E131" s="43" t="s">
        <v>463</v>
      </c>
      <c r="F131" s="66">
        <f>_xll.BDP(C131,$F$7)</f>
        <v>468.6</v>
      </c>
      <c r="G131" s="66">
        <f>_xll.BDP(C131,$G$7)</f>
        <v>485.6</v>
      </c>
      <c r="H131" s="67">
        <f>IF(OR(G131="#N/A N/A",F131="#N/A N/A"),0,  G131 - F131)</f>
        <v>17</v>
      </c>
      <c r="I131" s="75">
        <f>IF(OR(F131=0,F131="#N/A N/A"),0,H131 / F131*100)</f>
        <v>3.6278275714895432</v>
      </c>
      <c r="J131" s="25">
        <v>0</v>
      </c>
      <c r="K131" s="48" t="str">
        <f>CONCATENATE(C335,D131, " Curncy")</f>
        <v>EURSEK Curncy</v>
      </c>
      <c r="L131" s="48">
        <f>IF(D131 = C335,1,_xll.BDP(K131,$L$7))</f>
        <v>1</v>
      </c>
      <c r="M131" s="68">
        <f>IF(D131 = C335,1,_xll.BDP(K131,$M$7)*L131)</f>
        <v>10.194100000000001</v>
      </c>
      <c r="N131" s="69">
        <f>H131*J131*T131/M131</f>
        <v>0</v>
      </c>
      <c r="O131" s="78">
        <f>N131 / Y335</f>
        <v>0</v>
      </c>
      <c r="P131" s="69">
        <f>G131*J131*T131/M131</f>
        <v>0</v>
      </c>
      <c r="Q131" s="84">
        <f>P131 / Y335*100</f>
        <v>0</v>
      </c>
      <c r="R131" s="81">
        <f>IF(Q131&lt;0,Q131,0)</f>
        <v>0</v>
      </c>
      <c r="S131" s="152">
        <f>IF(Q131&gt;0,Q131,0)</f>
        <v>0</v>
      </c>
      <c r="T131" s="33">
        <f>IF(EXACT(D131,UPPER(D131)),1,0.01)/V131</f>
        <v>1</v>
      </c>
      <c r="U131" s="43">
        <v>0</v>
      </c>
      <c r="V131" s="43">
        <v>1</v>
      </c>
      <c r="W131" s="143">
        <f>IF(AND(Q131&lt;0,O131&gt;0),O131,0)</f>
        <v>0</v>
      </c>
      <c r="X131" s="143">
        <f>IF(AND(Q131&gt;0,O131&gt;0),O131,0)</f>
        <v>0</v>
      </c>
      <c r="Y131" s="194"/>
      <c r="Z131" s="176">
        <f>_xll.BDH(C131,$Z$7,$D$1,$D$1)</f>
        <v>490</v>
      </c>
      <c r="AA131" s="174">
        <f>IF(OR(F131="#N/A N/A",Z131="#N/A N/A"),0,  F131 - Z131)</f>
        <v>-21.399999999999977</v>
      </c>
      <c r="AB131" s="162">
        <f>IF(OR(Z131=0,Z131="#N/A N/A"),0,AA131 / Z131*100)</f>
        <v>-4.3673469387755057</v>
      </c>
      <c r="AC131" s="161">
        <v>0</v>
      </c>
      <c r="AD131" s="163">
        <f>IF(D131 = C335,1,_xll.BDP(K131,$AD$7)*L131)</f>
        <v>10.158300000000001</v>
      </c>
      <c r="AE131" s="186">
        <f>AA131*AC131*T131/AD131 / AF335</f>
        <v>0</v>
      </c>
      <c r="AF131" s="197"/>
      <c r="AG131" s="188"/>
      <c r="AH131" s="170"/>
    </row>
    <row r="132" spans="1:34" s="43" customFormat="1" x14ac:dyDescent="0.2">
      <c r="B132" s="48"/>
      <c r="C132" s="140" t="s">
        <v>148</v>
      </c>
      <c r="D132" s="43" t="str">
        <f>_xll.BDP(C132,$D$7)</f>
        <v>SEK</v>
      </c>
      <c r="E132" s="43" t="s">
        <v>462</v>
      </c>
      <c r="F132" s="66">
        <f>_xll.BDP(C132,$F$7)</f>
        <v>175.7</v>
      </c>
      <c r="G132" s="66">
        <f>_xll.BDP(C132,$G$7)</f>
        <v>181.7</v>
      </c>
      <c r="H132" s="67">
        <f>IF(OR(G132="#N/A N/A",F132="#N/A N/A"),0,  G132 - F132)</f>
        <v>6</v>
      </c>
      <c r="I132" s="75">
        <f>IF(OR(F132=0,F132="#N/A N/A"),0,H132 / F132*100)</f>
        <v>3.414911781445646</v>
      </c>
      <c r="J132" s="25">
        <v>0</v>
      </c>
      <c r="K132" s="48" t="str">
        <f>CONCATENATE(C335,D132, " Curncy")</f>
        <v>EURSEK Curncy</v>
      </c>
      <c r="L132" s="48">
        <f>IF(D132 = C335,1,_xll.BDP(K132,$L$7))</f>
        <v>1</v>
      </c>
      <c r="M132" s="68">
        <f>IF(D132 = C335,1,_xll.BDP(K132,$M$7)*L132)</f>
        <v>10.194100000000001</v>
      </c>
      <c r="N132" s="69">
        <f>H132*J132*T132/M132</f>
        <v>0</v>
      </c>
      <c r="O132" s="78">
        <f>N132 / Y335</f>
        <v>0</v>
      </c>
      <c r="P132" s="69">
        <f>G132*J132*T132/M132</f>
        <v>0</v>
      </c>
      <c r="Q132" s="84">
        <f>P132 / Y335*100</f>
        <v>0</v>
      </c>
      <c r="R132" s="81">
        <f>IF(Q132&lt;0,Q132,0)</f>
        <v>0</v>
      </c>
      <c r="S132" s="152">
        <f>IF(Q132&gt;0,Q132,0)</f>
        <v>0</v>
      </c>
      <c r="T132" s="33">
        <f>IF(EXACT(D132,UPPER(D132)),1,0.01)/V132</f>
        <v>1</v>
      </c>
      <c r="U132" s="43">
        <v>0</v>
      </c>
      <c r="V132" s="43">
        <v>1</v>
      </c>
      <c r="W132" s="143">
        <f>IF(AND(Q132&lt;0,O132&gt;0),O132,0)</f>
        <v>0</v>
      </c>
      <c r="X132" s="143">
        <f>IF(AND(Q132&gt;0,O132&gt;0),O132,0)</f>
        <v>0</v>
      </c>
      <c r="Y132" s="194"/>
      <c r="Z132" s="176">
        <f>_xll.BDH(C132,$Z$7,$D$1,$D$1)</f>
        <v>188.75</v>
      </c>
      <c r="AA132" s="174">
        <f>IF(OR(F132="#N/A N/A",Z132="#N/A N/A"),0,  F132 - Z132)</f>
        <v>-13.050000000000011</v>
      </c>
      <c r="AB132" s="162">
        <f>IF(OR(Z132=0,Z132="#N/A N/A"),0,AA132 / Z132*100)</f>
        <v>-6.9139072847682188</v>
      </c>
      <c r="AC132" s="161">
        <v>0</v>
      </c>
      <c r="AD132" s="163">
        <f>IF(D132 = C335,1,_xll.BDP(K132,$AD$7)*L132)</f>
        <v>10.158300000000001</v>
      </c>
      <c r="AE132" s="186">
        <f>AA132*AC132*T132/AD132 / AF335</f>
        <v>0</v>
      </c>
      <c r="AF132" s="197"/>
      <c r="AG132" s="188"/>
      <c r="AH132" s="170"/>
    </row>
    <row r="133" spans="1:34" s="43" customFormat="1" x14ac:dyDescent="0.2">
      <c r="B133" s="48"/>
      <c r="C133" s="140" t="s">
        <v>147</v>
      </c>
      <c r="D133" s="43" t="str">
        <f>_xll.BDP(C133,$D$7)</f>
        <v>SEK</v>
      </c>
      <c r="E133" s="43" t="s">
        <v>461</v>
      </c>
      <c r="F133" s="66">
        <f>_xll.BDP(C133,$F$7)</f>
        <v>53.78</v>
      </c>
      <c r="G133" s="66">
        <f>_xll.BDP(C133,$G$7)</f>
        <v>55.78</v>
      </c>
      <c r="H133" s="67">
        <f>IF(OR(G133="#N/A N/A",F133="#N/A N/A"),0,  G133 - F133)</f>
        <v>2</v>
      </c>
      <c r="I133" s="75">
        <f>IF(OR(F133=0,F133="#N/A N/A"),0,H133 / F133*100)</f>
        <v>3.718854592785422</v>
      </c>
      <c r="J133" s="25">
        <v>182000</v>
      </c>
      <c r="K133" s="48" t="str">
        <f>CONCATENATE(C335,D133, " Curncy")</f>
        <v>EURSEK Curncy</v>
      </c>
      <c r="L133" s="48">
        <f>IF(D133 = C335,1,_xll.BDP(K133,$L$7))</f>
        <v>1</v>
      </c>
      <c r="M133" s="68">
        <f>IF(D133 = C335,1,_xll.BDP(K133,$M$7)*L133)</f>
        <v>10.194100000000001</v>
      </c>
      <c r="N133" s="69">
        <f>H133*J133*T133/M133</f>
        <v>35706.92851747579</v>
      </c>
      <c r="O133" s="78">
        <f>N133 / Y335</f>
        <v>2.0723941269835662E-4</v>
      </c>
      <c r="P133" s="69">
        <f>G133*J133*T133/M133</f>
        <v>995866.23635239981</v>
      </c>
      <c r="Q133" s="84">
        <f>P133 / Y335*100</f>
        <v>0.57799072201571655</v>
      </c>
      <c r="R133" s="81">
        <f>IF(Q133&lt;0,Q133,0)</f>
        <v>0</v>
      </c>
      <c r="S133" s="152">
        <f>IF(Q133&gt;0,Q133,0)</f>
        <v>0.57799072201571655</v>
      </c>
      <c r="T133" s="33">
        <f>IF(EXACT(D133,UPPER(D133)),1,0.01)/V133</f>
        <v>1</v>
      </c>
      <c r="U133" s="43">
        <v>0</v>
      </c>
      <c r="V133" s="43">
        <v>1</v>
      </c>
      <c r="W133" s="143">
        <f>IF(AND(Q133&lt;0,O133&gt;0),O133,0)</f>
        <v>0</v>
      </c>
      <c r="X133" s="143">
        <f>IF(AND(Q133&gt;0,O133&gt;0),O133,0)</f>
        <v>2.0723941269835662E-4</v>
      </c>
      <c r="Y133" s="194"/>
      <c r="Z133" s="176">
        <f>_xll.BDH(C133,$Z$7,$D$1,$D$1)</f>
        <v>56.64</v>
      </c>
      <c r="AA133" s="174">
        <f>IF(OR(F133="#N/A N/A",Z133="#N/A N/A"),0,  F133 - Z133)</f>
        <v>-2.8599999999999994</v>
      </c>
      <c r="AB133" s="162">
        <f>IF(OR(Z133=0,Z133="#N/A N/A"),0,AA133 / Z133*100)</f>
        <v>-5.0494350282485865</v>
      </c>
      <c r="AC133" s="161">
        <v>182000</v>
      </c>
      <c r="AD133" s="163">
        <f>IF(D133 = C335,1,_xll.BDP(K133,$AD$7)*L133)</f>
        <v>10.158300000000001</v>
      </c>
      <c r="AE133" s="186">
        <f>AA133*AC133*T133/AD133 / AF335</f>
        <v>-2.9670855789677648E-4</v>
      </c>
      <c r="AF133" s="197"/>
      <c r="AG133" s="188"/>
      <c r="AH133" s="170"/>
    </row>
    <row r="134" spans="1:34" s="43" customFormat="1" x14ac:dyDescent="0.2">
      <c r="A134" s="45" t="s">
        <v>319</v>
      </c>
      <c r="B134" s="61"/>
      <c r="C134" s="220"/>
      <c r="D134" s="45"/>
      <c r="E134" s="47" t="s">
        <v>146</v>
      </c>
      <c r="F134" s="70"/>
      <c r="G134" s="70"/>
      <c r="H134" s="71"/>
      <c r="I134" s="76"/>
      <c r="J134" s="40"/>
      <c r="K134" s="49"/>
      <c r="L134" s="49"/>
      <c r="M134" s="72"/>
      <c r="N134" s="73">
        <f t="shared" ref="N134:S134" si="72" xml:space="preserve"> SUM(N129:N133)</f>
        <v>40631.345582248512</v>
      </c>
      <c r="O134" s="79">
        <f t="shared" si="72"/>
        <v>2.3582023280126164E-4</v>
      </c>
      <c r="P134" s="73">
        <f t="shared" si="72"/>
        <v>650470.37011604744</v>
      </c>
      <c r="Q134" s="85">
        <f t="shared" si="72"/>
        <v>0.37752644396326779</v>
      </c>
      <c r="R134" s="82">
        <f t="shared" si="72"/>
        <v>-0.3958614385966136</v>
      </c>
      <c r="S134" s="153">
        <f t="shared" si="72"/>
        <v>0.77338788255988145</v>
      </c>
      <c r="T134" s="38"/>
      <c r="U134" s="45"/>
      <c r="V134" s="45"/>
      <c r="W134" s="144">
        <f xml:space="preserve"> SUM(W129:W133)</f>
        <v>0</v>
      </c>
      <c r="X134" s="144">
        <f xml:space="preserve"> SUM(X129:X133)</f>
        <v>2.4356324382515638E-4</v>
      </c>
      <c r="Y134" s="207"/>
      <c r="Z134" s="165"/>
      <c r="AA134" s="175"/>
      <c r="AB134" s="164"/>
      <c r="AC134" s="165"/>
      <c r="AD134" s="171"/>
      <c r="AE134" s="187">
        <f xml:space="preserve"> SUM(AE129:AE133)</f>
        <v>-2.9032429629598531E-4</v>
      </c>
      <c r="AF134" s="208"/>
      <c r="AG134" s="188"/>
      <c r="AH134" s="170"/>
    </row>
    <row r="135" spans="1:34" s="43" customFormat="1" x14ac:dyDescent="0.2">
      <c r="B135" s="48"/>
      <c r="C135" s="140"/>
      <c r="F135" s="66"/>
      <c r="G135" s="66"/>
      <c r="H135" s="67"/>
      <c r="I135" s="75"/>
      <c r="J135" s="25"/>
      <c r="K135" s="48"/>
      <c r="L135" s="48"/>
      <c r="M135" s="68"/>
      <c r="N135" s="69"/>
      <c r="O135" s="78"/>
      <c r="P135" s="69"/>
      <c r="Q135" s="84"/>
      <c r="R135" s="81"/>
      <c r="S135" s="152"/>
      <c r="T135" s="33"/>
      <c r="W135" s="143"/>
      <c r="X135" s="143"/>
      <c r="Y135" s="194"/>
      <c r="Z135" s="176"/>
      <c r="AA135" s="174"/>
      <c r="AB135" s="162"/>
      <c r="AC135" s="161"/>
      <c r="AD135" s="163"/>
      <c r="AE135" s="186"/>
      <c r="AF135" s="197"/>
      <c r="AG135" s="188"/>
      <c r="AH135" s="170"/>
    </row>
    <row r="136" spans="1:34" s="43" customFormat="1" x14ac:dyDescent="0.2">
      <c r="B136" s="48"/>
      <c r="C136" s="140" t="s">
        <v>145</v>
      </c>
      <c r="D136" s="43" t="str">
        <f>_xll.BDP(C136,$D$7)</f>
        <v>CHF</v>
      </c>
      <c r="E136" s="43" t="s">
        <v>460</v>
      </c>
      <c r="F136" s="66">
        <f>_xll.BDP(C136,$F$7)</f>
        <v>22.14</v>
      </c>
      <c r="G136" s="66">
        <f>_xll.BDP(C136,$G$7)</f>
        <v>23.46</v>
      </c>
      <c r="H136" s="67">
        <f>IF(OR(G136="#N/A N/A",F136="#N/A N/A"),0,  G136 - F136)</f>
        <v>1.3200000000000003</v>
      </c>
      <c r="I136" s="75">
        <f>IF(OR(F136=0,F136="#N/A N/A"),0,H136 / F136*100)</f>
        <v>5.9620596205962073</v>
      </c>
      <c r="J136" s="25">
        <v>0</v>
      </c>
      <c r="K136" s="48" t="str">
        <f>CONCATENATE(C335,D136, " Curncy")</f>
        <v>EURCHF Curncy</v>
      </c>
      <c r="L136" s="48">
        <f>IF(D136 = C335,1,_xll.BDP(K136,$L$7))</f>
        <v>1</v>
      </c>
      <c r="M136" s="68">
        <f>IF(D136 = C335,1,_xll.BDP(K136,$M$7)*L136)</f>
        <v>1.1644399999999999</v>
      </c>
      <c r="N136" s="69">
        <f>H136*J136*T136/M136</f>
        <v>0</v>
      </c>
      <c r="O136" s="78">
        <f>N136 / Y335</f>
        <v>0</v>
      </c>
      <c r="P136" s="69">
        <f>G136*J136*T136/M136</f>
        <v>0</v>
      </c>
      <c r="Q136" s="84">
        <f>P136 / Y335*100</f>
        <v>0</v>
      </c>
      <c r="R136" s="81">
        <f>IF(Q136&lt;0,Q136,0)</f>
        <v>0</v>
      </c>
      <c r="S136" s="152">
        <f>IF(Q136&gt;0,Q136,0)</f>
        <v>0</v>
      </c>
      <c r="T136" s="33">
        <f>IF(EXACT(D136,UPPER(D136)),1,0.01)/V136</f>
        <v>1</v>
      </c>
      <c r="U136" s="43">
        <v>0</v>
      </c>
      <c r="V136" s="43">
        <v>1</v>
      </c>
      <c r="W136" s="143">
        <f>IF(AND(Q136&lt;0,O136&gt;0),O136,0)</f>
        <v>0</v>
      </c>
      <c r="X136" s="143">
        <f>IF(AND(Q136&gt;0,O136&gt;0),O136,0)</f>
        <v>0</v>
      </c>
      <c r="Y136" s="194"/>
      <c r="Z136" s="176">
        <f>_xll.BDH(C136,$Z$7,$D$1,$D$1)</f>
        <v>23.96</v>
      </c>
      <c r="AA136" s="174">
        <f>IF(OR(F136="#N/A N/A",Z136="#N/A N/A"),0,  F136 - Z136)</f>
        <v>-1.8200000000000003</v>
      </c>
      <c r="AB136" s="162">
        <f>IF(OR(Z136=0,Z136="#N/A N/A"),0,AA136 / Z136*100)</f>
        <v>-7.5959933222036744</v>
      </c>
      <c r="AC136" s="161">
        <v>0</v>
      </c>
      <c r="AD136" s="163">
        <f>IF(D136 = C335,1,_xll.BDP(K136,$AD$7)*L136)</f>
        <v>1.15524</v>
      </c>
      <c r="AE136" s="186">
        <f>AA136*AC136*T136/AD136 / AF335</f>
        <v>0</v>
      </c>
      <c r="AF136" s="197"/>
      <c r="AG136" s="188"/>
      <c r="AH136" s="170"/>
    </row>
    <row r="137" spans="1:34" s="43" customFormat="1" x14ac:dyDescent="0.2">
      <c r="B137" s="48"/>
      <c r="C137" s="140" t="s">
        <v>144</v>
      </c>
      <c r="D137" s="43" t="str">
        <f>_xll.BDP(C137,$D$7)</f>
        <v>CHF</v>
      </c>
      <c r="E137" s="43" t="s">
        <v>459</v>
      </c>
      <c r="F137" s="66">
        <f>_xll.BDP(C137,$F$7)</f>
        <v>50.86</v>
      </c>
      <c r="G137" s="66">
        <f>_xll.BDP(C137,$G$7)</f>
        <v>52.34</v>
      </c>
      <c r="H137" s="67">
        <f>IF(OR(G137="#N/A N/A",F137="#N/A N/A"),0,  G137 - F137)</f>
        <v>1.480000000000004</v>
      </c>
      <c r="I137" s="75">
        <f>IF(OR(F137=0,F137="#N/A N/A"),0,H137 / F137*100)</f>
        <v>2.909948879276453</v>
      </c>
      <c r="J137" s="25">
        <v>-22700</v>
      </c>
      <c r="K137" s="48" t="str">
        <f>CONCATENATE(C335,D137, " Curncy")</f>
        <v>EURCHF Curncy</v>
      </c>
      <c r="L137" s="48">
        <f>IF(D137 = C335,1,_xll.BDP(K137,$L$7))</f>
        <v>1</v>
      </c>
      <c r="M137" s="68">
        <f>IF(D137 = C335,1,_xll.BDP(K137,$M$7)*L137)</f>
        <v>1.1644399999999999</v>
      </c>
      <c r="N137" s="69">
        <f>H137*J137*T137/M137</f>
        <v>-28851.636838308619</v>
      </c>
      <c r="O137" s="78">
        <f>N137 / Y335</f>
        <v>-1.6745199102832361E-4</v>
      </c>
      <c r="P137" s="69">
        <f>G137*J137*T137/M137</f>
        <v>-1020334.2379169387</v>
      </c>
      <c r="Q137" s="84">
        <f>P137 / Y335*100</f>
        <v>-0.59219170340692129</v>
      </c>
      <c r="R137" s="81">
        <f>IF(Q137&lt;0,Q137,0)</f>
        <v>-0.59219170340692129</v>
      </c>
      <c r="S137" s="152">
        <f>IF(Q137&gt;0,Q137,0)</f>
        <v>0</v>
      </c>
      <c r="T137" s="33">
        <f>IF(EXACT(D137,UPPER(D137)),1,0.01)/V137</f>
        <v>1</v>
      </c>
      <c r="U137" s="43">
        <v>0</v>
      </c>
      <c r="V137" s="43">
        <v>1</v>
      </c>
      <c r="W137" s="143">
        <f>IF(AND(Q137&lt;0,O137&gt;0),O137,0)</f>
        <v>0</v>
      </c>
      <c r="X137" s="143">
        <f>IF(AND(Q137&gt;0,O137&gt;0),O137,0)</f>
        <v>0</v>
      </c>
      <c r="Y137" s="194"/>
      <c r="Z137" s="176">
        <f>_xll.BDH(C137,$Z$7,$D$1,$D$1)</f>
        <v>55.86</v>
      </c>
      <c r="AA137" s="174">
        <f>IF(OR(F137="#N/A N/A",Z137="#N/A N/A"),0,  F137 - Z137)</f>
        <v>-5</v>
      </c>
      <c r="AB137" s="162">
        <f>IF(OR(Z137=0,Z137="#N/A N/A"),0,AA137 / Z137*100)</f>
        <v>-8.9509488005728617</v>
      </c>
      <c r="AC137" s="161">
        <v>-22700</v>
      </c>
      <c r="AD137" s="163">
        <f>IF(D137 = C335,1,_xll.BDP(K137,$AD$7)*L137)</f>
        <v>1.15524</v>
      </c>
      <c r="AE137" s="186">
        <f>AA137*AC137*T137/AD137 / AF335</f>
        <v>5.6890182870880299E-4</v>
      </c>
      <c r="AF137" s="197"/>
      <c r="AG137" s="188"/>
      <c r="AH137" s="170"/>
    </row>
    <row r="138" spans="1:34" s="43" customFormat="1" x14ac:dyDescent="0.2">
      <c r="B138" s="48"/>
      <c r="C138" s="140" t="s">
        <v>143</v>
      </c>
      <c r="D138" s="43" t="str">
        <f>_xll.BDP(C138,$D$7)</f>
        <v>CHF</v>
      </c>
      <c r="E138" s="43" t="s">
        <v>458</v>
      </c>
      <c r="F138" s="66">
        <f>_xll.BDP(C138,$F$7)</f>
        <v>73.5</v>
      </c>
      <c r="G138" s="66">
        <f>_xll.BDP(C138,$G$7)</f>
        <v>74.92</v>
      </c>
      <c r="H138" s="67">
        <f>IF(OR(G138="#N/A N/A",F138="#N/A N/A"),0,  G138 - F138)</f>
        <v>1.4200000000000017</v>
      </c>
      <c r="I138" s="75">
        <f>IF(OR(F138=0,F138="#N/A N/A"),0,H138 / F138*100)</f>
        <v>1.9319727891156486</v>
      </c>
      <c r="J138" s="25">
        <v>0</v>
      </c>
      <c r="K138" s="48" t="str">
        <f>CONCATENATE(C335,D138, " Curncy")</f>
        <v>EURCHF Curncy</v>
      </c>
      <c r="L138" s="48">
        <f>IF(D138 = C335,1,_xll.BDP(K138,$L$7))</f>
        <v>1</v>
      </c>
      <c r="M138" s="68">
        <f>IF(D138 = C335,1,_xll.BDP(K138,$M$7)*L138)</f>
        <v>1.1644399999999999</v>
      </c>
      <c r="N138" s="69">
        <f>H138*J138*T138/M138</f>
        <v>0</v>
      </c>
      <c r="O138" s="78">
        <f>N138 / Y335</f>
        <v>0</v>
      </c>
      <c r="P138" s="69">
        <f>G138*J138*T138/M138</f>
        <v>0</v>
      </c>
      <c r="Q138" s="84">
        <f>P138 / Y335*100</f>
        <v>0</v>
      </c>
      <c r="R138" s="81">
        <f>IF(Q138&lt;0,Q138,0)</f>
        <v>0</v>
      </c>
      <c r="S138" s="152">
        <f>IF(Q138&gt;0,Q138,0)</f>
        <v>0</v>
      </c>
      <c r="T138" s="33">
        <f>IF(EXACT(D138,UPPER(D138)),1,0.01)/V138</f>
        <v>1</v>
      </c>
      <c r="U138" s="43">
        <v>0</v>
      </c>
      <c r="V138" s="43">
        <v>1</v>
      </c>
      <c r="W138" s="143">
        <f>IF(AND(Q138&lt;0,O138&gt;0),O138,0)</f>
        <v>0</v>
      </c>
      <c r="X138" s="143">
        <f>IF(AND(Q138&gt;0,O138&gt;0),O138,0)</f>
        <v>0</v>
      </c>
      <c r="Y138" s="194"/>
      <c r="Z138" s="176">
        <f>_xll.BDH(C138,$Z$7,$D$1,$D$1)</f>
        <v>76.52</v>
      </c>
      <c r="AA138" s="174">
        <f>IF(OR(F138="#N/A N/A",Z138="#N/A N/A"),0,  F138 - Z138)</f>
        <v>-3.019999999999996</v>
      </c>
      <c r="AB138" s="162">
        <f>IF(OR(Z138=0,Z138="#N/A N/A"),0,AA138 / Z138*100)</f>
        <v>-3.9466806063774125</v>
      </c>
      <c r="AC138" s="161">
        <v>0</v>
      </c>
      <c r="AD138" s="163">
        <f>IF(D138 = C335,1,_xll.BDP(K138,$AD$7)*L138)</f>
        <v>1.15524</v>
      </c>
      <c r="AE138" s="186">
        <f>AA138*AC138*T138/AD138 / AF335</f>
        <v>0</v>
      </c>
      <c r="AF138" s="197"/>
      <c r="AG138" s="188"/>
      <c r="AH138" s="170"/>
    </row>
    <row r="139" spans="1:34" s="43" customFormat="1" x14ac:dyDescent="0.2">
      <c r="B139" s="48"/>
      <c r="C139" s="140" t="s">
        <v>142</v>
      </c>
      <c r="D139" s="43" t="str">
        <f>_xll.BDP(C139,$D$7)</f>
        <v>CHF</v>
      </c>
      <c r="E139" s="43" t="s">
        <v>341</v>
      </c>
      <c r="F139" s="66">
        <f>_xll.BDP(C139,$F$7)</f>
        <v>384.9</v>
      </c>
      <c r="G139" s="66">
        <f>_xll.BDP(C139,$G$7)</f>
        <v>394.7</v>
      </c>
      <c r="H139" s="67">
        <f>IF(OR(G139="#N/A N/A",F139="#N/A N/A"),0,  G139 - F139)</f>
        <v>9.8000000000000114</v>
      </c>
      <c r="I139" s="75">
        <f>IF(OR(F139=0,F139="#N/A N/A"),0,H139 / F139*100)</f>
        <v>2.5461158742530561</v>
      </c>
      <c r="J139" s="25">
        <v>-4370</v>
      </c>
      <c r="K139" s="48" t="str">
        <f>CONCATENATE(C335,D139, " Curncy")</f>
        <v>EURCHF Curncy</v>
      </c>
      <c r="L139" s="48">
        <f>IF(D139 = C335,1,_xll.BDP(K139,$L$7))</f>
        <v>1</v>
      </c>
      <c r="M139" s="68">
        <f>IF(D139 = C335,1,_xll.BDP(K139,$M$7)*L139)</f>
        <v>1.1644399999999999</v>
      </c>
      <c r="N139" s="69">
        <f>H139*J139*T139/M139</f>
        <v>-36778.193809900084</v>
      </c>
      <c r="O139" s="78">
        <f>N139 / Y335</f>
        <v>-2.1345692843728351E-4</v>
      </c>
      <c r="P139" s="69">
        <f>G139*J139*T139/M139</f>
        <v>-1481260.520078321</v>
      </c>
      <c r="Q139" s="84">
        <f>P139 / Y335*100</f>
        <v>-0.85970866994077244</v>
      </c>
      <c r="R139" s="81">
        <f>IF(Q139&lt;0,Q139,0)</f>
        <v>-0.85970866994077244</v>
      </c>
      <c r="S139" s="152">
        <f>IF(Q139&gt;0,Q139,0)</f>
        <v>0</v>
      </c>
      <c r="T139" s="33">
        <f>IF(EXACT(D139,UPPER(D139)),1,0.01)/V139</f>
        <v>1</v>
      </c>
      <c r="U139" s="43">
        <v>0</v>
      </c>
      <c r="V139" s="43">
        <v>1</v>
      </c>
      <c r="W139" s="143">
        <f>IF(AND(Q139&lt;0,O139&gt;0),O139,0)</f>
        <v>0</v>
      </c>
      <c r="X139" s="143">
        <f>IF(AND(Q139&gt;0,O139&gt;0),O139,0)</f>
        <v>0</v>
      </c>
      <c r="Y139" s="194"/>
      <c r="Z139" s="176">
        <f>_xll.BDH(C139,$Z$7,$D$1,$D$1)</f>
        <v>408.2</v>
      </c>
      <c r="AA139" s="174">
        <f>IF(OR(F139="#N/A N/A",Z139="#N/A N/A"),0,  F139 - Z139)</f>
        <v>-23.300000000000011</v>
      </c>
      <c r="AB139" s="162">
        <f>IF(OR(Z139=0,Z139="#N/A N/A"),0,AA139 / Z139*100)</f>
        <v>-5.7079862812346924</v>
      </c>
      <c r="AC139" s="161">
        <v>-4370</v>
      </c>
      <c r="AD139" s="163">
        <f>IF(D139 = C335,1,_xll.BDP(K139,$AD$7)*L139)</f>
        <v>1.15524</v>
      </c>
      <c r="AE139" s="186">
        <f>AA139*AC139*T139/AD139 / AF335</f>
        <v>5.1036258238730439E-4</v>
      </c>
      <c r="AF139" s="197"/>
      <c r="AG139" s="188"/>
      <c r="AH139" s="170"/>
    </row>
    <row r="140" spans="1:34" s="43" customFormat="1" x14ac:dyDescent="0.2">
      <c r="A140" s="45" t="s">
        <v>320</v>
      </c>
      <c r="B140" s="61"/>
      <c r="C140" s="220"/>
      <c r="D140" s="45"/>
      <c r="E140" s="47" t="s">
        <v>141</v>
      </c>
      <c r="F140" s="70"/>
      <c r="G140" s="70"/>
      <c r="H140" s="71"/>
      <c r="I140" s="76"/>
      <c r="J140" s="40"/>
      <c r="K140" s="49"/>
      <c r="L140" s="49"/>
      <c r="M140" s="72"/>
      <c r="N140" s="73">
        <f t="shared" ref="N140:S140" si="73" xml:space="preserve"> SUM(N136:N139)</f>
        <v>-65629.830648208706</v>
      </c>
      <c r="O140" s="79">
        <f t="shared" si="73"/>
        <v>-3.8090891946560712E-4</v>
      </c>
      <c r="P140" s="73">
        <f t="shared" si="73"/>
        <v>-2501594.7579952599</v>
      </c>
      <c r="Q140" s="85">
        <f t="shared" si="73"/>
        <v>-1.4519003733476938</v>
      </c>
      <c r="R140" s="82">
        <f t="shared" si="73"/>
        <v>-1.4519003733476938</v>
      </c>
      <c r="S140" s="153">
        <f t="shared" si="73"/>
        <v>0</v>
      </c>
      <c r="T140" s="38"/>
      <c r="U140" s="45"/>
      <c r="V140" s="45"/>
      <c r="W140" s="144">
        <f xml:space="preserve"> SUM(W136:W139)</f>
        <v>0</v>
      </c>
      <c r="X140" s="144">
        <f xml:space="preserve"> SUM(X136:X139)</f>
        <v>0</v>
      </c>
      <c r="Y140" s="207"/>
      <c r="Z140" s="165"/>
      <c r="AA140" s="175"/>
      <c r="AB140" s="164"/>
      <c r="AC140" s="165"/>
      <c r="AD140" s="171"/>
      <c r="AE140" s="187">
        <f xml:space="preserve"> SUM(AE136:AE139)</f>
        <v>1.0792644110961074E-3</v>
      </c>
      <c r="AF140" s="208"/>
      <c r="AG140" s="188"/>
      <c r="AH140" s="170"/>
    </row>
    <row r="141" spans="1:34" s="43" customFormat="1" x14ac:dyDescent="0.2">
      <c r="B141" s="48"/>
      <c r="C141" s="140"/>
      <c r="F141" s="66"/>
      <c r="G141" s="66"/>
      <c r="H141" s="67"/>
      <c r="I141" s="75"/>
      <c r="J141" s="25"/>
      <c r="K141" s="48"/>
      <c r="L141" s="48"/>
      <c r="M141" s="68"/>
      <c r="N141" s="69"/>
      <c r="O141" s="78"/>
      <c r="P141" s="69"/>
      <c r="Q141" s="84"/>
      <c r="R141" s="81"/>
      <c r="S141" s="152"/>
      <c r="T141" s="33"/>
      <c r="W141" s="143"/>
      <c r="X141" s="143"/>
      <c r="Y141" s="194"/>
      <c r="Z141" s="176"/>
      <c r="AA141" s="174"/>
      <c r="AB141" s="162"/>
      <c r="AC141" s="161"/>
      <c r="AD141" s="163"/>
      <c r="AE141" s="186"/>
      <c r="AF141" s="197"/>
      <c r="AG141" s="188"/>
      <c r="AH141" s="170"/>
    </row>
    <row r="142" spans="1:34" s="43" customFormat="1" x14ac:dyDescent="0.2">
      <c r="B142" s="48"/>
      <c r="C142" s="140" t="s">
        <v>140</v>
      </c>
      <c r="D142" s="43" t="str">
        <f>_xll.BDP(C142,$D$7)</f>
        <v>GBp</v>
      </c>
      <c r="E142" s="43" t="s">
        <v>457</v>
      </c>
      <c r="F142" s="66">
        <f>_xll.BDP(C142,$F$7)</f>
        <v>1226</v>
      </c>
      <c r="G142" s="66">
        <f>_xll.BDP(C142,$G$7)</f>
        <v>1165</v>
      </c>
      <c r="H142" s="67">
        <f t="shared" ref="H142:H173" si="74">IF(OR(G142="#N/A N/A",F142="#N/A N/A"),0,  G142 - F142)</f>
        <v>-61</v>
      </c>
      <c r="I142" s="75">
        <f t="shared" ref="I142:I173" si="75">IF(OR(F142=0,F142="#N/A N/A"),0,H142 / F142*100)</f>
        <v>-4.9755301794453501</v>
      </c>
      <c r="J142" s="25">
        <v>90000</v>
      </c>
      <c r="K142" s="48" t="str">
        <f>CONCATENATE(C335,D142, " Curncy")</f>
        <v>EURGBp Curncy</v>
      </c>
      <c r="L142" s="48">
        <f>IF(D142 = C335,1,_xll.BDP(K142,$L$7))</f>
        <v>1</v>
      </c>
      <c r="M142" s="68">
        <f>IF(D142 = C335,1,_xll.BDP(K142,$M$7)*L142)</f>
        <v>0.89415</v>
      </c>
      <c r="N142" s="69">
        <f t="shared" ref="N142:N173" si="76">H142*J142*T142/M142</f>
        <v>-61399.094111726219</v>
      </c>
      <c r="O142" s="78">
        <f>N142 / Y335</f>
        <v>-3.5635415120339174E-4</v>
      </c>
      <c r="P142" s="69">
        <f t="shared" ref="P142:P173" si="77">G142*J142*T142/M142</f>
        <v>1172622.0432813286</v>
      </c>
      <c r="Q142" s="84">
        <f>P142 / Y335*100</f>
        <v>0.68057801008516616</v>
      </c>
      <c r="R142" s="81">
        <f t="shared" ref="R142:R173" si="78">IF(Q142&lt;0,Q142,0)</f>
        <v>0</v>
      </c>
      <c r="S142" s="152">
        <f t="shared" ref="S142:S173" si="79">IF(Q142&gt;0,Q142,0)</f>
        <v>0.68057801008516616</v>
      </c>
      <c r="T142" s="33">
        <f t="shared" ref="T142:T173" si="80">IF(EXACT(D142,UPPER(D142)),1,0.01)/V142</f>
        <v>0.01</v>
      </c>
      <c r="U142" s="43">
        <v>0</v>
      </c>
      <c r="V142" s="43">
        <v>1</v>
      </c>
      <c r="W142" s="143">
        <f t="shared" ref="W142:W173" si="81">IF(AND(Q142&lt;0,O142&gt;0),O142,0)</f>
        <v>0</v>
      </c>
      <c r="X142" s="143">
        <f t="shared" ref="X142:X173" si="82">IF(AND(Q142&gt;0,O142&gt;0),O142,0)</f>
        <v>0</v>
      </c>
      <c r="Y142" s="194"/>
      <c r="Z142" s="176">
        <f>_xll.BDH(C142,$Z$7,$D$1,$D$1)</f>
        <v>1269</v>
      </c>
      <c r="AA142" s="174">
        <f t="shared" ref="AA142:AA173" si="83">IF(OR(F142="#N/A N/A",Z142="#N/A N/A"),0,  F142 - Z142)</f>
        <v>-43</v>
      </c>
      <c r="AB142" s="162">
        <f t="shared" ref="AB142:AB173" si="84">IF(OR(Z142=0,Z142="#N/A N/A"),0,AA142 / Z142*100)</f>
        <v>-3.38849487785658</v>
      </c>
      <c r="AC142" s="161">
        <v>90000</v>
      </c>
      <c r="AD142" s="163">
        <f>IF(D142 = C335,1,_xll.BDP(K142,$AD$7)*L142)</f>
        <v>0.89266000000000001</v>
      </c>
      <c r="AE142" s="186">
        <f>AA142*AC142*T142/AD142 / AF335</f>
        <v>-2.5103748575361682E-4</v>
      </c>
      <c r="AF142" s="197"/>
      <c r="AG142" s="188"/>
      <c r="AH142" s="170"/>
    </row>
    <row r="143" spans="1:34" s="43" customFormat="1" x14ac:dyDescent="0.2">
      <c r="B143" s="48"/>
      <c r="C143" s="140" t="s">
        <v>139</v>
      </c>
      <c r="D143" s="43" t="str">
        <f>_xll.BDP(C143,$D$7)</f>
        <v>GBp</v>
      </c>
      <c r="E143" s="43" t="s">
        <v>456</v>
      </c>
      <c r="F143" s="66">
        <f>_xll.BDP(C143,$F$7)</f>
        <v>141.1</v>
      </c>
      <c r="G143" s="66">
        <f>_xll.BDP(C143,$G$7)</f>
        <v>144.55000000000001</v>
      </c>
      <c r="H143" s="67">
        <f t="shared" si="74"/>
        <v>3.4500000000000171</v>
      </c>
      <c r="I143" s="75">
        <f t="shared" si="75"/>
        <v>2.4450744153083042</v>
      </c>
      <c r="J143" s="25">
        <v>1358000</v>
      </c>
      <c r="K143" s="48" t="str">
        <f>CONCATENATE(C335,D143, " Curncy")</f>
        <v>EURGBp Curncy</v>
      </c>
      <c r="L143" s="48">
        <f>IF(D143 = C335,1,_xll.BDP(K143,$L$7))</f>
        <v>1</v>
      </c>
      <c r="M143" s="68">
        <f>IF(D143 = C335,1,_xll.BDP(K143,$M$7)*L143)</f>
        <v>0.89415</v>
      </c>
      <c r="N143" s="69">
        <f t="shared" si="76"/>
        <v>52397.248783761373</v>
      </c>
      <c r="O143" s="78">
        <f>N143 / Y335</f>
        <v>3.0410834859799979E-4</v>
      </c>
      <c r="P143" s="69">
        <f t="shared" si="77"/>
        <v>2195368.7859978755</v>
      </c>
      <c r="Q143" s="84">
        <f>P143 / Y335*100</f>
        <v>1.2741699069519032</v>
      </c>
      <c r="R143" s="81">
        <f t="shared" si="78"/>
        <v>0</v>
      </c>
      <c r="S143" s="152">
        <f t="shared" si="79"/>
        <v>1.2741699069519032</v>
      </c>
      <c r="T143" s="33">
        <f t="shared" si="80"/>
        <v>0.01</v>
      </c>
      <c r="U143" s="43">
        <v>0</v>
      </c>
      <c r="V143" s="43">
        <v>1</v>
      </c>
      <c r="W143" s="143">
        <f t="shared" si="81"/>
        <v>0</v>
      </c>
      <c r="X143" s="143">
        <f t="shared" si="82"/>
        <v>3.0410834859799979E-4</v>
      </c>
      <c r="Y143" s="194"/>
      <c r="Z143" s="176">
        <f>_xll.BDH(C143,$Z$7,$D$1,$D$1)</f>
        <v>144</v>
      </c>
      <c r="AA143" s="174">
        <f t="shared" si="83"/>
        <v>-2.9000000000000057</v>
      </c>
      <c r="AB143" s="162">
        <f t="shared" si="84"/>
        <v>-2.0138888888888928</v>
      </c>
      <c r="AC143" s="161">
        <v>1358000</v>
      </c>
      <c r="AD143" s="163">
        <f>IF(D143 = C335,1,_xll.BDP(K143,$AD$7)*L143)</f>
        <v>0.89266000000000001</v>
      </c>
      <c r="AE143" s="186">
        <f>AA143*AC143*T143/AD143 / AF335</f>
        <v>-2.5546145384881027E-4</v>
      </c>
      <c r="AF143" s="197"/>
      <c r="AG143" s="188"/>
      <c r="AH143" s="170"/>
    </row>
    <row r="144" spans="1:34" s="43" customFormat="1" x14ac:dyDescent="0.2">
      <c r="B144" s="48"/>
      <c r="C144" s="140" t="s">
        <v>138</v>
      </c>
      <c r="D144" s="43" t="str">
        <f>_xll.BDP(C144,$D$7)</f>
        <v>GBp</v>
      </c>
      <c r="E144" s="43" t="s">
        <v>455</v>
      </c>
      <c r="F144" s="66">
        <f>_xll.BDP(C144,$F$7)</f>
        <v>25.5</v>
      </c>
      <c r="G144" s="66">
        <f>_xll.BDP(C144,$G$7)</f>
        <v>25.5</v>
      </c>
      <c r="H144" s="67">
        <f t="shared" si="74"/>
        <v>0</v>
      </c>
      <c r="I144" s="75">
        <f t="shared" si="75"/>
        <v>0</v>
      </c>
      <c r="J144" s="25">
        <v>1800000</v>
      </c>
      <c r="K144" s="48" t="str">
        <f>CONCATENATE(C335,D144, " Curncy")</f>
        <v>EURGBp Curncy</v>
      </c>
      <c r="L144" s="48">
        <f>IF(D144 = C335,1,_xll.BDP(K144,$L$7))</f>
        <v>1</v>
      </c>
      <c r="M144" s="68">
        <f>IF(D144 = C335,1,_xll.BDP(K144,$M$7)*L144)</f>
        <v>0.89415</v>
      </c>
      <c r="N144" s="69">
        <f t="shared" si="76"/>
        <v>0</v>
      </c>
      <c r="O144" s="78">
        <f>N144 / Y335</f>
        <v>0</v>
      </c>
      <c r="P144" s="69">
        <f t="shared" si="77"/>
        <v>513336.6884750881</v>
      </c>
      <c r="Q144" s="84">
        <f>P144 / Y335*100</f>
        <v>0.29793543789136034</v>
      </c>
      <c r="R144" s="81">
        <f t="shared" si="78"/>
        <v>0</v>
      </c>
      <c r="S144" s="152">
        <f t="shared" si="79"/>
        <v>0.29793543789136034</v>
      </c>
      <c r="T144" s="33">
        <f t="shared" si="80"/>
        <v>0.01</v>
      </c>
      <c r="U144" s="43">
        <v>0</v>
      </c>
      <c r="V144" s="43">
        <v>1</v>
      </c>
      <c r="W144" s="143">
        <f t="shared" si="81"/>
        <v>0</v>
      </c>
      <c r="X144" s="143">
        <f t="shared" si="82"/>
        <v>0</v>
      </c>
      <c r="Y144" s="194"/>
      <c r="Z144" s="176">
        <f>_xll.BDH(C144,$Z$7,$D$1,$D$1)</f>
        <v>25.5</v>
      </c>
      <c r="AA144" s="174">
        <f t="shared" si="83"/>
        <v>0</v>
      </c>
      <c r="AB144" s="162">
        <f t="shared" si="84"/>
        <v>0</v>
      </c>
      <c r="AC144" s="161">
        <v>1800000</v>
      </c>
      <c r="AD144" s="163">
        <f>IF(D144 = C335,1,_xll.BDP(K144,$AD$7)*L144)</f>
        <v>0.89266000000000001</v>
      </c>
      <c r="AE144" s="186">
        <f>AA144*AC144*T144/AD144 / AF335</f>
        <v>0</v>
      </c>
      <c r="AF144" s="197"/>
      <c r="AG144" s="188"/>
      <c r="AH144" s="170"/>
    </row>
    <row r="145" spans="2:34" s="43" customFormat="1" x14ac:dyDescent="0.2">
      <c r="B145" s="48"/>
      <c r="C145" s="140" t="s">
        <v>137</v>
      </c>
      <c r="D145" s="43" t="str">
        <f>_xll.BDP(C145,$D$7)</f>
        <v>GBp</v>
      </c>
      <c r="E145" s="43" t="s">
        <v>454</v>
      </c>
      <c r="F145" s="66">
        <f>_xll.BDP(C145,$F$7)</f>
        <v>1687.6</v>
      </c>
      <c r="G145" s="66">
        <f>_xll.BDP(C145,$G$7)</f>
        <v>1761.4</v>
      </c>
      <c r="H145" s="67">
        <f t="shared" si="74"/>
        <v>73.800000000000182</v>
      </c>
      <c r="I145" s="75">
        <f t="shared" si="75"/>
        <v>4.3730741881962656</v>
      </c>
      <c r="J145" s="25">
        <v>-185000</v>
      </c>
      <c r="K145" s="48" t="str">
        <f>CONCATENATE(C335,D145, " Curncy")</f>
        <v>EURGBp Curncy</v>
      </c>
      <c r="L145" s="48">
        <f>IF(D145 = C335,1,_xll.BDP(K145,$L$7))</f>
        <v>1</v>
      </c>
      <c r="M145" s="68">
        <f>IF(D145 = C335,1,_xll.BDP(K145,$M$7)*L145)</f>
        <v>0.89415</v>
      </c>
      <c r="N145" s="69">
        <f t="shared" si="76"/>
        <v>-152692.50125817856</v>
      </c>
      <c r="O145" s="78">
        <f>N145 / Y335</f>
        <v>-8.8621188094351912E-4</v>
      </c>
      <c r="P145" s="69">
        <f t="shared" si="77"/>
        <v>-3644343.7901918022</v>
      </c>
      <c r="Q145" s="84">
        <f>P145 / Y335*100</f>
        <v>-2.1151403890161387</v>
      </c>
      <c r="R145" s="81">
        <f t="shared" si="78"/>
        <v>-2.1151403890161387</v>
      </c>
      <c r="S145" s="152">
        <f t="shared" si="79"/>
        <v>0</v>
      </c>
      <c r="T145" s="33">
        <f t="shared" si="80"/>
        <v>0.01</v>
      </c>
      <c r="U145" s="43">
        <v>0</v>
      </c>
      <c r="V145" s="43">
        <v>1</v>
      </c>
      <c r="W145" s="143">
        <f t="shared" si="81"/>
        <v>0</v>
      </c>
      <c r="X145" s="143">
        <f t="shared" si="82"/>
        <v>0</v>
      </c>
      <c r="Y145" s="194"/>
      <c r="Z145" s="176">
        <f>_xll.BDH(C145,$Z$7,$D$1,$D$1)</f>
        <v>1843.6</v>
      </c>
      <c r="AA145" s="174">
        <f t="shared" si="83"/>
        <v>-156</v>
      </c>
      <c r="AB145" s="162">
        <f t="shared" si="84"/>
        <v>-8.4617053590800619</v>
      </c>
      <c r="AC145" s="161">
        <v>-100000</v>
      </c>
      <c r="AD145" s="163">
        <f>IF(D145 = C335,1,_xll.BDP(K145,$AD$7)*L145)</f>
        <v>0.89266000000000001</v>
      </c>
      <c r="AE145" s="186">
        <f>AA145*AC145*T145/AD145 / AF335</f>
        <v>1.0119340510998508E-3</v>
      </c>
      <c r="AF145" s="197"/>
      <c r="AG145" s="188"/>
      <c r="AH145" s="170"/>
    </row>
    <row r="146" spans="2:34" s="43" customFormat="1" x14ac:dyDescent="0.2">
      <c r="B146" s="48"/>
      <c r="C146" s="140" t="s">
        <v>136</v>
      </c>
      <c r="D146" s="43" t="str">
        <f>_xll.BDP(C146,$D$7)</f>
        <v>GBp</v>
      </c>
      <c r="E146" s="43" t="s">
        <v>453</v>
      </c>
      <c r="F146" s="66">
        <f>_xll.BDP(C146,$F$7)</f>
        <v>842.6</v>
      </c>
      <c r="G146" s="66">
        <f>_xll.BDP(C146,$G$7)</f>
        <v>887.8</v>
      </c>
      <c r="H146" s="67">
        <f t="shared" si="74"/>
        <v>45.199999999999932</v>
      </c>
      <c r="I146" s="75">
        <f t="shared" si="75"/>
        <v>5.3643484452883845</v>
      </c>
      <c r="J146" s="25">
        <v>-34000</v>
      </c>
      <c r="K146" s="48" t="str">
        <f>CONCATENATE(C335,D146, " Curncy")</f>
        <v>EURGBp Curncy</v>
      </c>
      <c r="L146" s="48">
        <f>IF(D146 = C335,1,_xll.BDP(K146,$L$7))</f>
        <v>1</v>
      </c>
      <c r="M146" s="68">
        <f>IF(D146 = C335,1,_xll.BDP(K146,$M$7)*L146)</f>
        <v>0.89415</v>
      </c>
      <c r="N146" s="69">
        <f t="shared" si="76"/>
        <v>-17187.272828943664</v>
      </c>
      <c r="O146" s="78">
        <f>N146 / Y335</f>
        <v>-9.9753198464366406E-5</v>
      </c>
      <c r="P146" s="69">
        <f t="shared" si="77"/>
        <v>-337585.41631717276</v>
      </c>
      <c r="Q146" s="84">
        <f>P146 / Y335*100</f>
        <v>-0.19593117167403681</v>
      </c>
      <c r="R146" s="81">
        <f t="shared" si="78"/>
        <v>-0.19593117167403681</v>
      </c>
      <c r="S146" s="152">
        <f t="shared" si="79"/>
        <v>0</v>
      </c>
      <c r="T146" s="33">
        <f t="shared" si="80"/>
        <v>0.01</v>
      </c>
      <c r="U146" s="43">
        <v>0</v>
      </c>
      <c r="V146" s="43">
        <v>1</v>
      </c>
      <c r="W146" s="143">
        <f t="shared" si="81"/>
        <v>0</v>
      </c>
      <c r="X146" s="143">
        <f t="shared" si="82"/>
        <v>0</v>
      </c>
      <c r="Y146" s="194"/>
      <c r="Z146" s="176">
        <f>_xll.BDH(C146,$Z$7,$D$1,$D$1)</f>
        <v>912</v>
      </c>
      <c r="AA146" s="174">
        <f t="shared" si="83"/>
        <v>-69.399999999999977</v>
      </c>
      <c r="AB146" s="162">
        <f t="shared" si="84"/>
        <v>-7.6096491228070144</v>
      </c>
      <c r="AC146" s="161">
        <v>-34000</v>
      </c>
      <c r="AD146" s="163">
        <f>IF(D146 = C335,1,_xll.BDP(K146,$AD$7)*L146)</f>
        <v>0.89266000000000001</v>
      </c>
      <c r="AE146" s="186">
        <f>AA146*AC146*T146/AD146 / AF335</f>
        <v>1.530615119855902E-4</v>
      </c>
      <c r="AF146" s="197"/>
      <c r="AG146" s="188"/>
      <c r="AH146" s="170"/>
    </row>
    <row r="147" spans="2:34" s="43" customFormat="1" x14ac:dyDescent="0.2">
      <c r="B147" s="48"/>
      <c r="C147" s="140" t="s">
        <v>135</v>
      </c>
      <c r="D147" s="43" t="str">
        <f>_xll.BDP(C147,$D$7)</f>
        <v>GBp</v>
      </c>
      <c r="E147" s="43" t="s">
        <v>452</v>
      </c>
      <c r="F147" s="66">
        <f>_xll.BDP(C147,$F$7)</f>
        <v>399.8</v>
      </c>
      <c r="G147" s="66">
        <f>_xll.BDP(C147,$G$7)</f>
        <v>401</v>
      </c>
      <c r="H147" s="67">
        <f t="shared" si="74"/>
        <v>1.1999999999999886</v>
      </c>
      <c r="I147" s="75">
        <f t="shared" si="75"/>
        <v>0.3001500750375159</v>
      </c>
      <c r="J147" s="25">
        <v>-1032000</v>
      </c>
      <c r="K147" s="48" t="str">
        <f>CONCATENATE(C335,D147, " Curncy")</f>
        <v>EURGBp Curncy</v>
      </c>
      <c r="L147" s="48">
        <f>IF(D147 = C335,1,_xll.BDP(K147,$L$7))</f>
        <v>1</v>
      </c>
      <c r="M147" s="68">
        <f>IF(D147 = C335,1,_xll.BDP(K147,$M$7)*L147)</f>
        <v>0.89415</v>
      </c>
      <c r="N147" s="69">
        <f t="shared" si="76"/>
        <v>-13850.02516356303</v>
      </c>
      <c r="O147" s="78">
        <f>N147 / Y335</f>
        <v>-8.0384149517354493E-5</v>
      </c>
      <c r="P147" s="69">
        <f t="shared" si="77"/>
        <v>-4628216.7421573559</v>
      </c>
      <c r="Q147" s="84">
        <f>P147 / Y335*100</f>
        <v>-2.6861703297049546</v>
      </c>
      <c r="R147" s="81">
        <f t="shared" si="78"/>
        <v>-2.6861703297049546</v>
      </c>
      <c r="S147" s="152">
        <f t="shared" si="79"/>
        <v>0</v>
      </c>
      <c r="T147" s="33">
        <f t="shared" si="80"/>
        <v>0.01</v>
      </c>
      <c r="U147" s="43">
        <v>0</v>
      </c>
      <c r="V147" s="43">
        <v>1</v>
      </c>
      <c r="W147" s="143">
        <f t="shared" si="81"/>
        <v>0</v>
      </c>
      <c r="X147" s="143">
        <f t="shared" si="82"/>
        <v>0</v>
      </c>
      <c r="Y147" s="194"/>
      <c r="Z147" s="176">
        <f>_xll.BDH(C147,$Z$7,$D$1,$D$1)</f>
        <v>406.2</v>
      </c>
      <c r="AA147" s="174">
        <f t="shared" si="83"/>
        <v>-6.3999999999999773</v>
      </c>
      <c r="AB147" s="162">
        <f t="shared" si="84"/>
        <v>-1.5755785327424858</v>
      </c>
      <c r="AC147" s="161">
        <v>-1032000</v>
      </c>
      <c r="AD147" s="163">
        <f>IF(D147 = C335,1,_xll.BDP(K147,$AD$7)*L147)</f>
        <v>0.89266000000000001</v>
      </c>
      <c r="AE147" s="186">
        <f>AA147*AC147*T147/AD147 / AF335</f>
        <v>4.2843730901950453E-4</v>
      </c>
      <c r="AF147" s="197"/>
      <c r="AG147" s="188"/>
      <c r="AH147" s="170"/>
    </row>
    <row r="148" spans="2:34" s="43" customFormat="1" x14ac:dyDescent="0.2">
      <c r="B148" s="48"/>
      <c r="C148" s="140" t="s">
        <v>134</v>
      </c>
      <c r="D148" s="43" t="str">
        <f>_xll.BDP(C148,$D$7)</f>
        <v>GBp</v>
      </c>
      <c r="E148" s="43" t="s">
        <v>451</v>
      </c>
      <c r="F148" s="66">
        <f>_xll.BDP(C148,$F$7)</f>
        <v>371.7</v>
      </c>
      <c r="G148" s="66">
        <f>_xll.BDP(C148,$G$7)</f>
        <v>379.5</v>
      </c>
      <c r="H148" s="67">
        <f t="shared" si="74"/>
        <v>7.8000000000000114</v>
      </c>
      <c r="I148" s="75">
        <f t="shared" si="75"/>
        <v>2.0984665052461695</v>
      </c>
      <c r="J148" s="25">
        <v>-1197000</v>
      </c>
      <c r="K148" s="48" t="str">
        <f>CONCATENATE(C335,D148, " Curncy")</f>
        <v>EURGBp Curncy</v>
      </c>
      <c r="L148" s="48">
        <f>IF(D148 = C335,1,_xll.BDP(K148,$L$7))</f>
        <v>1</v>
      </c>
      <c r="M148" s="68">
        <f>IF(D148 = C335,1,_xll.BDP(K148,$M$7)*L148)</f>
        <v>0.89415</v>
      </c>
      <c r="N148" s="69">
        <f t="shared" si="76"/>
        <v>-104418.72169099159</v>
      </c>
      <c r="O148" s="78">
        <f>N148 / Y335</f>
        <v>-6.0603573189901491E-4</v>
      </c>
      <c r="P148" s="69">
        <f t="shared" si="77"/>
        <v>-5080372.4207347762</v>
      </c>
      <c r="Q148" s="84">
        <f>P148 / Y335*100</f>
        <v>-2.9485969263548184</v>
      </c>
      <c r="R148" s="81">
        <f t="shared" si="78"/>
        <v>-2.9485969263548184</v>
      </c>
      <c r="S148" s="152">
        <f t="shared" si="79"/>
        <v>0</v>
      </c>
      <c r="T148" s="33">
        <f t="shared" si="80"/>
        <v>0.01</v>
      </c>
      <c r="U148" s="43">
        <v>0</v>
      </c>
      <c r="V148" s="43">
        <v>1</v>
      </c>
      <c r="W148" s="143">
        <f t="shared" si="81"/>
        <v>0</v>
      </c>
      <c r="X148" s="143">
        <f t="shared" si="82"/>
        <v>0</v>
      </c>
      <c r="Y148" s="194"/>
      <c r="Z148" s="176">
        <f>_xll.BDH(C148,$Z$7,$D$1,$D$1)</f>
        <v>366</v>
      </c>
      <c r="AA148" s="174">
        <f t="shared" si="83"/>
        <v>5.6999999999999886</v>
      </c>
      <c r="AB148" s="162">
        <f t="shared" si="84"/>
        <v>1.5573770491803247</v>
      </c>
      <c r="AC148" s="161">
        <v>-1197000</v>
      </c>
      <c r="AD148" s="163">
        <f>IF(D148 = C335,1,_xll.BDP(K148,$AD$7)*L148)</f>
        <v>0.89266000000000001</v>
      </c>
      <c r="AE148" s="186">
        <f>AA148*AC148*T148/AD148 / AF335</f>
        <v>-4.4258492546468957E-4</v>
      </c>
      <c r="AF148" s="197"/>
      <c r="AG148" s="188"/>
      <c r="AH148" s="170"/>
    </row>
    <row r="149" spans="2:34" s="43" customFormat="1" x14ac:dyDescent="0.2">
      <c r="B149" s="48"/>
      <c r="C149" s="140" t="s">
        <v>133</v>
      </c>
      <c r="D149" s="43" t="str">
        <f>_xll.BDP(C149,$D$7)</f>
        <v>GBp</v>
      </c>
      <c r="E149" s="43" t="s">
        <v>450</v>
      </c>
      <c r="F149" s="66">
        <f>_xll.BDP(C149,$F$7)</f>
        <v>415</v>
      </c>
      <c r="G149" s="66">
        <f>_xll.BDP(C149,$G$7)</f>
        <v>423.1</v>
      </c>
      <c r="H149" s="67">
        <f t="shared" si="74"/>
        <v>8.1000000000000227</v>
      </c>
      <c r="I149" s="75">
        <f t="shared" si="75"/>
        <v>1.9518072289156683</v>
      </c>
      <c r="J149" s="25">
        <v>0</v>
      </c>
      <c r="K149" s="48" t="str">
        <f>CONCATENATE(C335,D149, " Curncy")</f>
        <v>EURGBp Curncy</v>
      </c>
      <c r="L149" s="48">
        <f>IF(D149 = C335,1,_xll.BDP(K149,$L$7))</f>
        <v>1</v>
      </c>
      <c r="M149" s="68">
        <f>IF(D149 = C335,1,_xll.BDP(K149,$M$7)*L149)</f>
        <v>0.89415</v>
      </c>
      <c r="N149" s="69">
        <f t="shared" si="76"/>
        <v>0</v>
      </c>
      <c r="O149" s="78">
        <f>N149 / Y335</f>
        <v>0</v>
      </c>
      <c r="P149" s="69">
        <f t="shared" si="77"/>
        <v>0</v>
      </c>
      <c r="Q149" s="84">
        <f>P149 / Y335*100</f>
        <v>0</v>
      </c>
      <c r="R149" s="81">
        <f t="shared" si="78"/>
        <v>0</v>
      </c>
      <c r="S149" s="152">
        <f t="shared" si="79"/>
        <v>0</v>
      </c>
      <c r="T149" s="33">
        <f t="shared" si="80"/>
        <v>0.01</v>
      </c>
      <c r="U149" s="43">
        <v>0</v>
      </c>
      <c r="V149" s="43">
        <v>1</v>
      </c>
      <c r="W149" s="143">
        <f t="shared" si="81"/>
        <v>0</v>
      </c>
      <c r="X149" s="143">
        <f t="shared" si="82"/>
        <v>0</v>
      </c>
      <c r="Y149" s="194"/>
      <c r="Z149" s="176">
        <f>_xll.BDH(C149,$Z$7,$D$1,$D$1)</f>
        <v>421</v>
      </c>
      <c r="AA149" s="174">
        <f t="shared" si="83"/>
        <v>-6</v>
      </c>
      <c r="AB149" s="162">
        <f t="shared" si="84"/>
        <v>-1.4251781472684086</v>
      </c>
      <c r="AC149" s="161">
        <v>0</v>
      </c>
      <c r="AD149" s="163">
        <f>IF(D149 = C335,1,_xll.BDP(K149,$AD$7)*L149)</f>
        <v>0.89266000000000001</v>
      </c>
      <c r="AE149" s="186">
        <f>AA149*AC149*T149/AD149 / AF335</f>
        <v>0</v>
      </c>
      <c r="AF149" s="197"/>
      <c r="AG149" s="188"/>
      <c r="AH149" s="170"/>
    </row>
    <row r="150" spans="2:34" s="43" customFormat="1" x14ac:dyDescent="0.2">
      <c r="B150" s="48"/>
      <c r="C150" s="140" t="s">
        <v>132</v>
      </c>
      <c r="D150" s="43" t="str">
        <f>_xll.BDP(C150,$D$7)</f>
        <v>GBp</v>
      </c>
      <c r="E150" s="43" t="s">
        <v>449</v>
      </c>
      <c r="F150" s="66">
        <f>_xll.BDP(C150,$F$7)</f>
        <v>576</v>
      </c>
      <c r="G150" s="66">
        <f>_xll.BDP(C150,$G$7)</f>
        <v>589.6</v>
      </c>
      <c r="H150" s="67">
        <f t="shared" si="74"/>
        <v>13.600000000000023</v>
      </c>
      <c r="I150" s="75">
        <f t="shared" si="75"/>
        <v>2.3611111111111152</v>
      </c>
      <c r="J150" s="25">
        <v>30759</v>
      </c>
      <c r="K150" s="48" t="str">
        <f>CONCATENATE(C335,D150, " Curncy")</f>
        <v>EURGBp Curncy</v>
      </c>
      <c r="L150" s="48">
        <f>IF(D150 = C335,1,_xll.BDP(K150,$L$7))</f>
        <v>1</v>
      </c>
      <c r="M150" s="68">
        <f>IF(D150 = C335,1,_xll.BDP(K150,$M$7)*L150)</f>
        <v>0.89415</v>
      </c>
      <c r="N150" s="69">
        <f t="shared" si="76"/>
        <v>4678.4365039423001</v>
      </c>
      <c r="O150" s="78">
        <f>N150 / Y335</f>
        <v>2.7153173730667756E-5</v>
      </c>
      <c r="P150" s="69">
        <f t="shared" si="77"/>
        <v>202823.9825532629</v>
      </c>
      <c r="Q150" s="84">
        <f>P150 / Y335*100</f>
        <v>0.11771699435001237</v>
      </c>
      <c r="R150" s="81">
        <f t="shared" si="78"/>
        <v>0</v>
      </c>
      <c r="S150" s="152">
        <f t="shared" si="79"/>
        <v>0.11771699435001237</v>
      </c>
      <c r="T150" s="33">
        <f t="shared" si="80"/>
        <v>0.01</v>
      </c>
      <c r="U150" s="43">
        <v>0</v>
      </c>
      <c r="V150" s="43">
        <v>1</v>
      </c>
      <c r="W150" s="143">
        <f t="shared" si="81"/>
        <v>0</v>
      </c>
      <c r="X150" s="143">
        <f t="shared" si="82"/>
        <v>2.7153173730667756E-5</v>
      </c>
      <c r="Y150" s="194"/>
      <c r="Z150" s="176">
        <f>_xll.BDH(C150,$Z$7,$D$1,$D$1)</f>
        <v>577.6</v>
      </c>
      <c r="AA150" s="174">
        <f t="shared" si="83"/>
        <v>-1.6000000000000227</v>
      </c>
      <c r="AB150" s="162">
        <f t="shared" si="84"/>
        <v>-0.27700831024931144</v>
      </c>
      <c r="AC150" s="161">
        <v>30759</v>
      </c>
      <c r="AD150" s="163">
        <f>IF(D150 = C335,1,_xll.BDP(K150,$AD$7)*L150)</f>
        <v>0.89266000000000001</v>
      </c>
      <c r="AE150" s="186">
        <f>AA150*AC150*T150/AD150 / AF335</f>
        <v>-3.192418407977513E-6</v>
      </c>
      <c r="AF150" s="197"/>
      <c r="AG150" s="188"/>
      <c r="AH150" s="170"/>
    </row>
    <row r="151" spans="2:34" s="43" customFormat="1" x14ac:dyDescent="0.2">
      <c r="B151" s="48"/>
      <c r="C151" s="140" t="s">
        <v>131</v>
      </c>
      <c r="D151" s="43" t="str">
        <f>_xll.BDP(C151,$D$7)</f>
        <v>GBp</v>
      </c>
      <c r="E151" s="43" t="s">
        <v>448</v>
      </c>
      <c r="F151" s="66">
        <f>_xll.BDP(C151,$F$7)</f>
        <v>205.3</v>
      </c>
      <c r="G151" s="66">
        <f>_xll.BDP(C151,$G$7)</f>
        <v>211.6</v>
      </c>
      <c r="H151" s="67">
        <f t="shared" si="74"/>
        <v>6.2999999999999829</v>
      </c>
      <c r="I151" s="75">
        <f t="shared" si="75"/>
        <v>3.068679980516309</v>
      </c>
      <c r="J151" s="25">
        <v>2291000</v>
      </c>
      <c r="K151" s="48" t="str">
        <f>CONCATENATE(C335,D151, " Curncy")</f>
        <v>EURGBp Curncy</v>
      </c>
      <c r="L151" s="48">
        <f>IF(D151 = C335,1,_xll.BDP(K151,$L$7))</f>
        <v>1</v>
      </c>
      <c r="M151" s="68">
        <f>IF(D151 = C335,1,_xll.BDP(K151,$M$7)*L151)</f>
        <v>0.89415</v>
      </c>
      <c r="N151" s="69">
        <f t="shared" si="76"/>
        <v>161419.22496225423</v>
      </c>
      <c r="O151" s="78">
        <f>N151 / Y335</f>
        <v>9.3686090538504555E-4</v>
      </c>
      <c r="P151" s="69">
        <f t="shared" si="77"/>
        <v>5421636.190795728</v>
      </c>
      <c r="Q151" s="84">
        <f>P151 / Y335*100</f>
        <v>3.146662977452003</v>
      </c>
      <c r="R151" s="81">
        <f t="shared" si="78"/>
        <v>0</v>
      </c>
      <c r="S151" s="152">
        <f t="shared" si="79"/>
        <v>3.146662977452003</v>
      </c>
      <c r="T151" s="33">
        <f t="shared" si="80"/>
        <v>0.01</v>
      </c>
      <c r="U151" s="43">
        <v>0</v>
      </c>
      <c r="V151" s="43">
        <v>1</v>
      </c>
      <c r="W151" s="143">
        <f t="shared" si="81"/>
        <v>0</v>
      </c>
      <c r="X151" s="143">
        <f t="shared" si="82"/>
        <v>9.3686090538504555E-4</v>
      </c>
      <c r="Y151" s="194"/>
      <c r="Z151" s="176">
        <f>_xll.BDH(C151,$Z$7,$D$1,$D$1)</f>
        <v>208.5</v>
      </c>
      <c r="AA151" s="174">
        <f t="shared" si="83"/>
        <v>-3.1999999999999886</v>
      </c>
      <c r="AB151" s="162">
        <f t="shared" si="84"/>
        <v>-1.5347721822541911</v>
      </c>
      <c r="AC151" s="161">
        <v>2291000</v>
      </c>
      <c r="AD151" s="163">
        <f>IF(D151 = C335,1,_xll.BDP(K151,$AD$7)*L151)</f>
        <v>0.89266000000000001</v>
      </c>
      <c r="AE151" s="186">
        <f>AA151*AC151*T151/AD151 / AF335</f>
        <v>-4.7555710996302554E-4</v>
      </c>
      <c r="AF151" s="197"/>
      <c r="AG151" s="188"/>
      <c r="AH151" s="170"/>
    </row>
    <row r="152" spans="2:34" s="43" customFormat="1" x14ac:dyDescent="0.2">
      <c r="B152" s="48"/>
      <c r="C152" s="140" t="s">
        <v>130</v>
      </c>
      <c r="D152" s="43" t="str">
        <f>_xll.BDP(C152,$D$7)</f>
        <v>GBp</v>
      </c>
      <c r="E152" s="43" t="s">
        <v>374</v>
      </c>
      <c r="F152" s="66">
        <f>_xll.BDP(C152,$F$7)</f>
        <v>3765</v>
      </c>
      <c r="G152" s="66">
        <f>_xll.BDP(C152,$G$7)</f>
        <v>3812</v>
      </c>
      <c r="H152" s="67">
        <f t="shared" si="74"/>
        <v>47</v>
      </c>
      <c r="I152" s="75">
        <f t="shared" si="75"/>
        <v>1.248339973439575</v>
      </c>
      <c r="J152" s="25">
        <v>-100000</v>
      </c>
      <c r="K152" s="48" t="str">
        <f>CONCATENATE(C335,D152, " Curncy")</f>
        <v>EURGBp Curncy</v>
      </c>
      <c r="L152" s="48">
        <f>IF(D152 = C335,1,_xll.BDP(K152,$L$7))</f>
        <v>1</v>
      </c>
      <c r="M152" s="68">
        <f>IF(D152 = C335,1,_xll.BDP(K152,$M$7)*L152)</f>
        <v>0.89415</v>
      </c>
      <c r="N152" s="69">
        <f t="shared" si="76"/>
        <v>-52563.887490913155</v>
      </c>
      <c r="O152" s="78">
        <f>N152 / Y335</f>
        <v>-3.0507550285171966E-4</v>
      </c>
      <c r="P152" s="69">
        <f t="shared" si="77"/>
        <v>-4263266.7896885313</v>
      </c>
      <c r="Q152" s="84">
        <f>P152 / Y335*100</f>
        <v>-2.4743570571718205</v>
      </c>
      <c r="R152" s="81">
        <f t="shared" si="78"/>
        <v>-2.4743570571718205</v>
      </c>
      <c r="S152" s="152">
        <f t="shared" si="79"/>
        <v>0</v>
      </c>
      <c r="T152" s="33">
        <f t="shared" si="80"/>
        <v>0.01</v>
      </c>
      <c r="U152" s="43">
        <v>0</v>
      </c>
      <c r="V152" s="43">
        <v>1</v>
      </c>
      <c r="W152" s="143">
        <f t="shared" si="81"/>
        <v>0</v>
      </c>
      <c r="X152" s="143">
        <f t="shared" si="82"/>
        <v>0</v>
      </c>
      <c r="Y152" s="194"/>
      <c r="Z152" s="176">
        <f>_xll.BDH(C152,$Z$7,$D$1,$D$1)</f>
        <v>3862</v>
      </c>
      <c r="AA152" s="174">
        <f t="shared" si="83"/>
        <v>-97</v>
      </c>
      <c r="AB152" s="162">
        <f t="shared" si="84"/>
        <v>-2.5116519937856032</v>
      </c>
      <c r="AC152" s="161">
        <v>-100000</v>
      </c>
      <c r="AD152" s="163">
        <f>IF(D152 = C335,1,_xll.BDP(K152,$AD$7)*L152)</f>
        <v>0.89266000000000001</v>
      </c>
      <c r="AE152" s="186">
        <f>AA152*AC152*T152/AD152 / AF335</f>
        <v>6.292154035684969E-4</v>
      </c>
      <c r="AF152" s="197"/>
      <c r="AG152" s="188"/>
      <c r="AH152" s="170"/>
    </row>
    <row r="153" spans="2:34" s="43" customFormat="1" x14ac:dyDescent="0.2">
      <c r="B153" s="48">
        <v>10513</v>
      </c>
      <c r="D153" s="43" t="s">
        <v>87</v>
      </c>
      <c r="E153" s="43" t="s">
        <v>129</v>
      </c>
      <c r="F153" s="66">
        <v>8.2799999999999994</v>
      </c>
      <c r="G153" s="66">
        <v>8.2799999999999994</v>
      </c>
      <c r="H153" s="67">
        <f t="shared" si="74"/>
        <v>0</v>
      </c>
      <c r="I153" s="75">
        <f t="shared" si="75"/>
        <v>0</v>
      </c>
      <c r="J153" s="25">
        <v>197449</v>
      </c>
      <c r="K153" s="48" t="str">
        <f>CONCATENATE(C335,D153, " Curncy")</f>
        <v>EURGBP Curncy</v>
      </c>
      <c r="L153" s="48">
        <f>IF(D153 = C335,1,_xll.BDP(K153,$L$7))</f>
        <v>1</v>
      </c>
      <c r="M153" s="68">
        <f>IF(D153 = C335,1,_xll.BDP(K153,$M$7)*L153)</f>
        <v>0.89415</v>
      </c>
      <c r="N153" s="69">
        <f t="shared" si="76"/>
        <v>0</v>
      </c>
      <c r="O153" s="78">
        <f>N153 / Y335</f>
        <v>0</v>
      </c>
      <c r="P153" s="69">
        <f t="shared" si="77"/>
        <v>1828415.5007549068</v>
      </c>
      <c r="Q153" s="84">
        <f>P153 / Y335*100</f>
        <v>1.0611939202767511</v>
      </c>
      <c r="R153" s="81">
        <f t="shared" si="78"/>
        <v>0</v>
      </c>
      <c r="S153" s="152">
        <f t="shared" si="79"/>
        <v>1.0611939202767511</v>
      </c>
      <c r="T153" s="33">
        <f t="shared" si="80"/>
        <v>1</v>
      </c>
      <c r="U153" s="43">
        <v>1</v>
      </c>
      <c r="V153" s="43">
        <v>1</v>
      </c>
      <c r="W153" s="143">
        <f t="shared" si="81"/>
        <v>0</v>
      </c>
      <c r="X153" s="143">
        <f t="shared" si="82"/>
        <v>0</v>
      </c>
      <c r="Y153" s="194"/>
      <c r="Z153" s="176">
        <v>8.2799999999999994</v>
      </c>
      <c r="AA153" s="174">
        <f t="shared" si="83"/>
        <v>0</v>
      </c>
      <c r="AB153" s="162">
        <f t="shared" si="84"/>
        <v>0</v>
      </c>
      <c r="AC153" s="161">
        <v>197449</v>
      </c>
      <c r="AD153" s="163">
        <f>IF(D153 = C335,1,_xll.BDP(K153,$AD$7)*L153)</f>
        <v>0.89266000000000001</v>
      </c>
      <c r="AE153" s="186">
        <f>AA153*AC153*T153/AD153 / AF335</f>
        <v>0</v>
      </c>
      <c r="AF153" s="197"/>
      <c r="AG153" s="188"/>
      <c r="AH153" s="170"/>
    </row>
    <row r="154" spans="2:34" s="43" customFormat="1" x14ac:dyDescent="0.2">
      <c r="B154" s="48"/>
      <c r="C154" s="140" t="s">
        <v>128</v>
      </c>
      <c r="D154" s="43" t="str">
        <f>_xll.BDP(C154,$D$7)</f>
        <v>EUR</v>
      </c>
      <c r="E154" s="43" t="s">
        <v>447</v>
      </c>
      <c r="F154" s="66">
        <f>_xll.BDP(C154,$F$7)</f>
        <v>1.724</v>
      </c>
      <c r="G154" s="66">
        <f>_xll.BDP(C154,$G$7)</f>
        <v>1.772</v>
      </c>
      <c r="H154" s="67">
        <f t="shared" si="74"/>
        <v>4.8000000000000043E-2</v>
      </c>
      <c r="I154" s="75">
        <f t="shared" si="75"/>
        <v>2.7842227378190283</v>
      </c>
      <c r="J154" s="25">
        <v>-202000</v>
      </c>
      <c r="K154" s="48" t="str">
        <f>CONCATENATE(C335,D154, " Curncy")</f>
        <v>EUREUR Curncy</v>
      </c>
      <c r="L154" s="48">
        <f>IF(D154 = C335,1,_xll.BDP(K154,$L$7))</f>
        <v>1</v>
      </c>
      <c r="M154" s="68">
        <f>IF(D154 = C335,1,_xll.BDP(K154,$M$7)*L154)</f>
        <v>1</v>
      </c>
      <c r="N154" s="69">
        <f t="shared" si="76"/>
        <v>-9696.0000000000091</v>
      </c>
      <c r="O154" s="78">
        <f>N154 / Y335</f>
        <v>-5.6274606328567978E-5</v>
      </c>
      <c r="P154" s="69">
        <f t="shared" si="77"/>
        <v>-357944</v>
      </c>
      <c r="Q154" s="84">
        <f>P154 / Y335*100</f>
        <v>-0.20774708836296327</v>
      </c>
      <c r="R154" s="81">
        <f t="shared" si="78"/>
        <v>-0.20774708836296327</v>
      </c>
      <c r="S154" s="152">
        <f t="shared" si="79"/>
        <v>0</v>
      </c>
      <c r="T154" s="33">
        <f t="shared" si="80"/>
        <v>1</v>
      </c>
      <c r="U154" s="43">
        <v>0</v>
      </c>
      <c r="V154" s="43">
        <v>1</v>
      </c>
      <c r="W154" s="143">
        <f t="shared" si="81"/>
        <v>0</v>
      </c>
      <c r="X154" s="143">
        <f t="shared" si="82"/>
        <v>0</v>
      </c>
      <c r="Y154" s="194"/>
      <c r="Z154" s="176">
        <f>_xll.BDH(C154,$Z$7,$D$1,$D$1)</f>
        <v>1.75</v>
      </c>
      <c r="AA154" s="174">
        <f t="shared" si="83"/>
        <v>-2.6000000000000023E-2</v>
      </c>
      <c r="AB154" s="162">
        <f t="shared" si="84"/>
        <v>-1.4857142857142871</v>
      </c>
      <c r="AC154" s="161">
        <v>-202000</v>
      </c>
      <c r="AD154" s="163">
        <f>IF(D154 = C335,1,_xll.BDP(K154,$AD$7)*L154)</f>
        <v>1</v>
      </c>
      <c r="AE154" s="186">
        <f>AA154*AC154*T154/AD154 / AF335</f>
        <v>3.0411539351844715E-5</v>
      </c>
      <c r="AF154" s="197"/>
      <c r="AG154" s="188"/>
      <c r="AH154" s="170"/>
    </row>
    <row r="155" spans="2:34" s="43" customFormat="1" x14ac:dyDescent="0.2">
      <c r="B155" s="48">
        <v>19718</v>
      </c>
      <c r="D155" s="43" t="s">
        <v>87</v>
      </c>
      <c r="E155" s="43" t="s">
        <v>127</v>
      </c>
      <c r="F155" s="66">
        <v>0.9</v>
      </c>
      <c r="G155" s="66">
        <v>0.9</v>
      </c>
      <c r="H155" s="67">
        <f t="shared" si="74"/>
        <v>0</v>
      </c>
      <c r="I155" s="75">
        <f t="shared" si="75"/>
        <v>0</v>
      </c>
      <c r="J155" s="25">
        <v>1908466</v>
      </c>
      <c r="K155" s="48" t="str">
        <f>CONCATENATE(C335,D155, " Curncy")</f>
        <v>EURGBP Curncy</v>
      </c>
      <c r="L155" s="48">
        <f>IF(D155 = C335,1,_xll.BDP(K155,$L$7))</f>
        <v>1</v>
      </c>
      <c r="M155" s="68">
        <f>IF(D155 = C335,1,_xll.BDP(K155,$M$7)*L155)</f>
        <v>0.89415</v>
      </c>
      <c r="N155" s="69">
        <f t="shared" si="76"/>
        <v>0</v>
      </c>
      <c r="O155" s="78">
        <f>N155 / Y335</f>
        <v>0</v>
      </c>
      <c r="P155" s="69">
        <f t="shared" si="77"/>
        <v>1920952.189229995</v>
      </c>
      <c r="Q155" s="84">
        <f>P155 / Y335*100</f>
        <v>1.1149012811975938</v>
      </c>
      <c r="R155" s="81">
        <f t="shared" si="78"/>
        <v>0</v>
      </c>
      <c r="S155" s="152">
        <f t="shared" si="79"/>
        <v>1.1149012811975938</v>
      </c>
      <c r="T155" s="33">
        <f t="shared" si="80"/>
        <v>1</v>
      </c>
      <c r="U155" s="43">
        <v>1</v>
      </c>
      <c r="V155" s="43">
        <v>1</v>
      </c>
      <c r="W155" s="143">
        <f t="shared" si="81"/>
        <v>0</v>
      </c>
      <c r="X155" s="143">
        <f t="shared" si="82"/>
        <v>0</v>
      </c>
      <c r="Y155" s="194"/>
      <c r="Z155" s="176">
        <v>0.9</v>
      </c>
      <c r="AA155" s="174">
        <f t="shared" si="83"/>
        <v>0</v>
      </c>
      <c r="AB155" s="162">
        <f t="shared" si="84"/>
        <v>0</v>
      </c>
      <c r="AC155" s="161">
        <v>1908466</v>
      </c>
      <c r="AD155" s="163">
        <f>IF(D155 = C335,1,_xll.BDP(K155,$AD$7)*L155)</f>
        <v>0.89266000000000001</v>
      </c>
      <c r="AE155" s="186">
        <f>AA155*AC155*T155/AD155 / AF335</f>
        <v>0</v>
      </c>
      <c r="AF155" s="197"/>
      <c r="AG155" s="188"/>
      <c r="AH155" s="170"/>
    </row>
    <row r="156" spans="2:34" s="43" customFormat="1" x14ac:dyDescent="0.2">
      <c r="B156" s="48"/>
      <c r="C156" s="140" t="s">
        <v>126</v>
      </c>
      <c r="D156" s="43" t="str">
        <f>_xll.BDP(C156,$D$7)</f>
        <v>GBp</v>
      </c>
      <c r="E156" s="43" t="s">
        <v>446</v>
      </c>
      <c r="F156" s="66">
        <f>_xll.BDP(C156,$F$7)</f>
        <v>2364</v>
      </c>
      <c r="G156" s="66">
        <f>_xll.BDP(C156,$G$7)</f>
        <v>2412</v>
      </c>
      <c r="H156" s="67">
        <f t="shared" si="74"/>
        <v>48</v>
      </c>
      <c r="I156" s="75">
        <f t="shared" si="75"/>
        <v>2.030456852791878</v>
      </c>
      <c r="J156" s="25">
        <v>-254000</v>
      </c>
      <c r="K156" s="48" t="str">
        <f>CONCATENATE(C335,D156, " Curncy")</f>
        <v>EURGBp Curncy</v>
      </c>
      <c r="L156" s="48">
        <f>IF(D156 = C335,1,_xll.BDP(K156,$L$7))</f>
        <v>1</v>
      </c>
      <c r="M156" s="68">
        <f>IF(D156 = C335,1,_xll.BDP(K156,$M$7)*L156)</f>
        <v>0.89415</v>
      </c>
      <c r="N156" s="69">
        <f t="shared" si="76"/>
        <v>-136352.96091259856</v>
      </c>
      <c r="O156" s="78">
        <f>N156 / Y335</f>
        <v>-7.9137883633365242E-4</v>
      </c>
      <c r="P156" s="69">
        <f t="shared" si="77"/>
        <v>-6851736.2858580779</v>
      </c>
      <c r="Q156" s="84">
        <f>P156 / Y335*100</f>
        <v>-3.976678652576604</v>
      </c>
      <c r="R156" s="81">
        <f t="shared" si="78"/>
        <v>-3.976678652576604</v>
      </c>
      <c r="S156" s="152">
        <f t="shared" si="79"/>
        <v>0</v>
      </c>
      <c r="T156" s="33">
        <f t="shared" si="80"/>
        <v>0.01</v>
      </c>
      <c r="U156" s="43">
        <v>0</v>
      </c>
      <c r="V156" s="43">
        <v>1</v>
      </c>
      <c r="W156" s="143">
        <f t="shared" si="81"/>
        <v>0</v>
      </c>
      <c r="X156" s="143">
        <f t="shared" si="82"/>
        <v>0</v>
      </c>
      <c r="Y156" s="194"/>
      <c r="Z156" s="176">
        <f>_xll.BDH(C156,$Z$7,$D$1,$D$1)</f>
        <v>2472</v>
      </c>
      <c r="AA156" s="174">
        <f t="shared" si="83"/>
        <v>-108</v>
      </c>
      <c r="AB156" s="162">
        <f t="shared" si="84"/>
        <v>-4.3689320388349513</v>
      </c>
      <c r="AC156" s="161">
        <v>-254000</v>
      </c>
      <c r="AD156" s="163">
        <f>IF(D156 = C335,1,_xll.BDP(K156,$AD$7)*L156)</f>
        <v>0.89266000000000001</v>
      </c>
      <c r="AE156" s="186">
        <f>AA156*AC156*T156/AD156 / AF335</f>
        <v>1.7794471083186607E-3</v>
      </c>
      <c r="AF156" s="197"/>
      <c r="AG156" s="188"/>
      <c r="AH156" s="170"/>
    </row>
    <row r="157" spans="2:34" s="43" customFormat="1" x14ac:dyDescent="0.2">
      <c r="B157" s="48"/>
      <c r="C157" s="140" t="s">
        <v>125</v>
      </c>
      <c r="D157" s="43" t="str">
        <f>_xll.BDP(C157,$D$7)</f>
        <v>GBp</v>
      </c>
      <c r="E157" s="43" t="s">
        <v>445</v>
      </c>
      <c r="F157" s="66">
        <f>_xll.BDP(C157,$F$7)</f>
        <v>656</v>
      </c>
      <c r="G157" s="66">
        <f>_xll.BDP(C157,$G$7)</f>
        <v>649</v>
      </c>
      <c r="H157" s="67">
        <f t="shared" si="74"/>
        <v>-7</v>
      </c>
      <c r="I157" s="75">
        <f t="shared" si="75"/>
        <v>-1.0670731707317074</v>
      </c>
      <c r="J157" s="25">
        <v>261933</v>
      </c>
      <c r="K157" s="48" t="str">
        <f>CONCATENATE(C335,D157, " Curncy")</f>
        <v>EURGBp Curncy</v>
      </c>
      <c r="L157" s="48">
        <f>IF(D157 = C335,1,_xll.BDP(K157,$L$7))</f>
        <v>1</v>
      </c>
      <c r="M157" s="68">
        <f>IF(D157 = C335,1,_xll.BDP(K157,$M$7)*L157)</f>
        <v>0.89415</v>
      </c>
      <c r="N157" s="69">
        <f t="shared" si="76"/>
        <v>-20505.854722362023</v>
      </c>
      <c r="O157" s="78">
        <f>N157 / Y335</f>
        <v>-1.190139131530248E-4</v>
      </c>
      <c r="P157" s="69">
        <f t="shared" si="77"/>
        <v>1901185.6735447072</v>
      </c>
      <c r="Q157" s="84">
        <f>P157 / Y335*100</f>
        <v>1.1034289948044724</v>
      </c>
      <c r="R157" s="81">
        <f t="shared" si="78"/>
        <v>0</v>
      </c>
      <c r="S157" s="152">
        <f t="shared" si="79"/>
        <v>1.1034289948044724</v>
      </c>
      <c r="T157" s="33">
        <f t="shared" si="80"/>
        <v>0.01</v>
      </c>
      <c r="U157" s="43">
        <v>0</v>
      </c>
      <c r="V157" s="43">
        <v>1</v>
      </c>
      <c r="W157" s="143">
        <f t="shared" si="81"/>
        <v>0</v>
      </c>
      <c r="X157" s="143">
        <f t="shared" si="82"/>
        <v>0</v>
      </c>
      <c r="Y157" s="194"/>
      <c r="Z157" s="176">
        <f>_xll.BDH(C157,$Z$7,$D$1,$D$1)</f>
        <v>660.5</v>
      </c>
      <c r="AA157" s="174">
        <f t="shared" si="83"/>
        <v>-4.5</v>
      </c>
      <c r="AB157" s="162">
        <f t="shared" si="84"/>
        <v>-0.68130204390613169</v>
      </c>
      <c r="AC157" s="161">
        <v>261933</v>
      </c>
      <c r="AD157" s="163">
        <f>IF(D157 = C335,1,_xll.BDP(K157,$AD$7)*L157)</f>
        <v>0.89266000000000001</v>
      </c>
      <c r="AE157" s="186">
        <f>AA157*AC157*T157/AD157 / AF335</f>
        <v>-7.6459304367328034E-5</v>
      </c>
      <c r="AF157" s="197"/>
      <c r="AG157" s="188"/>
      <c r="AH157" s="170"/>
    </row>
    <row r="158" spans="2:34" s="43" customFormat="1" x14ac:dyDescent="0.2">
      <c r="B158" s="48"/>
      <c r="C158" s="140" t="s">
        <v>124</v>
      </c>
      <c r="D158" s="43" t="str">
        <f>_xll.BDP(C158,$D$7)</f>
        <v>GBp</v>
      </c>
      <c r="E158" s="43" t="s">
        <v>444</v>
      </c>
      <c r="F158" s="66">
        <f>_xll.BDP(C158,$F$7)</f>
        <v>813.5</v>
      </c>
      <c r="G158" s="66">
        <f>_xll.BDP(C158,$G$7)</f>
        <v>814.5</v>
      </c>
      <c r="H158" s="67">
        <f t="shared" si="74"/>
        <v>1</v>
      </c>
      <c r="I158" s="75">
        <f t="shared" si="75"/>
        <v>0.1229256299938537</v>
      </c>
      <c r="J158" s="25">
        <v>0</v>
      </c>
      <c r="K158" s="48" t="str">
        <f>CONCATENATE(C335,D158, " Curncy")</f>
        <v>EURGBp Curncy</v>
      </c>
      <c r="L158" s="48">
        <f>IF(D158 = C335,1,_xll.BDP(K158,$L$7))</f>
        <v>1</v>
      </c>
      <c r="M158" s="68">
        <f>IF(D158 = C335,1,_xll.BDP(K158,$M$7)*L158)</f>
        <v>0.89415</v>
      </c>
      <c r="N158" s="69">
        <f t="shared" si="76"/>
        <v>0</v>
      </c>
      <c r="O158" s="78">
        <f>N158 / Y335</f>
        <v>0</v>
      </c>
      <c r="P158" s="69">
        <f t="shared" si="77"/>
        <v>0</v>
      </c>
      <c r="Q158" s="84">
        <f>P158 / Y335*100</f>
        <v>0</v>
      </c>
      <c r="R158" s="81">
        <f t="shared" si="78"/>
        <v>0</v>
      </c>
      <c r="S158" s="152">
        <f t="shared" si="79"/>
        <v>0</v>
      </c>
      <c r="T158" s="33">
        <f t="shared" si="80"/>
        <v>0.01</v>
      </c>
      <c r="U158" s="43">
        <v>0</v>
      </c>
      <c r="V158" s="43">
        <v>1</v>
      </c>
      <c r="W158" s="143">
        <f t="shared" si="81"/>
        <v>0</v>
      </c>
      <c r="X158" s="143">
        <f t="shared" si="82"/>
        <v>0</v>
      </c>
      <c r="Y158" s="194"/>
      <c r="Z158" s="176">
        <f>_xll.BDH(C158,$Z$7,$D$1,$D$1)</f>
        <v>814</v>
      </c>
      <c r="AA158" s="174">
        <f t="shared" si="83"/>
        <v>-0.5</v>
      </c>
      <c r="AB158" s="162">
        <f t="shared" si="84"/>
        <v>-6.1425061425061427E-2</v>
      </c>
      <c r="AC158" s="161">
        <v>0</v>
      </c>
      <c r="AD158" s="163">
        <f>IF(D158 = C335,1,_xll.BDP(K158,$AD$7)*L158)</f>
        <v>0.89266000000000001</v>
      </c>
      <c r="AE158" s="186">
        <f>AA158*AC158*T158/AD158 / AF335</f>
        <v>0</v>
      </c>
      <c r="AF158" s="197"/>
      <c r="AG158" s="188"/>
      <c r="AH158" s="170"/>
    </row>
    <row r="159" spans="2:34" s="43" customFormat="1" x14ac:dyDescent="0.2">
      <c r="B159" s="48"/>
      <c r="C159" s="140" t="s">
        <v>123</v>
      </c>
      <c r="D159" s="43" t="str">
        <f>_xll.BDP(C159,$D$7)</f>
        <v>GBp</v>
      </c>
      <c r="E159" s="43" t="s">
        <v>443</v>
      </c>
      <c r="F159" s="66">
        <f>_xll.BDP(C159,$F$7)</f>
        <v>28.4</v>
      </c>
      <c r="G159" s="66">
        <f>_xll.BDP(C159,$G$7)</f>
        <v>27.96</v>
      </c>
      <c r="H159" s="67">
        <f t="shared" si="74"/>
        <v>-0.43999999999999773</v>
      </c>
      <c r="I159" s="75">
        <f t="shared" si="75"/>
        <v>-1.5492957746478793</v>
      </c>
      <c r="J159" s="25">
        <v>-21288000</v>
      </c>
      <c r="K159" s="48" t="str">
        <f>CONCATENATE(C335,D159, " Curncy")</f>
        <v>EURGBp Curncy</v>
      </c>
      <c r="L159" s="48">
        <f>IF(D159 = C335,1,_xll.BDP(K159,$L$7))</f>
        <v>1</v>
      </c>
      <c r="M159" s="68">
        <f>IF(D159 = C335,1,_xll.BDP(K159,$M$7)*L159)</f>
        <v>0.89415</v>
      </c>
      <c r="N159" s="69">
        <f t="shared" si="76"/>
        <v>104755.57792316671</v>
      </c>
      <c r="O159" s="78">
        <f>N159 / Y335</f>
        <v>6.0799081150452025E-4</v>
      </c>
      <c r="P159" s="69">
        <f t="shared" si="77"/>
        <v>-6656740.8152994458</v>
      </c>
      <c r="Q159" s="84">
        <f>P159 / Y335*100</f>
        <v>-3.8635052476514713</v>
      </c>
      <c r="R159" s="81">
        <f t="shared" si="78"/>
        <v>-3.8635052476514713</v>
      </c>
      <c r="S159" s="152">
        <f t="shared" si="79"/>
        <v>0</v>
      </c>
      <c r="T159" s="33">
        <f t="shared" si="80"/>
        <v>0.01</v>
      </c>
      <c r="U159" s="43">
        <v>0</v>
      </c>
      <c r="V159" s="43">
        <v>1</v>
      </c>
      <c r="W159" s="143">
        <f t="shared" si="81"/>
        <v>6.0799081150452025E-4</v>
      </c>
      <c r="X159" s="143">
        <f t="shared" si="82"/>
        <v>0</v>
      </c>
      <c r="Y159" s="194"/>
      <c r="Z159" s="176">
        <f>_xll.BDH(C159,$Z$7,$D$1,$D$1)</f>
        <v>29</v>
      </c>
      <c r="AA159" s="174">
        <f t="shared" si="83"/>
        <v>-0.60000000000000142</v>
      </c>
      <c r="AB159" s="162">
        <f t="shared" si="84"/>
        <v>-2.0689655172413843</v>
      </c>
      <c r="AC159" s="161">
        <v>-21288000</v>
      </c>
      <c r="AD159" s="163">
        <f>IF(D159 = C335,1,_xll.BDP(K159,$AD$7)*L159)</f>
        <v>0.89266000000000001</v>
      </c>
      <c r="AE159" s="186">
        <f>AA159*AC159*T159/AD159 / AF335</f>
        <v>8.2854046460821811E-4</v>
      </c>
      <c r="AF159" s="197"/>
      <c r="AG159" s="188"/>
      <c r="AH159" s="170"/>
    </row>
    <row r="160" spans="2:34" s="43" customFormat="1" x14ac:dyDescent="0.2">
      <c r="B160" s="48"/>
      <c r="C160" s="140" t="s">
        <v>122</v>
      </c>
      <c r="D160" s="43" t="str">
        <f>_xll.BDP(C160,$D$7)</f>
        <v>GBp</v>
      </c>
      <c r="E160" s="43" t="s">
        <v>442</v>
      </c>
      <c r="F160" s="66">
        <f>_xll.BDP(C160,$F$7)</f>
        <v>314.3</v>
      </c>
      <c r="G160" s="66">
        <f>_xll.BDP(C160,$G$7)</f>
        <v>305.60000000000002</v>
      </c>
      <c r="H160" s="67">
        <f t="shared" si="74"/>
        <v>-8.6999999999999886</v>
      </c>
      <c r="I160" s="75">
        <f t="shared" si="75"/>
        <v>-2.7680559974546575</v>
      </c>
      <c r="J160" s="25">
        <v>-263000</v>
      </c>
      <c r="K160" s="48" t="str">
        <f>CONCATENATE(C335,D160, " Curncy")</f>
        <v>EURGBp Curncy</v>
      </c>
      <c r="L160" s="48">
        <f>IF(D160 = C335,1,_xll.BDP(K160,$L$7))</f>
        <v>1</v>
      </c>
      <c r="M160" s="68">
        <f>IF(D160 = C335,1,_xll.BDP(K160,$M$7)*L160)</f>
        <v>0.89415</v>
      </c>
      <c r="N160" s="69">
        <f t="shared" si="76"/>
        <v>25589.66616339537</v>
      </c>
      <c r="O160" s="78">
        <f>N160 / Y335</f>
        <v>1.4851984214362104E-4</v>
      </c>
      <c r="P160" s="69">
        <f t="shared" si="77"/>
        <v>-898873.7907509926</v>
      </c>
      <c r="Q160" s="84">
        <f>P160 / Y335*100</f>
        <v>-0.52169728458724884</v>
      </c>
      <c r="R160" s="81">
        <f t="shared" si="78"/>
        <v>-0.52169728458724884</v>
      </c>
      <c r="S160" s="152">
        <f t="shared" si="79"/>
        <v>0</v>
      </c>
      <c r="T160" s="33">
        <f t="shared" si="80"/>
        <v>0.01</v>
      </c>
      <c r="U160" s="43">
        <v>0</v>
      </c>
      <c r="V160" s="43">
        <v>1</v>
      </c>
      <c r="W160" s="143">
        <f t="shared" si="81"/>
        <v>1.4851984214362104E-4</v>
      </c>
      <c r="X160" s="143">
        <f t="shared" si="82"/>
        <v>0</v>
      </c>
      <c r="Y160" s="194"/>
      <c r="Z160" s="176">
        <f>_xll.BDH(C160,$Z$7,$D$1,$D$1)</f>
        <v>327.5</v>
      </c>
      <c r="AA160" s="174">
        <f t="shared" si="83"/>
        <v>-13.199999999999989</v>
      </c>
      <c r="AB160" s="162">
        <f t="shared" si="84"/>
        <v>-4.0305343511450351</v>
      </c>
      <c r="AC160" s="161">
        <v>-263000</v>
      </c>
      <c r="AD160" s="163">
        <f>IF(D160 = C335,1,_xll.BDP(K160,$AD$7)*L160)</f>
        <v>0.89266000000000001</v>
      </c>
      <c r="AE160" s="186">
        <f>AA160*AC160*T160/AD160 / AF335</f>
        <v>2.2519424691014352E-4</v>
      </c>
      <c r="AF160" s="197"/>
      <c r="AG160" s="188"/>
      <c r="AH160" s="170"/>
    </row>
    <row r="161" spans="2:34" s="43" customFormat="1" x14ac:dyDescent="0.2">
      <c r="B161" s="48"/>
      <c r="C161" s="140" t="s">
        <v>121</v>
      </c>
      <c r="D161" s="43" t="str">
        <f>_xll.BDP(C161,$D$7)</f>
        <v>GBp</v>
      </c>
      <c r="E161" s="43" t="s">
        <v>441</v>
      </c>
      <c r="F161" s="66">
        <f>_xll.BDP(C161,$F$7)</f>
        <v>171.05</v>
      </c>
      <c r="G161" s="66">
        <f>_xll.BDP(C161,$G$7)</f>
        <v>178.5</v>
      </c>
      <c r="H161" s="67">
        <f t="shared" si="74"/>
        <v>7.4499999999999886</v>
      </c>
      <c r="I161" s="75">
        <f t="shared" si="75"/>
        <v>4.3554516223326445</v>
      </c>
      <c r="J161" s="25">
        <v>0</v>
      </c>
      <c r="K161" s="48" t="str">
        <f>CONCATENATE(C335,D161, " Curncy")</f>
        <v>EURGBp Curncy</v>
      </c>
      <c r="L161" s="48">
        <f>IF(D161 = C335,1,_xll.BDP(K161,$L$7))</f>
        <v>1</v>
      </c>
      <c r="M161" s="68">
        <f>IF(D161 = C335,1,_xll.BDP(K161,$M$7)*L161)</f>
        <v>0.89415</v>
      </c>
      <c r="N161" s="69">
        <f t="shared" si="76"/>
        <v>0</v>
      </c>
      <c r="O161" s="78">
        <f>N161 / Y335</f>
        <v>0</v>
      </c>
      <c r="P161" s="69">
        <f t="shared" si="77"/>
        <v>0</v>
      </c>
      <c r="Q161" s="84">
        <f>P161 / Y335*100</f>
        <v>0</v>
      </c>
      <c r="R161" s="81">
        <f t="shared" si="78"/>
        <v>0</v>
      </c>
      <c r="S161" s="152">
        <f t="shared" si="79"/>
        <v>0</v>
      </c>
      <c r="T161" s="33">
        <f t="shared" si="80"/>
        <v>0.01</v>
      </c>
      <c r="U161" s="43">
        <v>0</v>
      </c>
      <c r="V161" s="43">
        <v>1</v>
      </c>
      <c r="W161" s="143">
        <f t="shared" si="81"/>
        <v>0</v>
      </c>
      <c r="X161" s="143">
        <f t="shared" si="82"/>
        <v>0</v>
      </c>
      <c r="Y161" s="194"/>
      <c r="Z161" s="176">
        <f>_xll.BDH(C161,$Z$7,$D$1,$D$1)</f>
        <v>181.8</v>
      </c>
      <c r="AA161" s="174">
        <f t="shared" si="83"/>
        <v>-10.75</v>
      </c>
      <c r="AB161" s="162">
        <f t="shared" si="84"/>
        <v>-5.9130913091309125</v>
      </c>
      <c r="AC161" s="161">
        <v>0</v>
      </c>
      <c r="AD161" s="163">
        <f>IF(D161 = C335,1,_xll.BDP(K161,$AD$7)*L161)</f>
        <v>0.89266000000000001</v>
      </c>
      <c r="AE161" s="186">
        <f>AA161*AC161*T161/AD161 / AF335</f>
        <v>0</v>
      </c>
      <c r="AF161" s="197"/>
      <c r="AG161" s="188"/>
      <c r="AH161" s="170"/>
    </row>
    <row r="162" spans="2:34" s="43" customFormat="1" x14ac:dyDescent="0.2">
      <c r="B162" s="48"/>
      <c r="C162" s="140" t="s">
        <v>120</v>
      </c>
      <c r="D162" s="43" t="str">
        <f>_xll.BDP(C162,$D$7)</f>
        <v>GBp</v>
      </c>
      <c r="E162" s="43" t="s">
        <v>440</v>
      </c>
      <c r="F162" s="66">
        <f>_xll.BDP(C162,$F$7)</f>
        <v>447.9</v>
      </c>
      <c r="G162" s="66">
        <f>_xll.BDP(C162,$G$7)</f>
        <v>454.1</v>
      </c>
      <c r="H162" s="67">
        <f t="shared" si="74"/>
        <v>6.2000000000000455</v>
      </c>
      <c r="I162" s="75">
        <f t="shared" si="75"/>
        <v>1.3842375530252391</v>
      </c>
      <c r="J162" s="25">
        <v>0</v>
      </c>
      <c r="K162" s="48" t="str">
        <f>CONCATENATE(C335,D162, " Curncy")</f>
        <v>EURGBp Curncy</v>
      </c>
      <c r="L162" s="48">
        <f>IF(D162 = C335,1,_xll.BDP(K162,$L$7))</f>
        <v>1</v>
      </c>
      <c r="M162" s="68">
        <f>IF(D162 = C335,1,_xll.BDP(K162,$M$7)*L162)</f>
        <v>0.89415</v>
      </c>
      <c r="N162" s="69">
        <f t="shared" si="76"/>
        <v>0</v>
      </c>
      <c r="O162" s="78">
        <f>N162 / Y335</f>
        <v>0</v>
      </c>
      <c r="P162" s="69">
        <f t="shared" si="77"/>
        <v>0</v>
      </c>
      <c r="Q162" s="84">
        <f>P162 / Y335*100</f>
        <v>0</v>
      </c>
      <c r="R162" s="81">
        <f t="shared" si="78"/>
        <v>0</v>
      </c>
      <c r="S162" s="152">
        <f t="shared" si="79"/>
        <v>0</v>
      </c>
      <c r="T162" s="33">
        <f t="shared" si="80"/>
        <v>0.01</v>
      </c>
      <c r="U162" s="43">
        <v>0</v>
      </c>
      <c r="V162" s="43">
        <v>1</v>
      </c>
      <c r="W162" s="143">
        <f t="shared" si="81"/>
        <v>0</v>
      </c>
      <c r="X162" s="143">
        <f t="shared" si="82"/>
        <v>0</v>
      </c>
      <c r="Y162" s="194"/>
      <c r="Z162" s="176">
        <f>_xll.BDH(C162,$Z$7,$D$1,$D$1)</f>
        <v>465.8</v>
      </c>
      <c r="AA162" s="174">
        <f t="shared" si="83"/>
        <v>-17.900000000000034</v>
      </c>
      <c r="AB162" s="162">
        <f t="shared" si="84"/>
        <v>-3.8428510090167527</v>
      </c>
      <c r="AC162" s="161">
        <v>0</v>
      </c>
      <c r="AD162" s="163">
        <f>IF(D162 = C335,1,_xll.BDP(K162,$AD$7)*L162)</f>
        <v>0.89266000000000001</v>
      </c>
      <c r="AE162" s="186">
        <f>AA162*AC162*T162/AD162 / AF335</f>
        <v>0</v>
      </c>
      <c r="AF162" s="197"/>
      <c r="AG162" s="188"/>
      <c r="AH162" s="170"/>
    </row>
    <row r="163" spans="2:34" s="43" customFormat="1" x14ac:dyDescent="0.2">
      <c r="B163" s="48">
        <v>234</v>
      </c>
      <c r="D163" s="43" t="s">
        <v>87</v>
      </c>
      <c r="E163" s="43" t="s">
        <v>119</v>
      </c>
      <c r="F163" s="66">
        <v>19.899999999999999</v>
      </c>
      <c r="G163" s="66">
        <v>19.899999999999999</v>
      </c>
      <c r="H163" s="67">
        <f t="shared" si="74"/>
        <v>0</v>
      </c>
      <c r="I163" s="75">
        <f t="shared" si="75"/>
        <v>0</v>
      </c>
      <c r="J163" s="25">
        <v>88846</v>
      </c>
      <c r="K163" s="48" t="str">
        <f>CONCATENATE(C335,D163, " Curncy")</f>
        <v>EURGBP Curncy</v>
      </c>
      <c r="L163" s="48">
        <f>IF(D163 = C335,1,_xll.BDP(K163,$L$7))</f>
        <v>1</v>
      </c>
      <c r="M163" s="68">
        <f>IF(D163 = C335,1,_xll.BDP(K163,$M$7)*L163)</f>
        <v>0.89415</v>
      </c>
      <c r="N163" s="69">
        <f t="shared" si="76"/>
        <v>0</v>
      </c>
      <c r="O163" s="78">
        <f>N163 / Y335</f>
        <v>0</v>
      </c>
      <c r="P163" s="69">
        <f t="shared" si="77"/>
        <v>1977336.4647989711</v>
      </c>
      <c r="Q163" s="84">
        <f>P163 / Y335*100</f>
        <v>1.1476261462013646</v>
      </c>
      <c r="R163" s="81">
        <f t="shared" si="78"/>
        <v>0</v>
      </c>
      <c r="S163" s="152">
        <f t="shared" si="79"/>
        <v>1.1476261462013646</v>
      </c>
      <c r="T163" s="33">
        <f t="shared" si="80"/>
        <v>1</v>
      </c>
      <c r="U163" s="43">
        <v>1</v>
      </c>
      <c r="V163" s="43">
        <v>1</v>
      </c>
      <c r="W163" s="143">
        <f t="shared" si="81"/>
        <v>0</v>
      </c>
      <c r="X163" s="143">
        <f t="shared" si="82"/>
        <v>0</v>
      </c>
      <c r="Y163" s="194"/>
      <c r="Z163" s="176">
        <v>19.899999999999999</v>
      </c>
      <c r="AA163" s="174">
        <f t="shared" si="83"/>
        <v>0</v>
      </c>
      <c r="AB163" s="162">
        <f t="shared" si="84"/>
        <v>0</v>
      </c>
      <c r="AC163" s="161">
        <v>88846</v>
      </c>
      <c r="AD163" s="163">
        <f>IF(D163 = C335,1,_xll.BDP(K163,$AD$7)*L163)</f>
        <v>0.89266000000000001</v>
      </c>
      <c r="AE163" s="186">
        <f>AA163*AC163*T163/AD163 / AF335</f>
        <v>0</v>
      </c>
      <c r="AF163" s="197"/>
      <c r="AG163" s="188"/>
      <c r="AH163" s="170"/>
    </row>
    <row r="164" spans="2:34" s="43" customFormat="1" x14ac:dyDescent="0.2">
      <c r="B164" s="48"/>
      <c r="C164" s="140" t="s">
        <v>118</v>
      </c>
      <c r="D164" s="43" t="str">
        <f>_xll.BDP(C164,$D$7)</f>
        <v>GBp</v>
      </c>
      <c r="E164" s="43" t="s">
        <v>439</v>
      </c>
      <c r="F164" s="66">
        <f>_xll.BDP(C164,$F$7)</f>
        <v>501.2</v>
      </c>
      <c r="G164" s="66">
        <f>_xll.BDP(C164,$G$7)</f>
        <v>492.1</v>
      </c>
      <c r="H164" s="67">
        <f t="shared" si="74"/>
        <v>-9.0999999999999659</v>
      </c>
      <c r="I164" s="75">
        <f t="shared" si="75"/>
        <v>-1.8156424581005519</v>
      </c>
      <c r="J164" s="25">
        <v>107000</v>
      </c>
      <c r="K164" s="48" t="str">
        <f>CONCATENATE(C335,D164, " Curncy")</f>
        <v>EURGBp Curncy</v>
      </c>
      <c r="L164" s="48">
        <f>IF(D164 = C335,1,_xll.BDP(K164,$L$7))</f>
        <v>1</v>
      </c>
      <c r="M164" s="68">
        <f>IF(D164 = C335,1,_xll.BDP(K164,$M$7)*L164)</f>
        <v>0.89415</v>
      </c>
      <c r="N164" s="69">
        <f t="shared" si="76"/>
        <v>-10889.671755298288</v>
      </c>
      <c r="O164" s="78">
        <f>N164 / Y335</f>
        <v>-6.3202556835472001E-5</v>
      </c>
      <c r="P164" s="69">
        <f t="shared" si="77"/>
        <v>588879.94184420956</v>
      </c>
      <c r="Q164" s="84">
        <f>P164 / Y335*100</f>
        <v>0.34177998042566904</v>
      </c>
      <c r="R164" s="81">
        <f t="shared" si="78"/>
        <v>0</v>
      </c>
      <c r="S164" s="152">
        <f t="shared" si="79"/>
        <v>0.34177998042566904</v>
      </c>
      <c r="T164" s="33">
        <f t="shared" si="80"/>
        <v>0.01</v>
      </c>
      <c r="U164" s="43">
        <v>0</v>
      </c>
      <c r="V164" s="43">
        <v>1</v>
      </c>
      <c r="W164" s="143">
        <f t="shared" si="81"/>
        <v>0</v>
      </c>
      <c r="X164" s="143">
        <f t="shared" si="82"/>
        <v>0</v>
      </c>
      <c r="Y164" s="194"/>
      <c r="Z164" s="176">
        <f>_xll.BDH(C164,$Z$7,$D$1,$D$1)</f>
        <v>461.1</v>
      </c>
      <c r="AA164" s="174">
        <f t="shared" si="83"/>
        <v>40.099999999999966</v>
      </c>
      <c r="AB164" s="162">
        <f t="shared" si="84"/>
        <v>8.6965950986770686</v>
      </c>
      <c r="AC164" s="161">
        <v>107000</v>
      </c>
      <c r="AD164" s="163">
        <f>IF(D164 = C335,1,_xll.BDP(K164,$AD$7)*L164)</f>
        <v>0.89266000000000001</v>
      </c>
      <c r="AE164" s="186">
        <f>AA164*AC164*T164/AD164 / AF335</f>
        <v>2.7832727134962347E-4</v>
      </c>
      <c r="AF164" s="197"/>
      <c r="AG164" s="188"/>
      <c r="AH164" s="170"/>
    </row>
    <row r="165" spans="2:34" s="43" customFormat="1" x14ac:dyDescent="0.2">
      <c r="B165" s="48"/>
      <c r="C165" s="140" t="s">
        <v>117</v>
      </c>
      <c r="D165" s="43" t="str">
        <f>_xll.BDP(C165,$D$7)</f>
        <v>GBp</v>
      </c>
      <c r="E165" s="43" t="s">
        <v>438</v>
      </c>
      <c r="F165" s="66">
        <f>_xll.BDP(C165,$F$7)</f>
        <v>33.5</v>
      </c>
      <c r="G165" s="66">
        <f>_xll.BDP(C165,$G$7)</f>
        <v>33.25</v>
      </c>
      <c r="H165" s="67">
        <f t="shared" si="74"/>
        <v>-0.25</v>
      </c>
      <c r="I165" s="75">
        <f t="shared" si="75"/>
        <v>-0.74626865671641784</v>
      </c>
      <c r="J165" s="25">
        <v>6215000</v>
      </c>
      <c r="K165" s="48" t="str">
        <f>CONCATENATE(C335,D165, " Curncy")</f>
        <v>EURGBp Curncy</v>
      </c>
      <c r="L165" s="48">
        <f>IF(D165 = C335,1,_xll.BDP(K165,$L$7))</f>
        <v>1</v>
      </c>
      <c r="M165" s="68">
        <f>IF(D165 = C335,1,_xll.BDP(K165,$M$7)*L165)</f>
        <v>0.89415</v>
      </c>
      <c r="N165" s="69">
        <f t="shared" si="76"/>
        <v>-17376.838338086451</v>
      </c>
      <c r="O165" s="78">
        <f>N165 / Y335</f>
        <v>-1.0085341756507649E-4</v>
      </c>
      <c r="P165" s="69">
        <f t="shared" si="77"/>
        <v>2311119.4989654981</v>
      </c>
      <c r="Q165" s="84">
        <f>P165 / Y335*100</f>
        <v>1.3413504536155174</v>
      </c>
      <c r="R165" s="81">
        <f t="shared" si="78"/>
        <v>0</v>
      </c>
      <c r="S165" s="152">
        <f t="shared" si="79"/>
        <v>1.3413504536155174</v>
      </c>
      <c r="T165" s="33">
        <f t="shared" si="80"/>
        <v>0.01</v>
      </c>
      <c r="U165" s="43">
        <v>0</v>
      </c>
      <c r="V165" s="43">
        <v>1</v>
      </c>
      <c r="W165" s="143">
        <f t="shared" si="81"/>
        <v>0</v>
      </c>
      <c r="X165" s="143">
        <f t="shared" si="82"/>
        <v>0</v>
      </c>
      <c r="Y165" s="194"/>
      <c r="Z165" s="176">
        <f>_xll.BDH(C165,$Z$7,$D$1,$D$1)</f>
        <v>35.25</v>
      </c>
      <c r="AA165" s="174">
        <f t="shared" si="83"/>
        <v>-1.75</v>
      </c>
      <c r="AB165" s="162">
        <f t="shared" si="84"/>
        <v>-4.9645390070921991</v>
      </c>
      <c r="AC165" s="161">
        <v>6215000</v>
      </c>
      <c r="AD165" s="163">
        <f>IF(D165 = C335,1,_xll.BDP(K165,$AD$7)*L165)</f>
        <v>0.89266000000000001</v>
      </c>
      <c r="AE165" s="186">
        <f>AA165*AC165*T165/AD165 / AF335</f>
        <v>-7.0551587969709944E-4</v>
      </c>
      <c r="AF165" s="197"/>
      <c r="AG165" s="188"/>
      <c r="AH165" s="170"/>
    </row>
    <row r="166" spans="2:34" s="43" customFormat="1" x14ac:dyDescent="0.2">
      <c r="B166" s="48">
        <v>19703</v>
      </c>
      <c r="D166" s="43" t="s">
        <v>87</v>
      </c>
      <c r="E166" s="43" t="s">
        <v>116</v>
      </c>
      <c r="F166" s="66">
        <v>500</v>
      </c>
      <c r="G166" s="66">
        <v>500</v>
      </c>
      <c r="H166" s="67">
        <f t="shared" si="74"/>
        <v>0</v>
      </c>
      <c r="I166" s="75">
        <f t="shared" si="75"/>
        <v>0</v>
      </c>
      <c r="J166" s="25">
        <v>1360</v>
      </c>
      <c r="K166" s="48" t="str">
        <f>CONCATENATE(C335,D166, " Curncy")</f>
        <v>EURGBP Curncy</v>
      </c>
      <c r="L166" s="48">
        <f>IF(D166 = C335,1,_xll.BDP(K166,$L$7))</f>
        <v>1</v>
      </c>
      <c r="M166" s="68">
        <f>IF(D166 = C335,1,_xll.BDP(K166,$M$7)*L166)</f>
        <v>0.89415</v>
      </c>
      <c r="N166" s="69">
        <f t="shared" si="76"/>
        <v>0</v>
      </c>
      <c r="O166" s="78">
        <f>N166 / Y335</f>
        <v>0</v>
      </c>
      <c r="P166" s="69">
        <f t="shared" si="77"/>
        <v>760498.7977408712</v>
      </c>
      <c r="Q166" s="84">
        <f>P166 / Y335*100</f>
        <v>0.44138583391312636</v>
      </c>
      <c r="R166" s="81">
        <f t="shared" si="78"/>
        <v>0</v>
      </c>
      <c r="S166" s="152">
        <f t="shared" si="79"/>
        <v>0.44138583391312636</v>
      </c>
      <c r="T166" s="33">
        <f t="shared" si="80"/>
        <v>1</v>
      </c>
      <c r="U166" s="43">
        <v>1</v>
      </c>
      <c r="V166" s="43">
        <v>1</v>
      </c>
      <c r="W166" s="143">
        <f t="shared" si="81"/>
        <v>0</v>
      </c>
      <c r="X166" s="143">
        <f t="shared" si="82"/>
        <v>0</v>
      </c>
      <c r="Y166" s="194"/>
      <c r="Z166" s="176">
        <v>500</v>
      </c>
      <c r="AA166" s="174">
        <f t="shared" si="83"/>
        <v>0</v>
      </c>
      <c r="AB166" s="162">
        <f t="shared" si="84"/>
        <v>0</v>
      </c>
      <c r="AC166" s="161">
        <v>1360</v>
      </c>
      <c r="AD166" s="163">
        <f>IF(D166 = C335,1,_xll.BDP(K166,$AD$7)*L166)</f>
        <v>0.89266000000000001</v>
      </c>
      <c r="AE166" s="186">
        <f>AA166*AC166*T166/AD166 / AF335</f>
        <v>0</v>
      </c>
      <c r="AF166" s="197"/>
      <c r="AG166" s="188"/>
      <c r="AH166" s="170"/>
    </row>
    <row r="167" spans="2:34" s="43" customFormat="1" x14ac:dyDescent="0.2">
      <c r="B167" s="48">
        <v>3299</v>
      </c>
      <c r="D167" s="43" t="s">
        <v>87</v>
      </c>
      <c r="E167" s="43" t="s">
        <v>115</v>
      </c>
      <c r="F167" s="66">
        <v>0.18</v>
      </c>
      <c r="G167" s="66">
        <v>0.18</v>
      </c>
      <c r="H167" s="67">
        <f t="shared" si="74"/>
        <v>0</v>
      </c>
      <c r="I167" s="75">
        <f t="shared" si="75"/>
        <v>0</v>
      </c>
      <c r="J167" s="25">
        <v>10080000</v>
      </c>
      <c r="K167" s="48" t="str">
        <f>CONCATENATE(C335,D167, " Curncy")</f>
        <v>EURGBP Curncy</v>
      </c>
      <c r="L167" s="48">
        <f>IF(D167 = C335,1,_xll.BDP(K167,$L$7))</f>
        <v>1</v>
      </c>
      <c r="M167" s="68">
        <f>IF(D167 = C335,1,_xll.BDP(K167,$M$7)*L167)</f>
        <v>0.89415</v>
      </c>
      <c r="N167" s="69">
        <f t="shared" si="76"/>
        <v>0</v>
      </c>
      <c r="O167" s="78">
        <f>N167 / Y335</f>
        <v>0</v>
      </c>
      <c r="P167" s="69">
        <f t="shared" si="77"/>
        <v>2029189.7332662304</v>
      </c>
      <c r="Q167" s="10">
        <f>P167 / Y335*100</f>
        <v>1.1777212603705536</v>
      </c>
      <c r="R167" s="81">
        <f t="shared" si="78"/>
        <v>0</v>
      </c>
      <c r="S167" s="152">
        <f t="shared" si="79"/>
        <v>1.1777212603705536</v>
      </c>
      <c r="T167" s="33">
        <f t="shared" si="80"/>
        <v>1</v>
      </c>
      <c r="U167" s="43">
        <v>1</v>
      </c>
      <c r="V167" s="43">
        <v>1</v>
      </c>
      <c r="W167" s="143">
        <f t="shared" si="81"/>
        <v>0</v>
      </c>
      <c r="X167" s="143">
        <f t="shared" si="82"/>
        <v>0</v>
      </c>
      <c r="Y167" s="194"/>
      <c r="Z167" s="176">
        <v>0.18</v>
      </c>
      <c r="AA167" s="174">
        <f t="shared" si="83"/>
        <v>0</v>
      </c>
      <c r="AB167" s="162">
        <f t="shared" si="84"/>
        <v>0</v>
      </c>
      <c r="AC167" s="161">
        <v>10080000</v>
      </c>
      <c r="AD167" s="163">
        <f>IF(D167 = C335,1,_xll.BDP(K167,$AD$7)*L167)</f>
        <v>0.89266000000000001</v>
      </c>
      <c r="AE167" s="186">
        <f>AA167*AC167*T167/AD167 / AF335</f>
        <v>0</v>
      </c>
      <c r="AF167" s="197"/>
      <c r="AG167" s="188"/>
      <c r="AH167" s="170"/>
    </row>
    <row r="168" spans="2:34" s="43" customFormat="1" x14ac:dyDescent="0.2">
      <c r="B168" s="48"/>
      <c r="C168" s="140" t="s">
        <v>114</v>
      </c>
      <c r="D168" s="43" t="str">
        <f>_xll.BDP(C168,$D$7)</f>
        <v>GBp</v>
      </c>
      <c r="E168" s="43" t="s">
        <v>437</v>
      </c>
      <c r="F168" s="66">
        <f>_xll.BDP(C168,$F$7)</f>
        <v>674.5</v>
      </c>
      <c r="G168" s="66">
        <f>_xll.BDP(C168,$G$7)</f>
        <v>683</v>
      </c>
      <c r="H168" s="67">
        <f t="shared" si="74"/>
        <v>8.5</v>
      </c>
      <c r="I168" s="75">
        <f t="shared" si="75"/>
        <v>1.2601927353595257</v>
      </c>
      <c r="J168" s="25">
        <v>-346000</v>
      </c>
      <c r="K168" s="48" t="str">
        <f>CONCATENATE(C335,D168, " Curncy")</f>
        <v>EURGBp Curncy</v>
      </c>
      <c r="L168" s="48">
        <f>IF(D168 = C335,1,_xll.BDP(K168,$L$7))</f>
        <v>1</v>
      </c>
      <c r="M168" s="68">
        <f>IF(D168 = C335,1,_xll.BDP(K168,$M$7)*L168)</f>
        <v>0.89415</v>
      </c>
      <c r="N168" s="69">
        <f t="shared" si="76"/>
        <v>-32891.57300229268</v>
      </c>
      <c r="O168" s="78">
        <f>N168 / Y335</f>
        <v>-1.9089937316742715E-4</v>
      </c>
      <c r="P168" s="69">
        <f t="shared" si="77"/>
        <v>-2642934.6306548119</v>
      </c>
      <c r="Q168" s="10">
        <f>P168 / Y335*100</f>
        <v>-1.5339326102747382</v>
      </c>
      <c r="R168" s="81">
        <f t="shared" si="78"/>
        <v>-1.5339326102747382</v>
      </c>
      <c r="S168" s="152">
        <f t="shared" si="79"/>
        <v>0</v>
      </c>
      <c r="T168" s="33">
        <f t="shared" si="80"/>
        <v>0.01</v>
      </c>
      <c r="U168" s="43">
        <v>0</v>
      </c>
      <c r="V168" s="43">
        <v>1</v>
      </c>
      <c r="W168" s="143">
        <f t="shared" si="81"/>
        <v>0</v>
      </c>
      <c r="X168" s="143">
        <f t="shared" si="82"/>
        <v>0</v>
      </c>
      <c r="Y168" s="194"/>
      <c r="Z168" s="176">
        <f>_xll.BDH(C168,$Z$7,$D$1,$D$1)</f>
        <v>700</v>
      </c>
      <c r="AA168" s="174">
        <f t="shared" si="83"/>
        <v>-25.5</v>
      </c>
      <c r="AB168" s="162">
        <f t="shared" si="84"/>
        <v>-3.6428571428571428</v>
      </c>
      <c r="AC168" s="161">
        <v>-346000</v>
      </c>
      <c r="AD168" s="163">
        <f>IF(D168 = C335,1,_xll.BDP(K168,$AD$7)*L168)</f>
        <v>0.89266000000000001</v>
      </c>
      <c r="AE168" s="186">
        <f>AA168*AC168*T168/AD168 / AF335</f>
        <v>5.7232654697781944E-4</v>
      </c>
      <c r="AF168" s="197"/>
      <c r="AG168" s="188"/>
      <c r="AH168" s="170"/>
    </row>
    <row r="169" spans="2:34" s="43" customFormat="1" x14ac:dyDescent="0.2">
      <c r="B169" s="48"/>
      <c r="C169" s="140" t="s">
        <v>113</v>
      </c>
      <c r="D169" s="43" t="str">
        <f>_xll.BDP(C169,$D$7)</f>
        <v>GBp</v>
      </c>
      <c r="E169" s="43" t="s">
        <v>436</v>
      </c>
      <c r="F169" s="66">
        <f>_xll.BDP(C169,$F$7)</f>
        <v>203.9</v>
      </c>
      <c r="G169" s="66">
        <f>_xll.BDP(C169,$G$7)</f>
        <v>208</v>
      </c>
      <c r="H169" s="67">
        <f t="shared" si="74"/>
        <v>4.0999999999999943</v>
      </c>
      <c r="I169" s="75">
        <f t="shared" si="75"/>
        <v>2.0107896027464416</v>
      </c>
      <c r="J169" s="25">
        <v>-5007000</v>
      </c>
      <c r="K169" s="48" t="str">
        <f>CONCATENATE(C335,D169, " Curncy")</f>
        <v>EURGBp Curncy</v>
      </c>
      <c r="L169" s="48">
        <f>IF(D169 = C335,1,_xll.BDP(K169,$L$7))</f>
        <v>1</v>
      </c>
      <c r="M169" s="68">
        <f>IF(D169 = C335,1,_xll.BDP(K169,$M$7)*L169)</f>
        <v>0.89415</v>
      </c>
      <c r="N169" s="69">
        <f t="shared" si="76"/>
        <v>-229588.99513504413</v>
      </c>
      <c r="O169" s="78">
        <f>N169 / Y335</f>
        <v>-1.3325113777429977E-3</v>
      </c>
      <c r="P169" s="69">
        <f t="shared" si="77"/>
        <v>-11647441.704412011</v>
      </c>
      <c r="Q169" s="10">
        <f>P169 / Y335*100</f>
        <v>-6.760057721232779</v>
      </c>
      <c r="R169" s="81">
        <f t="shared" si="78"/>
        <v>-6.760057721232779</v>
      </c>
      <c r="S169" s="152">
        <f t="shared" si="79"/>
        <v>0</v>
      </c>
      <c r="T169" s="33">
        <f t="shared" si="80"/>
        <v>0.01</v>
      </c>
      <c r="U169" s="43">
        <v>0</v>
      </c>
      <c r="V169" s="43">
        <v>1</v>
      </c>
      <c r="W169" s="143">
        <f t="shared" si="81"/>
        <v>0</v>
      </c>
      <c r="X169" s="143">
        <f t="shared" si="82"/>
        <v>0</v>
      </c>
      <c r="Y169" s="194"/>
      <c r="Z169" s="176">
        <f>_xll.BDH(C169,$Z$7,$D$1,$D$1)</f>
        <v>212</v>
      </c>
      <c r="AA169" s="174">
        <f t="shared" si="83"/>
        <v>-8.0999999999999943</v>
      </c>
      <c r="AB169" s="162">
        <f t="shared" si="84"/>
        <v>-3.8207547169811291</v>
      </c>
      <c r="AC169" s="161">
        <v>-5007000</v>
      </c>
      <c r="AD169" s="163">
        <f>IF(D169 = C335,1,_xll.BDP(K169,$AD$7)*L169)</f>
        <v>0.89266000000000001</v>
      </c>
      <c r="AE169" s="186">
        <f>AA169*AC169*T169/AD169 / AF335</f>
        <v>2.6308144698872619E-3</v>
      </c>
      <c r="AF169" s="197"/>
      <c r="AG169" s="188"/>
      <c r="AH169" s="170"/>
    </row>
    <row r="170" spans="2:34" s="43" customFormat="1" x14ac:dyDescent="0.2">
      <c r="B170" s="48"/>
      <c r="C170" s="140" t="s">
        <v>112</v>
      </c>
      <c r="D170" s="43" t="str">
        <f>_xll.BDP(C170,$D$7)</f>
        <v>GBp</v>
      </c>
      <c r="E170" s="43" t="s">
        <v>363</v>
      </c>
      <c r="F170" s="66">
        <f>_xll.BDP(C170,$F$7)</f>
        <v>153.9</v>
      </c>
      <c r="G170" s="66">
        <f>_xll.BDP(C170,$G$7)</f>
        <v>153.55000000000001</v>
      </c>
      <c r="H170" s="67">
        <f t="shared" si="74"/>
        <v>-0.34999999999999432</v>
      </c>
      <c r="I170" s="75">
        <f t="shared" si="75"/>
        <v>-0.22742040285899565</v>
      </c>
      <c r="J170" s="25">
        <v>-2565000</v>
      </c>
      <c r="K170" s="48" t="str">
        <f>CONCATENATE(C335,D170, " Curncy")</f>
        <v>EURGBp Curncy</v>
      </c>
      <c r="L170" s="48">
        <f>IF(D170 = C335,1,_xll.BDP(K170,$L$7))</f>
        <v>1</v>
      </c>
      <c r="M170" s="68">
        <f>IF(D170 = C335,1,_xll.BDP(K170,$M$7)*L170)</f>
        <v>0.89415</v>
      </c>
      <c r="N170" s="69">
        <f t="shared" si="76"/>
        <v>10040.261701056706</v>
      </c>
      <c r="O170" s="78">
        <f>N170 / Y335</f>
        <v>5.8272666528750406E-5</v>
      </c>
      <c r="P170" s="69">
        <f t="shared" si="77"/>
        <v>-4404806.2405636637</v>
      </c>
      <c r="Q170" s="10">
        <f>P170 / Y335*100</f>
        <v>-2.5565051272827914</v>
      </c>
      <c r="R170" s="81">
        <f t="shared" si="78"/>
        <v>-2.5565051272827914</v>
      </c>
      <c r="S170" s="152">
        <f t="shared" si="79"/>
        <v>0</v>
      </c>
      <c r="T170" s="33">
        <f t="shared" si="80"/>
        <v>0.01</v>
      </c>
      <c r="U170" s="43">
        <v>0</v>
      </c>
      <c r="V170" s="43">
        <v>1</v>
      </c>
      <c r="W170" s="143">
        <f t="shared" si="81"/>
        <v>5.8272666528750406E-5</v>
      </c>
      <c r="X170" s="143">
        <f t="shared" si="82"/>
        <v>0</v>
      </c>
      <c r="Y170" s="194"/>
      <c r="Z170" s="176">
        <f>_xll.BDH(C170,$Z$7,$D$1,$D$1)</f>
        <v>171.45</v>
      </c>
      <c r="AA170" s="174">
        <f t="shared" si="83"/>
        <v>-17.549999999999983</v>
      </c>
      <c r="AB170" s="162">
        <f t="shared" si="84"/>
        <v>-10.236220472440936</v>
      </c>
      <c r="AC170" s="161">
        <v>-2565000</v>
      </c>
      <c r="AD170" s="163">
        <f>IF(D170 = C335,1,_xll.BDP(K170,$AD$7)*L170)</f>
        <v>0.89266000000000001</v>
      </c>
      <c r="AE170" s="186">
        <f>AA170*AC170*T170/AD170 / AF335</f>
        <v>2.9200621962050038E-3</v>
      </c>
      <c r="AF170" s="197"/>
      <c r="AG170" s="188"/>
      <c r="AH170" s="170"/>
    </row>
    <row r="171" spans="2:34" s="43" customFormat="1" x14ac:dyDescent="0.2">
      <c r="B171" s="48">
        <v>19</v>
      </c>
      <c r="D171" s="43" t="s">
        <v>87</v>
      </c>
      <c r="E171" s="43" t="s">
        <v>111</v>
      </c>
      <c r="F171" s="66">
        <v>198.5</v>
      </c>
      <c r="G171" s="66">
        <v>198.5</v>
      </c>
      <c r="H171" s="67">
        <f t="shared" si="74"/>
        <v>0</v>
      </c>
      <c r="I171" s="75">
        <f t="shared" si="75"/>
        <v>0</v>
      </c>
      <c r="J171" s="25">
        <v>6346</v>
      </c>
      <c r="K171" s="48" t="str">
        <f>CONCATENATE(C335,D171, " Curncy")</f>
        <v>EURGBP Curncy</v>
      </c>
      <c r="L171" s="48">
        <f>IF(D171 = C335,1,_xll.BDP(K171,$L$7))</f>
        <v>1</v>
      </c>
      <c r="M171" s="68">
        <f>IF(D171 = C335,1,_xll.BDP(K171,$M$7)*L171)</f>
        <v>0.89415</v>
      </c>
      <c r="N171" s="69">
        <f t="shared" si="76"/>
        <v>0</v>
      </c>
      <c r="O171" s="78">
        <f>N171 / Y335</f>
        <v>0</v>
      </c>
      <c r="P171" s="69">
        <f t="shared" si="77"/>
        <v>1408802.7735838506</v>
      </c>
      <c r="Q171" s="10">
        <f>P171 / Y335*100</f>
        <v>0.81765492448458954</v>
      </c>
      <c r="R171" s="81">
        <f t="shared" si="78"/>
        <v>0</v>
      </c>
      <c r="S171" s="152">
        <f t="shared" si="79"/>
        <v>0.81765492448458954</v>
      </c>
      <c r="T171" s="33">
        <f t="shared" si="80"/>
        <v>1</v>
      </c>
      <c r="U171" s="43">
        <v>1</v>
      </c>
      <c r="V171" s="43">
        <v>1</v>
      </c>
      <c r="W171" s="143">
        <f t="shared" si="81"/>
        <v>0</v>
      </c>
      <c r="X171" s="143">
        <f t="shared" si="82"/>
        <v>0</v>
      </c>
      <c r="Y171" s="194"/>
      <c r="Z171" s="176">
        <v>198.5</v>
      </c>
      <c r="AA171" s="174">
        <f t="shared" si="83"/>
        <v>0</v>
      </c>
      <c r="AB171" s="162">
        <f t="shared" si="84"/>
        <v>0</v>
      </c>
      <c r="AC171" s="161">
        <v>6346</v>
      </c>
      <c r="AD171" s="163">
        <f>IF(D171 = C335,1,_xll.BDP(K171,$AD$7)*L171)</f>
        <v>0.89266000000000001</v>
      </c>
      <c r="AE171" s="186">
        <f>AA171*AC171*T171/AD171 / AF335</f>
        <v>0</v>
      </c>
      <c r="AF171" s="197"/>
      <c r="AG171" s="188"/>
      <c r="AH171" s="170"/>
    </row>
    <row r="172" spans="2:34" s="43" customFormat="1" x14ac:dyDescent="0.2">
      <c r="B172" s="48">
        <v>469</v>
      </c>
      <c r="D172" s="43" t="s">
        <v>87</v>
      </c>
      <c r="E172" s="43" t="s">
        <v>110</v>
      </c>
      <c r="F172" s="66">
        <v>198.5</v>
      </c>
      <c r="G172" s="66">
        <v>198.5</v>
      </c>
      <c r="H172" s="67">
        <f t="shared" si="74"/>
        <v>0</v>
      </c>
      <c r="I172" s="75">
        <f t="shared" si="75"/>
        <v>0</v>
      </c>
      <c r="J172" s="25">
        <v>3677</v>
      </c>
      <c r="K172" s="48" t="str">
        <f>CONCATENATE(C335,D172, " Curncy")</f>
        <v>EURGBP Curncy</v>
      </c>
      <c r="L172" s="48">
        <f>IF(D172 = C335,1,_xll.BDP(K172,$L$7))</f>
        <v>1</v>
      </c>
      <c r="M172" s="68">
        <f>IF(D172 = C335,1,_xll.BDP(K172,$M$7)*L172)</f>
        <v>0.89415</v>
      </c>
      <c r="N172" s="69">
        <f t="shared" si="76"/>
        <v>0</v>
      </c>
      <c r="O172" s="78">
        <f>N172 / Y335</f>
        <v>0</v>
      </c>
      <c r="P172" s="69">
        <f t="shared" si="77"/>
        <v>816288.65402896609</v>
      </c>
      <c r="Q172" s="10">
        <f>P172 / Y335*100</f>
        <v>0.47376570395994899</v>
      </c>
      <c r="R172" s="81">
        <f t="shared" si="78"/>
        <v>0</v>
      </c>
      <c r="S172" s="152">
        <f t="shared" si="79"/>
        <v>0.47376570395994899</v>
      </c>
      <c r="T172" s="33">
        <f t="shared" si="80"/>
        <v>1</v>
      </c>
      <c r="U172" s="43">
        <v>1</v>
      </c>
      <c r="V172" s="43">
        <v>1</v>
      </c>
      <c r="W172" s="143">
        <f t="shared" si="81"/>
        <v>0</v>
      </c>
      <c r="X172" s="143">
        <f t="shared" si="82"/>
        <v>0</v>
      </c>
      <c r="Y172" s="194"/>
      <c r="Z172" s="176">
        <v>198.5</v>
      </c>
      <c r="AA172" s="174">
        <f t="shared" si="83"/>
        <v>0</v>
      </c>
      <c r="AB172" s="162">
        <f t="shared" si="84"/>
        <v>0</v>
      </c>
      <c r="AC172" s="161">
        <v>3677</v>
      </c>
      <c r="AD172" s="163">
        <f>IF(D172 = C335,1,_xll.BDP(K172,$AD$7)*L172)</f>
        <v>0.89266000000000001</v>
      </c>
      <c r="AE172" s="186">
        <f>AA172*AC172*T172/AD172 / AF335</f>
        <v>0</v>
      </c>
      <c r="AF172" s="197"/>
      <c r="AG172" s="188"/>
      <c r="AH172" s="170"/>
    </row>
    <row r="173" spans="2:34" s="43" customFormat="1" x14ac:dyDescent="0.2">
      <c r="B173" s="48"/>
      <c r="C173" s="140" t="s">
        <v>109</v>
      </c>
      <c r="D173" s="43" t="str">
        <f>_xll.BDP(C173,$D$7)</f>
        <v>GBp</v>
      </c>
      <c r="E173" s="43" t="s">
        <v>435</v>
      </c>
      <c r="F173" s="66">
        <f>_xll.BDP(C173,$F$7)</f>
        <v>138.5</v>
      </c>
      <c r="G173" s="66">
        <f>_xll.BDP(C173,$G$7)</f>
        <v>139.1</v>
      </c>
      <c r="H173" s="67">
        <f t="shared" si="74"/>
        <v>0.59999999999999432</v>
      </c>
      <c r="I173" s="75">
        <f t="shared" si="75"/>
        <v>0.43321299638988764</v>
      </c>
      <c r="J173" s="25">
        <v>-2332000</v>
      </c>
      <c r="K173" s="48" t="str">
        <f>CONCATENATE(C335,D173, " Curncy")</f>
        <v>EURGBp Curncy</v>
      </c>
      <c r="L173" s="48">
        <f>IF(D173 = C335,1,_xll.BDP(K173,$L$7))</f>
        <v>1</v>
      </c>
      <c r="M173" s="68">
        <f>IF(D173 = C335,1,_xll.BDP(K173,$M$7)*L173)</f>
        <v>0.89415</v>
      </c>
      <c r="N173" s="69">
        <f t="shared" si="76"/>
        <v>-15648.38114410319</v>
      </c>
      <c r="O173" s="78">
        <f>N173 / Y335</f>
        <v>-9.0821626295770674E-5</v>
      </c>
      <c r="P173" s="69">
        <f t="shared" si="77"/>
        <v>-3627816.3619079571</v>
      </c>
      <c r="Q173" s="10">
        <f>P173 / Y335*100</f>
        <v>-2.1055480362903034</v>
      </c>
      <c r="R173" s="81">
        <f t="shared" si="78"/>
        <v>-2.1055480362903034</v>
      </c>
      <c r="S173" s="152">
        <f t="shared" si="79"/>
        <v>0</v>
      </c>
      <c r="T173" s="33">
        <f t="shared" si="80"/>
        <v>0.01</v>
      </c>
      <c r="U173" s="43">
        <v>0</v>
      </c>
      <c r="V173" s="43">
        <v>1</v>
      </c>
      <c r="W173" s="143">
        <f t="shared" si="81"/>
        <v>0</v>
      </c>
      <c r="X173" s="143">
        <f t="shared" si="82"/>
        <v>0</v>
      </c>
      <c r="Y173" s="194"/>
      <c r="Z173" s="176">
        <f>_xll.BDH(C173,$Z$7,$D$1,$D$1)</f>
        <v>144.4</v>
      </c>
      <c r="AA173" s="174">
        <f t="shared" si="83"/>
        <v>-5.9000000000000057</v>
      </c>
      <c r="AB173" s="162">
        <f t="shared" si="84"/>
        <v>-4.0858725761772892</v>
      </c>
      <c r="AC173" s="161">
        <v>-2299000</v>
      </c>
      <c r="AD173" s="163">
        <f>IF(D173 = C335,1,_xll.BDP(K173,$AD$7)*L173)</f>
        <v>0.89266000000000001</v>
      </c>
      <c r="AE173" s="186">
        <f>AA173*AC173*T173/AD173 / AF335</f>
        <v>8.7987017067458334E-4</v>
      </c>
      <c r="AF173" s="197"/>
      <c r="AG173" s="188"/>
      <c r="AH173" s="170"/>
    </row>
    <row r="174" spans="2:34" s="43" customFormat="1" x14ac:dyDescent="0.2">
      <c r="B174" s="48"/>
      <c r="C174" s="140" t="s">
        <v>108</v>
      </c>
      <c r="D174" s="43" t="str">
        <f>_xll.BDP(C174,$D$7)</f>
        <v>GBp</v>
      </c>
      <c r="E174" s="43" t="s">
        <v>434</v>
      </c>
      <c r="F174" s="66">
        <f>_xll.BDP(C174,$F$7)</f>
        <v>507.4</v>
      </c>
      <c r="G174" s="66">
        <f>_xll.BDP(C174,$G$7)</f>
        <v>518.6</v>
      </c>
      <c r="H174" s="67">
        <f t="shared" ref="H174:H204" si="85">IF(OR(G174="#N/A N/A",F174="#N/A N/A"),0,  G174 - F174)</f>
        <v>11.200000000000045</v>
      </c>
      <c r="I174" s="75">
        <f t="shared" ref="I174:I204" si="86">IF(OR(F174=0,F174="#N/A N/A"),0,H174 / F174*100)</f>
        <v>2.2073314938904307</v>
      </c>
      <c r="J174" s="25">
        <v>-130000</v>
      </c>
      <c r="K174" s="48" t="str">
        <f>CONCATENATE(C335,D174, " Curncy")</f>
        <v>EURGBp Curncy</v>
      </c>
      <c r="L174" s="48">
        <f>IF(D174 = C335,1,_xll.BDP(K174,$L$7))</f>
        <v>1</v>
      </c>
      <c r="M174" s="68">
        <f>IF(D174 = C335,1,_xll.BDP(K174,$M$7)*L174)</f>
        <v>0.89415</v>
      </c>
      <c r="N174" s="69">
        <f t="shared" ref="N174:N204" si="87">H174*J174*T174/M174</f>
        <v>-16283.621316334014</v>
      </c>
      <c r="O174" s="78">
        <f>N174 / Y335</f>
        <v>-9.4508496202575675E-5</v>
      </c>
      <c r="P174" s="69">
        <f t="shared" ref="P174:P204" si="88">G174*J174*T174/M174</f>
        <v>-753989.82273667725</v>
      </c>
      <c r="Q174" s="10">
        <f>P174 / Y335*100</f>
        <v>-0.43760809045228161</v>
      </c>
      <c r="R174" s="81">
        <f t="shared" ref="R174:R204" si="89">IF(Q174&lt;0,Q174,0)</f>
        <v>-0.43760809045228161</v>
      </c>
      <c r="S174" s="152">
        <f t="shared" ref="S174:S204" si="90">IF(Q174&gt;0,Q174,0)</f>
        <v>0</v>
      </c>
      <c r="T174" s="33">
        <f t="shared" ref="T174:T204" si="91">IF(EXACT(D174,UPPER(D174)),1,0.01)/V174</f>
        <v>0.01</v>
      </c>
      <c r="U174" s="43">
        <v>0</v>
      </c>
      <c r="V174" s="43">
        <v>1</v>
      </c>
      <c r="W174" s="143">
        <f t="shared" ref="W174:W204" si="92">IF(AND(Q174&lt;0,O174&gt;0),O174,0)</f>
        <v>0</v>
      </c>
      <c r="X174" s="143">
        <f t="shared" ref="X174:X204" si="93">IF(AND(Q174&gt;0,O174&gt;0),O174,0)</f>
        <v>0</v>
      </c>
      <c r="Y174" s="194"/>
      <c r="Z174" s="176">
        <f>_xll.BDH(C174,$Z$7,$D$1,$D$1)</f>
        <v>526.79999999999995</v>
      </c>
      <c r="AA174" s="174">
        <f t="shared" ref="AA174:AA204" si="94">IF(OR(F174="#N/A N/A",Z174="#N/A N/A"),0,  F174 - Z174)</f>
        <v>-19.399999999999977</v>
      </c>
      <c r="AB174" s="162">
        <f t="shared" ref="AB174:AB204" si="95">IF(OR(Z174=0,Z174="#N/A N/A"),0,AA174 / Z174*100)</f>
        <v>-3.6826119969627902</v>
      </c>
      <c r="AC174" s="161">
        <v>-130000</v>
      </c>
      <c r="AD174" s="163">
        <f>IF(D174 = C335,1,_xll.BDP(K174,$AD$7)*L174)</f>
        <v>0.89266000000000001</v>
      </c>
      <c r="AE174" s="186">
        <f>AA174*AC174*T174/AD174 / AF335</f>
        <v>1.6359600492780901E-4</v>
      </c>
      <c r="AF174" s="197"/>
      <c r="AG174" s="188"/>
      <c r="AH174" s="170"/>
    </row>
    <row r="175" spans="2:34" s="43" customFormat="1" x14ac:dyDescent="0.2">
      <c r="B175" s="48"/>
      <c r="C175" s="140" t="s">
        <v>107</v>
      </c>
      <c r="D175" s="43" t="str">
        <f>_xll.BDP(C175,$D$7)</f>
        <v>GBp</v>
      </c>
      <c r="E175" s="43" t="s">
        <v>433</v>
      </c>
      <c r="F175" s="66">
        <f>_xll.BDP(C175,$F$7)</f>
        <v>556.5</v>
      </c>
      <c r="G175" s="66">
        <f>_xll.BDP(C175,$G$7)</f>
        <v>578.5</v>
      </c>
      <c r="H175" s="67">
        <f t="shared" si="85"/>
        <v>22</v>
      </c>
      <c r="I175" s="75">
        <f t="shared" si="86"/>
        <v>3.9532794249775383</v>
      </c>
      <c r="J175" s="25">
        <v>-3009693</v>
      </c>
      <c r="K175" s="48" t="str">
        <f>CONCATENATE(C335,D175, " Curncy")</f>
        <v>EURGBp Curncy</v>
      </c>
      <c r="L175" s="48">
        <f>IF(D175 = C335,1,_xll.BDP(K175,$L$7))</f>
        <v>1</v>
      </c>
      <c r="M175" s="68">
        <f>IF(D175 = C335,1,_xll.BDP(K175,$M$7)*L175)</f>
        <v>0.89415</v>
      </c>
      <c r="N175" s="69">
        <f t="shared" si="87"/>
        <v>-740516.08790471393</v>
      </c>
      <c r="O175" s="78">
        <f>N175 / Y335</f>
        <v>-4.2978807061477909E-3</v>
      </c>
      <c r="P175" s="69">
        <f t="shared" si="88"/>
        <v>-19472207.129676227</v>
      </c>
      <c r="Q175" s="10">
        <f>P175 / Y335*100</f>
        <v>-11.301472675029531</v>
      </c>
      <c r="R175" s="81">
        <f t="shared" si="89"/>
        <v>-11.301472675029531</v>
      </c>
      <c r="S175" s="152">
        <f t="shared" si="90"/>
        <v>0</v>
      </c>
      <c r="T175" s="33">
        <f t="shared" si="91"/>
        <v>0.01</v>
      </c>
      <c r="U175" s="43">
        <v>0</v>
      </c>
      <c r="V175" s="43">
        <v>1</v>
      </c>
      <c r="W175" s="143">
        <f t="shared" si="92"/>
        <v>0</v>
      </c>
      <c r="X175" s="143">
        <f t="shared" si="93"/>
        <v>0</v>
      </c>
      <c r="Y175" s="194"/>
      <c r="Z175" s="176">
        <f>_xll.BDH(C175,$Z$7,$D$1,$D$1)</f>
        <v>557</v>
      </c>
      <c r="AA175" s="174">
        <f t="shared" si="94"/>
        <v>-0.5</v>
      </c>
      <c r="AB175" s="162">
        <f t="shared" si="95"/>
        <v>-8.9766606822262118E-2</v>
      </c>
      <c r="AC175" s="161">
        <v>-3009693</v>
      </c>
      <c r="AD175" s="163">
        <f>IF(D175 = C335,1,_xll.BDP(K175,$AD$7)*L175)</f>
        <v>0.89266000000000001</v>
      </c>
      <c r="AE175" s="186">
        <f>AA175*AC175*T175/AD175 / AF335</f>
        <v>9.7615731732591762E-5</v>
      </c>
      <c r="AF175" s="197"/>
      <c r="AG175" s="188"/>
      <c r="AH175" s="170"/>
    </row>
    <row r="176" spans="2:34" s="43" customFormat="1" x14ac:dyDescent="0.2">
      <c r="B176" s="48"/>
      <c r="C176" s="140" t="s">
        <v>106</v>
      </c>
      <c r="D176" s="43" t="str">
        <f>_xll.BDP(C176,$D$7)</f>
        <v>GBP</v>
      </c>
      <c r="E176" s="43" t="s">
        <v>381</v>
      </c>
      <c r="F176" s="66">
        <f>_xll.BDP(C176,$F$7)</f>
        <v>122.59</v>
      </c>
      <c r="G176" s="66">
        <f>_xll.BDP(C176,$G$7)</f>
        <v>122.04</v>
      </c>
      <c r="H176" s="67">
        <f t="shared" si="85"/>
        <v>-0.54999999999999716</v>
      </c>
      <c r="I176" s="75">
        <f t="shared" si="86"/>
        <v>-0.44864997144954494</v>
      </c>
      <c r="J176" s="25">
        <v>0</v>
      </c>
      <c r="K176" s="48" t="str">
        <f>CONCATENATE(C335,D176, " Curncy")</f>
        <v>EURGBP Curncy</v>
      </c>
      <c r="L176" s="48">
        <f>IF(D176 = C335,1,_xll.BDP(K176,$L$7))</f>
        <v>1</v>
      </c>
      <c r="M176" s="68">
        <f>IF(D176 = C335,1,_xll.BDP(K176,$M$7)*L176)</f>
        <v>0.89415</v>
      </c>
      <c r="N176" s="69">
        <f t="shared" si="87"/>
        <v>0</v>
      </c>
      <c r="O176" s="78">
        <f>N176 / Y335</f>
        <v>0</v>
      </c>
      <c r="P176" s="69">
        <f t="shared" si="88"/>
        <v>0</v>
      </c>
      <c r="Q176" s="10">
        <f>P176 / Y335*100</f>
        <v>0</v>
      </c>
      <c r="R176" s="81">
        <f t="shared" si="89"/>
        <v>0</v>
      </c>
      <c r="S176" s="152">
        <f t="shared" si="90"/>
        <v>0</v>
      </c>
      <c r="T176" s="33">
        <f t="shared" si="91"/>
        <v>1000</v>
      </c>
      <c r="U176" s="43">
        <v>0</v>
      </c>
      <c r="V176" s="43">
        <v>1E-3</v>
      </c>
      <c r="W176" s="143">
        <f t="shared" si="92"/>
        <v>0</v>
      </c>
      <c r="X176" s="143">
        <f t="shared" si="93"/>
        <v>0</v>
      </c>
      <c r="Y176" s="194"/>
      <c r="Z176" s="176">
        <f>_xll.BDH(C176,$Z$7,$D$1,$D$1)</f>
        <v>122.1</v>
      </c>
      <c r="AA176" s="174">
        <f t="shared" si="94"/>
        <v>0.49000000000000909</v>
      </c>
      <c r="AB176" s="162">
        <f t="shared" si="95"/>
        <v>0.40131040131040879</v>
      </c>
      <c r="AC176" s="161">
        <v>0</v>
      </c>
      <c r="AD176" s="163">
        <f>IF(D176 = C335,1,_xll.BDP(K176,$AD$7)*L176)</f>
        <v>0.89266000000000001</v>
      </c>
      <c r="AE176" s="186">
        <f>AA176*AC176*T176/AD176 / AF335</f>
        <v>0</v>
      </c>
      <c r="AF176" s="197"/>
      <c r="AG176" s="188"/>
      <c r="AH176" s="170"/>
    </row>
    <row r="177" spans="2:34" s="43" customFormat="1" x14ac:dyDescent="0.2">
      <c r="B177" s="48"/>
      <c r="C177" s="140" t="s">
        <v>105</v>
      </c>
      <c r="D177" s="43" t="str">
        <f>_xll.BDP(C177,$D$7)</f>
        <v>GBp</v>
      </c>
      <c r="E177" s="43" t="s">
        <v>432</v>
      </c>
      <c r="F177" s="66">
        <f>_xll.BDP(C177,$F$7)</f>
        <v>90.4</v>
      </c>
      <c r="G177" s="66">
        <f>_xll.BDP(C177,$G$7)</f>
        <v>93.2</v>
      </c>
      <c r="H177" s="67">
        <f t="shared" si="85"/>
        <v>2.7999999999999972</v>
      </c>
      <c r="I177" s="75">
        <f t="shared" si="86"/>
        <v>3.0973451327433597</v>
      </c>
      <c r="J177" s="25">
        <v>-800000</v>
      </c>
      <c r="K177" s="48" t="str">
        <f>CONCATENATE(C335,D177, " Curncy")</f>
        <v>EURGBp Curncy</v>
      </c>
      <c r="L177" s="48">
        <f>IF(D177 = C335,1,_xll.BDP(K177,$L$7))</f>
        <v>1</v>
      </c>
      <c r="M177" s="68">
        <f>IF(D177 = C335,1,_xll.BDP(K177,$M$7)*L177)</f>
        <v>0.89415</v>
      </c>
      <c r="N177" s="69">
        <f t="shared" si="87"/>
        <v>-25051.725102052205</v>
      </c>
      <c r="O177" s="78">
        <f>N177 / Y335</f>
        <v>-1.4539768646550032E-4</v>
      </c>
      <c r="P177" s="69">
        <f t="shared" si="88"/>
        <v>-833864.56411116698</v>
      </c>
      <c r="Q177" s="10">
        <f>P177 / Y335*100</f>
        <v>-0.48396658494945144</v>
      </c>
      <c r="R177" s="81">
        <f t="shared" si="89"/>
        <v>-0.48396658494945144</v>
      </c>
      <c r="S177" s="152">
        <f t="shared" si="90"/>
        <v>0</v>
      </c>
      <c r="T177" s="33">
        <f t="shared" si="91"/>
        <v>0.01</v>
      </c>
      <c r="U177" s="43">
        <v>0</v>
      </c>
      <c r="V177" s="43">
        <v>1</v>
      </c>
      <c r="W177" s="143">
        <f t="shared" si="92"/>
        <v>0</v>
      </c>
      <c r="X177" s="143">
        <f t="shared" si="93"/>
        <v>0</v>
      </c>
      <c r="Y177" s="194"/>
      <c r="Z177" s="176">
        <f>_xll.BDH(C177,$Z$7,$D$1,$D$1)</f>
        <v>91.2</v>
      </c>
      <c r="AA177" s="174">
        <f t="shared" si="94"/>
        <v>-0.79999999999999716</v>
      </c>
      <c r="AB177" s="162">
        <f t="shared" si="95"/>
        <v>-0.87719298245613719</v>
      </c>
      <c r="AC177" s="161">
        <v>-800000</v>
      </c>
      <c r="AD177" s="163">
        <f>IF(D177 = C335,1,_xll.BDP(K177,$AD$7)*L177)</f>
        <v>0.89266000000000001</v>
      </c>
      <c r="AE177" s="186">
        <f>AA177*AC177*T177/AD177 / AF335</f>
        <v>4.1515243122045009E-5</v>
      </c>
      <c r="AF177" s="197"/>
      <c r="AG177" s="188"/>
      <c r="AH177" s="170"/>
    </row>
    <row r="178" spans="2:34" s="43" customFormat="1" x14ac:dyDescent="0.2">
      <c r="B178" s="48"/>
      <c r="C178" s="140" t="s">
        <v>104</v>
      </c>
      <c r="D178" s="43" t="str">
        <f>_xll.BDP(C178,$D$7)</f>
        <v>GBp</v>
      </c>
      <c r="E178" s="43" t="s">
        <v>431</v>
      </c>
      <c r="F178" s="66">
        <f>_xll.BDP(C178,$F$7)</f>
        <v>161.5</v>
      </c>
      <c r="G178" s="66">
        <f>_xll.BDP(C178,$G$7)</f>
        <v>166.2</v>
      </c>
      <c r="H178" s="67">
        <f t="shared" si="85"/>
        <v>4.6999999999999886</v>
      </c>
      <c r="I178" s="75">
        <f t="shared" si="86"/>
        <v>2.9102167182662466</v>
      </c>
      <c r="J178" s="25">
        <v>3713627</v>
      </c>
      <c r="K178" s="48" t="str">
        <f>CONCATENATE(C335,D178, " Curncy")</f>
        <v>EURGBp Curncy</v>
      </c>
      <c r="L178" s="48">
        <f>IF(D178 = C335,1,_xll.BDP(K178,$L$7))</f>
        <v>1</v>
      </c>
      <c r="M178" s="68">
        <f>IF(D178 = C335,1,_xll.BDP(K178,$M$7)*L178)</f>
        <v>0.89415</v>
      </c>
      <c r="N178" s="69">
        <f t="shared" si="87"/>
        <v>195202.67181121689</v>
      </c>
      <c r="O178" s="78">
        <f>N178 / Y335</f>
        <v>1.1329366244287205E-3</v>
      </c>
      <c r="P178" s="69">
        <f t="shared" si="88"/>
        <v>6902698.7351115588</v>
      </c>
      <c r="Q178" s="10">
        <f>P178 / Y335*100</f>
        <v>4.0062567442564641</v>
      </c>
      <c r="R178" s="81">
        <f t="shared" si="89"/>
        <v>0</v>
      </c>
      <c r="S178" s="152">
        <f t="shared" si="90"/>
        <v>4.0062567442564641</v>
      </c>
      <c r="T178" s="33">
        <f t="shared" si="91"/>
        <v>0.01</v>
      </c>
      <c r="U178" s="43">
        <v>0</v>
      </c>
      <c r="V178" s="43">
        <v>1</v>
      </c>
      <c r="W178" s="143">
        <f t="shared" si="92"/>
        <v>0</v>
      </c>
      <c r="X178" s="143">
        <f t="shared" si="93"/>
        <v>1.1329366244287205E-3</v>
      </c>
      <c r="Y178" s="194"/>
      <c r="Z178" s="176">
        <f>_xll.BDH(C178,$Z$7,$D$1,$D$1)</f>
        <v>178.7</v>
      </c>
      <c r="AA178" s="174">
        <f t="shared" si="94"/>
        <v>-17.199999999999989</v>
      </c>
      <c r="AB178" s="162">
        <f t="shared" si="95"/>
        <v>-9.6250699496362557</v>
      </c>
      <c r="AC178" s="161">
        <v>3713627</v>
      </c>
      <c r="AD178" s="163">
        <f>IF(D178 = C335,1,_xll.BDP(K178,$AD$7)*L178)</f>
        <v>0.89266000000000001</v>
      </c>
      <c r="AE178" s="186">
        <f>AA178*AC178*T178/AD178 / AF335</f>
        <v>-4.1433759338077606E-3</v>
      </c>
      <c r="AF178" s="197"/>
      <c r="AG178" s="188"/>
      <c r="AH178" s="170"/>
    </row>
    <row r="179" spans="2:34" s="43" customFormat="1" x14ac:dyDescent="0.2">
      <c r="B179" s="48"/>
      <c r="C179" s="140" t="s">
        <v>103</v>
      </c>
      <c r="D179" s="43" t="str">
        <f>_xll.BDP(C179,$D$7)</f>
        <v>GBp</v>
      </c>
      <c r="E179" s="43" t="s">
        <v>430</v>
      </c>
      <c r="F179" s="66">
        <f>_xll.BDP(C179,$F$7)</f>
        <v>171.5</v>
      </c>
      <c r="G179" s="66">
        <f>_xll.BDP(C179,$G$7)</f>
        <v>171.5</v>
      </c>
      <c r="H179" s="67">
        <f t="shared" si="85"/>
        <v>0</v>
      </c>
      <c r="I179" s="75">
        <f t="shared" si="86"/>
        <v>0</v>
      </c>
      <c r="J179" s="25">
        <v>2402000</v>
      </c>
      <c r="K179" s="48" t="str">
        <f>CONCATENATE(C335,D179, " Curncy")</f>
        <v>EURGBp Curncy</v>
      </c>
      <c r="L179" s="48">
        <f>IF(D179 = C335,1,_xll.BDP(K179,$L$7))</f>
        <v>1</v>
      </c>
      <c r="M179" s="68">
        <f>IF(D179 = C335,1,_xll.BDP(K179,$M$7)*L179)</f>
        <v>0.89415</v>
      </c>
      <c r="N179" s="69">
        <f t="shared" si="87"/>
        <v>0</v>
      </c>
      <c r="O179" s="78">
        <f>N179 / Y335</f>
        <v>0</v>
      </c>
      <c r="P179" s="69">
        <f t="shared" si="88"/>
        <v>4607090.5329083484</v>
      </c>
      <c r="Q179" s="10">
        <f>P179 / Y335*100</f>
        <v>2.6739088908775734</v>
      </c>
      <c r="R179" s="81">
        <f t="shared" si="89"/>
        <v>0</v>
      </c>
      <c r="S179" s="152">
        <f t="shared" si="90"/>
        <v>2.6739088908775734</v>
      </c>
      <c r="T179" s="33">
        <f t="shared" si="91"/>
        <v>0.01</v>
      </c>
      <c r="U179" s="43">
        <v>0</v>
      </c>
      <c r="V179" s="43">
        <v>1</v>
      </c>
      <c r="W179" s="143">
        <f t="shared" si="92"/>
        <v>0</v>
      </c>
      <c r="X179" s="143">
        <f t="shared" si="93"/>
        <v>0</v>
      </c>
      <c r="Y179" s="194"/>
      <c r="Z179" s="176">
        <f>_xll.BDH(C179,$Z$7,$D$1,$D$1)</f>
        <v>174</v>
      </c>
      <c r="AA179" s="174">
        <f t="shared" si="94"/>
        <v>-2.5</v>
      </c>
      <c r="AB179" s="162">
        <f t="shared" si="95"/>
        <v>-1.4367816091954022</v>
      </c>
      <c r="AC179" s="161">
        <v>2402000</v>
      </c>
      <c r="AD179" s="163">
        <f>IF(D179 = C335,1,_xll.BDP(K179,$AD$7)*L179)</f>
        <v>0.89266000000000001</v>
      </c>
      <c r="AE179" s="186">
        <f>AA179*AC179*T179/AD179 / AF335</f>
        <v>-3.8952974210606427E-4</v>
      </c>
      <c r="AF179" s="197"/>
      <c r="AG179" s="188"/>
      <c r="AH179" s="170"/>
    </row>
    <row r="180" spans="2:34" s="43" customFormat="1" x14ac:dyDescent="0.2">
      <c r="B180" s="48">
        <v>24192</v>
      </c>
      <c r="D180" s="43" t="s">
        <v>87</v>
      </c>
      <c r="E180" s="43" t="s">
        <v>102</v>
      </c>
      <c r="F180" s="66">
        <v>46.5</v>
      </c>
      <c r="G180" s="66">
        <v>46.5</v>
      </c>
      <c r="H180" s="67">
        <f t="shared" si="85"/>
        <v>0</v>
      </c>
      <c r="I180" s="75">
        <f t="shared" si="86"/>
        <v>0</v>
      </c>
      <c r="J180" s="25">
        <v>118003</v>
      </c>
      <c r="K180" s="48" t="str">
        <f>CONCATENATE(C335,D180, " Curncy")</f>
        <v>EURGBP Curncy</v>
      </c>
      <c r="L180" s="48">
        <f>IF(D180 = C335,1,_xll.BDP(K180,$L$7))</f>
        <v>1</v>
      </c>
      <c r="M180" s="68">
        <f>IF(D180 = C335,1,_xll.BDP(K180,$M$7)*L180)</f>
        <v>0.89415</v>
      </c>
      <c r="N180" s="69">
        <f t="shared" si="87"/>
        <v>0</v>
      </c>
      <c r="O180" s="78">
        <f>N180 / Y335</f>
        <v>0</v>
      </c>
      <c r="P180" s="69">
        <f t="shared" si="88"/>
        <v>6136710.283509478</v>
      </c>
      <c r="Q180" s="10">
        <f>P180 / Y335*100</f>
        <v>3.5616847705958166</v>
      </c>
      <c r="R180" s="81">
        <f t="shared" si="89"/>
        <v>0</v>
      </c>
      <c r="S180" s="152">
        <f t="shared" si="90"/>
        <v>3.5616847705958166</v>
      </c>
      <c r="T180" s="33">
        <f t="shared" si="91"/>
        <v>1</v>
      </c>
      <c r="U180" s="43">
        <v>1</v>
      </c>
      <c r="V180" s="43">
        <v>1</v>
      </c>
      <c r="W180" s="143">
        <f t="shared" si="92"/>
        <v>0</v>
      </c>
      <c r="X180" s="143">
        <f t="shared" si="93"/>
        <v>0</v>
      </c>
      <c r="Y180" s="194"/>
      <c r="Z180" s="176">
        <v>46.5</v>
      </c>
      <c r="AA180" s="174">
        <f t="shared" si="94"/>
        <v>0</v>
      </c>
      <c r="AB180" s="162">
        <f t="shared" si="95"/>
        <v>0</v>
      </c>
      <c r="AC180" s="161">
        <v>118003</v>
      </c>
      <c r="AD180" s="163">
        <f>IF(D180 = C335,1,_xll.BDP(K180,$AD$7)*L180)</f>
        <v>0.89266000000000001</v>
      </c>
      <c r="AE180" s="186">
        <f>AA180*AC180*T180/AD180 / AF335</f>
        <v>0</v>
      </c>
      <c r="AF180" s="197"/>
      <c r="AG180" s="188"/>
      <c r="AH180" s="170"/>
    </row>
    <row r="181" spans="2:34" s="43" customFormat="1" x14ac:dyDescent="0.2">
      <c r="B181" s="48">
        <v>19608</v>
      </c>
      <c r="D181" s="43" t="s">
        <v>87</v>
      </c>
      <c r="E181" s="43" t="s">
        <v>101</v>
      </c>
      <c r="F181" s="66">
        <v>0</v>
      </c>
      <c r="G181" s="66">
        <v>0</v>
      </c>
      <c r="H181" s="67">
        <f t="shared" si="85"/>
        <v>0</v>
      </c>
      <c r="I181" s="75">
        <f t="shared" si="86"/>
        <v>0</v>
      </c>
      <c r="J181" s="25">
        <v>21465</v>
      </c>
      <c r="K181" s="48" t="str">
        <f>CONCATENATE(C335,D181, " Curncy")</f>
        <v>EURGBP Curncy</v>
      </c>
      <c r="L181" s="48">
        <f>IF(D181 = C335,1,_xll.BDP(K181,$L$7))</f>
        <v>1</v>
      </c>
      <c r="M181" s="68">
        <f>IF(D181 = C335,1,_xll.BDP(K181,$M$7)*L181)</f>
        <v>0.89415</v>
      </c>
      <c r="N181" s="69">
        <f t="shared" si="87"/>
        <v>0</v>
      </c>
      <c r="O181" s="78">
        <f>N181 / Y335</f>
        <v>0</v>
      </c>
      <c r="P181" s="69">
        <f t="shared" si="88"/>
        <v>0</v>
      </c>
      <c r="Q181" s="10">
        <f>P181 / Y335*100</f>
        <v>0</v>
      </c>
      <c r="R181" s="81">
        <f t="shared" si="89"/>
        <v>0</v>
      </c>
      <c r="S181" s="152">
        <f t="shared" si="90"/>
        <v>0</v>
      </c>
      <c r="T181" s="33">
        <f t="shared" si="91"/>
        <v>1</v>
      </c>
      <c r="U181" s="43">
        <v>1</v>
      </c>
      <c r="V181" s="43">
        <v>1</v>
      </c>
      <c r="W181" s="143">
        <f t="shared" si="92"/>
        <v>0</v>
      </c>
      <c r="X181" s="143">
        <f t="shared" si="93"/>
        <v>0</v>
      </c>
      <c r="Y181" s="194"/>
      <c r="Z181" s="176">
        <v>0</v>
      </c>
      <c r="AA181" s="174">
        <f t="shared" si="94"/>
        <v>0</v>
      </c>
      <c r="AB181" s="162">
        <f t="shared" si="95"/>
        <v>0</v>
      </c>
      <c r="AC181" s="161">
        <v>21465</v>
      </c>
      <c r="AD181" s="163">
        <f>IF(D181 = C335,1,_xll.BDP(K181,$AD$7)*L181)</f>
        <v>0.89266000000000001</v>
      </c>
      <c r="AE181" s="186">
        <f>AA181*AC181*T181/AD181 / AF335</f>
        <v>0</v>
      </c>
      <c r="AF181" s="197"/>
      <c r="AG181" s="188"/>
      <c r="AH181" s="170"/>
    </row>
    <row r="182" spans="2:34" s="43" customFormat="1" x14ac:dyDescent="0.2">
      <c r="B182" s="48">
        <v>22567</v>
      </c>
      <c r="D182" s="43" t="s">
        <v>87</v>
      </c>
      <c r="E182" s="43" t="s">
        <v>100</v>
      </c>
      <c r="F182" s="66">
        <v>1E-4</v>
      </c>
      <c r="G182" s="66">
        <v>1E-4</v>
      </c>
      <c r="H182" s="67">
        <f t="shared" si="85"/>
        <v>0</v>
      </c>
      <c r="I182" s="75">
        <f t="shared" si="86"/>
        <v>0</v>
      </c>
      <c r="J182" s="25">
        <v>577</v>
      </c>
      <c r="K182" s="48" t="str">
        <f>CONCATENATE(C335,D182, " Curncy")</f>
        <v>EURGBP Curncy</v>
      </c>
      <c r="L182" s="48">
        <f>IF(D182 = C335,1,_xll.BDP(K182,$L$7))</f>
        <v>1</v>
      </c>
      <c r="M182" s="68">
        <f>IF(D182 = C335,1,_xll.BDP(K182,$M$7)*L182)</f>
        <v>0.89415</v>
      </c>
      <c r="N182" s="69">
        <f t="shared" si="87"/>
        <v>0</v>
      </c>
      <c r="O182" s="78">
        <f>N182 / Y335</f>
        <v>0</v>
      </c>
      <c r="P182" s="69">
        <f t="shared" si="88"/>
        <v>6.4530559749482755E-2</v>
      </c>
      <c r="Q182" s="10">
        <f>P182 / Y335*100</f>
        <v>3.7452886201157932E-8</v>
      </c>
      <c r="R182" s="81">
        <f t="shared" si="89"/>
        <v>0</v>
      </c>
      <c r="S182" s="152">
        <f t="shared" si="90"/>
        <v>3.7452886201157932E-8</v>
      </c>
      <c r="T182" s="33">
        <f t="shared" si="91"/>
        <v>1</v>
      </c>
      <c r="U182" s="43">
        <v>1</v>
      </c>
      <c r="V182" s="43">
        <v>1</v>
      </c>
      <c r="W182" s="143">
        <f t="shared" si="92"/>
        <v>0</v>
      </c>
      <c r="X182" s="143">
        <f t="shared" si="93"/>
        <v>0</v>
      </c>
      <c r="Y182" s="194"/>
      <c r="Z182" s="176">
        <v>1E-4</v>
      </c>
      <c r="AA182" s="174">
        <f t="shared" si="94"/>
        <v>0</v>
      </c>
      <c r="AB182" s="162">
        <f t="shared" si="95"/>
        <v>0</v>
      </c>
      <c r="AC182" s="161">
        <v>577</v>
      </c>
      <c r="AD182" s="163">
        <f>IF(D182 = C335,1,_xll.BDP(K182,$AD$7)*L182)</f>
        <v>0.89266000000000001</v>
      </c>
      <c r="AE182" s="186">
        <f>AA182*AC182*T182/AD182 / AF335</f>
        <v>0</v>
      </c>
      <c r="AF182" s="197"/>
      <c r="AG182" s="188"/>
      <c r="AH182" s="170"/>
    </row>
    <row r="183" spans="2:34" s="43" customFormat="1" x14ac:dyDescent="0.2">
      <c r="B183" s="48"/>
      <c r="C183" s="140" t="s">
        <v>99</v>
      </c>
      <c r="D183" s="43" t="str">
        <f>_xll.BDP(C183,$D$7)</f>
        <v>GBp</v>
      </c>
      <c r="E183" s="43" t="s">
        <v>429</v>
      </c>
      <c r="F183" s="66">
        <f>_xll.BDP(C183,$F$7)</f>
        <v>718.8</v>
      </c>
      <c r="G183" s="66">
        <f>_xll.BDP(C183,$G$7)</f>
        <v>741.8</v>
      </c>
      <c r="H183" s="67">
        <f t="shared" si="85"/>
        <v>23</v>
      </c>
      <c r="I183" s="75">
        <f t="shared" si="86"/>
        <v>3.1997774067890927</v>
      </c>
      <c r="J183" s="25">
        <v>-416000</v>
      </c>
      <c r="K183" s="48" t="str">
        <f>CONCATENATE(C335,D183, " Curncy")</f>
        <v>EURGBp Curncy</v>
      </c>
      <c r="L183" s="48">
        <f>IF(D183 = C335,1,_xll.BDP(K183,$L$7))</f>
        <v>1</v>
      </c>
      <c r="M183" s="68">
        <f>IF(D183 = C335,1,_xll.BDP(K183,$M$7)*L183)</f>
        <v>0.89415</v>
      </c>
      <c r="N183" s="69">
        <f t="shared" si="87"/>
        <v>-107006.65436448023</v>
      </c>
      <c r="O183" s="78">
        <f>N183 / Y335</f>
        <v>-6.2105583218835189E-4</v>
      </c>
      <c r="P183" s="69">
        <f t="shared" si="88"/>
        <v>-3451197.2264161496</v>
      </c>
      <c r="Q183" s="10">
        <f>P183 / Y335*100</f>
        <v>-2.0030400709448672</v>
      </c>
      <c r="R183" s="81">
        <f t="shared" si="89"/>
        <v>-2.0030400709448672</v>
      </c>
      <c r="S183" s="152">
        <f t="shared" si="90"/>
        <v>0</v>
      </c>
      <c r="T183" s="33">
        <f t="shared" si="91"/>
        <v>0.01</v>
      </c>
      <c r="U183" s="43">
        <v>0</v>
      </c>
      <c r="V183" s="43">
        <v>1</v>
      </c>
      <c r="W183" s="143">
        <f t="shared" si="92"/>
        <v>0</v>
      </c>
      <c r="X183" s="143">
        <f t="shared" si="93"/>
        <v>0</v>
      </c>
      <c r="Y183" s="194"/>
      <c r="Z183" s="176">
        <f>_xll.BDH(C183,$Z$7,$D$1,$D$1)</f>
        <v>714</v>
      </c>
      <c r="AA183" s="174">
        <f t="shared" si="94"/>
        <v>4.7999999999999545</v>
      </c>
      <c r="AB183" s="162">
        <f t="shared" si="95"/>
        <v>0.67226890756301882</v>
      </c>
      <c r="AC183" s="161">
        <v>-416000</v>
      </c>
      <c r="AD183" s="163">
        <f>IF(D183 = C335,1,_xll.BDP(K183,$AD$7)*L183)</f>
        <v>0.89266000000000001</v>
      </c>
      <c r="AE183" s="186">
        <f>AA183*AC183*T183/AD183 / AF335</f>
        <v>-1.2952755854077968E-4</v>
      </c>
      <c r="AF183" s="197"/>
      <c r="AG183" s="188"/>
      <c r="AH183" s="170"/>
    </row>
    <row r="184" spans="2:34" s="43" customFormat="1" x14ac:dyDescent="0.2">
      <c r="B184" s="48"/>
      <c r="C184" s="140" t="s">
        <v>98</v>
      </c>
      <c r="D184" s="43" t="str">
        <f>_xll.BDP(C184,$D$7)</f>
        <v>GBp</v>
      </c>
      <c r="E184" s="43" t="s">
        <v>428</v>
      </c>
      <c r="F184" s="66">
        <f>_xll.BDP(C184,$F$7)</f>
        <v>26.4</v>
      </c>
      <c r="G184" s="66">
        <f>_xll.BDP(C184,$G$7)</f>
        <v>26.75</v>
      </c>
      <c r="H184" s="67">
        <f t="shared" si="85"/>
        <v>0.35000000000000142</v>
      </c>
      <c r="I184" s="75">
        <f t="shared" si="86"/>
        <v>1.3257575757575812</v>
      </c>
      <c r="J184" s="25">
        <v>29190000</v>
      </c>
      <c r="K184" s="48" t="str">
        <f>CONCATENATE(C335,D184, " Curncy")</f>
        <v>EURGBp Curncy</v>
      </c>
      <c r="L184" s="48">
        <f>IF(D184 = C335,1,_xll.BDP(K184,$L$7))</f>
        <v>1</v>
      </c>
      <c r="M184" s="68">
        <f>IF(D184 = C335,1,_xll.BDP(K184,$M$7)*L184)</f>
        <v>0.89415</v>
      </c>
      <c r="N184" s="69">
        <f t="shared" si="87"/>
        <v>114259.35245764178</v>
      </c>
      <c r="O184" s="78">
        <f>N184 / Y335</f>
        <v>6.6314976061374606E-4</v>
      </c>
      <c r="P184" s="69">
        <f t="shared" si="88"/>
        <v>8732679.0806911588</v>
      </c>
      <c r="Q184" s="10">
        <f>P184 / Y335*100</f>
        <v>5.0683588846907535</v>
      </c>
      <c r="R184" s="81">
        <f t="shared" si="89"/>
        <v>0</v>
      </c>
      <c r="S184" s="152">
        <f t="shared" si="90"/>
        <v>5.0683588846907535</v>
      </c>
      <c r="T184" s="33">
        <f t="shared" si="91"/>
        <v>0.01</v>
      </c>
      <c r="U184" s="43">
        <v>0</v>
      </c>
      <c r="V184" s="43">
        <v>1</v>
      </c>
      <c r="W184" s="143">
        <f t="shared" si="92"/>
        <v>0</v>
      </c>
      <c r="X184" s="143">
        <f t="shared" si="93"/>
        <v>6.6314976061374606E-4</v>
      </c>
      <c r="Y184" s="194"/>
      <c r="Z184" s="176">
        <f>_xll.BDH(C184,$Z$7,$D$1,$D$1)</f>
        <v>26.75</v>
      </c>
      <c r="AA184" s="174">
        <f t="shared" si="94"/>
        <v>-0.35000000000000142</v>
      </c>
      <c r="AB184" s="162">
        <f t="shared" si="95"/>
        <v>-1.3084112149532763</v>
      </c>
      <c r="AC184" s="161">
        <v>29190000</v>
      </c>
      <c r="AD184" s="163">
        <f>IF(D184 = C335,1,_xll.BDP(K184,$AD$7)*L184)</f>
        <v>0.89266000000000001</v>
      </c>
      <c r="AE184" s="186">
        <f>AA184*AC184*T184/AD184 / AF335</f>
        <v>-6.6271950211933752E-4</v>
      </c>
      <c r="AF184" s="197"/>
      <c r="AG184" s="188"/>
      <c r="AH184" s="170"/>
    </row>
    <row r="185" spans="2:34" s="43" customFormat="1" x14ac:dyDescent="0.2">
      <c r="B185" s="48">
        <v>23131</v>
      </c>
      <c r="D185" s="43" t="s">
        <v>87</v>
      </c>
      <c r="E185" s="43" t="s">
        <v>97</v>
      </c>
      <c r="F185" s="66">
        <v>112.9328</v>
      </c>
      <c r="G185" s="66">
        <v>112.9328</v>
      </c>
      <c r="H185" s="67">
        <f t="shared" si="85"/>
        <v>0</v>
      </c>
      <c r="I185" s="75">
        <f t="shared" si="86"/>
        <v>0</v>
      </c>
      <c r="J185" s="25">
        <v>681487.2</v>
      </c>
      <c r="K185" s="48" t="str">
        <f>CONCATENATE(C335,D185, " Curncy")</f>
        <v>EURGBP Curncy</v>
      </c>
      <c r="L185" s="48">
        <f>IF(D185 = C335,1,_xll.BDP(K185,$L$7))</f>
        <v>1</v>
      </c>
      <c r="M185" s="68">
        <f>IF(D185 = C335,1,_xll.BDP(K185,$M$7)*L185)</f>
        <v>0.89415</v>
      </c>
      <c r="N185" s="69">
        <f t="shared" si="87"/>
        <v>0</v>
      </c>
      <c r="O185" s="78">
        <f>N185 / Y335</f>
        <v>0</v>
      </c>
      <c r="P185" s="69">
        <f t="shared" si="88"/>
        <v>86073094.73819828</v>
      </c>
      <c r="Q185" s="10">
        <f>P185 / Y335*100</f>
        <v>49.955956289950905</v>
      </c>
      <c r="R185" s="81">
        <f t="shared" si="89"/>
        <v>0</v>
      </c>
      <c r="S185" s="152">
        <f t="shared" si="90"/>
        <v>49.955956289950905</v>
      </c>
      <c r="T185" s="33">
        <f t="shared" si="91"/>
        <v>1</v>
      </c>
      <c r="U185" s="43">
        <v>1</v>
      </c>
      <c r="V185" s="43">
        <v>1</v>
      </c>
      <c r="W185" s="143">
        <f t="shared" si="92"/>
        <v>0</v>
      </c>
      <c r="X185" s="143">
        <f t="shared" si="93"/>
        <v>0</v>
      </c>
      <c r="Y185" s="194"/>
      <c r="Z185" s="176">
        <v>110.9939</v>
      </c>
      <c r="AA185" s="174">
        <f t="shared" si="94"/>
        <v>1.9389000000000038</v>
      </c>
      <c r="AB185" s="162">
        <f t="shared" si="95"/>
        <v>1.7468527549712227</v>
      </c>
      <c r="AC185" s="161">
        <v>681487.2</v>
      </c>
      <c r="AD185" s="163">
        <f>IF(D185 = C335,1,_xll.BDP(K185,$AD$7)*L185)</f>
        <v>0.89266000000000001</v>
      </c>
      <c r="AE185" s="186">
        <f>AA185*AC185*T185/AD185 / AF335</f>
        <v>8.5711821656403453E-3</v>
      </c>
      <c r="AF185" s="197"/>
      <c r="AG185" s="188"/>
      <c r="AH185" s="170"/>
    </row>
    <row r="186" spans="2:34" s="43" customFormat="1" x14ac:dyDescent="0.2">
      <c r="B186" s="48"/>
      <c r="C186" s="140" t="s">
        <v>96</v>
      </c>
      <c r="D186" s="43" t="str">
        <f>_xll.BDP(C186,$D$7)</f>
        <v>GBp</v>
      </c>
      <c r="E186" s="43" t="s">
        <v>427</v>
      </c>
      <c r="F186" s="66">
        <f>_xll.BDP(C186,$F$7)</f>
        <v>5940</v>
      </c>
      <c r="G186" s="66">
        <f>_xll.BDP(C186,$G$7)</f>
        <v>6064</v>
      </c>
      <c r="H186" s="67">
        <f t="shared" si="85"/>
        <v>124</v>
      </c>
      <c r="I186" s="75">
        <f t="shared" si="86"/>
        <v>2.0875420875420878</v>
      </c>
      <c r="J186" s="25">
        <v>162300</v>
      </c>
      <c r="K186" s="48" t="str">
        <f>CONCATENATE(C335,D186, " Curncy")</f>
        <v>EURGBp Curncy</v>
      </c>
      <c r="L186" s="48">
        <f>IF(D186 = C335,1,_xll.BDP(K186,$L$7))</f>
        <v>1</v>
      </c>
      <c r="M186" s="68">
        <f>IF(D186 = C335,1,_xll.BDP(K186,$M$7)*L186)</f>
        <v>0.89415</v>
      </c>
      <c r="N186" s="69">
        <f t="shared" si="87"/>
        <v>225076.32947492032</v>
      </c>
      <c r="O186" s="78">
        <f>N186 / Y335</f>
        <v>1.3063203212747721E-3</v>
      </c>
      <c r="P186" s="69">
        <f t="shared" si="88"/>
        <v>11006958.563999329</v>
      </c>
      <c r="Q186" s="10">
        <f>P186 / Y335*100</f>
        <v>6.38832776468566</v>
      </c>
      <c r="R186" s="81">
        <f t="shared" si="89"/>
        <v>0</v>
      </c>
      <c r="S186" s="152">
        <f t="shared" si="90"/>
        <v>6.38832776468566</v>
      </c>
      <c r="T186" s="33">
        <f t="shared" si="91"/>
        <v>0.01</v>
      </c>
      <c r="U186" s="43">
        <v>0</v>
      </c>
      <c r="V186" s="43">
        <v>1</v>
      </c>
      <c r="W186" s="143">
        <f t="shared" si="92"/>
        <v>0</v>
      </c>
      <c r="X186" s="143">
        <f t="shared" si="93"/>
        <v>1.3063203212747721E-3</v>
      </c>
      <c r="Y186" s="194"/>
      <c r="Z186" s="176">
        <f>_xll.BDH(C186,$Z$7,$D$1,$D$1)</f>
        <v>6090</v>
      </c>
      <c r="AA186" s="174">
        <f t="shared" si="94"/>
        <v>-150</v>
      </c>
      <c r="AB186" s="162">
        <f t="shared" si="95"/>
        <v>-2.4630541871921183</v>
      </c>
      <c r="AC186" s="161">
        <v>186400</v>
      </c>
      <c r="AD186" s="163">
        <f>IF(D186 = C335,1,_xll.BDP(K186,$AD$7)*L186)</f>
        <v>0.89266000000000001</v>
      </c>
      <c r="AE186" s="186">
        <f>AA186*AC186*T186/AD186 / AF335</f>
        <v>-1.8136971838943476E-3</v>
      </c>
      <c r="AF186" s="197"/>
      <c r="AG186" s="188"/>
      <c r="AH186" s="170"/>
    </row>
    <row r="187" spans="2:34" s="43" customFormat="1" x14ac:dyDescent="0.2">
      <c r="B187" s="48">
        <v>18542</v>
      </c>
      <c r="D187" s="43" t="s">
        <v>87</v>
      </c>
      <c r="E187" s="43" t="s">
        <v>95</v>
      </c>
      <c r="F187" s="66">
        <v>20</v>
      </c>
      <c r="G187" s="66">
        <v>20</v>
      </c>
      <c r="H187" s="67">
        <f t="shared" si="85"/>
        <v>0</v>
      </c>
      <c r="I187" s="75">
        <f t="shared" si="86"/>
        <v>0</v>
      </c>
      <c r="J187" s="25">
        <v>34000</v>
      </c>
      <c r="K187" s="48" t="str">
        <f>CONCATENATE(C335,D187, " Curncy")</f>
        <v>EURGBP Curncy</v>
      </c>
      <c r="L187" s="48">
        <f>IF(D187 = C335,1,_xll.BDP(K187,$L$7))</f>
        <v>1</v>
      </c>
      <c r="M187" s="68">
        <f>IF(D187 = C335,1,_xll.BDP(K187,$M$7)*L187)</f>
        <v>0.89415</v>
      </c>
      <c r="N187" s="69">
        <f t="shared" si="87"/>
        <v>0</v>
      </c>
      <c r="O187" s="78">
        <f>N187 / Y335</f>
        <v>0</v>
      </c>
      <c r="P187" s="69">
        <f t="shared" si="88"/>
        <v>760498.7977408712</v>
      </c>
      <c r="Q187" s="10">
        <f>P187 / Y335*100</f>
        <v>0.44138583391312636</v>
      </c>
      <c r="R187" s="81">
        <f t="shared" si="89"/>
        <v>0</v>
      </c>
      <c r="S187" s="152">
        <f t="shared" si="90"/>
        <v>0.44138583391312636</v>
      </c>
      <c r="T187" s="33">
        <f t="shared" si="91"/>
        <v>1</v>
      </c>
      <c r="U187" s="43">
        <v>1</v>
      </c>
      <c r="V187" s="43">
        <v>1</v>
      </c>
      <c r="W187" s="143">
        <f t="shared" si="92"/>
        <v>0</v>
      </c>
      <c r="X187" s="143">
        <f t="shared" si="93"/>
        <v>0</v>
      </c>
      <c r="Y187" s="194"/>
      <c r="Z187" s="176">
        <v>20</v>
      </c>
      <c r="AA187" s="174">
        <f t="shared" si="94"/>
        <v>0</v>
      </c>
      <c r="AB187" s="162">
        <f t="shared" si="95"/>
        <v>0</v>
      </c>
      <c r="AC187" s="161">
        <v>34000</v>
      </c>
      <c r="AD187" s="163">
        <f>IF(D187 = C335,1,_xll.BDP(K187,$AD$7)*L187)</f>
        <v>0.89266000000000001</v>
      </c>
      <c r="AE187" s="186">
        <f>AA187*AC187*T187/AD187 / AF335</f>
        <v>0</v>
      </c>
      <c r="AF187" s="197"/>
      <c r="AG187" s="188"/>
      <c r="AH187" s="170"/>
    </row>
    <row r="188" spans="2:34" s="43" customFormat="1" x14ac:dyDescent="0.2">
      <c r="B188" s="48"/>
      <c r="C188" s="140" t="s">
        <v>94</v>
      </c>
      <c r="D188" s="43" t="str">
        <f>_xll.BDP(C188,$D$7)</f>
        <v>GBp</v>
      </c>
      <c r="E188" s="43" t="s">
        <v>426</v>
      </c>
      <c r="F188" s="66">
        <f>_xll.BDP(C188,$F$7)</f>
        <v>5690</v>
      </c>
      <c r="G188" s="66">
        <f>_xll.BDP(C188,$G$7)</f>
        <v>5664</v>
      </c>
      <c r="H188" s="67">
        <f t="shared" si="85"/>
        <v>-26</v>
      </c>
      <c r="I188" s="75">
        <f t="shared" si="86"/>
        <v>-0.45694200351493847</v>
      </c>
      <c r="J188" s="25">
        <v>-24000</v>
      </c>
      <c r="K188" s="48" t="str">
        <f>CONCATENATE(C335,D188, " Curncy")</f>
        <v>EURGBp Curncy</v>
      </c>
      <c r="L188" s="48">
        <f>IF(D188 = C335,1,_xll.BDP(K188,$L$7))</f>
        <v>1</v>
      </c>
      <c r="M188" s="68">
        <f>IF(D188 = C335,1,_xll.BDP(K188,$M$7)*L188)</f>
        <v>0.89415</v>
      </c>
      <c r="N188" s="69">
        <f t="shared" si="87"/>
        <v>6978.6948498574066</v>
      </c>
      <c r="O188" s="78">
        <f>N188 / Y335</f>
        <v>4.0503641229675127E-5</v>
      </c>
      <c r="P188" s="69">
        <f t="shared" si="88"/>
        <v>-1520281.8319073981</v>
      </c>
      <c r="Q188" s="10">
        <f>P188 / Y335*100</f>
        <v>-0.88235624586492278</v>
      </c>
      <c r="R188" s="81">
        <f t="shared" si="89"/>
        <v>-0.88235624586492278</v>
      </c>
      <c r="S188" s="152">
        <f t="shared" si="90"/>
        <v>0</v>
      </c>
      <c r="T188" s="33">
        <f t="shared" si="91"/>
        <v>0.01</v>
      </c>
      <c r="U188" s="43">
        <v>0</v>
      </c>
      <c r="V188" s="43">
        <v>1</v>
      </c>
      <c r="W188" s="143">
        <f t="shared" si="92"/>
        <v>4.0503641229675127E-5</v>
      </c>
      <c r="X188" s="143">
        <f t="shared" si="93"/>
        <v>0</v>
      </c>
      <c r="Y188" s="194"/>
      <c r="Z188" s="176">
        <f>_xll.BDH(C188,$Z$7,$D$1,$D$1)</f>
        <v>5980</v>
      </c>
      <c r="AA188" s="174">
        <f t="shared" si="94"/>
        <v>-290</v>
      </c>
      <c r="AB188" s="162">
        <f t="shared" si="95"/>
        <v>-4.8494983277591972</v>
      </c>
      <c r="AC188" s="161">
        <v>-24000</v>
      </c>
      <c r="AD188" s="163">
        <f>IF(D188 = C335,1,_xll.BDP(K188,$AD$7)*L188)</f>
        <v>0.89266000000000001</v>
      </c>
      <c r="AE188" s="186">
        <f>AA188*AC188*T188/AD188 / AF335</f>
        <v>4.5147826895224107E-4</v>
      </c>
      <c r="AF188" s="197"/>
      <c r="AG188" s="188"/>
      <c r="AH188" s="170"/>
    </row>
    <row r="189" spans="2:34" s="43" customFormat="1" x14ac:dyDescent="0.2">
      <c r="B189" s="48">
        <v>20036</v>
      </c>
      <c r="D189" s="43" t="s">
        <v>87</v>
      </c>
      <c r="E189" s="43" t="s">
        <v>93</v>
      </c>
      <c r="F189" s="66">
        <v>8</v>
      </c>
      <c r="G189" s="66">
        <v>8</v>
      </c>
      <c r="H189" s="67">
        <f t="shared" si="85"/>
        <v>0</v>
      </c>
      <c r="I189" s="75">
        <f t="shared" si="86"/>
        <v>0</v>
      </c>
      <c r="J189" s="25">
        <v>377451</v>
      </c>
      <c r="K189" s="48" t="str">
        <f>CONCATENATE(C335,D189, " Curncy")</f>
        <v>EURGBP Curncy</v>
      </c>
      <c r="L189" s="48">
        <f>IF(D189 = C335,1,_xll.BDP(K189,$L$7))</f>
        <v>1</v>
      </c>
      <c r="M189" s="68">
        <f>IF(D189 = C335,1,_xll.BDP(K189,$M$7)*L189)</f>
        <v>0.89415</v>
      </c>
      <c r="N189" s="69">
        <f t="shared" si="87"/>
        <v>0</v>
      </c>
      <c r="O189" s="78">
        <f>N189 / Y335</f>
        <v>0</v>
      </c>
      <c r="P189" s="69">
        <f t="shared" si="88"/>
        <v>3377070.9612481128</v>
      </c>
      <c r="Q189" s="10">
        <f>P189 / Y335*100</f>
        <v>1.9600179340746291</v>
      </c>
      <c r="R189" s="81">
        <f t="shared" si="89"/>
        <v>0</v>
      </c>
      <c r="S189" s="152">
        <f t="shared" si="90"/>
        <v>1.9600179340746291</v>
      </c>
      <c r="T189" s="33">
        <f t="shared" si="91"/>
        <v>1</v>
      </c>
      <c r="U189" s="43">
        <v>1</v>
      </c>
      <c r="V189" s="43">
        <v>1</v>
      </c>
      <c r="W189" s="143">
        <f t="shared" si="92"/>
        <v>0</v>
      </c>
      <c r="X189" s="143">
        <f t="shared" si="93"/>
        <v>0</v>
      </c>
      <c r="Y189" s="194"/>
      <c r="Z189" s="176">
        <v>8</v>
      </c>
      <c r="AA189" s="174">
        <f t="shared" si="94"/>
        <v>0</v>
      </c>
      <c r="AB189" s="162">
        <f t="shared" si="95"/>
        <v>0</v>
      </c>
      <c r="AC189" s="161">
        <v>377451</v>
      </c>
      <c r="AD189" s="163">
        <f>IF(D189 = C335,1,_xll.BDP(K189,$AD$7)*L189)</f>
        <v>0.89266000000000001</v>
      </c>
      <c r="AE189" s="186">
        <f>AA189*AC189*T189/AD189 / AF335</f>
        <v>0</v>
      </c>
      <c r="AF189" s="197"/>
      <c r="AG189" s="188"/>
      <c r="AH189" s="170"/>
    </row>
    <row r="190" spans="2:34" s="43" customFormat="1" x14ac:dyDescent="0.2">
      <c r="B190" s="48"/>
      <c r="C190" s="140" t="s">
        <v>92</v>
      </c>
      <c r="D190" s="43" t="str">
        <f>_xll.BDP(C190,$D$7)</f>
        <v>GBp</v>
      </c>
      <c r="E190" s="43" t="s">
        <v>425</v>
      </c>
      <c r="F190" s="66">
        <f>_xll.BDP(C190,$F$7)</f>
        <v>817.4</v>
      </c>
      <c r="G190" s="66">
        <f>_xll.BDP(C190,$G$7)</f>
        <v>828.2</v>
      </c>
      <c r="H190" s="67">
        <f t="shared" si="85"/>
        <v>10.800000000000068</v>
      </c>
      <c r="I190" s="75">
        <f t="shared" si="86"/>
        <v>1.3212625397602236</v>
      </c>
      <c r="J190" s="25">
        <v>0</v>
      </c>
      <c r="K190" s="48" t="str">
        <f>CONCATENATE(C335,D190, " Curncy")</f>
        <v>EURGBp Curncy</v>
      </c>
      <c r="L190" s="48">
        <f>IF(D190 = C335,1,_xll.BDP(K190,$L$7))</f>
        <v>1</v>
      </c>
      <c r="M190" s="68">
        <f>IF(D190 = C335,1,_xll.BDP(K190,$M$7)*L190)</f>
        <v>0.89415</v>
      </c>
      <c r="N190" s="69">
        <f t="shared" si="87"/>
        <v>0</v>
      </c>
      <c r="O190" s="78">
        <f>N190 / Y335</f>
        <v>0</v>
      </c>
      <c r="P190" s="69">
        <f t="shared" si="88"/>
        <v>0</v>
      </c>
      <c r="Q190" s="10">
        <f>P190 / Y335*100</f>
        <v>0</v>
      </c>
      <c r="R190" s="81">
        <f t="shared" si="89"/>
        <v>0</v>
      </c>
      <c r="S190" s="152">
        <f t="shared" si="90"/>
        <v>0</v>
      </c>
      <c r="T190" s="33">
        <f t="shared" si="91"/>
        <v>0.01</v>
      </c>
      <c r="U190" s="43">
        <v>0</v>
      </c>
      <c r="V190" s="43">
        <v>1</v>
      </c>
      <c r="W190" s="143">
        <f t="shared" si="92"/>
        <v>0</v>
      </c>
      <c r="X190" s="143">
        <f t="shared" si="93"/>
        <v>0</v>
      </c>
      <c r="Y190" s="194"/>
      <c r="Z190" s="176">
        <f>_xll.BDH(C190,$Z$7,$D$1,$D$1)</f>
        <v>849.8</v>
      </c>
      <c r="AA190" s="174">
        <f t="shared" si="94"/>
        <v>-32.399999999999977</v>
      </c>
      <c r="AB190" s="162">
        <f t="shared" si="95"/>
        <v>-3.8126618027771215</v>
      </c>
      <c r="AC190" s="161">
        <v>0</v>
      </c>
      <c r="AD190" s="163">
        <f>IF(D190 = C335,1,_xll.BDP(K190,$AD$7)*L190)</f>
        <v>0.89266000000000001</v>
      </c>
      <c r="AE190" s="186">
        <f>AA190*AC190*T190/AD190 / AF335</f>
        <v>0</v>
      </c>
      <c r="AF190" s="197"/>
      <c r="AG190" s="188"/>
      <c r="AH190" s="170"/>
    </row>
    <row r="191" spans="2:34" s="43" customFormat="1" x14ac:dyDescent="0.2">
      <c r="B191" s="48">
        <v>2775</v>
      </c>
      <c r="D191" s="43" t="s">
        <v>87</v>
      </c>
      <c r="E191" s="43" t="s">
        <v>91</v>
      </c>
      <c r="F191" s="66">
        <v>1.1299999999999999</v>
      </c>
      <c r="G191" s="66">
        <v>1.1299999999999999</v>
      </c>
      <c r="H191" s="67">
        <f t="shared" si="85"/>
        <v>0</v>
      </c>
      <c r="I191" s="75">
        <f t="shared" si="86"/>
        <v>0</v>
      </c>
      <c r="J191" s="25">
        <v>13500000</v>
      </c>
      <c r="K191" s="48" t="str">
        <f>CONCATENATE(C335,D191, " Curncy")</f>
        <v>EURGBP Curncy</v>
      </c>
      <c r="L191" s="48">
        <f>IF(D191 = C335,1,_xll.BDP(K191,$L$7))</f>
        <v>1</v>
      </c>
      <c r="M191" s="68">
        <f>IF(D191 = C335,1,_xll.BDP(K191,$M$7)*L191)</f>
        <v>0.89415</v>
      </c>
      <c r="N191" s="69">
        <f t="shared" si="87"/>
        <v>0</v>
      </c>
      <c r="O191" s="78">
        <f>N191 / Y335</f>
        <v>0</v>
      </c>
      <c r="P191" s="69">
        <f t="shared" si="88"/>
        <v>17060895.822848514</v>
      </c>
      <c r="Q191" s="10">
        <f>P191 / Y335*100</f>
        <v>9.9019719063893277</v>
      </c>
      <c r="R191" s="81">
        <f t="shared" si="89"/>
        <v>0</v>
      </c>
      <c r="S191" s="152">
        <f t="shared" si="90"/>
        <v>9.9019719063893277</v>
      </c>
      <c r="T191" s="33">
        <f t="shared" si="91"/>
        <v>1</v>
      </c>
      <c r="U191" s="43">
        <v>1</v>
      </c>
      <c r="V191" s="43">
        <v>1</v>
      </c>
      <c r="W191" s="143">
        <f t="shared" si="92"/>
        <v>0</v>
      </c>
      <c r="X191" s="143">
        <f t="shared" si="93"/>
        <v>0</v>
      </c>
      <c r="Y191" s="194"/>
      <c r="Z191" s="176">
        <v>1.1299999999999999</v>
      </c>
      <c r="AA191" s="174">
        <f t="shared" si="94"/>
        <v>0</v>
      </c>
      <c r="AB191" s="162">
        <f t="shared" si="95"/>
        <v>0</v>
      </c>
      <c r="AC191" s="161">
        <v>13500000</v>
      </c>
      <c r="AD191" s="163">
        <f>IF(D191 = C335,1,_xll.BDP(K191,$AD$7)*L191)</f>
        <v>0.89266000000000001</v>
      </c>
      <c r="AE191" s="186">
        <f>AA191*AC191*T191/AD191 / AF335</f>
        <v>0</v>
      </c>
      <c r="AF191" s="197"/>
      <c r="AG191" s="188"/>
      <c r="AH191" s="170"/>
    </row>
    <row r="192" spans="2:34" s="43" customFormat="1" x14ac:dyDescent="0.2">
      <c r="B192" s="48">
        <v>18686</v>
      </c>
      <c r="D192" s="43" t="s">
        <v>87</v>
      </c>
      <c r="E192" s="43" t="s">
        <v>90</v>
      </c>
      <c r="F192" s="66">
        <v>1E-4</v>
      </c>
      <c r="G192" s="66">
        <v>1E-4</v>
      </c>
      <c r="H192" s="67">
        <f t="shared" si="85"/>
        <v>0</v>
      </c>
      <c r="I192" s="75">
        <f t="shared" si="86"/>
        <v>0</v>
      </c>
      <c r="J192" s="25">
        <v>381968</v>
      </c>
      <c r="K192" s="48" t="str">
        <f>CONCATENATE(C335,D192, " Curncy")</f>
        <v>EURGBP Curncy</v>
      </c>
      <c r="L192" s="48">
        <f>IF(D192 = C335,1,_xll.BDP(K192,$L$7))</f>
        <v>1</v>
      </c>
      <c r="M192" s="68">
        <f>IF(D192 = C335,1,_xll.BDP(K192,$M$7)*L192)</f>
        <v>0.89415</v>
      </c>
      <c r="N192" s="69">
        <f t="shared" si="87"/>
        <v>0</v>
      </c>
      <c r="O192" s="78">
        <f>N192 / Y335</f>
        <v>0</v>
      </c>
      <c r="P192" s="69">
        <f t="shared" si="88"/>
        <v>42.718559525806633</v>
      </c>
      <c r="Q192" s="10">
        <f>P192 / Y335*100</f>
        <v>2.4793421207077803E-5</v>
      </c>
      <c r="R192" s="81">
        <f t="shared" si="89"/>
        <v>0</v>
      </c>
      <c r="S192" s="152">
        <f t="shared" si="90"/>
        <v>2.4793421207077803E-5</v>
      </c>
      <c r="T192" s="33">
        <f t="shared" si="91"/>
        <v>1</v>
      </c>
      <c r="U192" s="43">
        <v>1</v>
      </c>
      <c r="V192" s="43">
        <v>1</v>
      </c>
      <c r="W192" s="143">
        <f t="shared" si="92"/>
        <v>0</v>
      </c>
      <c r="X192" s="143">
        <f t="shared" si="93"/>
        <v>0</v>
      </c>
      <c r="Y192" s="194"/>
      <c r="Z192" s="176">
        <v>1E-4</v>
      </c>
      <c r="AA192" s="174">
        <f t="shared" si="94"/>
        <v>0</v>
      </c>
      <c r="AB192" s="162">
        <f t="shared" si="95"/>
        <v>0</v>
      </c>
      <c r="AC192" s="161">
        <v>381968</v>
      </c>
      <c r="AD192" s="163">
        <f>IF(D192 = C335,1,_xll.BDP(K192,$AD$7)*L192)</f>
        <v>0.89266000000000001</v>
      </c>
      <c r="AE192" s="186">
        <f>AA192*AC192*T192/AD192 / AF335</f>
        <v>0</v>
      </c>
      <c r="AF192" s="197"/>
      <c r="AG192" s="188"/>
      <c r="AH192" s="170"/>
    </row>
    <row r="193" spans="1:35" s="43" customFormat="1" x14ac:dyDescent="0.2">
      <c r="B193" s="48">
        <v>18687</v>
      </c>
      <c r="D193" s="43" t="s">
        <v>87</v>
      </c>
      <c r="E193" s="43" t="s">
        <v>89</v>
      </c>
      <c r="F193" s="66">
        <v>0.33</v>
      </c>
      <c r="G193" s="66">
        <v>0.33</v>
      </c>
      <c r="H193" s="67">
        <f t="shared" si="85"/>
        <v>0</v>
      </c>
      <c r="I193" s="75">
        <f t="shared" si="86"/>
        <v>0</v>
      </c>
      <c r="J193" s="25">
        <v>898948</v>
      </c>
      <c r="K193" s="48" t="str">
        <f>CONCATENATE(C335,D193, " Curncy")</f>
        <v>EURGBP Curncy</v>
      </c>
      <c r="L193" s="48">
        <f>IF(D193 = C335,1,_xll.BDP(K193,$L$7))</f>
        <v>1</v>
      </c>
      <c r="M193" s="68">
        <f>IF(D193 = C335,1,_xll.BDP(K193,$M$7)*L193)</f>
        <v>0.89415</v>
      </c>
      <c r="N193" s="69">
        <f t="shared" si="87"/>
        <v>0</v>
      </c>
      <c r="O193" s="78">
        <f>N193 / Y335</f>
        <v>0</v>
      </c>
      <c r="P193" s="69">
        <f t="shared" si="88"/>
        <v>331770.77671531623</v>
      </c>
      <c r="Q193" s="10">
        <f>P193 / Y335*100</f>
        <v>0.19255641347955479</v>
      </c>
      <c r="R193" s="81">
        <f t="shared" si="89"/>
        <v>0</v>
      </c>
      <c r="S193" s="152">
        <f t="shared" si="90"/>
        <v>0.19255641347955479</v>
      </c>
      <c r="T193" s="33">
        <f t="shared" si="91"/>
        <v>1</v>
      </c>
      <c r="U193" s="43">
        <v>1</v>
      </c>
      <c r="V193" s="43">
        <v>1</v>
      </c>
      <c r="W193" s="143">
        <f t="shared" si="92"/>
        <v>0</v>
      </c>
      <c r="X193" s="143">
        <f t="shared" si="93"/>
        <v>0</v>
      </c>
      <c r="Y193" s="194"/>
      <c r="Z193" s="176">
        <v>0.33</v>
      </c>
      <c r="AA193" s="174">
        <f t="shared" si="94"/>
        <v>0</v>
      </c>
      <c r="AB193" s="162">
        <f t="shared" si="95"/>
        <v>0</v>
      </c>
      <c r="AC193" s="161">
        <v>898948</v>
      </c>
      <c r="AD193" s="163">
        <f>IF(D193 = C335,1,_xll.BDP(K193,$AD$7)*L193)</f>
        <v>0.89266000000000001</v>
      </c>
      <c r="AE193" s="186">
        <f>AA193*AC193*T193/AD193 / AF335</f>
        <v>0</v>
      </c>
      <c r="AF193" s="197"/>
      <c r="AG193" s="188"/>
      <c r="AH193" s="170"/>
    </row>
    <row r="194" spans="1:35" s="43" customFormat="1" x14ac:dyDescent="0.2">
      <c r="B194" s="48">
        <v>18698</v>
      </c>
      <c r="D194" s="43" t="s">
        <v>87</v>
      </c>
      <c r="E194" s="43" t="s">
        <v>88</v>
      </c>
      <c r="F194" s="66">
        <v>9.9999999999999995E-7</v>
      </c>
      <c r="G194" s="66">
        <v>9.9999999999999995E-7</v>
      </c>
      <c r="H194" s="67">
        <f t="shared" si="85"/>
        <v>0</v>
      </c>
      <c r="I194" s="75">
        <f t="shared" si="86"/>
        <v>0</v>
      </c>
      <c r="J194" s="25">
        <v>595000</v>
      </c>
      <c r="K194" s="48" t="str">
        <f>CONCATENATE(C335,D194, " Curncy")</f>
        <v>EURGBP Curncy</v>
      </c>
      <c r="L194" s="48">
        <f>IF(D194 = C335,1,_xll.BDP(K194,$L$7))</f>
        <v>1</v>
      </c>
      <c r="M194" s="68">
        <f>IF(D194 = C335,1,_xll.BDP(K194,$M$7)*L194)</f>
        <v>0.89415</v>
      </c>
      <c r="N194" s="69">
        <f t="shared" si="87"/>
        <v>0</v>
      </c>
      <c r="O194" s="78">
        <f>N194 / Y335</f>
        <v>0</v>
      </c>
      <c r="P194" s="69">
        <f t="shared" si="88"/>
        <v>0.66543644802326229</v>
      </c>
      <c r="Q194" s="10">
        <f>P194 / Y335*100</f>
        <v>3.8621260467398558E-7</v>
      </c>
      <c r="R194" s="81">
        <f t="shared" si="89"/>
        <v>0</v>
      </c>
      <c r="S194" s="152">
        <f t="shared" si="90"/>
        <v>3.8621260467398558E-7</v>
      </c>
      <c r="T194" s="33">
        <f t="shared" si="91"/>
        <v>1</v>
      </c>
      <c r="U194" s="43">
        <v>1</v>
      </c>
      <c r="V194" s="43">
        <v>1</v>
      </c>
      <c r="W194" s="143">
        <f t="shared" si="92"/>
        <v>0</v>
      </c>
      <c r="X194" s="143">
        <f t="shared" si="93"/>
        <v>0</v>
      </c>
      <c r="Y194" s="194"/>
      <c r="Z194" s="176">
        <v>9.9999999999999995E-7</v>
      </c>
      <c r="AA194" s="174">
        <f t="shared" si="94"/>
        <v>0</v>
      </c>
      <c r="AB194" s="162">
        <f t="shared" si="95"/>
        <v>0</v>
      </c>
      <c r="AC194" s="161">
        <v>595000</v>
      </c>
      <c r="AD194" s="163">
        <f>IF(D194 = C335,1,_xll.BDP(K194,$AD$7)*L194)</f>
        <v>0.89266000000000001</v>
      </c>
      <c r="AE194" s="186">
        <f>AA194*AC194*T194/AD194 / AF335</f>
        <v>0</v>
      </c>
      <c r="AF194" s="197"/>
      <c r="AG194" s="188"/>
      <c r="AH194" s="170"/>
    </row>
    <row r="195" spans="1:35" x14ac:dyDescent="0.2">
      <c r="C195" s="140" t="s">
        <v>0</v>
      </c>
      <c r="D195" s="1" t="str">
        <f>_xll.BDP(C195,$D$7)</f>
        <v>GBp</v>
      </c>
      <c r="E195" s="1" t="s">
        <v>424</v>
      </c>
      <c r="F195" s="2">
        <f>_xll.BDP(C195,$F$7)</f>
        <v>1373.5</v>
      </c>
      <c r="G195" s="2">
        <f>_xll.BDP(C195,$G$7)</f>
        <v>1345.5</v>
      </c>
      <c r="H195" s="33">
        <f t="shared" si="85"/>
        <v>-28</v>
      </c>
      <c r="I195" s="22">
        <f t="shared" si="86"/>
        <v>-2.0385875500546051</v>
      </c>
      <c r="J195" s="25">
        <v>1807000</v>
      </c>
      <c r="K195" s="48" t="str">
        <f>CONCATENATE(C335,D195, " Curncy")</f>
        <v>EURGBp Curncy</v>
      </c>
      <c r="L195" s="1">
        <f>IF(D195 = C335,1,_xll.BDP(K195,$L$7))</f>
        <v>1</v>
      </c>
      <c r="M195" s="4">
        <f>IF(D195 = C335,1,_xll.BDP(K195,$M$7)*L195)</f>
        <v>0.89415</v>
      </c>
      <c r="N195" s="7">
        <f t="shared" si="87"/>
        <v>-565855.84074260469</v>
      </c>
      <c r="O195" s="8">
        <f>N195 / Y335</f>
        <v>-3.2841702430394912E-3</v>
      </c>
      <c r="P195" s="7">
        <f t="shared" si="88"/>
        <v>27191394.061399095</v>
      </c>
      <c r="Q195" s="10">
        <f>P195 / Y335*100</f>
        <v>15.781610935748699</v>
      </c>
      <c r="R195" s="10">
        <f t="shared" si="89"/>
        <v>0</v>
      </c>
      <c r="S195" s="150">
        <f t="shared" si="90"/>
        <v>15.781610935748699</v>
      </c>
      <c r="T195" s="33">
        <f t="shared" si="91"/>
        <v>0.01</v>
      </c>
      <c r="U195" s="43">
        <v>0</v>
      </c>
      <c r="V195" s="43">
        <v>1</v>
      </c>
      <c r="W195" s="143">
        <f t="shared" si="92"/>
        <v>0</v>
      </c>
      <c r="X195" s="143">
        <f t="shared" si="93"/>
        <v>0</v>
      </c>
      <c r="Y195" s="194"/>
      <c r="Z195" s="177">
        <f>_xll.BDH(C195,$Z$7,$D$1,$D$1)</f>
        <v>1105</v>
      </c>
      <c r="AA195" s="174">
        <f t="shared" si="94"/>
        <v>268.5</v>
      </c>
      <c r="AB195" s="166">
        <f t="shared" si="95"/>
        <v>24.298642533936651</v>
      </c>
      <c r="AC195" s="161">
        <v>1807000</v>
      </c>
      <c r="AD195" s="163">
        <f>IF(D195 = C335,1,_xll.BDP(K195,$AD$7)*L195)</f>
        <v>0.89266000000000001</v>
      </c>
      <c r="AE195" s="186">
        <f>AA195*AC195*T195/AD195 / AF335</f>
        <v>3.1472413906769234E-2</v>
      </c>
      <c r="AF195" s="197"/>
      <c r="AH195" s="170"/>
    </row>
    <row r="196" spans="1:35" s="43" customFormat="1" x14ac:dyDescent="0.2">
      <c r="B196" s="48"/>
      <c r="C196" s="140" t="s">
        <v>86</v>
      </c>
      <c r="D196" s="43" t="str">
        <f>_xll.BDP(C196,$D$7)</f>
        <v>GBp</v>
      </c>
      <c r="E196" s="43" t="s">
        <v>423</v>
      </c>
      <c r="F196" s="2">
        <f>_xll.BDP(C196,$F$7)</f>
        <v>16.25</v>
      </c>
      <c r="G196" s="2">
        <f>_xll.BDP(C196,$G$7)</f>
        <v>17.625</v>
      </c>
      <c r="H196" s="33">
        <f t="shared" si="85"/>
        <v>1.375</v>
      </c>
      <c r="I196" s="22">
        <f t="shared" si="86"/>
        <v>8.4615384615384617</v>
      </c>
      <c r="J196" s="25">
        <v>1642221</v>
      </c>
      <c r="K196" s="48" t="str">
        <f>CONCATENATE(C335,D196, " Curncy")</f>
        <v>EURGBp Curncy</v>
      </c>
      <c r="L196" s="43">
        <f>IF(D196 = C335,1,_xll.BDP(K196,$L$7))</f>
        <v>1</v>
      </c>
      <c r="M196" s="4">
        <f>IF(D196 = C335,1,_xll.BDP(K196,$M$7)*L196)</f>
        <v>0.89415</v>
      </c>
      <c r="N196" s="7">
        <f t="shared" si="87"/>
        <v>25253.636134876699</v>
      </c>
      <c r="O196" s="8">
        <f>N196 / Y335</f>
        <v>1.4656955774082961E-4</v>
      </c>
      <c r="P196" s="7">
        <f t="shared" si="88"/>
        <v>323705.69954705582</v>
      </c>
      <c r="Q196" s="10">
        <f>P196 / Y335*100</f>
        <v>0.1878755240132452</v>
      </c>
      <c r="R196" s="10">
        <f t="shared" si="89"/>
        <v>0</v>
      </c>
      <c r="S196" s="150">
        <f t="shared" si="90"/>
        <v>0.1878755240132452</v>
      </c>
      <c r="T196" s="33">
        <f t="shared" si="91"/>
        <v>0.01</v>
      </c>
      <c r="U196" s="43">
        <v>0</v>
      </c>
      <c r="V196" s="43">
        <v>1</v>
      </c>
      <c r="W196" s="143">
        <f t="shared" si="92"/>
        <v>0</v>
      </c>
      <c r="X196" s="143">
        <f t="shared" si="93"/>
        <v>1.4656955774082961E-4</v>
      </c>
      <c r="Y196" s="194"/>
      <c r="Z196" s="177">
        <f>_xll.BDH(C196,$Z$7,$D$1,$D$1)</f>
        <v>14.75</v>
      </c>
      <c r="AA196" s="174">
        <f t="shared" si="94"/>
        <v>1.5</v>
      </c>
      <c r="AB196" s="166">
        <f t="shared" si="95"/>
        <v>10.16949152542373</v>
      </c>
      <c r="AC196" s="161">
        <v>1642221</v>
      </c>
      <c r="AD196" s="163">
        <f>IF(D196 = C335,1,_xll.BDP(K196,$AD$7)*L196)</f>
        <v>0.89266000000000001</v>
      </c>
      <c r="AE196" s="186">
        <f>AA196*AC196*T196/AD196 / AF335</f>
        <v>1.5979032205108156E-4</v>
      </c>
      <c r="AF196" s="197"/>
      <c r="AG196" s="188"/>
      <c r="AH196" s="170"/>
    </row>
    <row r="197" spans="1:35" s="43" customFormat="1" x14ac:dyDescent="0.2">
      <c r="B197" s="48"/>
      <c r="C197" s="140" t="s">
        <v>85</v>
      </c>
      <c r="D197" s="43" t="str">
        <f>_xll.BDP(C197,$D$7)</f>
        <v>GBp</v>
      </c>
      <c r="E197" s="43" t="s">
        <v>422</v>
      </c>
      <c r="F197" s="2">
        <f>_xll.BDP(C197,$F$7)</f>
        <v>102.3</v>
      </c>
      <c r="G197" s="2">
        <f>_xll.BDP(C197,$G$7)</f>
        <v>108.6</v>
      </c>
      <c r="H197" s="33">
        <f t="shared" si="85"/>
        <v>6.2999999999999972</v>
      </c>
      <c r="I197" s="22">
        <f t="shared" si="86"/>
        <v>6.1583577712609943</v>
      </c>
      <c r="J197" s="25">
        <v>-1177000</v>
      </c>
      <c r="K197" s="48" t="str">
        <f>CONCATENATE(C335,D197, " Curncy")</f>
        <v>EURGBp Curncy</v>
      </c>
      <c r="L197" s="43">
        <f>IF(D197 = C335,1,_xll.BDP(K197,$L$7))</f>
        <v>1</v>
      </c>
      <c r="M197" s="4">
        <f>IF(D197 = C335,1,_xll.BDP(K197,$M$7)*L197)</f>
        <v>0.89415</v>
      </c>
      <c r="N197" s="7">
        <f t="shared" si="87"/>
        <v>-82929.03875188723</v>
      </c>
      <c r="O197" s="8">
        <f>N197 / Y335</f>
        <v>-4.8131177897782674E-4</v>
      </c>
      <c r="P197" s="7">
        <f t="shared" si="88"/>
        <v>-1429538.6680087233</v>
      </c>
      <c r="Q197" s="10">
        <f>P197 / Y335*100</f>
        <v>-0.82968982852368256</v>
      </c>
      <c r="R197" s="10">
        <f t="shared" si="89"/>
        <v>-0.82968982852368256</v>
      </c>
      <c r="S197" s="150">
        <f t="shared" si="90"/>
        <v>0</v>
      </c>
      <c r="T197" s="33">
        <f t="shared" si="91"/>
        <v>0.01</v>
      </c>
      <c r="U197" s="43">
        <v>0</v>
      </c>
      <c r="V197" s="43">
        <v>1</v>
      </c>
      <c r="W197" s="143">
        <f t="shared" si="92"/>
        <v>0</v>
      </c>
      <c r="X197" s="143">
        <f t="shared" si="93"/>
        <v>0</v>
      </c>
      <c r="Y197" s="194"/>
      <c r="Z197" s="177">
        <f>_xll.BDH(C197,$Z$7,$D$1,$D$1)</f>
        <v>102.7</v>
      </c>
      <c r="AA197" s="174">
        <f t="shared" si="94"/>
        <v>-0.40000000000000568</v>
      </c>
      <c r="AB197" s="166">
        <f t="shared" si="95"/>
        <v>-0.38948393378773677</v>
      </c>
      <c r="AC197" s="161">
        <v>-1177000</v>
      </c>
      <c r="AD197" s="163">
        <f>IF(D197 = C335,1,_xll.BDP(K197,$AD$7)*L197)</f>
        <v>0.89266000000000001</v>
      </c>
      <c r="AE197" s="186">
        <f>AA197*AC197*T197/AD197 / AF335</f>
        <v>3.0539650721654905E-5</v>
      </c>
      <c r="AF197" s="197"/>
      <c r="AG197" s="188"/>
      <c r="AH197" s="170"/>
    </row>
    <row r="198" spans="1:35" s="43" customFormat="1" x14ac:dyDescent="0.2">
      <c r="B198" s="48"/>
      <c r="C198" s="140" t="s">
        <v>84</v>
      </c>
      <c r="D198" s="43" t="str">
        <f>_xll.BDP(C198,$D$7)</f>
        <v>USD</v>
      </c>
      <c r="E198" s="43" t="s">
        <v>421</v>
      </c>
      <c r="F198" s="2">
        <f>_xll.BDP(C198,$F$7)</f>
        <v>23</v>
      </c>
      <c r="G198" s="2">
        <f>_xll.BDP(C198,$G$7)</f>
        <v>22.7</v>
      </c>
      <c r="H198" s="33">
        <f t="shared" si="85"/>
        <v>-0.30000000000000071</v>
      </c>
      <c r="I198" s="22">
        <f t="shared" si="86"/>
        <v>-1.3043478260869596</v>
      </c>
      <c r="J198" s="25">
        <v>0</v>
      </c>
      <c r="K198" s="48" t="str">
        <f>CONCATENATE(C335,D198, " Curncy")</f>
        <v>EURUSD Curncy</v>
      </c>
      <c r="L198" s="43">
        <f>IF(D198 = C335,1,_xll.BDP(K198,$L$7))</f>
        <v>1</v>
      </c>
      <c r="M198" s="4">
        <f>IF(D198 = C335,1,_xll.BDP(K198,$M$7)*L198)</f>
        <v>1.2408999999999999</v>
      </c>
      <c r="N198" s="7">
        <f t="shared" si="87"/>
        <v>0</v>
      </c>
      <c r="O198" s="8">
        <f>N198 / Y335</f>
        <v>0</v>
      </c>
      <c r="P198" s="7">
        <f t="shared" si="88"/>
        <v>0</v>
      </c>
      <c r="Q198" s="10">
        <f>P198 / Y335*100</f>
        <v>0</v>
      </c>
      <c r="R198" s="10">
        <f t="shared" si="89"/>
        <v>0</v>
      </c>
      <c r="S198" s="150">
        <f t="shared" si="90"/>
        <v>0</v>
      </c>
      <c r="T198" s="33">
        <f t="shared" si="91"/>
        <v>1</v>
      </c>
      <c r="U198" s="43">
        <v>0</v>
      </c>
      <c r="V198" s="43">
        <v>1</v>
      </c>
      <c r="W198" s="143">
        <f t="shared" si="92"/>
        <v>0</v>
      </c>
      <c r="X198" s="143">
        <f t="shared" si="93"/>
        <v>0</v>
      </c>
      <c r="Y198" s="194"/>
      <c r="Z198" s="177">
        <f>_xll.BDH(C198,$Z$7,$D$1,$D$1)</f>
        <v>22.65</v>
      </c>
      <c r="AA198" s="174">
        <f t="shared" si="94"/>
        <v>0.35000000000000142</v>
      </c>
      <c r="AB198" s="166">
        <f t="shared" si="95"/>
        <v>1.5452538631346642</v>
      </c>
      <c r="AC198" s="161">
        <v>0</v>
      </c>
      <c r="AD198" s="163">
        <f>IF(D198 = C335,1,_xll.BDP(K198,$AD$7)*L198)</f>
        <v>1.2317</v>
      </c>
      <c r="AE198" s="186">
        <f>AA198*AC198*T198/AD198 / AF335</f>
        <v>0</v>
      </c>
      <c r="AF198" s="197"/>
      <c r="AG198" s="188"/>
      <c r="AH198" s="170"/>
    </row>
    <row r="199" spans="1:35" s="43" customFormat="1" x14ac:dyDescent="0.2">
      <c r="B199" s="48"/>
      <c r="C199" s="140" t="s">
        <v>83</v>
      </c>
      <c r="D199" s="43" t="str">
        <f>_xll.BDP(C199,$D$7)</f>
        <v>GBp</v>
      </c>
      <c r="E199" s="43" t="s">
        <v>420</v>
      </c>
      <c r="F199" s="2">
        <f>_xll.BDP(C199,$F$7)</f>
        <v>1273</v>
      </c>
      <c r="G199" s="2">
        <f>_xll.BDP(C199,$G$7)</f>
        <v>1275</v>
      </c>
      <c r="H199" s="33">
        <f t="shared" si="85"/>
        <v>2</v>
      </c>
      <c r="I199" s="22">
        <f t="shared" si="86"/>
        <v>0.15710919088766695</v>
      </c>
      <c r="J199" s="25">
        <v>-34000</v>
      </c>
      <c r="K199" s="48" t="str">
        <f>CONCATENATE(C335,D199, " Curncy")</f>
        <v>EURGBp Curncy</v>
      </c>
      <c r="L199" s="43">
        <f>IF(D199 = C335,1,_xll.BDP(K199,$L$7))</f>
        <v>1</v>
      </c>
      <c r="M199" s="4">
        <f>IF(D199 = C335,1,_xll.BDP(K199,$M$7)*L199)</f>
        <v>0.89415</v>
      </c>
      <c r="N199" s="7">
        <f t="shared" si="87"/>
        <v>-760.49879774087117</v>
      </c>
      <c r="O199" s="8">
        <f>N199 / Y335</f>
        <v>-4.413858339131263E-6</v>
      </c>
      <c r="P199" s="7">
        <f t="shared" si="88"/>
        <v>-484817.98355980538</v>
      </c>
      <c r="Q199" s="10">
        <f>P199 / Y335*100</f>
        <v>-0.28138346911961803</v>
      </c>
      <c r="R199" s="10">
        <f t="shared" si="89"/>
        <v>-0.28138346911961803</v>
      </c>
      <c r="S199" s="150">
        <f t="shared" si="90"/>
        <v>0</v>
      </c>
      <c r="T199" s="33">
        <f t="shared" si="91"/>
        <v>0.01</v>
      </c>
      <c r="U199" s="43">
        <v>0</v>
      </c>
      <c r="V199" s="43">
        <v>1</v>
      </c>
      <c r="W199" s="143">
        <f t="shared" si="92"/>
        <v>0</v>
      </c>
      <c r="X199" s="143">
        <f t="shared" si="93"/>
        <v>0</v>
      </c>
      <c r="Y199" s="194"/>
      <c r="Z199" s="177">
        <f>_xll.BDH(C199,$Z$7,$D$1,$D$1)</f>
        <v>1435.5</v>
      </c>
      <c r="AA199" s="174">
        <f t="shared" si="94"/>
        <v>-162.5</v>
      </c>
      <c r="AB199" s="166">
        <f t="shared" si="95"/>
        <v>-11.320097526994079</v>
      </c>
      <c r="AC199" s="161">
        <v>-34000</v>
      </c>
      <c r="AD199" s="163">
        <f>IF(D199 = C335,1,_xll.BDP(K199,$AD$7)*L199)</f>
        <v>0.89266000000000001</v>
      </c>
      <c r="AE199" s="186">
        <f>AA199*AC199*T199/AD199 / AF335</f>
        <v>3.5839330976453041E-4</v>
      </c>
      <c r="AF199" s="197"/>
      <c r="AG199" s="188"/>
      <c r="AH199" s="170"/>
    </row>
    <row r="200" spans="1:35" s="43" customFormat="1" x14ac:dyDescent="0.2">
      <c r="B200" s="48"/>
      <c r="C200" s="140" t="s">
        <v>82</v>
      </c>
      <c r="D200" s="43" t="str">
        <f>_xll.BDP(C200,$D$7)</f>
        <v>GBp</v>
      </c>
      <c r="E200" s="43" t="s">
        <v>419</v>
      </c>
      <c r="F200" s="2">
        <f>_xll.BDP(C200,$F$7)</f>
        <v>2.9000000000000001E-2</v>
      </c>
      <c r="G200" s="2">
        <f>_xll.BDP(C200,$G$7)</f>
        <v>2.8000000000000001E-2</v>
      </c>
      <c r="H200" s="33">
        <f t="shared" si="85"/>
        <v>-1.0000000000000009E-3</v>
      </c>
      <c r="I200" s="22">
        <f t="shared" si="86"/>
        <v>-3.4482758620689684</v>
      </c>
      <c r="J200" s="25">
        <v>22747142048</v>
      </c>
      <c r="K200" s="48" t="str">
        <f>CONCATENATE(C335,D200, " Curncy")</f>
        <v>EURGBp Curncy</v>
      </c>
      <c r="L200" s="43">
        <f>IF(D200 = C335,1,_xll.BDP(K200,$L$7))</f>
        <v>1</v>
      </c>
      <c r="M200" s="4">
        <f>IF(D200 = C335,1,_xll.BDP(K200,$M$7)*L200)</f>
        <v>0.89415</v>
      </c>
      <c r="N200" s="7">
        <f t="shared" si="87"/>
        <v>-254399.62028742404</v>
      </c>
      <c r="O200" s="8">
        <f>N200 / Y335</f>
        <v>-1.4765097444112986E-3</v>
      </c>
      <c r="P200" s="7">
        <f t="shared" si="88"/>
        <v>7123189.368047866</v>
      </c>
      <c r="Q200" s="10">
        <f>P200 / Y335*100</f>
        <v>4.1342272843516321</v>
      </c>
      <c r="R200" s="10">
        <f t="shared" si="89"/>
        <v>0</v>
      </c>
      <c r="S200" s="150">
        <f t="shared" si="90"/>
        <v>4.1342272843516321</v>
      </c>
      <c r="T200" s="33">
        <f t="shared" si="91"/>
        <v>0.01</v>
      </c>
      <c r="U200" s="43">
        <v>0</v>
      </c>
      <c r="V200" s="43">
        <v>1</v>
      </c>
      <c r="W200" s="143">
        <f t="shared" si="92"/>
        <v>0</v>
      </c>
      <c r="X200" s="143">
        <f t="shared" si="93"/>
        <v>0</v>
      </c>
      <c r="Y200" s="194"/>
      <c r="Z200" s="177">
        <f>_xll.BDH(C200,$Z$7,$D$1,$D$1)</f>
        <v>3.2500000000000001E-2</v>
      </c>
      <c r="AA200" s="174">
        <f t="shared" si="94"/>
        <v>-3.4999999999999996E-3</v>
      </c>
      <c r="AB200" s="166">
        <f t="shared" si="95"/>
        <v>-10.769230769230768</v>
      </c>
      <c r="AC200" s="161">
        <v>22747142048</v>
      </c>
      <c r="AD200" s="163">
        <f>IF(D200 = C335,1,_xll.BDP(K200,$AD$7)*L200)</f>
        <v>0.89266000000000001</v>
      </c>
      <c r="AE200" s="186">
        <f>AA200*AC200*T200/AD200 / AF335</f>
        <v>-5.1644311931100884E-3</v>
      </c>
      <c r="AF200" s="197"/>
      <c r="AG200" s="188"/>
      <c r="AH200" s="170"/>
    </row>
    <row r="201" spans="1:35" s="43" customFormat="1" x14ac:dyDescent="0.2">
      <c r="B201" s="48"/>
      <c r="C201" s="140" t="s">
        <v>81</v>
      </c>
      <c r="D201" s="43" t="str">
        <f>_xll.BDP(C201,$D$7)</f>
        <v>GBp</v>
      </c>
      <c r="E201" s="43" t="s">
        <v>418</v>
      </c>
      <c r="F201" s="2">
        <f>_xll.BDP(C201,$F$7)</f>
        <v>176.2</v>
      </c>
      <c r="G201" s="2">
        <f>_xll.BDP(C201,$G$7)</f>
        <v>187.05</v>
      </c>
      <c r="H201" s="33">
        <f t="shared" si="85"/>
        <v>10.850000000000023</v>
      </c>
      <c r="I201" s="22">
        <f t="shared" si="86"/>
        <v>6.1577752553916136</v>
      </c>
      <c r="J201" s="25">
        <v>-2296000</v>
      </c>
      <c r="K201" s="48" t="str">
        <f>CONCATENATE(C335,D201, " Curncy")</f>
        <v>EURGBp Curncy</v>
      </c>
      <c r="L201" s="43">
        <f>IF(D201 = C335,1,_xll.BDP(K201,$L$7))</f>
        <v>1</v>
      </c>
      <c r="M201" s="4">
        <f>IF(D201 = C335,1,_xll.BDP(K201,$M$7)*L201)</f>
        <v>0.89415</v>
      </c>
      <c r="N201" s="7">
        <f t="shared" si="87"/>
        <v>-278606.49779119896</v>
      </c>
      <c r="O201" s="8">
        <f>N201 / Y335</f>
        <v>-1.6170040206044504E-3</v>
      </c>
      <c r="P201" s="7">
        <f t="shared" si="88"/>
        <v>-4803073.3098473409</v>
      </c>
      <c r="Q201" s="10">
        <f>P201 / Y335*100</f>
        <v>-2.7876553184706157</v>
      </c>
      <c r="R201" s="10">
        <f t="shared" si="89"/>
        <v>-2.7876553184706157</v>
      </c>
      <c r="S201" s="150">
        <f t="shared" si="90"/>
        <v>0</v>
      </c>
      <c r="T201" s="33">
        <f t="shared" si="91"/>
        <v>0.01</v>
      </c>
      <c r="U201" s="43">
        <v>0</v>
      </c>
      <c r="V201" s="43">
        <v>1</v>
      </c>
      <c r="W201" s="143">
        <f t="shared" si="92"/>
        <v>0</v>
      </c>
      <c r="X201" s="143">
        <f t="shared" si="93"/>
        <v>0</v>
      </c>
      <c r="Y201" s="194"/>
      <c r="Z201" s="177">
        <f>_xll.BDH(C201,$Z$7,$D$1,$D$1)</f>
        <v>189</v>
      </c>
      <c r="AA201" s="174">
        <f t="shared" si="94"/>
        <v>-12.800000000000011</v>
      </c>
      <c r="AB201" s="166">
        <f t="shared" si="95"/>
        <v>-6.7724867724867783</v>
      </c>
      <c r="AC201" s="161">
        <v>-2296000</v>
      </c>
      <c r="AD201" s="163">
        <f>IF(D201 = C335,1,_xll.BDP(K201,$AD$7)*L201)</f>
        <v>0.89266000000000001</v>
      </c>
      <c r="AE201" s="186">
        <f>AA201*AC201*T201/AD201 / AF335</f>
        <v>1.9063799641643156E-3</v>
      </c>
      <c r="AF201" s="197"/>
      <c r="AG201" s="188"/>
      <c r="AH201" s="170"/>
    </row>
    <row r="202" spans="1:35" s="43" customFormat="1" x14ac:dyDescent="0.2">
      <c r="B202" s="48"/>
      <c r="C202" s="140" t="s">
        <v>80</v>
      </c>
      <c r="D202" s="43" t="str">
        <f>_xll.BDP(C202,$D$7)</f>
        <v>GBp</v>
      </c>
      <c r="E202" s="43" t="s">
        <v>417</v>
      </c>
      <c r="F202" s="2">
        <f>_xll.BDP(C202,$F$7)</f>
        <v>65.3</v>
      </c>
      <c r="G202" s="2">
        <f>_xll.BDP(C202,$G$7)</f>
        <v>66.400000000000006</v>
      </c>
      <c r="H202" s="33">
        <f t="shared" si="85"/>
        <v>1.1000000000000085</v>
      </c>
      <c r="I202" s="22">
        <f t="shared" si="86"/>
        <v>1.6845329249617285</v>
      </c>
      <c r="J202" s="25">
        <v>4324000</v>
      </c>
      <c r="K202" s="48" t="str">
        <f>CONCATENATE(C335,D202, " Curncy")</f>
        <v>EURGBp Curncy</v>
      </c>
      <c r="L202" s="43">
        <f>IF(D202 = C335,1,_xll.BDP(K202,$L$7))</f>
        <v>1</v>
      </c>
      <c r="M202" s="4">
        <f>IF(D202 = C335,1,_xll.BDP(K202,$M$7)*L202)</f>
        <v>0.89415</v>
      </c>
      <c r="N202" s="7">
        <f t="shared" si="87"/>
        <v>53194.65414080453</v>
      </c>
      <c r="O202" s="8">
        <f>N202 / Y335</f>
        <v>3.0873640888594273E-4</v>
      </c>
      <c r="P202" s="7">
        <f t="shared" si="88"/>
        <v>3211022.7590449029</v>
      </c>
      <c r="Q202" s="10">
        <f>P202 / Y335*100</f>
        <v>1.8636452318205852</v>
      </c>
      <c r="R202" s="10">
        <f t="shared" si="89"/>
        <v>0</v>
      </c>
      <c r="S202" s="150">
        <f t="shared" si="90"/>
        <v>1.8636452318205852</v>
      </c>
      <c r="T202" s="33">
        <f t="shared" si="91"/>
        <v>0.01</v>
      </c>
      <c r="U202" s="43">
        <v>0</v>
      </c>
      <c r="V202" s="43">
        <v>1</v>
      </c>
      <c r="W202" s="143">
        <f t="shared" si="92"/>
        <v>0</v>
      </c>
      <c r="X202" s="143">
        <f t="shared" si="93"/>
        <v>3.0873640888594273E-4</v>
      </c>
      <c r="Y202" s="194"/>
      <c r="Z202" s="177">
        <f>_xll.BDH(C202,$Z$7,$D$1,$D$1)</f>
        <v>65.900000000000006</v>
      </c>
      <c r="AA202" s="174">
        <f t="shared" si="94"/>
        <v>-0.60000000000000853</v>
      </c>
      <c r="AB202" s="166">
        <f t="shared" si="95"/>
        <v>-0.91047040971169724</v>
      </c>
      <c r="AC202" s="161">
        <v>4324000</v>
      </c>
      <c r="AD202" s="163">
        <f>IF(D202 = C335,1,_xll.BDP(K202,$AD$7)*L202)</f>
        <v>0.89266000000000001</v>
      </c>
      <c r="AE202" s="186">
        <f>AA202*AC202*T202/AD202 / AF335</f>
        <v>-1.6829241680599294E-4</v>
      </c>
      <c r="AF202" s="197"/>
      <c r="AG202" s="188"/>
      <c r="AH202" s="170"/>
    </row>
    <row r="203" spans="1:35" x14ac:dyDescent="0.2">
      <c r="C203" s="140" t="s">
        <v>4</v>
      </c>
      <c r="D203" s="1" t="str">
        <f>_xll.BDP(C203,$D$7)</f>
        <v>GBp</v>
      </c>
      <c r="E203" s="1" t="s">
        <v>416</v>
      </c>
      <c r="F203" s="2">
        <f>_xll.BDP(C203,$F$7)</f>
        <v>199.02</v>
      </c>
      <c r="G203" s="2">
        <f>_xll.BDP(C203,$G$7)</f>
        <v>203.45</v>
      </c>
      <c r="H203" s="33">
        <f t="shared" si="85"/>
        <v>4.4299999999999784</v>
      </c>
      <c r="I203" s="22">
        <f t="shared" si="86"/>
        <v>2.2259069440257151</v>
      </c>
      <c r="J203" s="25">
        <v>1247000</v>
      </c>
      <c r="K203" s="48" t="str">
        <f>CONCATENATE(C335,D203, " Curncy")</f>
        <v>EURGBp Curncy</v>
      </c>
      <c r="L203" s="1">
        <f>IF(D203 = C335,1,_xll.BDP(K203,$L$7))</f>
        <v>1</v>
      </c>
      <c r="M203" s="4">
        <f>IF(D203 = C335,1,_xll.BDP(K203,$M$7)*L203)</f>
        <v>0.89415</v>
      </c>
      <c r="N203" s="7">
        <f t="shared" si="87"/>
        <v>61781.692109824668</v>
      </c>
      <c r="O203" s="8">
        <f>N203 / Y335</f>
        <v>3.5857471140606173E-4</v>
      </c>
      <c r="P203" s="7">
        <f t="shared" si="88"/>
        <v>2837355.5891069733</v>
      </c>
      <c r="Q203" s="10">
        <f>P203 / Y335*100</f>
        <v>1.6467725741662216</v>
      </c>
      <c r="R203" s="10">
        <f t="shared" si="89"/>
        <v>0</v>
      </c>
      <c r="S203" s="150">
        <f t="shared" si="90"/>
        <v>1.6467725741662216</v>
      </c>
      <c r="T203" s="33">
        <f t="shared" si="91"/>
        <v>0.01</v>
      </c>
      <c r="U203" s="43">
        <v>0</v>
      </c>
      <c r="V203" s="43">
        <v>1</v>
      </c>
      <c r="W203" s="143">
        <f t="shared" si="92"/>
        <v>0</v>
      </c>
      <c r="X203" s="143">
        <f t="shared" si="93"/>
        <v>3.5857471140606173E-4</v>
      </c>
      <c r="Y203" s="194"/>
      <c r="Z203" s="177">
        <f>_xll.BDH(C203,$Z$7,$D$1,$D$1)</f>
        <v>205.55</v>
      </c>
      <c r="AA203" s="174">
        <f t="shared" si="94"/>
        <v>-6.5300000000000011</v>
      </c>
      <c r="AB203" s="166">
        <f t="shared" si="95"/>
        <v>-3.1768426173680373</v>
      </c>
      <c r="AC203" s="161">
        <v>1247000</v>
      </c>
      <c r="AD203" s="163">
        <f>IF(D203 = C335,1,_xll.BDP(K203,$AD$7)*L203)</f>
        <v>0.89266000000000001</v>
      </c>
      <c r="AE203" s="186">
        <f>AA203*AC203*T203/AD203 / AF335</f>
        <v>-5.2821076307958258E-4</v>
      </c>
      <c r="AF203" s="197"/>
      <c r="AH203" s="170"/>
      <c r="AI203" s="43"/>
    </row>
    <row r="204" spans="1:35" s="43" customFormat="1" x14ac:dyDescent="0.2">
      <c r="B204" s="48"/>
      <c r="C204" s="140" t="s">
        <v>79</v>
      </c>
      <c r="D204" s="43" t="str">
        <f>_xll.BDP(C204,$D$7)</f>
        <v>GBp</v>
      </c>
      <c r="E204" s="43" t="s">
        <v>415</v>
      </c>
      <c r="F204" s="2">
        <f>_xll.BDP(C204,$F$7)</f>
        <v>1266</v>
      </c>
      <c r="G204" s="2">
        <f>_xll.BDP(C204,$G$7)</f>
        <v>1261</v>
      </c>
      <c r="H204" s="33">
        <f t="shared" si="85"/>
        <v>-5</v>
      </c>
      <c r="I204" s="22">
        <f t="shared" si="86"/>
        <v>-0.39494470774091622</v>
      </c>
      <c r="J204" s="25">
        <v>-97500</v>
      </c>
      <c r="K204" s="48" t="str">
        <f>CONCATENATE(C335,D204, " Curncy")</f>
        <v>EURGBp Curncy</v>
      </c>
      <c r="L204" s="43">
        <f>IF(D204 = C335,1,_xll.BDP(K204,$L$7))</f>
        <v>1</v>
      </c>
      <c r="M204" s="4">
        <f>IF(D204 = C335,1,_xll.BDP(K204,$M$7)*L204)</f>
        <v>0.89415</v>
      </c>
      <c r="N204" s="7">
        <f t="shared" si="87"/>
        <v>5452.1053514510986</v>
      </c>
      <c r="O204" s="8">
        <f>N204 / Y335</f>
        <v>3.1643469710683694E-5</v>
      </c>
      <c r="P204" s="7">
        <f t="shared" si="88"/>
        <v>-1375020.9696359672</v>
      </c>
      <c r="Q204" s="10">
        <f>P204 / Y335*100</f>
        <v>-0.79804830610344279</v>
      </c>
      <c r="R204" s="10">
        <f t="shared" si="89"/>
        <v>-0.79804830610344279</v>
      </c>
      <c r="S204" s="150">
        <f t="shared" si="90"/>
        <v>0</v>
      </c>
      <c r="T204" s="33">
        <f t="shared" si="91"/>
        <v>0.01</v>
      </c>
      <c r="U204" s="43">
        <v>0</v>
      </c>
      <c r="V204" s="43">
        <v>1</v>
      </c>
      <c r="W204" s="143">
        <f t="shared" si="92"/>
        <v>3.1643469710683694E-5</v>
      </c>
      <c r="X204" s="143">
        <f t="shared" si="93"/>
        <v>0</v>
      </c>
      <c r="Y204" s="194"/>
      <c r="Z204" s="177">
        <f>_xll.BDH(C204,$Z$7,$D$1,$D$1)</f>
        <v>1381.5</v>
      </c>
      <c r="AA204" s="174">
        <f t="shared" si="94"/>
        <v>-115.5</v>
      </c>
      <c r="AB204" s="166">
        <f t="shared" si="95"/>
        <v>-8.3604777415852336</v>
      </c>
      <c r="AC204" s="161">
        <v>-97500</v>
      </c>
      <c r="AD204" s="163">
        <f>IF(D204 = C335,1,_xll.BDP(K204,$AD$7)*L204)</f>
        <v>0.89266000000000001</v>
      </c>
      <c r="AE204" s="186">
        <f>AA204*AC204*T204/AD204 / AF335</f>
        <v>7.3048989313770471E-4</v>
      </c>
      <c r="AF204" s="197"/>
      <c r="AG204" s="188"/>
      <c r="AH204" s="170"/>
    </row>
    <row r="205" spans="1:35" x14ac:dyDescent="0.2">
      <c r="A205" s="55" t="s">
        <v>322</v>
      </c>
      <c r="B205" s="61"/>
      <c r="C205" s="220"/>
      <c r="D205" s="45"/>
      <c r="E205" s="44" t="s">
        <v>21</v>
      </c>
      <c r="F205" s="6"/>
      <c r="G205" s="6"/>
      <c r="H205" s="35"/>
      <c r="I205" s="23"/>
      <c r="J205" s="27"/>
      <c r="K205" s="50"/>
      <c r="L205" s="12"/>
      <c r="M205" s="13"/>
      <c r="N205" s="32">
        <f t="shared" ref="N205:S205" si="96" xml:space="preserve"> SUM(N142:N204)</f>
        <v>-1900391.8102443675</v>
      </c>
      <c r="O205" s="9">
        <f t="shared" si="96"/>
        <v>-1.1029682445496736E-2</v>
      </c>
      <c r="P205" s="32">
        <f t="shared" si="96"/>
        <v>121558565.64306885</v>
      </c>
      <c r="Q205" s="11">
        <f t="shared" si="96"/>
        <v>70.55136579444185</v>
      </c>
      <c r="R205" s="11">
        <f t="shared" si="96"/>
        <v>-51.751088231639081</v>
      </c>
      <c r="S205" s="155">
        <f t="shared" si="96"/>
        <v>122.30245402608094</v>
      </c>
      <c r="T205" s="38"/>
      <c r="U205" s="45"/>
      <c r="V205" s="45"/>
      <c r="W205" s="144">
        <f xml:space="preserve"> SUM(W142:W204)</f>
        <v>8.8693043111725059E-4</v>
      </c>
      <c r="X205" s="144">
        <f xml:space="preserve"> SUM(X142:X204)</f>
        <v>5.1844098120637852E-3</v>
      </c>
      <c r="Y205" s="207"/>
      <c r="Z205" s="165"/>
      <c r="AA205" s="175"/>
      <c r="AB205" s="164"/>
      <c r="AC205" s="165"/>
      <c r="AD205" s="171"/>
      <c r="AE205" s="187">
        <f xml:space="preserve"> SUM(AE142:AE204)</f>
        <v>4.1141443879973656E-2</v>
      </c>
      <c r="AF205" s="208"/>
      <c r="AH205" s="170"/>
      <c r="AI205" s="43"/>
    </row>
    <row r="206" spans="1:35" x14ac:dyDescent="0.2">
      <c r="C206" s="222"/>
      <c r="D206" s="43"/>
      <c r="E206" s="12"/>
      <c r="F206" s="6"/>
      <c r="G206" s="6"/>
      <c r="H206" s="35"/>
      <c r="I206" s="23"/>
      <c r="J206" s="27"/>
      <c r="K206" s="50"/>
      <c r="L206" s="12"/>
      <c r="M206" s="13"/>
      <c r="O206" s="9"/>
      <c r="Q206" s="52"/>
      <c r="R206" s="52"/>
      <c r="S206" s="148"/>
      <c r="W206" s="143"/>
      <c r="X206" s="143"/>
      <c r="Y206" s="194"/>
      <c r="Z206" s="179"/>
      <c r="AA206" s="174"/>
      <c r="AB206" s="167"/>
      <c r="AC206" s="161"/>
      <c r="AD206" s="163"/>
      <c r="AE206" s="186"/>
      <c r="AF206" s="197"/>
      <c r="AH206" s="170"/>
      <c r="AI206" s="43"/>
    </row>
    <row r="207" spans="1:35" s="43" customFormat="1" x14ac:dyDescent="0.2">
      <c r="B207" s="51">
        <v>1883</v>
      </c>
      <c r="D207" s="43" t="s">
        <v>36</v>
      </c>
      <c r="E207" s="19" t="s">
        <v>78</v>
      </c>
      <c r="F207" s="20">
        <v>0</v>
      </c>
      <c r="G207" s="20">
        <v>0</v>
      </c>
      <c r="H207" s="36">
        <f t="shared" ref="H207:H238" si="97">IF(OR(G207="#N/A N/A",F207="#N/A N/A"),0,  G207 - F207)</f>
        <v>0</v>
      </c>
      <c r="I207" s="24">
        <f t="shared" ref="I207:I238" si="98">IF(OR(F207=0,F207="#N/A N/A"),0,H207 / F207*100)</f>
        <v>0</v>
      </c>
      <c r="J207" s="28">
        <v>2847936.1323000002</v>
      </c>
      <c r="K207" s="51" t="str">
        <f>CONCATENATE(C335,D207, " Curncy")</f>
        <v>EURUSD Curncy</v>
      </c>
      <c r="L207" s="19">
        <f>IF(D207 = C335,1,_xll.BDP(K207,$L$7))</f>
        <v>1</v>
      </c>
      <c r="M207" s="21">
        <f>IF(D207 = C335,1,_xll.BDP(K207,$M$7)*L207)</f>
        <v>1.2408999999999999</v>
      </c>
      <c r="N207" s="7">
        <f t="shared" ref="N207:N238" si="99">H207*J207*T207/M207</f>
        <v>0</v>
      </c>
      <c r="O207" s="53">
        <f>N207 / Y335</f>
        <v>0</v>
      </c>
      <c r="P207" s="7">
        <f t="shared" ref="P207:P238" si="100">G207*J207*T207/M207</f>
        <v>0</v>
      </c>
      <c r="Q207" s="54">
        <f>P207 / Y335*100</f>
        <v>0</v>
      </c>
      <c r="R207" s="54">
        <f t="shared" ref="R207:R238" si="101">IF(Q207&lt;0,Q207,0)</f>
        <v>0</v>
      </c>
      <c r="S207" s="150">
        <f t="shared" ref="S207:S238" si="102">IF(Q207&gt;0,Q207,0)</f>
        <v>0</v>
      </c>
      <c r="T207" s="33">
        <f t="shared" ref="T207:T238" si="103">IF(EXACT(D207,UPPER(D207)),1,0.01)/V207</f>
        <v>1</v>
      </c>
      <c r="U207" s="43">
        <v>1</v>
      </c>
      <c r="V207" s="43">
        <v>1</v>
      </c>
      <c r="W207" s="143">
        <f t="shared" ref="W207:W238" si="104">IF(AND(Q207&lt;0,O207&gt;0),O207,0)</f>
        <v>0</v>
      </c>
      <c r="X207" s="143">
        <f t="shared" ref="X207:X238" si="105">IF(AND(Q207&gt;0,O207&gt;0),O207,0)</f>
        <v>0</v>
      </c>
      <c r="Y207" s="194"/>
      <c r="Z207" s="180">
        <v>0</v>
      </c>
      <c r="AA207" s="174">
        <f t="shared" ref="AA207:AA238" si="106">IF(OR(F207="#N/A N/A",Z207="#N/A N/A"),0,  F207 - Z207)</f>
        <v>0</v>
      </c>
      <c r="AB207" s="168">
        <f t="shared" ref="AB207:AB238" si="107">IF(OR(Z207=0,Z207="#N/A N/A"),0,AA207 / Z207*100)</f>
        <v>0</v>
      </c>
      <c r="AC207" s="161">
        <v>2847936.1323000002</v>
      </c>
      <c r="AD207" s="163">
        <f>IF(D207 = C335,1,_xll.BDP(K207,$AD$7)*L207)</f>
        <v>1.2317</v>
      </c>
      <c r="AE207" s="186">
        <f>AA207*AC207*T207/AD207 / AF335</f>
        <v>0</v>
      </c>
      <c r="AF207" s="197"/>
      <c r="AG207" s="188"/>
      <c r="AH207" s="170"/>
    </row>
    <row r="208" spans="1:35" s="43" customFormat="1" x14ac:dyDescent="0.2">
      <c r="B208" s="48"/>
      <c r="C208" s="223" t="s">
        <v>77</v>
      </c>
      <c r="D208" s="43" t="str">
        <f>_xll.BDP(C208,$D$7)</f>
        <v>USD</v>
      </c>
      <c r="E208" s="19" t="s">
        <v>414</v>
      </c>
      <c r="F208" s="20">
        <f>_xll.BDP(C208,$F$7)</f>
        <v>53.18</v>
      </c>
      <c r="G208" s="20">
        <f>_xll.BDP(C208,$G$7)</f>
        <v>53.234999999999999</v>
      </c>
      <c r="H208" s="36">
        <f t="shared" si="97"/>
        <v>5.4999999999999716E-2</v>
      </c>
      <c r="I208" s="24">
        <f t="shared" si="98"/>
        <v>0.10342233922527214</v>
      </c>
      <c r="J208" s="28">
        <v>16700</v>
      </c>
      <c r="K208" s="51" t="str">
        <f>CONCATENATE(C335,D208, " Curncy")</f>
        <v>EURUSD Curncy</v>
      </c>
      <c r="L208" s="19">
        <f>IF(D208 = C335,1,_xll.BDP(K208,$L$7))</f>
        <v>1</v>
      </c>
      <c r="M208" s="21">
        <f>IF(D208 = C335,1,_xll.BDP(K208,$M$7)*L208)</f>
        <v>1.2408999999999999</v>
      </c>
      <c r="N208" s="7">
        <f t="shared" si="99"/>
        <v>740.18857281005342</v>
      </c>
      <c r="O208" s="53">
        <f>N208 / Y335</f>
        <v>4.2959798415625307E-6</v>
      </c>
      <c r="P208" s="7">
        <f t="shared" si="100"/>
        <v>716435.24860987999</v>
      </c>
      <c r="Q208" s="54">
        <f>P208 / Y335*100</f>
        <v>0.41581179430105908</v>
      </c>
      <c r="R208" s="54">
        <f t="shared" si="101"/>
        <v>0</v>
      </c>
      <c r="S208" s="150">
        <f t="shared" si="102"/>
        <v>0.41581179430105908</v>
      </c>
      <c r="T208" s="33">
        <f t="shared" si="103"/>
        <v>1</v>
      </c>
      <c r="U208" s="43">
        <v>0</v>
      </c>
      <c r="V208" s="43">
        <v>1</v>
      </c>
      <c r="W208" s="143">
        <f t="shared" si="104"/>
        <v>0</v>
      </c>
      <c r="X208" s="143">
        <f t="shared" si="105"/>
        <v>4.2959798415625307E-6</v>
      </c>
      <c r="Y208" s="194"/>
      <c r="Z208" s="180">
        <f>_xll.BDH(C208,$Z$7,$D$1,$D$1)</f>
        <v>55</v>
      </c>
      <c r="AA208" s="174">
        <f t="shared" si="106"/>
        <v>-1.8200000000000003</v>
      </c>
      <c r="AB208" s="168">
        <f t="shared" si="107"/>
        <v>-3.3090909090909095</v>
      </c>
      <c r="AC208" s="161">
        <v>16700</v>
      </c>
      <c r="AD208" s="163">
        <f>IF(D208 = C335,1,_xll.BDP(K208,$AD$7)*L208)</f>
        <v>1.2317</v>
      </c>
      <c r="AE208" s="186">
        <f>AA208*AC208*T208/AD208 / AF335</f>
        <v>-1.4288827846527198E-4</v>
      </c>
      <c r="AF208" s="197"/>
      <c r="AG208" s="188"/>
      <c r="AH208" s="170"/>
    </row>
    <row r="209" spans="2:34" s="43" customFormat="1" x14ac:dyDescent="0.2">
      <c r="B209" s="51">
        <v>19517</v>
      </c>
      <c r="D209" s="43" t="s">
        <v>36</v>
      </c>
      <c r="E209" s="19" t="s">
        <v>76</v>
      </c>
      <c r="F209" s="20">
        <v>9.9999999999999995E-7</v>
      </c>
      <c r="G209" s="20">
        <v>9.9999999999999995E-7</v>
      </c>
      <c r="H209" s="36">
        <f t="shared" si="97"/>
        <v>0</v>
      </c>
      <c r="I209" s="24">
        <f t="shared" si="98"/>
        <v>0</v>
      </c>
      <c r="J209" s="28">
        <v>210610</v>
      </c>
      <c r="K209" s="51" t="str">
        <f>CONCATENATE(C335,D209, " Curncy")</f>
        <v>EURUSD Curncy</v>
      </c>
      <c r="L209" s="19">
        <f>IF(D209 = C335,1,_xll.BDP(K209,$L$7))</f>
        <v>1</v>
      </c>
      <c r="M209" s="21">
        <f>IF(D209 = C335,1,_xll.BDP(K209,$M$7)*L209)</f>
        <v>1.2408999999999999</v>
      </c>
      <c r="N209" s="7">
        <f t="shared" si="99"/>
        <v>0</v>
      </c>
      <c r="O209" s="53">
        <f>N209 / Y335</f>
        <v>0</v>
      </c>
      <c r="P209" s="7">
        <f t="shared" si="100"/>
        <v>0.16972358771859136</v>
      </c>
      <c r="Q209" s="54">
        <f>P209 / Y335*100</f>
        <v>9.8505858947358663E-8</v>
      </c>
      <c r="R209" s="54">
        <f t="shared" si="101"/>
        <v>0</v>
      </c>
      <c r="S209" s="150">
        <f t="shared" si="102"/>
        <v>9.8505858947358663E-8</v>
      </c>
      <c r="T209" s="33">
        <f t="shared" si="103"/>
        <v>1</v>
      </c>
      <c r="U209" s="43">
        <v>1</v>
      </c>
      <c r="V209" s="43">
        <v>1</v>
      </c>
      <c r="W209" s="143">
        <f t="shared" si="104"/>
        <v>0</v>
      </c>
      <c r="X209" s="143">
        <f t="shared" si="105"/>
        <v>0</v>
      </c>
      <c r="Y209" s="194"/>
      <c r="Z209" s="180">
        <v>9.9999999999999995E-7</v>
      </c>
      <c r="AA209" s="174">
        <f t="shared" si="106"/>
        <v>0</v>
      </c>
      <c r="AB209" s="168">
        <f t="shared" si="107"/>
        <v>0</v>
      </c>
      <c r="AC209" s="161">
        <v>210610</v>
      </c>
      <c r="AD209" s="163">
        <f>IF(D209 = C335,1,_xll.BDP(K209,$AD$7)*L209)</f>
        <v>1.2317</v>
      </c>
      <c r="AE209" s="186">
        <f>AA209*AC209*T209/AD209 / AF335</f>
        <v>0</v>
      </c>
      <c r="AF209" s="197"/>
      <c r="AG209" s="188"/>
      <c r="AH209" s="170"/>
    </row>
    <row r="210" spans="2:34" s="43" customFormat="1" x14ac:dyDescent="0.2">
      <c r="B210" s="48"/>
      <c r="C210" s="223" t="s">
        <v>75</v>
      </c>
      <c r="D210" s="43" t="str">
        <f>_xll.BDP(C210,$D$7)</f>
        <v>USD</v>
      </c>
      <c r="E210" s="19" t="s">
        <v>413</v>
      </c>
      <c r="F210" s="20">
        <f>_xll.BDP(C210,$F$7)</f>
        <v>176.21</v>
      </c>
      <c r="G210" s="20">
        <f>_xll.BDP(C210,$G$7)</f>
        <v>176.43</v>
      </c>
      <c r="H210" s="36">
        <f t="shared" si="97"/>
        <v>0.21999999999999886</v>
      </c>
      <c r="I210" s="24">
        <f t="shared" si="98"/>
        <v>0.12485103002099701</v>
      </c>
      <c r="J210" s="28">
        <v>-23222</v>
      </c>
      <c r="K210" s="51" t="str">
        <f>CONCATENATE(C335,D210, " Curncy")</f>
        <v>EURUSD Curncy</v>
      </c>
      <c r="L210" s="19">
        <f>IF(D210 = C335,1,_xll.BDP(K210,$L$7))</f>
        <v>1</v>
      </c>
      <c r="M210" s="21">
        <f>IF(D210 = C335,1,_xll.BDP(K210,$M$7)*L210)</f>
        <v>1.2408999999999999</v>
      </c>
      <c r="N210" s="7">
        <f t="shared" si="99"/>
        <v>-4117.0440809089969</v>
      </c>
      <c r="O210" s="53">
        <f>N210 / Y335</f>
        <v>-2.3894908713955712E-5</v>
      </c>
      <c r="P210" s="7">
        <f t="shared" si="100"/>
        <v>-3301682.2145217182</v>
      </c>
      <c r="Q210" s="54">
        <f>P210 / Y335*100</f>
        <v>-1.9162630656378306</v>
      </c>
      <c r="R210" s="54">
        <f t="shared" si="101"/>
        <v>-1.9162630656378306</v>
      </c>
      <c r="S210" s="150">
        <f t="shared" si="102"/>
        <v>0</v>
      </c>
      <c r="T210" s="33">
        <f t="shared" si="103"/>
        <v>1</v>
      </c>
      <c r="U210" s="43">
        <v>0</v>
      </c>
      <c r="V210" s="43">
        <v>1</v>
      </c>
      <c r="W210" s="143">
        <f t="shared" si="104"/>
        <v>0</v>
      </c>
      <c r="X210" s="143">
        <f t="shared" si="105"/>
        <v>0</v>
      </c>
      <c r="Y210" s="194"/>
      <c r="Z210" s="180">
        <f>_xll.BDH(C210,$Z$7,$D$1,$D$1)</f>
        <v>178.97</v>
      </c>
      <c r="AA210" s="174">
        <f t="shared" si="106"/>
        <v>-2.7599999999999909</v>
      </c>
      <c r="AB210" s="168">
        <f t="shared" si="107"/>
        <v>-1.5421579035592505</v>
      </c>
      <c r="AC210" s="161">
        <v>-23222</v>
      </c>
      <c r="AD210" s="163">
        <f>IF(D210 = C335,1,_xll.BDP(K210,$AD$7)*L210)</f>
        <v>1.2317</v>
      </c>
      <c r="AE210" s="186">
        <f>AA210*AC210*T210/AD210 / AF335</f>
        <v>3.0131270721052428E-4</v>
      </c>
      <c r="AF210" s="197"/>
      <c r="AG210" s="188"/>
      <c r="AH210" s="170"/>
    </row>
    <row r="211" spans="2:34" s="43" customFormat="1" x14ac:dyDescent="0.2">
      <c r="B211" s="48"/>
      <c r="C211" s="223" t="s">
        <v>74</v>
      </c>
      <c r="D211" s="43" t="str">
        <f>_xll.BDP(C211,$D$7)</f>
        <v>USD</v>
      </c>
      <c r="E211" s="19" t="s">
        <v>375</v>
      </c>
      <c r="F211" s="20">
        <f>_xll.BDP(C211,$F$7)</f>
        <v>45.54</v>
      </c>
      <c r="G211" s="20">
        <f>_xll.BDP(C211,$G$7)</f>
        <v>45.77</v>
      </c>
      <c r="H211" s="36">
        <f t="shared" si="97"/>
        <v>0.23000000000000398</v>
      </c>
      <c r="I211" s="24">
        <f t="shared" si="98"/>
        <v>0.50505050505051374</v>
      </c>
      <c r="J211" s="28">
        <v>-48000</v>
      </c>
      <c r="K211" s="51" t="str">
        <f>CONCATENATE(C335,D211, " Curncy")</f>
        <v>EURUSD Curncy</v>
      </c>
      <c r="L211" s="19">
        <f>IF(D211 = C335,1,_xll.BDP(K211,$L$7))</f>
        <v>1</v>
      </c>
      <c r="M211" s="21">
        <f>IF(D211 = C335,1,_xll.BDP(K211,$M$7)*L211)</f>
        <v>1.2408999999999999</v>
      </c>
      <c r="N211" s="7">
        <f t="shared" si="99"/>
        <v>-8896.7684744944727</v>
      </c>
      <c r="O211" s="53">
        <f>N211 / Y335</f>
        <v>-5.1635947143006422E-5</v>
      </c>
      <c r="P211" s="7">
        <f t="shared" si="100"/>
        <v>-1770456.9264243694</v>
      </c>
      <c r="Q211" s="54">
        <f>P211 / Y335*100</f>
        <v>-1.02755534814581</v>
      </c>
      <c r="R211" s="54">
        <f t="shared" si="101"/>
        <v>-1.02755534814581</v>
      </c>
      <c r="S211" s="150">
        <f t="shared" si="102"/>
        <v>0</v>
      </c>
      <c r="T211" s="33">
        <f t="shared" si="103"/>
        <v>1</v>
      </c>
      <c r="U211" s="43">
        <v>0</v>
      </c>
      <c r="V211" s="43">
        <v>1</v>
      </c>
      <c r="W211" s="143">
        <f t="shared" si="104"/>
        <v>0</v>
      </c>
      <c r="X211" s="143">
        <f t="shared" si="105"/>
        <v>0</v>
      </c>
      <c r="Y211" s="194"/>
      <c r="Z211" s="180">
        <f>_xll.BDH(C211,$Z$7,$D$1,$D$1)</f>
        <v>46.31</v>
      </c>
      <c r="AA211" s="174">
        <f t="shared" si="106"/>
        <v>-0.77000000000000313</v>
      </c>
      <c r="AB211" s="168">
        <f t="shared" si="107"/>
        <v>-1.6627078384798166</v>
      </c>
      <c r="AC211" s="161">
        <v>-48000</v>
      </c>
      <c r="AD211" s="163">
        <f>IF(D211 = C335,1,_xll.BDP(K211,$AD$7)*L211)</f>
        <v>1.2317</v>
      </c>
      <c r="AE211" s="186">
        <f>AA211*AC211*T211/AD211 / AF335</f>
        <v>1.7375635888913841E-4</v>
      </c>
      <c r="AF211" s="197"/>
      <c r="AG211" s="188"/>
      <c r="AH211" s="170"/>
    </row>
    <row r="212" spans="2:34" s="43" customFormat="1" x14ac:dyDescent="0.2">
      <c r="B212" s="48"/>
      <c r="C212" s="223" t="s">
        <v>73</v>
      </c>
      <c r="D212" s="43" t="str">
        <f>_xll.BDP(C212,$D$7)</f>
        <v>USD</v>
      </c>
      <c r="E212" s="19" t="s">
        <v>412</v>
      </c>
      <c r="F212" s="20">
        <f>_xll.BDP(C212,$F$7)</f>
        <v>108.21</v>
      </c>
      <c r="G212" s="20">
        <f>_xll.BDP(C212,$G$7)</f>
        <v>108.44499999999999</v>
      </c>
      <c r="H212" s="36">
        <f t="shared" si="97"/>
        <v>0.23499999999999943</v>
      </c>
      <c r="I212" s="24">
        <f t="shared" si="98"/>
        <v>0.21717031697624936</v>
      </c>
      <c r="J212" s="28">
        <v>15000</v>
      </c>
      <c r="K212" s="51" t="str">
        <f>CONCATENATE(C335,D212, " Curncy")</f>
        <v>EURUSD Curncy</v>
      </c>
      <c r="L212" s="19">
        <f>IF(D212 = C335,1,_xll.BDP(K212,$L$7))</f>
        <v>1</v>
      </c>
      <c r="M212" s="21">
        <f>IF(D212 = C335,1,_xll.BDP(K212,$M$7)*L212)</f>
        <v>1.2408999999999999</v>
      </c>
      <c r="N212" s="7">
        <f t="shared" si="99"/>
        <v>2840.6801515029347</v>
      </c>
      <c r="O212" s="53">
        <f>N212 / Y335</f>
        <v>1.6487021166584608E-5</v>
      </c>
      <c r="P212" s="7">
        <f t="shared" si="100"/>
        <v>1310883.2299137723</v>
      </c>
      <c r="Q212" s="54">
        <f>P212 / Y335*100</f>
        <v>0.76082340868522214</v>
      </c>
      <c r="R212" s="54">
        <f t="shared" si="101"/>
        <v>0</v>
      </c>
      <c r="S212" s="150">
        <f t="shared" si="102"/>
        <v>0.76082340868522214</v>
      </c>
      <c r="T212" s="33">
        <f t="shared" si="103"/>
        <v>1</v>
      </c>
      <c r="U212" s="43">
        <v>0</v>
      </c>
      <c r="V212" s="43">
        <v>1</v>
      </c>
      <c r="W212" s="143">
        <f t="shared" si="104"/>
        <v>0</v>
      </c>
      <c r="X212" s="143">
        <f t="shared" si="105"/>
        <v>1.6487021166584608E-5</v>
      </c>
      <c r="Y212" s="194"/>
      <c r="Z212" s="180">
        <f>_xll.BDH(C212,$Z$7,$D$1,$D$1)</f>
        <v>113.89</v>
      </c>
      <c r="AA212" s="174">
        <f t="shared" si="106"/>
        <v>-5.6800000000000068</v>
      </c>
      <c r="AB212" s="168">
        <f t="shared" si="107"/>
        <v>-4.9872684168934995</v>
      </c>
      <c r="AC212" s="161">
        <v>15000</v>
      </c>
      <c r="AD212" s="163">
        <f>IF(D212 = C335,1,_xll.BDP(K212,$AD$7)*L212)</f>
        <v>1.2317</v>
      </c>
      <c r="AE212" s="186">
        <f>AA212*AC212*T212/AD212 / AF335</f>
        <v>-4.0054225588080487E-4</v>
      </c>
      <c r="AF212" s="197"/>
      <c r="AG212" s="188"/>
      <c r="AH212" s="170"/>
    </row>
    <row r="213" spans="2:34" s="43" customFormat="1" x14ac:dyDescent="0.2">
      <c r="B213" s="48"/>
      <c r="C213" s="223" t="s">
        <v>72</v>
      </c>
      <c r="D213" s="43" t="str">
        <f>_xll.BDP(C213,$D$7)</f>
        <v>USD</v>
      </c>
      <c r="E213" s="19" t="s">
        <v>411</v>
      </c>
      <c r="F213" s="20">
        <f>_xll.BDP(C213,$F$7)</f>
        <v>22.45</v>
      </c>
      <c r="G213" s="20">
        <f>_xll.BDP(C213,$G$7)</f>
        <v>22.61</v>
      </c>
      <c r="H213" s="36">
        <f t="shared" si="97"/>
        <v>0.16000000000000014</v>
      </c>
      <c r="I213" s="24">
        <f t="shared" si="98"/>
        <v>0.71269487750556859</v>
      </c>
      <c r="J213" s="28">
        <v>50100</v>
      </c>
      <c r="K213" s="51" t="str">
        <f>CONCATENATE(C335,D213, " Curncy")</f>
        <v>EURUSD Curncy</v>
      </c>
      <c r="L213" s="19">
        <f>IF(D213 = C335,1,_xll.BDP(K213,$L$7))</f>
        <v>1</v>
      </c>
      <c r="M213" s="21">
        <f>IF(D213 = C335,1,_xll.BDP(K213,$M$7)*L213)</f>
        <v>1.2408999999999999</v>
      </c>
      <c r="N213" s="7">
        <f t="shared" si="99"/>
        <v>6459.8275445241425</v>
      </c>
      <c r="O213" s="53">
        <f>N213 / Y335</f>
        <v>3.7492187708182317E-5</v>
      </c>
      <c r="P213" s="7">
        <f t="shared" si="100"/>
        <v>912854.379885567</v>
      </c>
      <c r="Q213" s="54">
        <f>P213 / Y335*100</f>
        <v>0.5298114775512508</v>
      </c>
      <c r="R213" s="54">
        <f t="shared" si="101"/>
        <v>0</v>
      </c>
      <c r="S213" s="150">
        <f t="shared" si="102"/>
        <v>0.5298114775512508</v>
      </c>
      <c r="T213" s="33">
        <f t="shared" si="103"/>
        <v>1</v>
      </c>
      <c r="U213" s="43">
        <v>0</v>
      </c>
      <c r="V213" s="43">
        <v>1</v>
      </c>
      <c r="W213" s="143">
        <f t="shared" si="104"/>
        <v>0</v>
      </c>
      <c r="X213" s="143">
        <f t="shared" si="105"/>
        <v>3.7492187708182317E-5</v>
      </c>
      <c r="Y213" s="194"/>
      <c r="Z213" s="180">
        <f>_xll.BDH(C213,$Z$7,$D$1,$D$1)</f>
        <v>24.12</v>
      </c>
      <c r="AA213" s="174">
        <f t="shared" si="106"/>
        <v>-1.6700000000000017</v>
      </c>
      <c r="AB213" s="168">
        <f t="shared" si="107"/>
        <v>-6.9237147595356623</v>
      </c>
      <c r="AC213" s="161">
        <v>50100</v>
      </c>
      <c r="AD213" s="163">
        <f>IF(D213 = C335,1,_xll.BDP(K213,$AD$7)*L213)</f>
        <v>1.2317</v>
      </c>
      <c r="AE213" s="186">
        <f>AA213*AC213*T213/AD213 / AF335</f>
        <v>-3.9333531599506218E-4</v>
      </c>
      <c r="AF213" s="197"/>
      <c r="AG213" s="188"/>
      <c r="AH213" s="170"/>
    </row>
    <row r="214" spans="2:34" s="43" customFormat="1" x14ac:dyDescent="0.2">
      <c r="B214" s="48"/>
      <c r="C214" s="223" t="s">
        <v>409</v>
      </c>
      <c r="D214" s="43" t="str">
        <f>_xll.BDP(C214,$D$7)</f>
        <v>USD</v>
      </c>
      <c r="E214" s="19" t="s">
        <v>410</v>
      </c>
      <c r="F214" s="20">
        <f>_xll.BDP(C214,$F$7)</f>
        <v>14.1</v>
      </c>
      <c r="G214" s="20">
        <f>_xll.BDP(C214,$G$7)</f>
        <v>13.95</v>
      </c>
      <c r="H214" s="36">
        <f t="shared" si="97"/>
        <v>-0.15000000000000036</v>
      </c>
      <c r="I214" s="24">
        <f t="shared" si="98"/>
        <v>-1.0638297872340452</v>
      </c>
      <c r="J214" s="28">
        <v>437000</v>
      </c>
      <c r="K214" s="51" t="str">
        <f>CONCATENATE(C335,D214, " Curncy")</f>
        <v>EURUSD Curncy</v>
      </c>
      <c r="L214" s="19">
        <f>IF(D214 = C335,1,_xll.BDP(K214,$L$7))</f>
        <v>1</v>
      </c>
      <c r="M214" s="21">
        <f>IF(D214 = C335,1,_xll.BDP(K214,$M$7)*L214)</f>
        <v>1.2408999999999999</v>
      </c>
      <c r="N214" s="7">
        <f t="shared" si="99"/>
        <v>-52824.56281731015</v>
      </c>
      <c r="O214" s="53">
        <f>N214 / Y335</f>
        <v>-3.065884361615961E-4</v>
      </c>
      <c r="P214" s="7">
        <f t="shared" si="100"/>
        <v>4912684.3420098322</v>
      </c>
      <c r="Q214" s="54">
        <f>P214 / Y335*100</f>
        <v>2.8512724563028371</v>
      </c>
      <c r="R214" s="54">
        <f t="shared" si="101"/>
        <v>0</v>
      </c>
      <c r="S214" s="150">
        <f t="shared" si="102"/>
        <v>2.8512724563028371</v>
      </c>
      <c r="T214" s="33">
        <f t="shared" si="103"/>
        <v>1</v>
      </c>
      <c r="U214" s="43">
        <v>0</v>
      </c>
      <c r="V214" s="43">
        <v>1</v>
      </c>
      <c r="W214" s="143">
        <f t="shared" si="104"/>
        <v>0</v>
      </c>
      <c r="X214" s="143">
        <f t="shared" si="105"/>
        <v>0</v>
      </c>
      <c r="Y214" s="194"/>
      <c r="Z214" s="180">
        <f>_xll.BDH(C214,$Z$7,$D$1,$D$1)</f>
        <v>14.1</v>
      </c>
      <c r="AA214" s="174">
        <f t="shared" si="106"/>
        <v>0</v>
      </c>
      <c r="AB214" s="168">
        <f t="shared" si="107"/>
        <v>0</v>
      </c>
      <c r="AC214" s="161">
        <v>437000</v>
      </c>
      <c r="AD214" s="163">
        <f>IF(D214 = C335,1,_xll.BDP(K214,$AD$7)*L214)</f>
        <v>1.2317</v>
      </c>
      <c r="AE214" s="186">
        <f>AA214*AC214*T214/AD214 / AF335</f>
        <v>0</v>
      </c>
      <c r="AF214" s="197"/>
      <c r="AG214" s="188"/>
      <c r="AH214" s="170"/>
    </row>
    <row r="215" spans="2:34" s="43" customFormat="1" x14ac:dyDescent="0.2">
      <c r="B215" s="48"/>
      <c r="C215" s="223" t="s">
        <v>71</v>
      </c>
      <c r="D215" s="43" t="str">
        <f>_xll.BDP(C215,$D$7)</f>
        <v>USD</v>
      </c>
      <c r="E215" s="19" t="s">
        <v>408</v>
      </c>
      <c r="F215" s="20">
        <f>_xll.BDP(C215,$F$7)</f>
        <v>146.38</v>
      </c>
      <c r="G215" s="20">
        <f>_xll.BDP(C215,$G$7)</f>
        <v>151.88</v>
      </c>
      <c r="H215" s="36">
        <f t="shared" si="97"/>
        <v>5.5</v>
      </c>
      <c r="I215" s="24">
        <f t="shared" si="98"/>
        <v>3.7573438994398143</v>
      </c>
      <c r="J215" s="28">
        <v>-13600</v>
      </c>
      <c r="K215" s="51" t="str">
        <f>CONCATENATE(C335,D215, " Curncy")</f>
        <v>EURUSD Curncy</v>
      </c>
      <c r="L215" s="19">
        <f>IF(D215 = C335,1,_xll.BDP(K215,$L$7))</f>
        <v>1</v>
      </c>
      <c r="M215" s="21">
        <f>IF(D215 = C335,1,_xll.BDP(K215,$M$7)*L215)</f>
        <v>1.2408999999999999</v>
      </c>
      <c r="N215" s="7">
        <f t="shared" si="99"/>
        <v>-60278.829881537597</v>
      </c>
      <c r="O215" s="53">
        <f>N215 / Y335</f>
        <v>-3.4985225057036355E-4</v>
      </c>
      <c r="P215" s="7">
        <f t="shared" si="100"/>
        <v>-1664572.4877105327</v>
      </c>
      <c r="Q215" s="54">
        <f>P215 / Y335*100</f>
        <v>-0.9661010875750331</v>
      </c>
      <c r="R215" s="54">
        <f t="shared" si="101"/>
        <v>-0.9661010875750331</v>
      </c>
      <c r="S215" s="150">
        <f t="shared" si="102"/>
        <v>0</v>
      </c>
      <c r="T215" s="33">
        <f t="shared" si="103"/>
        <v>1</v>
      </c>
      <c r="U215" s="43">
        <v>0</v>
      </c>
      <c r="V215" s="43">
        <v>1</v>
      </c>
      <c r="W215" s="143">
        <f t="shared" si="104"/>
        <v>0</v>
      </c>
      <c r="X215" s="143">
        <f t="shared" si="105"/>
        <v>0</v>
      </c>
      <c r="Y215" s="194"/>
      <c r="Z215" s="180">
        <f>_xll.BDH(C215,$Z$7,$D$1,$D$1)</f>
        <v>163.69</v>
      </c>
      <c r="AA215" s="174">
        <f t="shared" si="106"/>
        <v>-17.310000000000002</v>
      </c>
      <c r="AB215" s="168">
        <f t="shared" si="107"/>
        <v>-10.57486712688619</v>
      </c>
      <c r="AC215" s="161">
        <v>-13600</v>
      </c>
      <c r="AD215" s="163">
        <f>IF(D215 = C335,1,_xll.BDP(K215,$AD$7)*L215)</f>
        <v>1.2317</v>
      </c>
      <c r="AE215" s="186">
        <f>AA215*AC215*T215/AD215 / AF335</f>
        <v>1.1067377430802284E-3</v>
      </c>
      <c r="AF215" s="197"/>
      <c r="AG215" s="188"/>
      <c r="AH215" s="170"/>
    </row>
    <row r="216" spans="2:34" s="43" customFormat="1" x14ac:dyDescent="0.2">
      <c r="B216" s="48"/>
      <c r="C216" s="223" t="s">
        <v>70</v>
      </c>
      <c r="D216" s="43" t="str">
        <f>_xll.BDP(C216,$D$7)</f>
        <v>USD</v>
      </c>
      <c r="E216" s="19" t="s">
        <v>372</v>
      </c>
      <c r="F216" s="20">
        <f>_xll.BDP(C216,$F$7)</f>
        <v>43.6</v>
      </c>
      <c r="G216" s="20">
        <f>_xll.BDP(C216,$G$7)</f>
        <v>43.54</v>
      </c>
      <c r="H216" s="36">
        <f t="shared" si="97"/>
        <v>-6.0000000000002274E-2</v>
      </c>
      <c r="I216" s="24">
        <f t="shared" si="98"/>
        <v>-0.13761467889908779</v>
      </c>
      <c r="J216" s="28">
        <v>-132500</v>
      </c>
      <c r="K216" s="51" t="str">
        <f>CONCATENATE(C335,D216, " Curncy")</f>
        <v>EURUSD Curncy</v>
      </c>
      <c r="L216" s="19">
        <f>IF(D216 = C335,1,_xll.BDP(K216,$L$7))</f>
        <v>1</v>
      </c>
      <c r="M216" s="21">
        <f>IF(D216 = C335,1,_xll.BDP(K216,$M$7)*L216)</f>
        <v>1.2408999999999999</v>
      </c>
      <c r="N216" s="7">
        <f t="shared" si="99"/>
        <v>6406.6403416877283</v>
      </c>
      <c r="O216" s="53">
        <f>N216 / Y335</f>
        <v>3.718349454591572E-5</v>
      </c>
      <c r="P216" s="7">
        <f t="shared" si="100"/>
        <v>-4649085.3412845517</v>
      </c>
      <c r="Q216" s="54">
        <f>P216 / Y335*100</f>
        <v>-2.6982822542151816</v>
      </c>
      <c r="R216" s="54">
        <f t="shared" si="101"/>
        <v>-2.6982822542151816</v>
      </c>
      <c r="S216" s="150">
        <f t="shared" si="102"/>
        <v>0</v>
      </c>
      <c r="T216" s="33">
        <f t="shared" si="103"/>
        <v>1</v>
      </c>
      <c r="U216" s="43">
        <v>0</v>
      </c>
      <c r="V216" s="43">
        <v>1</v>
      </c>
      <c r="W216" s="143">
        <f t="shared" si="104"/>
        <v>3.718349454591572E-5</v>
      </c>
      <c r="X216" s="143">
        <f t="shared" si="105"/>
        <v>0</v>
      </c>
      <c r="Y216" s="194"/>
      <c r="Z216" s="180">
        <f>_xll.BDH(C216,$Z$7,$D$1,$D$1)</f>
        <v>44.25</v>
      </c>
      <c r="AA216" s="174">
        <f t="shared" si="106"/>
        <v>-0.64999999999999858</v>
      </c>
      <c r="AB216" s="168">
        <f t="shared" si="107"/>
        <v>-1.4689265536723131</v>
      </c>
      <c r="AC216" s="161">
        <v>-132500</v>
      </c>
      <c r="AD216" s="163">
        <f>IF(D216 = C335,1,_xll.BDP(K216,$AD$7)*L216)</f>
        <v>1.2317</v>
      </c>
      <c r="AE216" s="186">
        <f>AA216*AC216*T216/AD216 / AF335</f>
        <v>4.0489086605321838E-4</v>
      </c>
      <c r="AF216" s="197"/>
      <c r="AG216" s="188"/>
      <c r="AH216" s="170"/>
    </row>
    <row r="217" spans="2:34" s="43" customFormat="1" x14ac:dyDescent="0.2">
      <c r="B217" s="48"/>
      <c r="C217" s="223" t="s">
        <v>406</v>
      </c>
      <c r="D217" s="43" t="str">
        <f>_xll.BDP(C217,$D$7)</f>
        <v>USD</v>
      </c>
      <c r="E217" s="19" t="s">
        <v>407</v>
      </c>
      <c r="F217" s="20">
        <f>_xll.BDP(C217,$F$7)</f>
        <v>19.45</v>
      </c>
      <c r="G217" s="20">
        <f>_xll.BDP(C217,$G$7)</f>
        <v>19.170000000000002</v>
      </c>
      <c r="H217" s="36">
        <f t="shared" si="97"/>
        <v>-0.27999999999999758</v>
      </c>
      <c r="I217" s="24">
        <f t="shared" si="98"/>
        <v>-1.439588688946003</v>
      </c>
      <c r="J217" s="28">
        <v>-138000</v>
      </c>
      <c r="K217" s="51" t="str">
        <f>CONCATENATE(C335,D217, " Curncy")</f>
        <v>EURUSD Curncy</v>
      </c>
      <c r="L217" s="19">
        <f>IF(D217 = C335,1,_xll.BDP(K217,$L$7))</f>
        <v>1</v>
      </c>
      <c r="M217" s="21">
        <f>IF(D217 = C335,1,_xll.BDP(K217,$M$7)*L217)</f>
        <v>1.2408999999999999</v>
      </c>
      <c r="N217" s="7">
        <f t="shared" si="99"/>
        <v>31138.689660729848</v>
      </c>
      <c r="O217" s="53">
        <f>N217 / Y335</f>
        <v>1.807258150005178E-4</v>
      </c>
      <c r="P217" s="7">
        <f t="shared" si="100"/>
        <v>-2131888.1457007015</v>
      </c>
      <c r="Q217" s="54">
        <f>P217 / Y335*100</f>
        <v>-1.2373263834142703</v>
      </c>
      <c r="R217" s="54">
        <f t="shared" si="101"/>
        <v>-1.2373263834142703</v>
      </c>
      <c r="S217" s="150">
        <f t="shared" si="102"/>
        <v>0</v>
      </c>
      <c r="T217" s="33">
        <f t="shared" si="103"/>
        <v>1</v>
      </c>
      <c r="U217" s="43">
        <v>0</v>
      </c>
      <c r="V217" s="43">
        <v>1</v>
      </c>
      <c r="W217" s="143">
        <f t="shared" si="104"/>
        <v>1.807258150005178E-4</v>
      </c>
      <c r="X217" s="143">
        <f t="shared" si="105"/>
        <v>0</v>
      </c>
      <c r="Y217" s="194"/>
      <c r="Z217" s="180">
        <f>_xll.BDH(C217,$Z$7,$D$1,$D$1)</f>
        <v>20.64</v>
      </c>
      <c r="AA217" s="174">
        <f t="shared" si="106"/>
        <v>-1.1900000000000013</v>
      </c>
      <c r="AB217" s="168">
        <f t="shared" si="107"/>
        <v>-5.7655038759689985</v>
      </c>
      <c r="AC217" s="161">
        <v>-138000</v>
      </c>
      <c r="AD217" s="163">
        <f>IF(D217 = C335,1,_xll.BDP(K217,$AD$7)*L217)</f>
        <v>1.2317</v>
      </c>
      <c r="AE217" s="186">
        <f>AA217*AC217*T217/AD217 / AF335</f>
        <v>7.7203109460969211E-4</v>
      </c>
      <c r="AF217" s="197"/>
      <c r="AG217" s="188"/>
      <c r="AH217" s="170"/>
    </row>
    <row r="218" spans="2:34" s="43" customFormat="1" x14ac:dyDescent="0.2">
      <c r="B218" s="48"/>
      <c r="C218" s="223" t="s">
        <v>69</v>
      </c>
      <c r="D218" s="43" t="str">
        <f>_xll.BDP(C218,$D$7)</f>
        <v>USD</v>
      </c>
      <c r="E218" s="19" t="s">
        <v>371</v>
      </c>
      <c r="F218" s="20">
        <f>_xll.BDP(C218,$F$7)</f>
        <v>324.54000000000002</v>
      </c>
      <c r="G218" s="20">
        <f>_xll.BDP(C218,$G$7)</f>
        <v>333.12</v>
      </c>
      <c r="H218" s="36">
        <f t="shared" si="97"/>
        <v>8.5799999999999841</v>
      </c>
      <c r="I218" s="24">
        <f t="shared" si="98"/>
        <v>2.6437419116287617</v>
      </c>
      <c r="J218" s="28">
        <v>-14800</v>
      </c>
      <c r="K218" s="51" t="str">
        <f>CONCATENATE(C335,D218, " Curncy")</f>
        <v>EURUSD Curncy</v>
      </c>
      <c r="L218" s="19">
        <f>IF(D218 = C335,1,_xll.BDP(K218,$L$7))</f>
        <v>1</v>
      </c>
      <c r="M218" s="21">
        <f>IF(D218 = C335,1,_xll.BDP(K218,$M$7)*L218)</f>
        <v>1.2408999999999999</v>
      </c>
      <c r="N218" s="7">
        <f t="shared" si="99"/>
        <v>-102332.17825771599</v>
      </c>
      <c r="O218" s="53">
        <f>N218 / Y335</f>
        <v>-5.939256442035691E-4</v>
      </c>
      <c r="P218" s="7">
        <f t="shared" si="100"/>
        <v>-3973064.711096785</v>
      </c>
      <c r="Q218" s="54">
        <f>P218 / Y335*100</f>
        <v>-2.3059266969358192</v>
      </c>
      <c r="R218" s="54">
        <f t="shared" si="101"/>
        <v>-2.3059266969358192</v>
      </c>
      <c r="S218" s="150">
        <f t="shared" si="102"/>
        <v>0</v>
      </c>
      <c r="T218" s="33">
        <f t="shared" si="103"/>
        <v>1</v>
      </c>
      <c r="U218" s="43">
        <v>0</v>
      </c>
      <c r="V218" s="43">
        <v>1</v>
      </c>
      <c r="W218" s="143">
        <f t="shared" si="104"/>
        <v>0</v>
      </c>
      <c r="X218" s="143">
        <f t="shared" si="105"/>
        <v>0</v>
      </c>
      <c r="Y218" s="194"/>
      <c r="Z218" s="180">
        <f>_xll.BDH(C218,$Z$7,$D$1,$D$1)</f>
        <v>318.23</v>
      </c>
      <c r="AA218" s="174">
        <f t="shared" si="106"/>
        <v>6.3100000000000023</v>
      </c>
      <c r="AB218" s="168">
        <f t="shared" si="107"/>
        <v>1.9828425981208566</v>
      </c>
      <c r="AC218" s="161">
        <v>-14800</v>
      </c>
      <c r="AD218" s="163">
        <f>IF(D218 = C335,1,_xll.BDP(K218,$AD$7)*L218)</f>
        <v>1.2317</v>
      </c>
      <c r="AE218" s="186">
        <f>AA218*AC218*T218/AD218 / AF335</f>
        <v>-4.3903568300700203E-4</v>
      </c>
      <c r="AF218" s="197"/>
      <c r="AG218" s="188"/>
      <c r="AH218" s="170"/>
    </row>
    <row r="219" spans="2:34" s="43" customFormat="1" x14ac:dyDescent="0.2">
      <c r="B219" s="48"/>
      <c r="C219" s="223" t="s">
        <v>68</v>
      </c>
      <c r="D219" s="43" t="str">
        <f>_xll.BDP(C219,$D$7)</f>
        <v>USD</v>
      </c>
      <c r="E219" s="19" t="s">
        <v>405</v>
      </c>
      <c r="F219" s="20">
        <f>_xll.BDP(C219,$F$7)</f>
        <v>53.26</v>
      </c>
      <c r="G219" s="20">
        <f>_xll.BDP(C219,$G$7)</f>
        <v>53.66</v>
      </c>
      <c r="H219" s="36">
        <f t="shared" si="97"/>
        <v>0.39999999999999858</v>
      </c>
      <c r="I219" s="24">
        <f t="shared" si="98"/>
        <v>0.75103266992113893</v>
      </c>
      <c r="J219" s="28">
        <v>17200</v>
      </c>
      <c r="K219" s="51" t="str">
        <f>CONCATENATE(C335,D219, " Curncy")</f>
        <v>EURUSD Curncy</v>
      </c>
      <c r="L219" s="19">
        <f>IF(D219 = C335,1,_xll.BDP(K219,$L$7))</f>
        <v>1</v>
      </c>
      <c r="M219" s="21">
        <f>IF(D219 = C335,1,_xll.BDP(K219,$M$7)*L219)</f>
        <v>1.2408999999999999</v>
      </c>
      <c r="N219" s="7">
        <f t="shared" si="99"/>
        <v>5544.3629623660054</v>
      </c>
      <c r="O219" s="53">
        <f>N219 / Y335</f>
        <v>3.2178923581872902E-5</v>
      </c>
      <c r="P219" s="7">
        <f t="shared" si="100"/>
        <v>743776.29140140221</v>
      </c>
      <c r="Q219" s="54">
        <f>P219 / Y335*100</f>
        <v>0.43168025985082642</v>
      </c>
      <c r="R219" s="54">
        <f t="shared" si="101"/>
        <v>0</v>
      </c>
      <c r="S219" s="150">
        <f t="shared" si="102"/>
        <v>0.43168025985082642</v>
      </c>
      <c r="T219" s="33">
        <f t="shared" si="103"/>
        <v>1</v>
      </c>
      <c r="U219" s="43">
        <v>0</v>
      </c>
      <c r="V219" s="43">
        <v>1</v>
      </c>
      <c r="W219" s="143">
        <f t="shared" si="104"/>
        <v>0</v>
      </c>
      <c r="X219" s="143">
        <f t="shared" si="105"/>
        <v>3.2178923581872902E-5</v>
      </c>
      <c r="Y219" s="194"/>
      <c r="Z219" s="180">
        <f>_xll.BDH(C219,$Z$7,$D$1,$D$1)</f>
        <v>54.69</v>
      </c>
      <c r="AA219" s="174">
        <f t="shared" si="106"/>
        <v>-1.4299999999999997</v>
      </c>
      <c r="AB219" s="168">
        <f t="shared" si="107"/>
        <v>-2.6147376119948795</v>
      </c>
      <c r="AC219" s="161">
        <v>17200</v>
      </c>
      <c r="AD219" s="163">
        <f>IF(D219 = C335,1,_xll.BDP(K219,$AD$7)*L219)</f>
        <v>1.2317</v>
      </c>
      <c r="AE219" s="186">
        <f>AA219*AC219*T219/AD219 / AF335</f>
        <v>-1.1563071978455709E-4</v>
      </c>
      <c r="AF219" s="197"/>
      <c r="AG219" s="188"/>
      <c r="AH219" s="170"/>
    </row>
    <row r="220" spans="2:34" s="43" customFormat="1" x14ac:dyDescent="0.2">
      <c r="B220" s="51">
        <v>2582</v>
      </c>
      <c r="D220" s="43" t="s">
        <v>36</v>
      </c>
      <c r="E220" s="19" t="s">
        <v>67</v>
      </c>
      <c r="F220" s="20">
        <v>0.16500000000000001</v>
      </c>
      <c r="G220" s="20">
        <v>0.16500000000000001</v>
      </c>
      <c r="H220" s="36">
        <f t="shared" si="97"/>
        <v>0</v>
      </c>
      <c r="I220" s="24">
        <f t="shared" si="98"/>
        <v>0</v>
      </c>
      <c r="J220" s="28">
        <v>6122944</v>
      </c>
      <c r="K220" s="51" t="str">
        <f>CONCATENATE(C335,D220, " Curncy")</f>
        <v>EURUSD Curncy</v>
      </c>
      <c r="L220" s="19">
        <f>IF(D220 = C335,1,_xll.BDP(K220,$L$7))</f>
        <v>1</v>
      </c>
      <c r="M220" s="21">
        <f>IF(D220 = C335,1,_xll.BDP(K220,$M$7)*L220)</f>
        <v>1.2408999999999999</v>
      </c>
      <c r="N220" s="7">
        <f t="shared" si="99"/>
        <v>0</v>
      </c>
      <c r="O220" s="53">
        <f>N220 / Y335</f>
        <v>0</v>
      </c>
      <c r="P220" s="7">
        <f t="shared" si="100"/>
        <v>814155.66121363535</v>
      </c>
      <c r="Q220" s="54">
        <f>P220 / Y335*100</f>
        <v>0.47252773643742008</v>
      </c>
      <c r="R220" s="54">
        <f t="shared" si="101"/>
        <v>0</v>
      </c>
      <c r="S220" s="150">
        <f t="shared" si="102"/>
        <v>0.47252773643742008</v>
      </c>
      <c r="T220" s="33">
        <f t="shared" si="103"/>
        <v>1</v>
      </c>
      <c r="U220" s="43">
        <v>1</v>
      </c>
      <c r="V220" s="43">
        <v>1</v>
      </c>
      <c r="W220" s="143">
        <f t="shared" si="104"/>
        <v>0</v>
      </c>
      <c r="X220" s="143">
        <f t="shared" si="105"/>
        <v>0</v>
      </c>
      <c r="Y220" s="194"/>
      <c r="Z220" s="180">
        <v>0.16500000000000001</v>
      </c>
      <c r="AA220" s="174">
        <f t="shared" si="106"/>
        <v>0</v>
      </c>
      <c r="AB220" s="168">
        <f t="shared" si="107"/>
        <v>0</v>
      </c>
      <c r="AC220" s="161">
        <v>6122944</v>
      </c>
      <c r="AD220" s="163">
        <f>IF(D220 = C335,1,_xll.BDP(K220,$AD$7)*L220)</f>
        <v>1.2317</v>
      </c>
      <c r="AE220" s="186">
        <f>AA220*AC220*T220/AD220 / AF335</f>
        <v>0</v>
      </c>
      <c r="AF220" s="197"/>
      <c r="AG220" s="188"/>
      <c r="AH220" s="170"/>
    </row>
    <row r="221" spans="2:34" s="43" customFormat="1" x14ac:dyDescent="0.2">
      <c r="B221" s="51">
        <v>22796</v>
      </c>
      <c r="D221" s="43" t="s">
        <v>36</v>
      </c>
      <c r="E221" s="19" t="s">
        <v>66</v>
      </c>
      <c r="F221" s="20">
        <v>4.33</v>
      </c>
      <c r="G221" s="20">
        <v>4.33</v>
      </c>
      <c r="H221" s="36">
        <f t="shared" si="97"/>
        <v>0</v>
      </c>
      <c r="I221" s="24">
        <f t="shared" si="98"/>
        <v>0</v>
      </c>
      <c r="J221" s="28">
        <v>129475</v>
      </c>
      <c r="K221" s="51" t="str">
        <f>CONCATENATE(C335,D221, " Curncy")</f>
        <v>EURUSD Curncy</v>
      </c>
      <c r="L221" s="19">
        <f>IF(D221 = C335,1,_xll.BDP(K221,$L$7))</f>
        <v>1</v>
      </c>
      <c r="M221" s="21">
        <f>IF(D221 = C335,1,_xll.BDP(K221,$M$7)*L221)</f>
        <v>1.2408999999999999</v>
      </c>
      <c r="N221" s="7">
        <f t="shared" si="99"/>
        <v>0</v>
      </c>
      <c r="O221" s="53">
        <f>N221 / Y335</f>
        <v>0</v>
      </c>
      <c r="P221" s="7">
        <f t="shared" si="100"/>
        <v>451790.43436215655</v>
      </c>
      <c r="Q221" s="54">
        <f>P221 / Y335*100</f>
        <v>0.26221461259017192</v>
      </c>
      <c r="R221" s="54">
        <f t="shared" si="101"/>
        <v>0</v>
      </c>
      <c r="S221" s="150">
        <f t="shared" si="102"/>
        <v>0.26221461259017192</v>
      </c>
      <c r="T221" s="33">
        <f t="shared" si="103"/>
        <v>1</v>
      </c>
      <c r="U221" s="43">
        <v>1</v>
      </c>
      <c r="V221" s="43">
        <v>1</v>
      </c>
      <c r="W221" s="143">
        <f t="shared" si="104"/>
        <v>0</v>
      </c>
      <c r="X221" s="143">
        <f t="shared" si="105"/>
        <v>0</v>
      </c>
      <c r="Y221" s="194"/>
      <c r="Z221" s="180">
        <v>4.33</v>
      </c>
      <c r="AA221" s="174">
        <f t="shared" si="106"/>
        <v>0</v>
      </c>
      <c r="AB221" s="168">
        <f t="shared" si="107"/>
        <v>0</v>
      </c>
      <c r="AC221" s="161">
        <v>129475</v>
      </c>
      <c r="AD221" s="163">
        <f>IF(D221 = C335,1,_xll.BDP(K221,$AD$7)*L221)</f>
        <v>1.2317</v>
      </c>
      <c r="AE221" s="186">
        <f>AA221*AC221*T221/AD221 / AF335</f>
        <v>0</v>
      </c>
      <c r="AF221" s="197"/>
      <c r="AG221" s="188"/>
      <c r="AH221" s="170"/>
    </row>
    <row r="222" spans="2:34" s="43" customFormat="1" x14ac:dyDescent="0.2">
      <c r="B222" s="48"/>
      <c r="C222" s="223" t="s">
        <v>65</v>
      </c>
      <c r="D222" s="43" t="str">
        <f>_xll.BDP(C222,$D$7)</f>
        <v>USD</v>
      </c>
      <c r="E222" s="19" t="s">
        <v>366</v>
      </c>
      <c r="F222" s="20">
        <f>_xll.BDP(C222,$F$7)</f>
        <v>21.06</v>
      </c>
      <c r="G222" s="20">
        <f>_xll.BDP(C222,$G$7)</f>
        <v>21.3</v>
      </c>
      <c r="H222" s="36">
        <f t="shared" si="97"/>
        <v>0.24000000000000199</v>
      </c>
      <c r="I222" s="24">
        <f t="shared" si="98"/>
        <v>1.1396011396011492</v>
      </c>
      <c r="J222" s="28">
        <v>-213500</v>
      </c>
      <c r="K222" s="51" t="str">
        <f>CONCATENATE(C335,D222, " Curncy")</f>
        <v>EURUSD Curncy</v>
      </c>
      <c r="L222" s="19">
        <f>IF(D222 = C335,1,_xll.BDP(K222,$L$7))</f>
        <v>1</v>
      </c>
      <c r="M222" s="21">
        <f>IF(D222 = C335,1,_xll.BDP(K222,$M$7)*L222)</f>
        <v>1.2408999999999999</v>
      </c>
      <c r="N222" s="7">
        <f t="shared" si="99"/>
        <v>-41292.610202272888</v>
      </c>
      <c r="O222" s="53">
        <f>N222 / Y335</f>
        <v>-2.3965814597895157E-4</v>
      </c>
      <c r="P222" s="7">
        <f t="shared" si="100"/>
        <v>-3664719.1554516884</v>
      </c>
      <c r="Q222" s="54">
        <f>P222 / Y335*100</f>
        <v>-2.1269660455631776</v>
      </c>
      <c r="R222" s="54">
        <f t="shared" si="101"/>
        <v>-2.1269660455631776</v>
      </c>
      <c r="S222" s="150">
        <f t="shared" si="102"/>
        <v>0</v>
      </c>
      <c r="T222" s="33">
        <f t="shared" si="103"/>
        <v>1</v>
      </c>
      <c r="U222" s="43">
        <v>0</v>
      </c>
      <c r="V222" s="43">
        <v>1</v>
      </c>
      <c r="W222" s="143">
        <f t="shared" si="104"/>
        <v>0</v>
      </c>
      <c r="X222" s="143">
        <f t="shared" si="105"/>
        <v>0</v>
      </c>
      <c r="Y222" s="194"/>
      <c r="Z222" s="180">
        <f>_xll.BDH(C222,$Z$7,$D$1,$D$1)</f>
        <v>21.89</v>
      </c>
      <c r="AA222" s="174">
        <f t="shared" si="106"/>
        <v>-0.83000000000000185</v>
      </c>
      <c r="AB222" s="168">
        <f t="shared" si="107"/>
        <v>-3.7916857012334484</v>
      </c>
      <c r="AC222" s="161">
        <v>-213500</v>
      </c>
      <c r="AD222" s="163">
        <f>IF(D222 = C335,1,_xll.BDP(K222,$AD$7)*L222)</f>
        <v>1.2317</v>
      </c>
      <c r="AE222" s="186">
        <f>AA222*AC222*T222/AD222 / AF335</f>
        <v>8.3307617903002483E-4</v>
      </c>
      <c r="AF222" s="197"/>
      <c r="AG222" s="188"/>
      <c r="AH222" s="170"/>
    </row>
    <row r="223" spans="2:34" s="43" customFormat="1" x14ac:dyDescent="0.2">
      <c r="B223" s="48"/>
      <c r="C223" s="223" t="s">
        <v>64</v>
      </c>
      <c r="D223" s="43" t="str">
        <f>_xll.BDP(C223,$D$7)</f>
        <v>USD</v>
      </c>
      <c r="E223" s="19" t="s">
        <v>404</v>
      </c>
      <c r="F223" s="20">
        <f>_xll.BDP(C223,$F$7)</f>
        <v>9.39</v>
      </c>
      <c r="G223" s="20">
        <f>_xll.BDP(C223,$G$7)</f>
        <v>8.9766999999999992</v>
      </c>
      <c r="H223" s="36">
        <f t="shared" si="97"/>
        <v>-0.41330000000000133</v>
      </c>
      <c r="I223" s="24">
        <f t="shared" si="98"/>
        <v>-4.4014909478168409</v>
      </c>
      <c r="J223" s="28">
        <v>-430000</v>
      </c>
      <c r="K223" s="51" t="str">
        <f>CONCATENATE(C335,D223, " Curncy")</f>
        <v>EURUSD Curncy</v>
      </c>
      <c r="L223" s="19">
        <f>IF(D223 = C335,1,_xll.BDP(K223,$L$7))</f>
        <v>1</v>
      </c>
      <c r="M223" s="21">
        <f>IF(D223 = C335,1,_xll.BDP(K223,$M$7)*L223)</f>
        <v>1.2408999999999999</v>
      </c>
      <c r="N223" s="7">
        <f t="shared" si="99"/>
        <v>143217.82577161785</v>
      </c>
      <c r="O223" s="53">
        <f>N223 / Y335</f>
        <v>8.3122181977426002E-4</v>
      </c>
      <c r="P223" s="7">
        <f t="shared" si="100"/>
        <v>-3110630.1877669431</v>
      </c>
      <c r="Q223" s="54">
        <f>P223 / Y335*100</f>
        <v>-1.8053783957337466</v>
      </c>
      <c r="R223" s="54">
        <f t="shared" si="101"/>
        <v>-1.8053783957337466</v>
      </c>
      <c r="S223" s="150">
        <f t="shared" si="102"/>
        <v>0</v>
      </c>
      <c r="T223" s="33">
        <f t="shared" si="103"/>
        <v>1</v>
      </c>
      <c r="U223" s="43">
        <v>0</v>
      </c>
      <c r="V223" s="43">
        <v>1</v>
      </c>
      <c r="W223" s="143">
        <f t="shared" si="104"/>
        <v>8.3122181977426002E-4</v>
      </c>
      <c r="X223" s="143">
        <f t="shared" si="105"/>
        <v>0</v>
      </c>
      <c r="Y223" s="194"/>
      <c r="Z223" s="180">
        <f>_xll.BDH(C223,$Z$7,$D$1,$D$1)</f>
        <v>9.3699999999999992</v>
      </c>
      <c r="AA223" s="174">
        <f t="shared" si="106"/>
        <v>2.000000000000135E-2</v>
      </c>
      <c r="AB223" s="168">
        <f t="shared" si="107"/>
        <v>0.21344717182498774</v>
      </c>
      <c r="AC223" s="161">
        <v>-430000</v>
      </c>
      <c r="AD223" s="163">
        <f>IF(D223 = C335,1,_xll.BDP(K223,$AD$7)*L223)</f>
        <v>1.2317</v>
      </c>
      <c r="AE223" s="186">
        <f>AA223*AC223*T223/AD223 / AF335</f>
        <v>-4.0430321602994728E-5</v>
      </c>
      <c r="AF223" s="197"/>
      <c r="AG223" s="188"/>
      <c r="AH223" s="170"/>
    </row>
    <row r="224" spans="2:34" s="43" customFormat="1" x14ac:dyDescent="0.2">
      <c r="B224" s="48"/>
      <c r="C224" s="223" t="s">
        <v>63</v>
      </c>
      <c r="D224" s="43" t="str">
        <f>_xll.BDP(C224,$D$7)</f>
        <v>USD</v>
      </c>
      <c r="E224" s="19" t="s">
        <v>403</v>
      </c>
      <c r="F224" s="20">
        <f>_xll.BDP(C224,$F$7)</f>
        <v>1323.4</v>
      </c>
      <c r="G224" s="20">
        <f>_xll.BDP(C224,$G$7)</f>
        <v>1338.2</v>
      </c>
      <c r="H224" s="36">
        <f t="shared" si="97"/>
        <v>14.799999999999955</v>
      </c>
      <c r="I224" s="24">
        <f t="shared" si="98"/>
        <v>1.1183315701979712</v>
      </c>
      <c r="J224" s="28">
        <v>0</v>
      </c>
      <c r="K224" s="51" t="str">
        <f>CONCATENATE(C335,D224, " Curncy")</f>
        <v>EURUSD Curncy</v>
      </c>
      <c r="L224" s="19">
        <f>IF(D224 = C335,1,_xll.BDP(K224,$L$7))</f>
        <v>1</v>
      </c>
      <c r="M224" s="21">
        <f>IF(D224 = C335,1,_xll.BDP(K224,$M$7)*L224)</f>
        <v>1.2408999999999999</v>
      </c>
      <c r="N224" s="7">
        <f t="shared" si="99"/>
        <v>0</v>
      </c>
      <c r="O224" s="53">
        <f>N224 / Y335</f>
        <v>0</v>
      </c>
      <c r="P224" s="7">
        <f t="shared" si="100"/>
        <v>0</v>
      </c>
      <c r="Q224" s="54">
        <f>P224 / Y335*100</f>
        <v>0</v>
      </c>
      <c r="R224" s="54">
        <f t="shared" si="101"/>
        <v>0</v>
      </c>
      <c r="S224" s="150">
        <f t="shared" si="102"/>
        <v>0</v>
      </c>
      <c r="T224" s="33">
        <f t="shared" si="103"/>
        <v>100</v>
      </c>
      <c r="U224" s="43">
        <v>0</v>
      </c>
      <c r="V224" s="43">
        <v>0.01</v>
      </c>
      <c r="W224" s="143">
        <f t="shared" si="104"/>
        <v>0</v>
      </c>
      <c r="X224" s="143">
        <f t="shared" si="105"/>
        <v>0</v>
      </c>
      <c r="Y224" s="194"/>
      <c r="Z224" s="180">
        <f>_xll.BDH(C224,$Z$7,$D$1,$D$1)</f>
        <v>1332.8</v>
      </c>
      <c r="AA224" s="174">
        <f t="shared" si="106"/>
        <v>-9.3999999999998636</v>
      </c>
      <c r="AB224" s="168">
        <f t="shared" si="107"/>
        <v>-0.70528211284512787</v>
      </c>
      <c r="AC224" s="161">
        <v>0</v>
      </c>
      <c r="AD224" s="163">
        <f>IF(D224 = C335,1,_xll.BDP(K224,$AD$7)*L224)</f>
        <v>1.2317</v>
      </c>
      <c r="AE224" s="186">
        <f>AA224*AC224*T224/AD224 / AF335</f>
        <v>0</v>
      </c>
      <c r="AF224" s="197"/>
      <c r="AG224" s="188"/>
      <c r="AH224" s="170"/>
    </row>
    <row r="225" spans="2:34" s="43" customFormat="1" x14ac:dyDescent="0.2">
      <c r="B225" s="48"/>
      <c r="C225" s="223" t="s">
        <v>62</v>
      </c>
      <c r="D225" s="43" t="str">
        <f>_xll.BDP(C225,$D$7)</f>
        <v>USD</v>
      </c>
      <c r="E225" s="19" t="s">
        <v>402</v>
      </c>
      <c r="F225" s="20">
        <f>_xll.BDP(C225,$F$7)</f>
        <v>61.2</v>
      </c>
      <c r="G225" s="20">
        <f>_xll.BDP(C225,$G$7)</f>
        <v>62.88</v>
      </c>
      <c r="H225" s="36">
        <f t="shared" si="97"/>
        <v>1.6799999999999997</v>
      </c>
      <c r="I225" s="24">
        <f t="shared" si="98"/>
        <v>2.7450980392156854</v>
      </c>
      <c r="J225" s="28">
        <v>40000</v>
      </c>
      <c r="K225" s="51" t="str">
        <f>CONCATENATE(C335,D225, " Curncy")</f>
        <v>EURUSD Curncy</v>
      </c>
      <c r="L225" s="19">
        <f>IF(D225 = C335,1,_xll.BDP(K225,$L$7))</f>
        <v>1</v>
      </c>
      <c r="M225" s="21">
        <f>IF(D225 = C335,1,_xll.BDP(K225,$M$7)*L225)</f>
        <v>1.2408999999999999</v>
      </c>
      <c r="N225" s="7">
        <f t="shared" si="99"/>
        <v>54154.242888226283</v>
      </c>
      <c r="O225" s="53">
        <f>N225 / Y335</f>
        <v>3.1430576521829451E-4</v>
      </c>
      <c r="P225" s="7">
        <f t="shared" si="100"/>
        <v>2026915.9481021841</v>
      </c>
      <c r="Q225" s="54">
        <f>P225 / Y335*100</f>
        <v>1.176401578388474</v>
      </c>
      <c r="R225" s="54">
        <f t="shared" si="101"/>
        <v>0</v>
      </c>
      <c r="S225" s="150">
        <f t="shared" si="102"/>
        <v>1.176401578388474</v>
      </c>
      <c r="T225" s="33">
        <f t="shared" si="103"/>
        <v>1</v>
      </c>
      <c r="U225" s="43">
        <v>0</v>
      </c>
      <c r="V225" s="43">
        <v>1</v>
      </c>
      <c r="W225" s="143">
        <f t="shared" si="104"/>
        <v>0</v>
      </c>
      <c r="X225" s="143">
        <f t="shared" si="105"/>
        <v>3.1430576521829451E-4</v>
      </c>
      <c r="Y225" s="194"/>
      <c r="Z225" s="180">
        <f>_xll.BDH(C225,$Z$7,$D$1,$D$1)</f>
        <v>64.12</v>
      </c>
      <c r="AA225" s="174">
        <f t="shared" si="106"/>
        <v>-2.9200000000000017</v>
      </c>
      <c r="AB225" s="168">
        <f t="shared" si="107"/>
        <v>-4.5539613225202764</v>
      </c>
      <c r="AC225" s="161">
        <v>40000</v>
      </c>
      <c r="AD225" s="163">
        <f>IF(D225 = C335,1,_xll.BDP(K225,$AD$7)*L225)</f>
        <v>1.2317</v>
      </c>
      <c r="AE225" s="186">
        <f>AA225*AC225*T225/AD225 / AF335</f>
        <v>-5.4910018177086839E-4</v>
      </c>
      <c r="AF225" s="197"/>
      <c r="AG225" s="188"/>
      <c r="AH225" s="170"/>
    </row>
    <row r="226" spans="2:34" s="43" customFormat="1" x14ac:dyDescent="0.2">
      <c r="B226" s="48"/>
      <c r="C226" s="223" t="s">
        <v>61</v>
      </c>
      <c r="D226" s="43" t="str">
        <f>_xll.BDP(C226,$D$7)</f>
        <v>USD</v>
      </c>
      <c r="E226" s="19" t="s">
        <v>365</v>
      </c>
      <c r="F226" s="20">
        <f>_xll.BDP(C226,$F$7)</f>
        <v>18.690000000000001</v>
      </c>
      <c r="G226" s="20">
        <f>_xll.BDP(C226,$G$7)</f>
        <v>19.149999999999999</v>
      </c>
      <c r="H226" s="36">
        <f t="shared" si="97"/>
        <v>0.4599999999999973</v>
      </c>
      <c r="I226" s="24">
        <f t="shared" si="98"/>
        <v>2.4612092027822219</v>
      </c>
      <c r="J226" s="28">
        <v>-338300</v>
      </c>
      <c r="K226" s="51" t="str">
        <f>CONCATENATE(C335,D226, " Curncy")</f>
        <v>EURUSD Curncy</v>
      </c>
      <c r="L226" s="19">
        <f>IF(D226 = C335,1,_xll.BDP(K226,$L$7))</f>
        <v>1</v>
      </c>
      <c r="M226" s="21">
        <f>IF(D226 = C335,1,_xll.BDP(K226,$M$7)*L226)</f>
        <v>1.2408999999999999</v>
      </c>
      <c r="N226" s="7">
        <f t="shared" si="99"/>
        <v>-125407.36562172545</v>
      </c>
      <c r="O226" s="53">
        <f>N226 / Y335</f>
        <v>-7.2785170493661132E-4</v>
      </c>
      <c r="P226" s="7">
        <f t="shared" si="100"/>
        <v>-5220763.1557740346</v>
      </c>
      <c r="Q226" s="54">
        <f>P226 / Y335*100</f>
        <v>-3.0300782933774313</v>
      </c>
      <c r="R226" s="54">
        <f t="shared" si="101"/>
        <v>-3.0300782933774313</v>
      </c>
      <c r="S226" s="150">
        <f t="shared" si="102"/>
        <v>0</v>
      </c>
      <c r="T226" s="33">
        <f t="shared" si="103"/>
        <v>1</v>
      </c>
      <c r="U226" s="43">
        <v>0</v>
      </c>
      <c r="V226" s="43">
        <v>1</v>
      </c>
      <c r="W226" s="143">
        <f t="shared" si="104"/>
        <v>0</v>
      </c>
      <c r="X226" s="143">
        <f t="shared" si="105"/>
        <v>0</v>
      </c>
      <c r="Y226" s="194"/>
      <c r="Z226" s="180">
        <f>_xll.BDH(C226,$Z$7,$D$1,$D$1)</f>
        <v>20.02</v>
      </c>
      <c r="AA226" s="174">
        <f t="shared" si="106"/>
        <v>-1.3299999999999983</v>
      </c>
      <c r="AB226" s="168">
        <f t="shared" si="107"/>
        <v>-6.6433566433566345</v>
      </c>
      <c r="AC226" s="161">
        <v>-228300</v>
      </c>
      <c r="AD226" s="163">
        <f>IF(D226 = C335,1,_xll.BDP(K226,$AD$7)*L226)</f>
        <v>1.2317</v>
      </c>
      <c r="AE226" s="186">
        <f>AA226*AC226*T226/AD226 / AF335</f>
        <v>1.4274677233966128E-3</v>
      </c>
      <c r="AF226" s="197"/>
      <c r="AG226" s="188"/>
      <c r="AH226" s="170"/>
    </row>
    <row r="227" spans="2:34" s="43" customFormat="1" x14ac:dyDescent="0.2">
      <c r="B227" s="48"/>
      <c r="C227" s="223" t="s">
        <v>60</v>
      </c>
      <c r="D227" s="43" t="str">
        <f>_xll.BDP(C227,$D$7)</f>
        <v>USD</v>
      </c>
      <c r="E227" s="19" t="s">
        <v>361</v>
      </c>
      <c r="F227" s="20">
        <f>_xll.BDP(C227,$F$7)</f>
        <v>128.44999999999999</v>
      </c>
      <c r="G227" s="20">
        <f>_xll.BDP(C227,$G$7)</f>
        <v>128.22</v>
      </c>
      <c r="H227" s="36">
        <f t="shared" si="97"/>
        <v>-0.22999999999998977</v>
      </c>
      <c r="I227" s="24">
        <f t="shared" si="98"/>
        <v>-0.17905799922147903</v>
      </c>
      <c r="J227" s="28">
        <v>-9400</v>
      </c>
      <c r="K227" s="51" t="str">
        <f>CONCATENATE(C335,D227, " Curncy")</f>
        <v>EURUSD Curncy</v>
      </c>
      <c r="L227" s="19">
        <f>IF(D227 = C335,1,_xll.BDP(K227,$L$7))</f>
        <v>1</v>
      </c>
      <c r="M227" s="21">
        <f>IF(D227 = C335,1,_xll.BDP(K227,$M$7)*L227)</f>
        <v>1.2408999999999999</v>
      </c>
      <c r="N227" s="7">
        <f t="shared" si="99"/>
        <v>1742.2838262550599</v>
      </c>
      <c r="O227" s="53">
        <f>N227 / Y335</f>
        <v>1.0112039648838133E-5</v>
      </c>
      <c r="P227" s="7">
        <f t="shared" si="100"/>
        <v>-971285.35740188579</v>
      </c>
      <c r="Q227" s="54">
        <f>P227 / Y335*100</f>
        <v>-0.56372422772786224</v>
      </c>
      <c r="R227" s="54">
        <f t="shared" si="101"/>
        <v>-0.56372422772786224</v>
      </c>
      <c r="S227" s="150">
        <f t="shared" si="102"/>
        <v>0</v>
      </c>
      <c r="T227" s="33">
        <f t="shared" si="103"/>
        <v>1</v>
      </c>
      <c r="U227" s="43">
        <v>0</v>
      </c>
      <c r="V227" s="43">
        <v>1</v>
      </c>
      <c r="W227" s="143">
        <f t="shared" si="104"/>
        <v>1.0112039648838133E-5</v>
      </c>
      <c r="X227" s="143">
        <f t="shared" si="105"/>
        <v>0</v>
      </c>
      <c r="Y227" s="194"/>
      <c r="Z227" s="180">
        <f>_xll.BDH(C227,$Z$7,$D$1,$D$1)</f>
        <v>127.02</v>
      </c>
      <c r="AA227" s="174">
        <f t="shared" si="106"/>
        <v>1.4299999999999926</v>
      </c>
      <c r="AB227" s="168">
        <f t="shared" si="107"/>
        <v>1.125806959533926</v>
      </c>
      <c r="AC227" s="161">
        <v>-9400</v>
      </c>
      <c r="AD227" s="163">
        <f>IF(D227 = C335,1,_xll.BDP(K227,$AD$7)*L227)</f>
        <v>1.2317</v>
      </c>
      <c r="AE227" s="186">
        <f>AA227*AC227*T227/AD227 / AF335</f>
        <v>-6.3193532905513449E-5</v>
      </c>
      <c r="AF227" s="197"/>
      <c r="AG227" s="188"/>
      <c r="AH227" s="170"/>
    </row>
    <row r="228" spans="2:34" s="43" customFormat="1" x14ac:dyDescent="0.2">
      <c r="B228" s="48"/>
      <c r="C228" s="223" t="s">
        <v>59</v>
      </c>
      <c r="D228" s="43" t="str">
        <f>_xll.BDP(C228,$D$7)</f>
        <v>USD</v>
      </c>
      <c r="E228" s="19" t="s">
        <v>401</v>
      </c>
      <c r="F228" s="20">
        <f>_xll.BDP(C228,$F$7)</f>
        <v>67.680000000000007</v>
      </c>
      <c r="G228" s="20">
        <f>_xll.BDP(C228,$G$7)</f>
        <v>69.209999999999994</v>
      </c>
      <c r="H228" s="36">
        <f t="shared" si="97"/>
        <v>1.5299999999999869</v>
      </c>
      <c r="I228" s="24">
        <f t="shared" si="98"/>
        <v>2.2606382978723207</v>
      </c>
      <c r="J228" s="28">
        <v>-46000</v>
      </c>
      <c r="K228" s="51" t="str">
        <f>CONCATENATE(C335,D228, " Curncy")</f>
        <v>EURUSD Curncy</v>
      </c>
      <c r="L228" s="19">
        <f>IF(D228 = C335,1,_xll.BDP(K228,$L$7))</f>
        <v>1</v>
      </c>
      <c r="M228" s="21">
        <f>IF(D228 = C335,1,_xll.BDP(K228,$M$7)*L228)</f>
        <v>1.2408999999999999</v>
      </c>
      <c r="N228" s="7">
        <f t="shared" si="99"/>
        <v>-56716.899024900806</v>
      </c>
      <c r="O228" s="53">
        <f>N228 / Y335</f>
        <v>-3.291791630366575E-4</v>
      </c>
      <c r="P228" s="7">
        <f t="shared" si="100"/>
        <v>-2565605.6088322988</v>
      </c>
      <c r="Q228" s="54">
        <f>P228 / Y335*100</f>
        <v>-1.4890516257364217</v>
      </c>
      <c r="R228" s="54">
        <f t="shared" si="101"/>
        <v>-1.4890516257364217</v>
      </c>
      <c r="S228" s="150">
        <f t="shared" si="102"/>
        <v>0</v>
      </c>
      <c r="T228" s="33">
        <f t="shared" si="103"/>
        <v>1</v>
      </c>
      <c r="U228" s="43">
        <v>0</v>
      </c>
      <c r="V228" s="43">
        <v>1</v>
      </c>
      <c r="W228" s="143">
        <f t="shared" si="104"/>
        <v>0</v>
      </c>
      <c r="X228" s="143">
        <f t="shared" si="105"/>
        <v>0</v>
      </c>
      <c r="Y228" s="194"/>
      <c r="Z228" s="180">
        <f>_xll.BDH(C228,$Z$7,$D$1,$D$1)</f>
        <v>68.95</v>
      </c>
      <c r="AA228" s="174">
        <f t="shared" si="106"/>
        <v>-1.269999999999996</v>
      </c>
      <c r="AB228" s="168">
        <f t="shared" si="107"/>
        <v>-1.8419144307469122</v>
      </c>
      <c r="AC228" s="161">
        <v>-46000</v>
      </c>
      <c r="AD228" s="163">
        <f>IF(D228 = C335,1,_xll.BDP(K228,$AD$7)*L228)</f>
        <v>1.2317</v>
      </c>
      <c r="AE228" s="186">
        <f>AA228*AC228*T228/AD228 / AF335</f>
        <v>2.7464411488916106E-4</v>
      </c>
      <c r="AF228" s="197"/>
      <c r="AG228" s="188"/>
      <c r="AH228" s="170"/>
    </row>
    <row r="229" spans="2:34" s="43" customFormat="1" x14ac:dyDescent="0.2">
      <c r="B229" s="48"/>
      <c r="C229" s="223" t="s">
        <v>58</v>
      </c>
      <c r="D229" s="43" t="str">
        <f>_xll.BDP(C229,$D$7)</f>
        <v>USD</v>
      </c>
      <c r="E229" s="19" t="s">
        <v>400</v>
      </c>
      <c r="F229" s="20">
        <f>_xll.BDP(C229,$F$7)</f>
        <v>3.64</v>
      </c>
      <c r="G229" s="20">
        <f>_xll.BDP(C229,$G$7)</f>
        <v>3.6949999999999998</v>
      </c>
      <c r="H229" s="36">
        <f t="shared" si="97"/>
        <v>5.4999999999999716E-2</v>
      </c>
      <c r="I229" s="24">
        <f t="shared" si="98"/>
        <v>1.5109890109890032</v>
      </c>
      <c r="J229" s="28">
        <v>1168312</v>
      </c>
      <c r="K229" s="51" t="str">
        <f>CONCATENATE(C335,D229, " Curncy")</f>
        <v>EURUSD Curncy</v>
      </c>
      <c r="L229" s="19">
        <f>IF(D229 = C335,1,_xll.BDP(K229,$L$7))</f>
        <v>1</v>
      </c>
      <c r="M229" s="21">
        <f>IF(D229 = C335,1,_xll.BDP(K229,$M$7)*L229)</f>
        <v>1.2408999999999999</v>
      </c>
      <c r="N229" s="7">
        <f t="shared" si="99"/>
        <v>51782.706100410731</v>
      </c>
      <c r="O229" s="53">
        <f>N229 / Y335</f>
        <v>3.0054160482967683E-4</v>
      </c>
      <c r="P229" s="7">
        <f t="shared" si="100"/>
        <v>3478856.3462003386</v>
      </c>
      <c r="Q229" s="54">
        <f>P229 / Y335*100</f>
        <v>2.01909314517393</v>
      </c>
      <c r="R229" s="54">
        <f t="shared" si="101"/>
        <v>0</v>
      </c>
      <c r="S229" s="150">
        <f t="shared" si="102"/>
        <v>2.01909314517393</v>
      </c>
      <c r="T229" s="33">
        <f t="shared" si="103"/>
        <v>1</v>
      </c>
      <c r="U229" s="43">
        <v>0</v>
      </c>
      <c r="V229" s="43">
        <v>1</v>
      </c>
      <c r="W229" s="143">
        <f t="shared" si="104"/>
        <v>0</v>
      </c>
      <c r="X229" s="143">
        <f t="shared" si="105"/>
        <v>3.0054160482967683E-4</v>
      </c>
      <c r="Y229" s="194"/>
      <c r="Z229" s="180">
        <f>_xll.BDH(C229,$Z$7,$D$1,$D$1)</f>
        <v>3.61</v>
      </c>
      <c r="AA229" s="174">
        <f t="shared" si="106"/>
        <v>3.0000000000000249E-2</v>
      </c>
      <c r="AB229" s="168">
        <f t="shared" si="107"/>
        <v>0.83102493074792938</v>
      </c>
      <c r="AC229" s="161">
        <v>1168312</v>
      </c>
      <c r="AD229" s="163">
        <f>IF(D229 = C335,1,_xll.BDP(K229,$AD$7)*L229)</f>
        <v>1.2317</v>
      </c>
      <c r="AE229" s="186">
        <f>AA229*AC229*T229/AD229 / AF335</f>
        <v>1.6477405776500642E-4</v>
      </c>
      <c r="AF229" s="197"/>
      <c r="AG229" s="188"/>
      <c r="AH229" s="170"/>
    </row>
    <row r="230" spans="2:34" s="43" customFormat="1" x14ac:dyDescent="0.2">
      <c r="B230" s="48"/>
      <c r="C230" s="223" t="s">
        <v>57</v>
      </c>
      <c r="D230" s="43" t="str">
        <f>_xll.BDP(C230,$D$7)</f>
        <v>USD</v>
      </c>
      <c r="E230" s="19" t="s">
        <v>358</v>
      </c>
      <c r="F230" s="20">
        <f>_xll.BDP(C230,$F$7)</f>
        <v>67.17</v>
      </c>
      <c r="G230" s="20">
        <f>_xll.BDP(C230,$G$7)</f>
        <v>67.34</v>
      </c>
      <c r="H230" s="36">
        <f t="shared" si="97"/>
        <v>0.17000000000000171</v>
      </c>
      <c r="I230" s="24">
        <f t="shared" si="98"/>
        <v>0.25308917671579828</v>
      </c>
      <c r="J230" s="28">
        <v>-62000</v>
      </c>
      <c r="K230" s="51" t="str">
        <f>CONCATENATE(C335,D230, " Curncy")</f>
        <v>EURUSD Curncy</v>
      </c>
      <c r="L230" s="19">
        <f>IF(D230 = C335,1,_xll.BDP(K230,$L$7))</f>
        <v>1</v>
      </c>
      <c r="M230" s="21">
        <f>IF(D230 = C335,1,_xll.BDP(K230,$M$7)*L230)</f>
        <v>1.2408999999999999</v>
      </c>
      <c r="N230" s="7">
        <f t="shared" si="99"/>
        <v>-8493.835119671292</v>
      </c>
      <c r="O230" s="53">
        <f>N230 / Y335</f>
        <v>-4.9297362580369909E-5</v>
      </c>
      <c r="P230" s="7">
        <f t="shared" si="100"/>
        <v>-3364557.9821097595</v>
      </c>
      <c r="Q230" s="54">
        <f>P230 / Y335*100</f>
        <v>-1.9527555271541628</v>
      </c>
      <c r="R230" s="54">
        <f t="shared" si="101"/>
        <v>-1.9527555271541628</v>
      </c>
      <c r="S230" s="150">
        <f t="shared" si="102"/>
        <v>0</v>
      </c>
      <c r="T230" s="33">
        <f t="shared" si="103"/>
        <v>1</v>
      </c>
      <c r="U230" s="43">
        <v>0</v>
      </c>
      <c r="V230" s="43">
        <v>1</v>
      </c>
      <c r="W230" s="143">
        <f t="shared" si="104"/>
        <v>0</v>
      </c>
      <c r="X230" s="143">
        <f t="shared" si="105"/>
        <v>0</v>
      </c>
      <c r="Y230" s="194"/>
      <c r="Z230" s="180">
        <f>_xll.BDH(C230,$Z$7,$D$1,$D$1)</f>
        <v>69.739999999999995</v>
      </c>
      <c r="AA230" s="174">
        <f t="shared" si="106"/>
        <v>-2.5699999999999932</v>
      </c>
      <c r="AB230" s="168">
        <f t="shared" si="107"/>
        <v>-3.6851161456839594</v>
      </c>
      <c r="AC230" s="161">
        <v>-62000</v>
      </c>
      <c r="AD230" s="163">
        <f>IF(D230 = C335,1,_xll.BDP(K230,$AD$7)*L230)</f>
        <v>1.2317</v>
      </c>
      <c r="AE230" s="186">
        <f>AA230*AC230*T230/AD230 / AF335</f>
        <v>7.4908923770008453E-4</v>
      </c>
      <c r="AF230" s="197"/>
      <c r="AG230" s="188"/>
      <c r="AH230" s="170"/>
    </row>
    <row r="231" spans="2:34" s="43" customFormat="1" x14ac:dyDescent="0.2">
      <c r="B231" s="48"/>
      <c r="C231" s="223" t="s">
        <v>56</v>
      </c>
      <c r="D231" s="43" t="str">
        <f>_xll.BDP(C231,$D$7)</f>
        <v>USD</v>
      </c>
      <c r="E231" s="19" t="s">
        <v>357</v>
      </c>
      <c r="F231" s="20">
        <f>_xll.BDP(C231,$F$7)</f>
        <v>66.150000000000006</v>
      </c>
      <c r="G231" s="20">
        <f>_xll.BDP(C231,$G$7)</f>
        <v>66.25</v>
      </c>
      <c r="H231" s="36">
        <f t="shared" si="97"/>
        <v>9.9999999999994316E-2</v>
      </c>
      <c r="I231" s="24">
        <f t="shared" si="98"/>
        <v>0.15117157974299972</v>
      </c>
      <c r="J231" s="28">
        <v>-60000</v>
      </c>
      <c r="K231" s="51" t="str">
        <f>CONCATENATE(C335,D231, " Curncy")</f>
        <v>EURUSD Curncy</v>
      </c>
      <c r="L231" s="19">
        <f>IF(D231 = C335,1,_xll.BDP(K231,$L$7))</f>
        <v>1</v>
      </c>
      <c r="M231" s="21">
        <f>IF(D231 = C335,1,_xll.BDP(K231,$M$7)*L231)</f>
        <v>1.2408999999999999</v>
      </c>
      <c r="N231" s="7">
        <f t="shared" si="99"/>
        <v>-4835.2002578770725</v>
      </c>
      <c r="O231" s="53">
        <f>N231 / Y335</f>
        <v>-2.8063014751631847E-5</v>
      </c>
      <c r="P231" s="7">
        <f t="shared" si="100"/>
        <v>-3203320.1708437428</v>
      </c>
      <c r="Q231" s="54">
        <f>P231 / Y335*100</f>
        <v>-1.8591747272957155</v>
      </c>
      <c r="R231" s="54">
        <f t="shared" si="101"/>
        <v>-1.8591747272957155</v>
      </c>
      <c r="S231" s="150">
        <f t="shared" si="102"/>
        <v>0</v>
      </c>
      <c r="T231" s="33">
        <f t="shared" si="103"/>
        <v>1</v>
      </c>
      <c r="U231" s="43">
        <v>0</v>
      </c>
      <c r="V231" s="43">
        <v>1</v>
      </c>
      <c r="W231" s="143">
        <f t="shared" si="104"/>
        <v>0</v>
      </c>
      <c r="X231" s="143">
        <f t="shared" si="105"/>
        <v>0</v>
      </c>
      <c r="Y231" s="194"/>
      <c r="Z231" s="180">
        <f>_xll.BDH(C231,$Z$7,$D$1,$D$1)</f>
        <v>72.64</v>
      </c>
      <c r="AA231" s="174">
        <f t="shared" si="106"/>
        <v>-6.4899999999999949</v>
      </c>
      <c r="AB231" s="168">
        <f t="shared" si="107"/>
        <v>-8.9344713656387587</v>
      </c>
      <c r="AC231" s="161">
        <v>-60000</v>
      </c>
      <c r="AD231" s="163">
        <f>IF(D231 = C335,1,_xll.BDP(K231,$AD$7)*L231)</f>
        <v>1.2317</v>
      </c>
      <c r="AE231" s="186">
        <f>AA231*AC231*T231/AD231 / AF335</f>
        <v>1.830647352581985E-3</v>
      </c>
      <c r="AF231" s="197"/>
      <c r="AG231" s="188"/>
      <c r="AH231" s="170"/>
    </row>
    <row r="232" spans="2:34" s="43" customFormat="1" x14ac:dyDescent="0.2">
      <c r="B232" s="48"/>
      <c r="C232" s="223" t="s">
        <v>55</v>
      </c>
      <c r="D232" s="43" t="str">
        <f>_xll.BDP(C232,$D$7)</f>
        <v>USD</v>
      </c>
      <c r="E232" s="19" t="s">
        <v>399</v>
      </c>
      <c r="F232" s="20">
        <f>_xll.BDP(C232,$F$7)</f>
        <v>71.510000000000005</v>
      </c>
      <c r="G232" s="20">
        <f>_xll.BDP(C232,$G$7)</f>
        <v>72.39</v>
      </c>
      <c r="H232" s="36">
        <f t="shared" si="97"/>
        <v>0.87999999999999545</v>
      </c>
      <c r="I232" s="24">
        <f t="shared" si="98"/>
        <v>1.2305971192840097</v>
      </c>
      <c r="J232" s="28">
        <v>-49500</v>
      </c>
      <c r="K232" s="51" t="str">
        <f>CONCATENATE(C335,D232, " Curncy")</f>
        <v>EURUSD Curncy</v>
      </c>
      <c r="L232" s="19">
        <f>IF(D232 = C335,1,_xll.BDP(K232,$L$7))</f>
        <v>1</v>
      </c>
      <c r="M232" s="21">
        <f>IF(D232 = C335,1,_xll.BDP(K232,$M$7)*L232)</f>
        <v>1.2408999999999999</v>
      </c>
      <c r="N232" s="7">
        <f t="shared" si="99"/>
        <v>-35103.553872189361</v>
      </c>
      <c r="O232" s="53">
        <f>N232 / Y335</f>
        <v>-2.0373748709685773E-4</v>
      </c>
      <c r="P232" s="7">
        <f t="shared" si="100"/>
        <v>-2887666.2100088648</v>
      </c>
      <c r="Q232" s="54">
        <f>P232 / Y335*100</f>
        <v>-1.6759723512433644</v>
      </c>
      <c r="R232" s="54">
        <f t="shared" si="101"/>
        <v>-1.6759723512433644</v>
      </c>
      <c r="S232" s="150">
        <f t="shared" si="102"/>
        <v>0</v>
      </c>
      <c r="T232" s="33">
        <f t="shared" si="103"/>
        <v>1</v>
      </c>
      <c r="U232" s="43">
        <v>0</v>
      </c>
      <c r="V232" s="43">
        <v>1</v>
      </c>
      <c r="W232" s="143">
        <f t="shared" si="104"/>
        <v>0</v>
      </c>
      <c r="X232" s="143">
        <f t="shared" si="105"/>
        <v>0</v>
      </c>
      <c r="Y232" s="194"/>
      <c r="Z232" s="180">
        <f>_xll.BDH(C232,$Z$7,$D$1,$D$1)</f>
        <v>73.95</v>
      </c>
      <c r="AA232" s="174">
        <f t="shared" si="106"/>
        <v>-2.4399999999999977</v>
      </c>
      <c r="AB232" s="168">
        <f t="shared" si="107"/>
        <v>-3.2995267072346146</v>
      </c>
      <c r="AC232" s="161">
        <v>-49500</v>
      </c>
      <c r="AD232" s="163">
        <f>IF(D232 = C335,1,_xll.BDP(K232,$AD$7)*L232)</f>
        <v>1.2317</v>
      </c>
      <c r="AE232" s="186">
        <f>AA232*AC232*T232/AD232 / AF335</f>
        <v>5.678109585127173E-4</v>
      </c>
      <c r="AF232" s="197"/>
      <c r="AG232" s="188"/>
      <c r="AH232" s="170"/>
    </row>
    <row r="233" spans="2:34" s="43" customFormat="1" x14ac:dyDescent="0.2">
      <c r="B233" s="48"/>
      <c r="C233" s="223" t="s">
        <v>54</v>
      </c>
      <c r="D233" s="43" t="str">
        <f>_xll.BDP(C233,$D$7)</f>
        <v>USD</v>
      </c>
      <c r="E233" s="19" t="s">
        <v>398</v>
      </c>
      <c r="F233" s="20">
        <f>_xll.BDP(C233,$F$7)</f>
        <v>32.86</v>
      </c>
      <c r="G233" s="20">
        <f>_xll.BDP(C233,$G$7)</f>
        <v>31.9</v>
      </c>
      <c r="H233" s="36">
        <f t="shared" si="97"/>
        <v>-0.96000000000000085</v>
      </c>
      <c r="I233" s="24">
        <f t="shared" si="98"/>
        <v>-2.9214850882531977</v>
      </c>
      <c r="J233" s="28">
        <v>0</v>
      </c>
      <c r="K233" s="51" t="str">
        <f>CONCATENATE(C335,D233, " Curncy")</f>
        <v>EURUSD Curncy</v>
      </c>
      <c r="L233" s="19">
        <f>IF(D233 = C335,1,_xll.BDP(K233,$L$7))</f>
        <v>1</v>
      </c>
      <c r="M233" s="21">
        <f>IF(D233 = C335,1,_xll.BDP(K233,$M$7)*L233)</f>
        <v>1.2408999999999999</v>
      </c>
      <c r="N233" s="7">
        <f t="shared" si="99"/>
        <v>0</v>
      </c>
      <c r="O233" s="53">
        <f>N233 / Y335</f>
        <v>0</v>
      </c>
      <c r="P233" s="7">
        <f t="shared" si="100"/>
        <v>0</v>
      </c>
      <c r="Q233" s="54">
        <f>P233 / Y335*100</f>
        <v>0</v>
      </c>
      <c r="R233" s="54">
        <f t="shared" si="101"/>
        <v>0</v>
      </c>
      <c r="S233" s="150">
        <f t="shared" si="102"/>
        <v>0</v>
      </c>
      <c r="T233" s="33">
        <f t="shared" si="103"/>
        <v>1</v>
      </c>
      <c r="U233" s="43">
        <v>0</v>
      </c>
      <c r="V233" s="43">
        <v>1</v>
      </c>
      <c r="W233" s="143">
        <f t="shared" si="104"/>
        <v>0</v>
      </c>
      <c r="X233" s="143">
        <f t="shared" si="105"/>
        <v>0</v>
      </c>
      <c r="Y233" s="194"/>
      <c r="Z233" s="180">
        <f>_xll.BDH(C233,$Z$7,$D$1,$D$1)</f>
        <v>34.590000000000003</v>
      </c>
      <c r="AA233" s="174">
        <f t="shared" si="106"/>
        <v>-1.730000000000004</v>
      </c>
      <c r="AB233" s="168">
        <f t="shared" si="107"/>
        <v>-5.0014455044810751</v>
      </c>
      <c r="AC233" s="161">
        <v>0</v>
      </c>
      <c r="AD233" s="163">
        <f>IF(D233 = C335,1,_xll.BDP(K233,$AD$7)*L233)</f>
        <v>1.2317</v>
      </c>
      <c r="AE233" s="186">
        <f>AA233*AC233*T233/AD233 / AF335</f>
        <v>0</v>
      </c>
      <c r="AF233" s="197"/>
      <c r="AG233" s="188"/>
      <c r="AH233" s="170"/>
    </row>
    <row r="234" spans="2:34" s="43" customFormat="1" x14ac:dyDescent="0.2">
      <c r="B234" s="48"/>
      <c r="C234" s="223" t="s">
        <v>53</v>
      </c>
      <c r="D234" s="43" t="str">
        <f>_xll.BDP(C234,$D$7)</f>
        <v>USD</v>
      </c>
      <c r="E234" s="19" t="s">
        <v>397</v>
      </c>
      <c r="F234" s="20">
        <f>_xll.BDP(C234,$F$7)</f>
        <v>82.07</v>
      </c>
      <c r="G234" s="20">
        <f>_xll.BDP(C234,$G$7)</f>
        <v>82.3</v>
      </c>
      <c r="H234" s="36">
        <f t="shared" si="97"/>
        <v>0.23000000000000398</v>
      </c>
      <c r="I234" s="24">
        <f t="shared" si="98"/>
        <v>0.28024856829536249</v>
      </c>
      <c r="J234" s="28">
        <v>-5500</v>
      </c>
      <c r="K234" s="51" t="str">
        <f>CONCATENATE(C335,D234, " Curncy")</f>
        <v>EURUSD Curncy</v>
      </c>
      <c r="L234" s="19">
        <f>IF(D234 = C335,1,_xll.BDP(K234,$L$7))</f>
        <v>1</v>
      </c>
      <c r="M234" s="21">
        <f>IF(D234 = C335,1,_xll.BDP(K234,$M$7)*L234)</f>
        <v>1.2408999999999999</v>
      </c>
      <c r="N234" s="7">
        <f t="shared" si="99"/>
        <v>-1019.4213877024916</v>
      </c>
      <c r="O234" s="53">
        <f>N234 / Y335</f>
        <v>-5.9166189434694858E-6</v>
      </c>
      <c r="P234" s="7">
        <f t="shared" si="100"/>
        <v>-364775.56612136355</v>
      </c>
      <c r="Q234" s="54">
        <f>P234 / Y335*100</f>
        <v>-0.21171206045544794</v>
      </c>
      <c r="R234" s="54">
        <f t="shared" si="101"/>
        <v>-0.21171206045544794</v>
      </c>
      <c r="S234" s="150">
        <f t="shared" si="102"/>
        <v>0</v>
      </c>
      <c r="T234" s="33">
        <f t="shared" si="103"/>
        <v>1</v>
      </c>
      <c r="U234" s="43">
        <v>0</v>
      </c>
      <c r="V234" s="43">
        <v>1</v>
      </c>
      <c r="W234" s="143">
        <f t="shared" si="104"/>
        <v>0</v>
      </c>
      <c r="X234" s="143">
        <f t="shared" si="105"/>
        <v>0</v>
      </c>
      <c r="Y234" s="194"/>
      <c r="Z234" s="180">
        <f>_xll.BDH(C234,$Z$7,$D$1,$D$1)</f>
        <v>82.33</v>
      </c>
      <c r="AA234" s="174">
        <f t="shared" si="106"/>
        <v>-0.26000000000000512</v>
      </c>
      <c r="AB234" s="168">
        <f t="shared" si="107"/>
        <v>-0.31580225920078359</v>
      </c>
      <c r="AC234" s="161">
        <v>-5500</v>
      </c>
      <c r="AD234" s="163">
        <f>IF(D234 = C335,1,_xll.BDP(K234,$AD$7)*L234)</f>
        <v>1.2317</v>
      </c>
      <c r="AE234" s="186">
        <f>AA234*AC234*T234/AD234 / AF335</f>
        <v>6.7227162665441496E-6</v>
      </c>
      <c r="AF234" s="197"/>
      <c r="AG234" s="188"/>
      <c r="AH234" s="170"/>
    </row>
    <row r="235" spans="2:34" s="43" customFormat="1" x14ac:dyDescent="0.2">
      <c r="B235" s="48"/>
      <c r="C235" s="223" t="s">
        <v>52</v>
      </c>
      <c r="D235" s="43" t="str">
        <f>_xll.BDP(C235,$D$7)</f>
        <v>USD</v>
      </c>
      <c r="E235" s="19" t="s">
        <v>354</v>
      </c>
      <c r="F235" s="20">
        <f>_xll.BDP(C235,$F$7)</f>
        <v>122.73</v>
      </c>
      <c r="G235" s="20">
        <f>_xll.BDP(C235,$G$7)</f>
        <v>123.04</v>
      </c>
      <c r="H235" s="36">
        <f t="shared" si="97"/>
        <v>0.31000000000000227</v>
      </c>
      <c r="I235" s="24">
        <f t="shared" si="98"/>
        <v>0.25258697954860448</v>
      </c>
      <c r="J235" s="28">
        <v>27700</v>
      </c>
      <c r="K235" s="51" t="str">
        <f>CONCATENATE(C335,D235, " Curncy")</f>
        <v>EURUSD Curncy</v>
      </c>
      <c r="L235" s="19">
        <f>IF(D235 = C335,1,_xll.BDP(K235,$L$7))</f>
        <v>1</v>
      </c>
      <c r="M235" s="21">
        <f>IF(D235 = C335,1,_xll.BDP(K235,$M$7)*L235)</f>
        <v>1.2408999999999999</v>
      </c>
      <c r="N235" s="7">
        <f t="shared" si="99"/>
        <v>6919.9774357321821</v>
      </c>
      <c r="O235" s="53">
        <f>N235 / Y335</f>
        <v>4.0162851278713027E-5</v>
      </c>
      <c r="P235" s="7">
        <f t="shared" si="100"/>
        <v>2746561.36674994</v>
      </c>
      <c r="Q235" s="54">
        <f>P235 / Y335*100</f>
        <v>1.5940765230105853</v>
      </c>
      <c r="R235" s="54">
        <f t="shared" si="101"/>
        <v>0</v>
      </c>
      <c r="S235" s="150">
        <f t="shared" si="102"/>
        <v>1.5940765230105853</v>
      </c>
      <c r="T235" s="33">
        <f t="shared" si="103"/>
        <v>1</v>
      </c>
      <c r="U235" s="43">
        <v>0</v>
      </c>
      <c r="V235" s="43">
        <v>1</v>
      </c>
      <c r="W235" s="143">
        <f t="shared" si="104"/>
        <v>0</v>
      </c>
      <c r="X235" s="143">
        <f t="shared" si="105"/>
        <v>4.0162851278713027E-5</v>
      </c>
      <c r="Y235" s="194"/>
      <c r="Z235" s="180">
        <f>_xll.BDH(C235,$Z$7,$D$1,$D$1)</f>
        <v>122.9</v>
      </c>
      <c r="AA235" s="174">
        <f t="shared" si="106"/>
        <v>-0.17000000000000171</v>
      </c>
      <c r="AB235" s="168">
        <f t="shared" si="107"/>
        <v>-0.13832384052074997</v>
      </c>
      <c r="AC235" s="161">
        <v>27700</v>
      </c>
      <c r="AD235" s="163">
        <f>IF(D235 = C335,1,_xll.BDP(K235,$AD$7)*L235)</f>
        <v>1.2317</v>
      </c>
      <c r="AE235" s="186">
        <f>AA235*AC235*T235/AD235 / AF335</f>
        <v>-2.2137951677731539E-5</v>
      </c>
      <c r="AF235" s="197"/>
      <c r="AG235" s="188"/>
      <c r="AH235" s="170"/>
    </row>
    <row r="236" spans="2:34" s="43" customFormat="1" x14ac:dyDescent="0.2">
      <c r="B236" s="48"/>
      <c r="C236" s="223" t="s">
        <v>51</v>
      </c>
      <c r="D236" s="43" t="str">
        <f>_xll.BDP(C236,$D$7)</f>
        <v>USD</v>
      </c>
      <c r="E236" s="19" t="s">
        <v>353</v>
      </c>
      <c r="F236" s="20">
        <f>_xll.BDP(C236,$F$7)</f>
        <v>36.06</v>
      </c>
      <c r="G236" s="20">
        <f>_xll.BDP(C236,$G$7)</f>
        <v>36.79</v>
      </c>
      <c r="H236" s="36">
        <f t="shared" si="97"/>
        <v>0.72999999999999687</v>
      </c>
      <c r="I236" s="24">
        <f t="shared" si="98"/>
        <v>2.0244037714919489</v>
      </c>
      <c r="J236" s="28">
        <v>-213100</v>
      </c>
      <c r="K236" s="51" t="str">
        <f>CONCATENATE(C335,D236, " Curncy")</f>
        <v>EURUSD Curncy</v>
      </c>
      <c r="L236" s="19">
        <f>IF(D236 = C335,1,_xll.BDP(K236,$L$7))</f>
        <v>1</v>
      </c>
      <c r="M236" s="21">
        <f>IF(D236 = C335,1,_xll.BDP(K236,$M$7)*L236)</f>
        <v>1.2408999999999999</v>
      </c>
      <c r="N236" s="7">
        <f t="shared" si="99"/>
        <v>-125363.04295269509</v>
      </c>
      <c r="O236" s="53">
        <f>N236 / Y335</f>
        <v>-7.2759446063472234E-4</v>
      </c>
      <c r="P236" s="7">
        <f t="shared" si="100"/>
        <v>-6317953.9044242091</v>
      </c>
      <c r="Q236" s="54">
        <f>P236 / Y335*100</f>
        <v>-3.6668767406508977</v>
      </c>
      <c r="R236" s="54">
        <f t="shared" si="101"/>
        <v>-3.6668767406508977</v>
      </c>
      <c r="S236" s="150">
        <f t="shared" si="102"/>
        <v>0</v>
      </c>
      <c r="T236" s="33">
        <f t="shared" si="103"/>
        <v>1</v>
      </c>
      <c r="U236" s="43">
        <v>0</v>
      </c>
      <c r="V236" s="43">
        <v>1</v>
      </c>
      <c r="W236" s="143">
        <f t="shared" si="104"/>
        <v>0</v>
      </c>
      <c r="X236" s="143">
        <f t="shared" si="105"/>
        <v>0</v>
      </c>
      <c r="Y236" s="194"/>
      <c r="Z236" s="180">
        <f>_xll.BDH(C236,$Z$7,$D$1,$D$1)</f>
        <v>39.01</v>
      </c>
      <c r="AA236" s="174">
        <f t="shared" si="106"/>
        <v>-2.9499999999999957</v>
      </c>
      <c r="AB236" s="168">
        <f t="shared" si="107"/>
        <v>-7.5621635478082441</v>
      </c>
      <c r="AC236" s="161">
        <v>-213100</v>
      </c>
      <c r="AD236" s="163">
        <f>IF(D236 = C335,1,_xll.BDP(K236,$AD$7)*L236)</f>
        <v>1.2317</v>
      </c>
      <c r="AE236" s="186">
        <f>AA236*AC236*T236/AD236 / AF335</f>
        <v>2.9553859911759148E-3</v>
      </c>
      <c r="AF236" s="197"/>
      <c r="AG236" s="188"/>
      <c r="AH236" s="170"/>
    </row>
    <row r="237" spans="2:34" s="43" customFormat="1" x14ac:dyDescent="0.2">
      <c r="B237" s="48"/>
      <c r="C237" s="223" t="s">
        <v>50</v>
      </c>
      <c r="D237" s="43" t="str">
        <f>_xll.BDP(C237,$D$7)</f>
        <v>USD</v>
      </c>
      <c r="E237" s="19" t="s">
        <v>396</v>
      </c>
      <c r="F237" s="20">
        <f>_xll.BDP(C237,$F$7)</f>
        <v>301.05</v>
      </c>
      <c r="G237" s="20">
        <f>_xll.BDP(C237,$G$7)</f>
        <v>318.745</v>
      </c>
      <c r="H237" s="36">
        <f t="shared" si="97"/>
        <v>17.694999999999993</v>
      </c>
      <c r="I237" s="24">
        <f t="shared" si="98"/>
        <v>5.877761169240987</v>
      </c>
      <c r="J237" s="28">
        <v>-25400</v>
      </c>
      <c r="K237" s="51" t="str">
        <f>CONCATENATE(C335,D237, " Curncy")</f>
        <v>EURUSD Curncy</v>
      </c>
      <c r="L237" s="19">
        <f>IF(D237 = C335,1,_xll.BDP(K237,$L$7))</f>
        <v>1</v>
      </c>
      <c r="M237" s="21">
        <f>IF(D237 = C335,1,_xll.BDP(K237,$M$7)*L237)</f>
        <v>1.2408999999999999</v>
      </c>
      <c r="N237" s="7">
        <f t="shared" si="99"/>
        <v>-362199.21025062446</v>
      </c>
      <c r="O237" s="53">
        <f>N237 / Y335</f>
        <v>-2.1021676948609837E-3</v>
      </c>
      <c r="P237" s="7">
        <f t="shared" si="100"/>
        <v>-6524396.002901121</v>
      </c>
      <c r="Q237" s="54">
        <f>P237 / Y335*100</f>
        <v>-3.7866936530006465</v>
      </c>
      <c r="R237" s="54">
        <f t="shared" si="101"/>
        <v>-3.7866936530006465</v>
      </c>
      <c r="S237" s="150">
        <f t="shared" si="102"/>
        <v>0</v>
      </c>
      <c r="T237" s="33">
        <f t="shared" si="103"/>
        <v>1</v>
      </c>
      <c r="U237" s="43">
        <v>0</v>
      </c>
      <c r="V237" s="43">
        <v>1</v>
      </c>
      <c r="W237" s="143">
        <f t="shared" si="104"/>
        <v>0</v>
      </c>
      <c r="X237" s="143">
        <f t="shared" si="105"/>
        <v>0</v>
      </c>
      <c r="Y237" s="194"/>
      <c r="Z237" s="180">
        <f>_xll.BDH(C237,$Z$7,$D$1,$D$1)</f>
        <v>294.16000000000003</v>
      </c>
      <c r="AA237" s="174">
        <f t="shared" si="106"/>
        <v>6.8899999999999864</v>
      </c>
      <c r="AB237" s="168">
        <f t="shared" si="107"/>
        <v>2.3422627141691548</v>
      </c>
      <c r="AC237" s="161">
        <v>-25400</v>
      </c>
      <c r="AD237" s="163">
        <f>IF(D237 = C335,1,_xll.BDP(K237,$AD$7)*L237)</f>
        <v>1.2317</v>
      </c>
      <c r="AE237" s="186">
        <f>AA237*AC237*T237/AD237 / AF335</f>
        <v>-8.2273823982013982E-4</v>
      </c>
      <c r="AF237" s="197"/>
      <c r="AG237" s="188"/>
      <c r="AH237" s="170"/>
    </row>
    <row r="238" spans="2:34" s="43" customFormat="1" x14ac:dyDescent="0.2">
      <c r="B238" s="48"/>
      <c r="C238" s="223" t="s">
        <v>49</v>
      </c>
      <c r="D238" s="43" t="str">
        <f>_xll.BDP(C238,$D$7)</f>
        <v>USD</v>
      </c>
      <c r="E238" s="19" t="s">
        <v>351</v>
      </c>
      <c r="F238" s="20">
        <f>_xll.BDP(C238,$F$7)</f>
        <v>32.68</v>
      </c>
      <c r="G238" s="20">
        <f>_xll.BDP(C238,$G$7)</f>
        <v>33.06</v>
      </c>
      <c r="H238" s="36">
        <f t="shared" si="97"/>
        <v>0.38000000000000256</v>
      </c>
      <c r="I238" s="24">
        <f t="shared" si="98"/>
        <v>1.1627906976744264</v>
      </c>
      <c r="J238" s="28">
        <v>-110600</v>
      </c>
      <c r="K238" s="51" t="str">
        <f>CONCATENATE(C335,D238, " Curncy")</f>
        <v>EURUSD Curncy</v>
      </c>
      <c r="L238" s="19">
        <f>IF(D238 = C335,1,_xll.BDP(K238,$L$7))</f>
        <v>1</v>
      </c>
      <c r="M238" s="21">
        <f>IF(D238 = C335,1,_xll.BDP(K238,$M$7)*L238)</f>
        <v>1.2408999999999999</v>
      </c>
      <c r="N238" s="7">
        <f t="shared" si="99"/>
        <v>-33868.966073011754</v>
      </c>
      <c r="O238" s="53">
        <f>N238 / Y335</f>
        <v>-1.9657206399694303E-4</v>
      </c>
      <c r="P238" s="7">
        <f t="shared" si="100"/>
        <v>-2946600.0483520031</v>
      </c>
      <c r="Q238" s="54">
        <f>P238 / Y335*100</f>
        <v>-1.7101769567733931</v>
      </c>
      <c r="R238" s="54">
        <f t="shared" si="101"/>
        <v>-1.7101769567733931</v>
      </c>
      <c r="S238" s="150">
        <f t="shared" si="102"/>
        <v>0</v>
      </c>
      <c r="T238" s="33">
        <f t="shared" si="103"/>
        <v>1</v>
      </c>
      <c r="U238" s="43">
        <v>0</v>
      </c>
      <c r="V238" s="43">
        <v>1</v>
      </c>
      <c r="W238" s="143">
        <f t="shared" si="104"/>
        <v>0</v>
      </c>
      <c r="X238" s="143">
        <f t="shared" si="105"/>
        <v>0</v>
      </c>
      <c r="Y238" s="194"/>
      <c r="Z238" s="180">
        <f>_xll.BDH(C238,$Z$7,$D$1,$D$1)</f>
        <v>33.79</v>
      </c>
      <c r="AA238" s="174">
        <f t="shared" si="106"/>
        <v>-1.1099999999999994</v>
      </c>
      <c r="AB238" s="168">
        <f t="shared" si="107"/>
        <v>-3.284995560816808</v>
      </c>
      <c r="AC238" s="161">
        <v>-110600</v>
      </c>
      <c r="AD238" s="163">
        <f>IF(D238 = C335,1,_xll.BDP(K238,$AD$7)*L238)</f>
        <v>1.2317</v>
      </c>
      <c r="AE238" s="186">
        <f>AA238*AC238*T238/AD238 / AF335</f>
        <v>5.7714754208289688E-4</v>
      </c>
      <c r="AF238" s="197"/>
      <c r="AG238" s="188"/>
      <c r="AH238" s="170"/>
    </row>
    <row r="239" spans="2:34" s="43" customFormat="1" x14ac:dyDescent="0.2">
      <c r="B239" s="48"/>
      <c r="C239" s="223" t="s">
        <v>48</v>
      </c>
      <c r="D239" s="43" t="str">
        <f>_xll.BDP(C239,$D$7)</f>
        <v>USD</v>
      </c>
      <c r="E239" s="19" t="s">
        <v>395</v>
      </c>
      <c r="F239" s="20">
        <f>_xll.BDP(C239,$F$7)</f>
        <v>6.4799999999999996E-2</v>
      </c>
      <c r="G239" s="20">
        <f>_xll.BDP(C239,$G$7)</f>
        <v>0.06</v>
      </c>
      <c r="H239" s="36">
        <f t="shared" ref="H239:H257" si="108">IF(OR(G239="#N/A N/A",F239="#N/A N/A"),0,  G239 - F239)</f>
        <v>-4.7999999999999987E-3</v>
      </c>
      <c r="I239" s="24">
        <f t="shared" ref="I239:I257" si="109">IF(OR(F239=0,F239="#N/A N/A"),0,H239 / F239*100)</f>
        <v>-7.4074074074074057</v>
      </c>
      <c r="J239" s="28">
        <v>-10794</v>
      </c>
      <c r="K239" s="51" t="str">
        <f>CONCATENATE(C335,D239, " Curncy")</f>
        <v>EURUSD Curncy</v>
      </c>
      <c r="L239" s="19">
        <f>IF(D239 = C335,1,_xll.BDP(K239,$L$7))</f>
        <v>1</v>
      </c>
      <c r="M239" s="21">
        <f>IF(D239 = C335,1,_xll.BDP(K239,$M$7)*L239)</f>
        <v>1.2408999999999999</v>
      </c>
      <c r="N239" s="7">
        <f t="shared" ref="N239:N257" si="110">H239*J239*T239/M239</f>
        <v>41.752921266822462</v>
      </c>
      <c r="O239" s="53">
        <f>N239 / Y335</f>
        <v>2.4232974498330504E-7</v>
      </c>
      <c r="P239" s="7">
        <f t="shared" ref="P239:P257" si="111">G239*J239*T239/M239</f>
        <v>-521.91151583528085</v>
      </c>
      <c r="Q239" s="54">
        <f>P239 / Y335*100</f>
        <v>-3.0291218122913133E-4</v>
      </c>
      <c r="R239" s="54">
        <f t="shared" ref="R239:R257" si="112">IF(Q239&lt;0,Q239,0)</f>
        <v>-3.0291218122913133E-4</v>
      </c>
      <c r="S239" s="150">
        <f t="shared" ref="S239:S257" si="113">IF(Q239&gt;0,Q239,0)</f>
        <v>0</v>
      </c>
      <c r="T239" s="33">
        <f t="shared" ref="T239:T257" si="114">IF(EXACT(D239,UPPER(D239)),1,0.01)/V239</f>
        <v>1</v>
      </c>
      <c r="U239" s="43">
        <v>0</v>
      </c>
      <c r="V239" s="43">
        <v>1</v>
      </c>
      <c r="W239" s="143">
        <f t="shared" ref="W239:W257" si="115">IF(AND(Q239&lt;0,O239&gt;0),O239,0)</f>
        <v>2.4232974498330504E-7</v>
      </c>
      <c r="X239" s="143">
        <f t="shared" ref="X239:X257" si="116">IF(AND(Q239&gt;0,O239&gt;0),O239,0)</f>
        <v>0</v>
      </c>
      <c r="Y239" s="194"/>
      <c r="Z239" s="180">
        <f>_xll.BDH(C239,$Z$7,$D$1,$D$1)</f>
        <v>6.9900000000000004E-2</v>
      </c>
      <c r="AA239" s="174">
        <f t="shared" ref="AA239:AA257" si="117">IF(OR(F239="#N/A N/A",Z239="#N/A N/A"),0,  F239 - Z239)</f>
        <v>-5.1000000000000073E-3</v>
      </c>
      <c r="AB239" s="168">
        <f t="shared" ref="AB239:AB257" si="118">IF(OR(Z239=0,Z239="#N/A N/A"),0,AA239 / Z239*100)</f>
        <v>-7.2961373390558037</v>
      </c>
      <c r="AC239" s="161">
        <v>-10794</v>
      </c>
      <c r="AD239" s="163">
        <f>IF(D239 = C335,1,_xll.BDP(K239,$AD$7)*L239)</f>
        <v>1.2317</v>
      </c>
      <c r="AE239" s="186">
        <f>AA239*AC239*T239/AD239 / AF335</f>
        <v>2.5879824954090123E-7</v>
      </c>
      <c r="AF239" s="197"/>
      <c r="AG239" s="188"/>
      <c r="AH239" s="170"/>
    </row>
    <row r="240" spans="2:34" s="43" customFormat="1" x14ac:dyDescent="0.2">
      <c r="B240" s="51">
        <v>21176</v>
      </c>
      <c r="D240" s="43" t="s">
        <v>36</v>
      </c>
      <c r="E240" s="19" t="s">
        <v>47</v>
      </c>
      <c r="F240" s="20">
        <v>0</v>
      </c>
      <c r="G240" s="20">
        <v>0</v>
      </c>
      <c r="H240" s="36">
        <f t="shared" si="108"/>
        <v>0</v>
      </c>
      <c r="I240" s="24">
        <f t="shared" si="109"/>
        <v>0</v>
      </c>
      <c r="J240" s="28">
        <v>5806659</v>
      </c>
      <c r="K240" s="51" t="str">
        <f>CONCATENATE(C335,D240, " Curncy")</f>
        <v>EURUSD Curncy</v>
      </c>
      <c r="L240" s="19">
        <f>IF(D240 = C335,1,_xll.BDP(K240,$L$7))</f>
        <v>1</v>
      </c>
      <c r="M240" s="21">
        <f>IF(D240 = C335,1,_xll.BDP(K240,$M$7)*L240)</f>
        <v>1.2408999999999999</v>
      </c>
      <c r="N240" s="7">
        <f t="shared" si="110"/>
        <v>0</v>
      </c>
      <c r="O240" s="53">
        <f>N240 / Y335</f>
        <v>0</v>
      </c>
      <c r="P240" s="7">
        <f t="shared" si="111"/>
        <v>0</v>
      </c>
      <c r="Q240" s="54">
        <f>P240 / Y335*100</f>
        <v>0</v>
      </c>
      <c r="R240" s="54">
        <f t="shared" si="112"/>
        <v>0</v>
      </c>
      <c r="S240" s="150">
        <f t="shared" si="113"/>
        <v>0</v>
      </c>
      <c r="T240" s="33">
        <f t="shared" si="114"/>
        <v>1</v>
      </c>
      <c r="U240" s="43">
        <v>1</v>
      </c>
      <c r="V240" s="43">
        <v>1</v>
      </c>
      <c r="W240" s="143">
        <f t="shared" si="115"/>
        <v>0</v>
      </c>
      <c r="X240" s="143">
        <f t="shared" si="116"/>
        <v>0</v>
      </c>
      <c r="Y240" s="194"/>
      <c r="Z240" s="180">
        <v>0</v>
      </c>
      <c r="AA240" s="174">
        <f t="shared" si="117"/>
        <v>0</v>
      </c>
      <c r="AB240" s="168">
        <f t="shared" si="118"/>
        <v>0</v>
      </c>
      <c r="AC240" s="161">
        <v>5806659</v>
      </c>
      <c r="AD240" s="163">
        <f>IF(D240 = C335,1,_xll.BDP(K240,$AD$7)*L240)</f>
        <v>1.2317</v>
      </c>
      <c r="AE240" s="186">
        <f>AA240*AC240*T240/AD240 / AF335</f>
        <v>0</v>
      </c>
      <c r="AF240" s="197"/>
      <c r="AG240" s="188"/>
      <c r="AH240" s="170"/>
    </row>
    <row r="241" spans="2:34" s="43" customFormat="1" x14ac:dyDescent="0.2">
      <c r="B241" s="48"/>
      <c r="C241" s="223" t="s">
        <v>46</v>
      </c>
      <c r="D241" s="43" t="str">
        <f>_xll.BDP(C241,$D$7)</f>
        <v>USD</v>
      </c>
      <c r="E241" s="19" t="s">
        <v>394</v>
      </c>
      <c r="F241" s="20">
        <f>_xll.BDP(C241,$F$7)</f>
        <v>64.739999999999995</v>
      </c>
      <c r="G241" s="20">
        <f>_xll.BDP(C241,$G$7)</f>
        <v>61.961300000000001</v>
      </c>
      <c r="H241" s="36">
        <f t="shared" si="108"/>
        <v>-2.7786999999999935</v>
      </c>
      <c r="I241" s="24">
        <f t="shared" si="109"/>
        <v>-4.2920914426938426</v>
      </c>
      <c r="J241" s="28">
        <v>9800</v>
      </c>
      <c r="K241" s="51" t="str">
        <f>CONCATENATE(C335,D241, " Curncy")</f>
        <v>EURUSD Curncy</v>
      </c>
      <c r="L241" s="19">
        <f>IF(D241 = C335,1,_xll.BDP(K241,$L$7))</f>
        <v>1</v>
      </c>
      <c r="M241" s="21">
        <f>IF(D241 = C335,1,_xll.BDP(K241,$M$7)*L241)</f>
        <v>1.2408999999999999</v>
      </c>
      <c r="N241" s="7">
        <f t="shared" si="110"/>
        <v>-21944.765895720797</v>
      </c>
      <c r="O241" s="53">
        <f>N241 / Y335</f>
        <v>-1.2736520851426065E-4</v>
      </c>
      <c r="P241" s="7">
        <f t="shared" si="111"/>
        <v>489338.97977274563</v>
      </c>
      <c r="Q241" s="54">
        <f>P241 / Y335*100</f>
        <v>0.28400740973529626</v>
      </c>
      <c r="R241" s="54">
        <f t="shared" si="112"/>
        <v>0</v>
      </c>
      <c r="S241" s="150">
        <f t="shared" si="113"/>
        <v>0.28400740973529626</v>
      </c>
      <c r="T241" s="33">
        <f t="shared" si="114"/>
        <v>1</v>
      </c>
      <c r="U241" s="43">
        <v>0</v>
      </c>
      <c r="V241" s="43">
        <v>1</v>
      </c>
      <c r="W241" s="143">
        <f t="shared" si="115"/>
        <v>0</v>
      </c>
      <c r="X241" s="143">
        <f t="shared" si="116"/>
        <v>0</v>
      </c>
      <c r="Y241" s="194"/>
      <c r="Z241" s="180">
        <f>_xll.BDH(C241,$Z$7,$D$1,$D$1)</f>
        <v>66.98</v>
      </c>
      <c r="AA241" s="174">
        <f t="shared" si="117"/>
        <v>-2.2400000000000091</v>
      </c>
      <c r="AB241" s="168">
        <f t="shared" si="118"/>
        <v>-3.3442818751866361</v>
      </c>
      <c r="AC241" s="161">
        <v>9800</v>
      </c>
      <c r="AD241" s="163">
        <f>IF(D241 = C335,1,_xll.BDP(K241,$AD$7)*L241)</f>
        <v>1.2317</v>
      </c>
      <c r="AE241" s="186">
        <f>AA241*AC241*T241/AD241 / AF335</f>
        <v>-1.0320074649173067E-4</v>
      </c>
      <c r="AF241" s="197"/>
      <c r="AG241" s="188"/>
      <c r="AH241" s="170"/>
    </row>
    <row r="242" spans="2:34" s="43" customFormat="1" x14ac:dyDescent="0.2">
      <c r="B242" s="48"/>
      <c r="C242" s="223" t="s">
        <v>45</v>
      </c>
      <c r="D242" s="43" t="str">
        <f>_xll.BDP(C242,$D$7)</f>
        <v>USD</v>
      </c>
      <c r="E242" s="19" t="s">
        <v>348</v>
      </c>
      <c r="F242" s="20">
        <f>_xll.BDP(C242,$F$7)</f>
        <v>11.61</v>
      </c>
      <c r="G242" s="20">
        <f>_xll.BDP(C242,$G$7)</f>
        <v>11.695</v>
      </c>
      <c r="H242" s="36">
        <f t="shared" si="108"/>
        <v>8.5000000000000853E-2</v>
      </c>
      <c r="I242" s="24">
        <f t="shared" si="109"/>
        <v>0.73212747631353026</v>
      </c>
      <c r="J242" s="28">
        <v>645800</v>
      </c>
      <c r="K242" s="51" t="str">
        <f>CONCATENATE(C335,D242, " Curncy")</f>
        <v>EURUSD Curncy</v>
      </c>
      <c r="L242" s="19">
        <f>IF(D242 = C335,1,_xll.BDP(K242,$L$7))</f>
        <v>1</v>
      </c>
      <c r="M242" s="21">
        <f>IF(D242 = C335,1,_xll.BDP(K242,$M$7)*L242)</f>
        <v>1.2408999999999999</v>
      </c>
      <c r="N242" s="7">
        <f t="shared" si="110"/>
        <v>44236.441292610652</v>
      </c>
      <c r="O242" s="53">
        <f>N242 / Y335</f>
        <v>2.5674384479357166E-4</v>
      </c>
      <c r="P242" s="7">
        <f t="shared" si="111"/>
        <v>6086413.8931420753</v>
      </c>
      <c r="Q242" s="54">
        <f>P242 / Y335*100</f>
        <v>3.5324932527774009</v>
      </c>
      <c r="R242" s="54">
        <f t="shared" si="112"/>
        <v>0</v>
      </c>
      <c r="S242" s="150">
        <f t="shared" si="113"/>
        <v>3.5324932527774009</v>
      </c>
      <c r="T242" s="33">
        <f t="shared" si="114"/>
        <v>1</v>
      </c>
      <c r="U242" s="43">
        <v>0</v>
      </c>
      <c r="V242" s="43">
        <v>1</v>
      </c>
      <c r="W242" s="143">
        <f t="shared" si="115"/>
        <v>0</v>
      </c>
      <c r="X242" s="143">
        <f t="shared" si="116"/>
        <v>2.5674384479357166E-4</v>
      </c>
      <c r="Y242" s="194"/>
      <c r="Z242" s="180">
        <f>_xll.BDH(C242,$Z$7,$D$1,$D$1)</f>
        <v>13.6</v>
      </c>
      <c r="AA242" s="174">
        <f t="shared" si="117"/>
        <v>-1.9900000000000002</v>
      </c>
      <c r="AB242" s="168">
        <f t="shared" si="118"/>
        <v>-14.632352941176471</v>
      </c>
      <c r="AC242" s="161">
        <v>645800</v>
      </c>
      <c r="AD242" s="163">
        <f>IF(D242 = C335,1,_xll.BDP(K242,$AD$7)*L242)</f>
        <v>1.2317</v>
      </c>
      <c r="AE242" s="186">
        <f>AA242*AC242*T242/AD242 / AF335</f>
        <v>-6.0417098099432966E-3</v>
      </c>
      <c r="AF242" s="197"/>
      <c r="AG242" s="188"/>
      <c r="AH242" s="170"/>
    </row>
    <row r="243" spans="2:34" s="43" customFormat="1" x14ac:dyDescent="0.2">
      <c r="B243" s="48"/>
      <c r="C243" s="223" t="s">
        <v>44</v>
      </c>
      <c r="D243" s="43" t="str">
        <f>_xll.BDP(C243,$D$7)</f>
        <v>USD</v>
      </c>
      <c r="E243" s="19" t="s">
        <v>393</v>
      </c>
      <c r="F243" s="20">
        <f>_xll.BDP(C243,$F$7)</f>
        <v>120.75</v>
      </c>
      <c r="G243" s="20">
        <f>_xll.BDP(C243,$G$7)</f>
        <v>117.7</v>
      </c>
      <c r="H243" s="36">
        <f t="shared" si="108"/>
        <v>-3.0499999999999972</v>
      </c>
      <c r="I243" s="24">
        <f t="shared" si="109"/>
        <v>-2.5258799171842625</v>
      </c>
      <c r="J243" s="28">
        <v>0</v>
      </c>
      <c r="K243" s="51" t="str">
        <f>CONCATENATE(C335,D243, " Curncy")</f>
        <v>EURUSD Curncy</v>
      </c>
      <c r="L243" s="19">
        <f>IF(D243 = C335,1,_xll.BDP(K243,$L$7))</f>
        <v>1</v>
      </c>
      <c r="M243" s="21">
        <f>IF(D243 = C335,1,_xll.BDP(K243,$M$7)*L243)</f>
        <v>1.2408999999999999</v>
      </c>
      <c r="N243" s="7">
        <f t="shared" si="110"/>
        <v>0</v>
      </c>
      <c r="O243" s="53">
        <f>N243 / Y335</f>
        <v>0</v>
      </c>
      <c r="P243" s="7">
        <f t="shared" si="111"/>
        <v>0</v>
      </c>
      <c r="Q243" s="54">
        <f>P243 / Y335*100</f>
        <v>0</v>
      </c>
      <c r="R243" s="54">
        <f t="shared" si="112"/>
        <v>0</v>
      </c>
      <c r="S243" s="150">
        <f t="shared" si="113"/>
        <v>0</v>
      </c>
      <c r="T243" s="33">
        <f t="shared" si="114"/>
        <v>1</v>
      </c>
      <c r="U243" s="43">
        <v>0</v>
      </c>
      <c r="V243" s="43">
        <v>1</v>
      </c>
      <c r="W243" s="143">
        <f t="shared" si="115"/>
        <v>0</v>
      </c>
      <c r="X243" s="143">
        <f t="shared" si="116"/>
        <v>0</v>
      </c>
      <c r="Y243" s="194"/>
      <c r="Z243" s="180">
        <f>_xll.BDH(C243,$Z$7,$D$1,$D$1)</f>
        <v>123.24</v>
      </c>
      <c r="AA243" s="174">
        <f t="shared" si="117"/>
        <v>-2.4899999999999949</v>
      </c>
      <c r="AB243" s="168">
        <f t="shared" si="118"/>
        <v>-2.0204479065238519</v>
      </c>
      <c r="AC243" s="161">
        <v>0</v>
      </c>
      <c r="AD243" s="163">
        <f>IF(D243 = C335,1,_xll.BDP(K243,$AD$7)*L243)</f>
        <v>1.2317</v>
      </c>
      <c r="AE243" s="186">
        <f>AA243*AC243*T243/AD243 / AF335</f>
        <v>0</v>
      </c>
      <c r="AF243" s="197"/>
      <c r="AG243" s="188"/>
      <c r="AH243" s="170"/>
    </row>
    <row r="244" spans="2:34" s="43" customFormat="1" x14ac:dyDescent="0.2">
      <c r="B244" s="48"/>
      <c r="C244" s="223" t="s">
        <v>43</v>
      </c>
      <c r="D244" s="43" t="str">
        <f>_xll.BDP(C244,$D$7)</f>
        <v>USD</v>
      </c>
      <c r="E244" s="19" t="s">
        <v>392</v>
      </c>
      <c r="F244" s="20">
        <f>_xll.BDP(C244,$F$7)</f>
        <v>18.010000000000002</v>
      </c>
      <c r="G244" s="20">
        <f>_xll.BDP(C244,$G$7)</f>
        <v>18.020099999999999</v>
      </c>
      <c r="H244" s="36">
        <f t="shared" si="108"/>
        <v>1.0099999999997777E-2</v>
      </c>
      <c r="I244" s="24">
        <f t="shared" si="109"/>
        <v>5.6079955580220858E-2</v>
      </c>
      <c r="J244" s="28">
        <v>-115000</v>
      </c>
      <c r="K244" s="51" t="str">
        <f>CONCATENATE(C335,D244, " Curncy")</f>
        <v>EURUSD Curncy</v>
      </c>
      <c r="L244" s="19">
        <f>IF(D244 = C335,1,_xll.BDP(K244,$L$7))</f>
        <v>1</v>
      </c>
      <c r="M244" s="21">
        <f>IF(D244 = C335,1,_xll.BDP(K244,$M$7)*L244)</f>
        <v>1.2408999999999999</v>
      </c>
      <c r="N244" s="7">
        <f t="shared" si="110"/>
        <v>-936.01418325388386</v>
      </c>
      <c r="O244" s="53">
        <f>N244 / Y335</f>
        <v>-5.4325319390025115E-6</v>
      </c>
      <c r="P244" s="7">
        <f t="shared" si="111"/>
        <v>-1670006.8498670321</v>
      </c>
      <c r="Q244" s="54">
        <f>P244 / Y335*100</f>
        <v>-0.96925513657466034</v>
      </c>
      <c r="R244" s="54">
        <f t="shared" si="112"/>
        <v>-0.96925513657466034</v>
      </c>
      <c r="S244" s="150">
        <f t="shared" si="113"/>
        <v>0</v>
      </c>
      <c r="T244" s="33">
        <f t="shared" si="114"/>
        <v>1</v>
      </c>
      <c r="U244" s="43">
        <v>0</v>
      </c>
      <c r="V244" s="43">
        <v>1</v>
      </c>
      <c r="W244" s="143">
        <f t="shared" si="115"/>
        <v>0</v>
      </c>
      <c r="X244" s="143">
        <f t="shared" si="116"/>
        <v>0</v>
      </c>
      <c r="Y244" s="194"/>
      <c r="Z244" s="180">
        <f>_xll.BDH(C244,$Z$7,$D$1,$D$1)</f>
        <v>17.09</v>
      </c>
      <c r="AA244" s="174">
        <f t="shared" si="117"/>
        <v>0.92000000000000171</v>
      </c>
      <c r="AB244" s="168">
        <f t="shared" si="118"/>
        <v>5.3832650672908233</v>
      </c>
      <c r="AC244" s="161">
        <v>-115000</v>
      </c>
      <c r="AD244" s="163">
        <f>IF(D244 = C335,1,_xll.BDP(K244,$AD$7)*L244)</f>
        <v>1.2317</v>
      </c>
      <c r="AE244" s="186">
        <f>AA244*AC244*T244/AD244 / AF335</f>
        <v>-4.9738697972053034E-4</v>
      </c>
      <c r="AF244" s="197"/>
      <c r="AG244" s="188"/>
      <c r="AH244" s="170"/>
    </row>
    <row r="245" spans="2:34" s="43" customFormat="1" x14ac:dyDescent="0.2">
      <c r="B245" s="48"/>
      <c r="C245" s="223" t="s">
        <v>42</v>
      </c>
      <c r="D245" s="43" t="str">
        <f>_xll.BDP(C245,$D$7)</f>
        <v>USD</v>
      </c>
      <c r="E245" s="19" t="s">
        <v>391</v>
      </c>
      <c r="F245" s="20">
        <f>_xll.BDP(C245,$F$7)</f>
        <v>51</v>
      </c>
      <c r="G245" s="20">
        <f>_xll.BDP(C245,$G$7)</f>
        <v>50.69</v>
      </c>
      <c r="H245" s="36">
        <f t="shared" si="108"/>
        <v>-0.31000000000000227</v>
      </c>
      <c r="I245" s="24">
        <f t="shared" si="109"/>
        <v>-0.60784313725490646</v>
      </c>
      <c r="J245" s="28">
        <v>-30700</v>
      </c>
      <c r="K245" s="51" t="str">
        <f>CONCATENATE(C335,D245, " Curncy")</f>
        <v>EURUSD Curncy</v>
      </c>
      <c r="L245" s="19">
        <f>IF(D245 = C335,1,_xll.BDP(K245,$L$7))</f>
        <v>1</v>
      </c>
      <c r="M245" s="21">
        <f>IF(D245 = C335,1,_xll.BDP(K245,$M$7)*L245)</f>
        <v>1.2408999999999999</v>
      </c>
      <c r="N245" s="7">
        <f t="shared" si="110"/>
        <v>7669.4334757031747</v>
      </c>
      <c r="O245" s="53">
        <f>N245 / Y335</f>
        <v>4.4512618565216236E-5</v>
      </c>
      <c r="P245" s="7">
        <f t="shared" si="111"/>
        <v>-1254076.0738173907</v>
      </c>
      <c r="Q245" s="54">
        <f>P245 / Y335*100</f>
        <v>-0.72785310808735315</v>
      </c>
      <c r="R245" s="54">
        <f t="shared" si="112"/>
        <v>-0.72785310808735315</v>
      </c>
      <c r="S245" s="150">
        <f t="shared" si="113"/>
        <v>0</v>
      </c>
      <c r="T245" s="33">
        <f t="shared" si="114"/>
        <v>1</v>
      </c>
      <c r="U245" s="43">
        <v>0</v>
      </c>
      <c r="V245" s="43">
        <v>1</v>
      </c>
      <c r="W245" s="143">
        <f t="shared" si="115"/>
        <v>4.4512618565216236E-5</v>
      </c>
      <c r="X245" s="143">
        <f t="shared" si="116"/>
        <v>0</v>
      </c>
      <c r="Y245" s="194"/>
      <c r="Z245" s="180">
        <f>_xll.BDH(C245,$Z$7,$D$1,$D$1)</f>
        <v>47.63</v>
      </c>
      <c r="AA245" s="174">
        <f t="shared" si="117"/>
        <v>3.3699999999999974</v>
      </c>
      <c r="AB245" s="168">
        <f t="shared" si="118"/>
        <v>7.0753726642872081</v>
      </c>
      <c r="AC245" s="161">
        <v>-30700</v>
      </c>
      <c r="AD245" s="163">
        <f>IF(D245 = C335,1,_xll.BDP(K245,$AD$7)*L245)</f>
        <v>1.2317</v>
      </c>
      <c r="AE245" s="186">
        <f>AA245*AC245*T245/AD245 / AF335</f>
        <v>-4.8638147008417978E-4</v>
      </c>
      <c r="AF245" s="197"/>
      <c r="AG245" s="188"/>
      <c r="AH245" s="170"/>
    </row>
    <row r="246" spans="2:34" s="43" customFormat="1" x14ac:dyDescent="0.2">
      <c r="B246" s="48"/>
      <c r="C246" s="223" t="s">
        <v>41</v>
      </c>
      <c r="D246" s="43" t="str">
        <f>_xll.BDP(C246,$D$7)</f>
        <v>USD</v>
      </c>
      <c r="E246" s="19" t="s">
        <v>390</v>
      </c>
      <c r="F246" s="20">
        <f>_xll.BDP(C246,$F$7)</f>
        <v>102.32</v>
      </c>
      <c r="G246" s="20">
        <f>_xll.BDP(C246,$G$7)</f>
        <v>103.49</v>
      </c>
      <c r="H246" s="36">
        <f t="shared" si="108"/>
        <v>1.1700000000000017</v>
      </c>
      <c r="I246" s="24">
        <f t="shared" si="109"/>
        <v>1.1434714620797517</v>
      </c>
      <c r="J246" s="28">
        <v>0</v>
      </c>
      <c r="K246" s="51" t="str">
        <f>CONCATENATE(C335,D246, " Curncy")</f>
        <v>EURUSD Curncy</v>
      </c>
      <c r="L246" s="19">
        <f>IF(D246 = C335,1,_xll.BDP(K246,$L$7))</f>
        <v>1</v>
      </c>
      <c r="M246" s="21">
        <f>IF(D246 = C335,1,_xll.BDP(K246,$M$7)*L246)</f>
        <v>1.2408999999999999</v>
      </c>
      <c r="N246" s="7">
        <f t="shared" si="110"/>
        <v>0</v>
      </c>
      <c r="O246" s="53">
        <f>N246 / Y335</f>
        <v>0</v>
      </c>
      <c r="P246" s="7">
        <f t="shared" si="111"/>
        <v>0</v>
      </c>
      <c r="Q246" s="54">
        <f>P246 / Y335*100</f>
        <v>0</v>
      </c>
      <c r="R246" s="54">
        <f t="shared" si="112"/>
        <v>0</v>
      </c>
      <c r="S246" s="150">
        <f t="shared" si="113"/>
        <v>0</v>
      </c>
      <c r="T246" s="33">
        <f t="shared" si="114"/>
        <v>1</v>
      </c>
      <c r="U246" s="43">
        <v>0</v>
      </c>
      <c r="V246" s="43">
        <v>1</v>
      </c>
      <c r="W246" s="143">
        <f t="shared" si="115"/>
        <v>0</v>
      </c>
      <c r="X246" s="143">
        <f t="shared" si="116"/>
        <v>0</v>
      </c>
      <c r="Y246" s="194"/>
      <c r="Z246" s="180">
        <f>_xll.BDH(C246,$Z$7,$D$1,$D$1)</f>
        <v>94.69</v>
      </c>
      <c r="AA246" s="174">
        <f t="shared" si="117"/>
        <v>7.6299999999999955</v>
      </c>
      <c r="AB246" s="168">
        <f t="shared" si="118"/>
        <v>8.0578730594571706</v>
      </c>
      <c r="AC246" s="161">
        <v>0</v>
      </c>
      <c r="AD246" s="163">
        <f>IF(D246 = C335,1,_xll.BDP(K246,$AD$7)*L246)</f>
        <v>1.2317</v>
      </c>
      <c r="AE246" s="186">
        <f>AA246*AC246*T246/AD246 / AF335</f>
        <v>0</v>
      </c>
      <c r="AF246" s="197"/>
      <c r="AG246" s="188"/>
      <c r="AH246" s="170"/>
    </row>
    <row r="247" spans="2:34" s="43" customFormat="1" x14ac:dyDescent="0.2">
      <c r="B247" s="48"/>
      <c r="C247" s="223" t="s">
        <v>40</v>
      </c>
      <c r="D247" s="43" t="str">
        <f>_xll.BDP(C247,$D$7)</f>
        <v>USD</v>
      </c>
      <c r="E247" s="19" t="s">
        <v>338</v>
      </c>
      <c r="F247" s="20">
        <f>_xll.BDP(C247,$F$7)</f>
        <v>335.12</v>
      </c>
      <c r="G247" s="20">
        <f>_xll.BDP(C247,$G$7)</f>
        <v>327.55</v>
      </c>
      <c r="H247" s="36">
        <f t="shared" si="108"/>
        <v>-7.5699999999999932</v>
      </c>
      <c r="I247" s="24">
        <f t="shared" si="109"/>
        <v>-2.2588923370732852</v>
      </c>
      <c r="J247" s="28">
        <v>-14160</v>
      </c>
      <c r="K247" s="51" t="str">
        <f>CONCATENATE(C335,D247, " Curncy")</f>
        <v>EURUSD Curncy</v>
      </c>
      <c r="L247" s="19">
        <f>IF(D247 = C335,1,_xll.BDP(K247,$L$7))</f>
        <v>1</v>
      </c>
      <c r="M247" s="21">
        <f>IF(D247 = C335,1,_xll.BDP(K247,$M$7)*L247)</f>
        <v>1.2408999999999999</v>
      </c>
      <c r="N247" s="7">
        <f t="shared" si="110"/>
        <v>86381.819647030323</v>
      </c>
      <c r="O247" s="53">
        <f>N247 / Y335</f>
        <v>5.0135137114088141E-4</v>
      </c>
      <c r="P247" s="7">
        <f t="shared" si="111"/>
        <v>-3737696.8329438316</v>
      </c>
      <c r="Q247" s="54">
        <f>P247 / Y335*100</f>
        <v>-2.1693215537278183</v>
      </c>
      <c r="R247" s="54">
        <f t="shared" si="112"/>
        <v>-2.1693215537278183</v>
      </c>
      <c r="S247" s="150">
        <f t="shared" si="113"/>
        <v>0</v>
      </c>
      <c r="T247" s="33">
        <f t="shared" si="114"/>
        <v>1</v>
      </c>
      <c r="U247" s="43">
        <v>0</v>
      </c>
      <c r="V247" s="43">
        <v>1</v>
      </c>
      <c r="W247" s="143">
        <f t="shared" si="115"/>
        <v>5.0135137114088141E-4</v>
      </c>
      <c r="X247" s="143">
        <f t="shared" si="116"/>
        <v>0</v>
      </c>
      <c r="Y247" s="194"/>
      <c r="Z247" s="180">
        <f>_xll.BDH(C247,$Z$7,$D$1,$D$1)</f>
        <v>357.42</v>
      </c>
      <c r="AA247" s="174">
        <f t="shared" si="117"/>
        <v>-22.300000000000011</v>
      </c>
      <c r="AB247" s="168">
        <f t="shared" si="118"/>
        <v>-6.2391584130714595</v>
      </c>
      <c r="AC247" s="161">
        <v>-14160</v>
      </c>
      <c r="AD247" s="163">
        <f>IF(D247 = C335,1,_xll.BDP(K247,$AD$7)*L247)</f>
        <v>1.2317</v>
      </c>
      <c r="AE247" s="186">
        <f>AA247*AC247*T247/AD247 / AF335</f>
        <v>1.4844885804573935E-3</v>
      </c>
      <c r="AF247" s="197"/>
      <c r="AG247" s="188"/>
      <c r="AH247" s="170"/>
    </row>
    <row r="248" spans="2:34" s="43" customFormat="1" x14ac:dyDescent="0.2">
      <c r="B248" s="48"/>
      <c r="C248" s="223" t="s">
        <v>39</v>
      </c>
      <c r="D248" s="43" t="str">
        <f>_xll.BDP(C248,$D$7)</f>
        <v>USD</v>
      </c>
      <c r="E248" s="19" t="s">
        <v>389</v>
      </c>
      <c r="F248" s="20">
        <f>_xll.BDP(C248,$F$7)</f>
        <v>285.14999999999998</v>
      </c>
      <c r="G248" s="20">
        <f>_xll.BDP(C248,$G$7)</f>
        <v>284.02</v>
      </c>
      <c r="H248" s="36">
        <f t="shared" si="108"/>
        <v>-1.1299999999999955</v>
      </c>
      <c r="I248" s="24">
        <f t="shared" si="109"/>
        <v>-0.39628265825004227</v>
      </c>
      <c r="J248" s="28">
        <v>0</v>
      </c>
      <c r="K248" s="51" t="str">
        <f>CONCATENATE(C335,D248, " Curncy")</f>
        <v>EURUSD Curncy</v>
      </c>
      <c r="L248" s="19">
        <f>IF(D248 = C335,1,_xll.BDP(K248,$L$7))</f>
        <v>1</v>
      </c>
      <c r="M248" s="21">
        <f>IF(D248 = C335,1,_xll.BDP(K248,$M$7)*L248)</f>
        <v>1.2408999999999999</v>
      </c>
      <c r="N248" s="7">
        <f t="shared" si="110"/>
        <v>0</v>
      </c>
      <c r="O248" s="53">
        <f>N248 / Y335</f>
        <v>0</v>
      </c>
      <c r="P248" s="7">
        <f t="shared" si="111"/>
        <v>0</v>
      </c>
      <c r="Q248" s="54">
        <f>P248 / Y335*100</f>
        <v>0</v>
      </c>
      <c r="R248" s="54">
        <f t="shared" si="112"/>
        <v>0</v>
      </c>
      <c r="S248" s="150">
        <f t="shared" si="113"/>
        <v>0</v>
      </c>
      <c r="T248" s="33">
        <f t="shared" si="114"/>
        <v>1</v>
      </c>
      <c r="U248" s="43">
        <v>0</v>
      </c>
      <c r="V248" s="43">
        <v>1</v>
      </c>
      <c r="W248" s="143">
        <f t="shared" si="115"/>
        <v>0</v>
      </c>
      <c r="X248" s="143">
        <f t="shared" si="116"/>
        <v>0</v>
      </c>
      <c r="Y248" s="194"/>
      <c r="Z248" s="180">
        <f>_xll.BDH(C248,$Z$7,$D$1,$D$1)</f>
        <v>295.16000000000003</v>
      </c>
      <c r="AA248" s="174">
        <f t="shared" si="117"/>
        <v>-10.010000000000048</v>
      </c>
      <c r="AB248" s="168">
        <f t="shared" si="118"/>
        <v>-3.391380945927648</v>
      </c>
      <c r="AC248" s="161">
        <v>0</v>
      </c>
      <c r="AD248" s="163">
        <f>IF(D248 = C335,1,_xll.BDP(K248,$AD$7)*L248)</f>
        <v>1.2317</v>
      </c>
      <c r="AE248" s="186">
        <f>AA248*AC248*T248/AD248 / AF335</f>
        <v>0</v>
      </c>
      <c r="AF248" s="197"/>
      <c r="AG248" s="188"/>
      <c r="AH248" s="170"/>
    </row>
    <row r="249" spans="2:34" s="43" customFormat="1" x14ac:dyDescent="0.2">
      <c r="B249" s="48"/>
      <c r="C249" s="223" t="s">
        <v>38</v>
      </c>
      <c r="D249" s="43" t="str">
        <f>_xll.BDP(C249,$D$7)</f>
        <v>USD</v>
      </c>
      <c r="E249" s="19" t="s">
        <v>336</v>
      </c>
      <c r="F249" s="20">
        <f>_xll.BDP(C249,$F$7)</f>
        <v>9.48</v>
      </c>
      <c r="G249" s="20">
        <f>_xll.BDP(C249,$G$7)</f>
        <v>9.4949999999999992</v>
      </c>
      <c r="H249" s="36">
        <f t="shared" si="108"/>
        <v>1.4999999999998792E-2</v>
      </c>
      <c r="I249" s="24">
        <f t="shared" si="109"/>
        <v>0.15822784810125307</v>
      </c>
      <c r="J249" s="28">
        <v>410000</v>
      </c>
      <c r="K249" s="51" t="str">
        <f>CONCATENATE(C335,D249, " Curncy")</f>
        <v>EURUSD Curncy</v>
      </c>
      <c r="L249" s="19">
        <f>IF(D249 = C335,1,_xll.BDP(K249,$L$7))</f>
        <v>1</v>
      </c>
      <c r="M249" s="21">
        <f>IF(D249 = C335,1,_xll.BDP(K249,$M$7)*L249)</f>
        <v>1.2408999999999999</v>
      </c>
      <c r="N249" s="7">
        <f t="shared" si="110"/>
        <v>4956.0802643238821</v>
      </c>
      <c r="O249" s="53">
        <f>N249 / Y335</f>
        <v>2.8764590120421961E-5</v>
      </c>
      <c r="P249" s="7">
        <f t="shared" si="111"/>
        <v>3137198.8073172695</v>
      </c>
      <c r="Q249" s="54">
        <f>P249 / Y335*100</f>
        <v>1.8207985546228564</v>
      </c>
      <c r="R249" s="54">
        <f t="shared" si="112"/>
        <v>0</v>
      </c>
      <c r="S249" s="150">
        <f t="shared" si="113"/>
        <v>1.8207985546228564</v>
      </c>
      <c r="T249" s="33">
        <f t="shared" si="114"/>
        <v>1</v>
      </c>
      <c r="U249" s="43">
        <v>0</v>
      </c>
      <c r="V249" s="43">
        <v>1</v>
      </c>
      <c r="W249" s="143">
        <f t="shared" si="115"/>
        <v>0</v>
      </c>
      <c r="X249" s="143">
        <f t="shared" si="116"/>
        <v>2.8764590120421961E-5</v>
      </c>
      <c r="Y249" s="194"/>
      <c r="Z249" s="180">
        <f>_xll.BDH(C249,$Z$7,$D$1,$D$1)</f>
        <v>9.67</v>
      </c>
      <c r="AA249" s="174">
        <f t="shared" si="117"/>
        <v>-0.1899999999999995</v>
      </c>
      <c r="AB249" s="168">
        <f t="shared" si="118"/>
        <v>-1.9648397104446693</v>
      </c>
      <c r="AC249" s="161">
        <v>410000</v>
      </c>
      <c r="AD249" s="163">
        <f>IF(D249 = C335,1,_xll.BDP(K249,$AD$7)*L249)</f>
        <v>1.2317</v>
      </c>
      <c r="AE249" s="186">
        <f>AA249*AC249*T249/AD249 / AF335</f>
        <v>-3.6622349452012423E-4</v>
      </c>
      <c r="AF249" s="197"/>
      <c r="AG249" s="188"/>
      <c r="AH249" s="170"/>
    </row>
    <row r="250" spans="2:34" s="43" customFormat="1" x14ac:dyDescent="0.2">
      <c r="B250" s="51">
        <v>27054</v>
      </c>
      <c r="D250" s="43" t="s">
        <v>36</v>
      </c>
      <c r="E250" s="19" t="s">
        <v>37</v>
      </c>
      <c r="F250" s="20">
        <v>1</v>
      </c>
      <c r="G250" s="20">
        <v>1</v>
      </c>
      <c r="H250" s="36">
        <f t="shared" si="108"/>
        <v>0</v>
      </c>
      <c r="I250" s="24">
        <f t="shared" si="109"/>
        <v>0</v>
      </c>
      <c r="J250" s="28">
        <v>1933201</v>
      </c>
      <c r="K250" s="51" t="str">
        <f>CONCATENATE(C335,D250, " Curncy")</f>
        <v>EURUSD Curncy</v>
      </c>
      <c r="L250" s="19">
        <f>IF(D250 = C335,1,_xll.BDP(K250,$L$7))</f>
        <v>1</v>
      </c>
      <c r="M250" s="21">
        <f>IF(D250 = C335,1,_xll.BDP(K250,$M$7)*L250)</f>
        <v>1.2408999999999999</v>
      </c>
      <c r="N250" s="7">
        <f t="shared" si="110"/>
        <v>0</v>
      </c>
      <c r="O250" s="53">
        <f>N250 / Y335</f>
        <v>0</v>
      </c>
      <c r="P250" s="7">
        <f t="shared" si="111"/>
        <v>1557902.328954791</v>
      </c>
      <c r="Q250" s="54">
        <f>P250 / Y335*100</f>
        <v>0.90419080301454202</v>
      </c>
      <c r="R250" s="54">
        <f t="shared" si="112"/>
        <v>0</v>
      </c>
      <c r="S250" s="150">
        <f t="shared" si="113"/>
        <v>0.90419080301454202</v>
      </c>
      <c r="T250" s="33">
        <f t="shared" si="114"/>
        <v>1</v>
      </c>
      <c r="U250" s="43">
        <v>1</v>
      </c>
      <c r="V250" s="43">
        <v>1</v>
      </c>
      <c r="W250" s="143">
        <f t="shared" si="115"/>
        <v>0</v>
      </c>
      <c r="X250" s="143">
        <f t="shared" si="116"/>
        <v>0</v>
      </c>
      <c r="Y250" s="194"/>
      <c r="Z250" s="180">
        <v>1</v>
      </c>
      <c r="AA250" s="174">
        <f t="shared" si="117"/>
        <v>0</v>
      </c>
      <c r="AB250" s="168">
        <f t="shared" si="118"/>
        <v>0</v>
      </c>
      <c r="AC250" s="161">
        <v>1933201</v>
      </c>
      <c r="AD250" s="163">
        <f>IF(D250 = C335,1,_xll.BDP(K250,$AD$7)*L250)</f>
        <v>1.2317</v>
      </c>
      <c r="AE250" s="186">
        <f>AA250*AC250*T250/AD250 / AF335</f>
        <v>0</v>
      </c>
      <c r="AF250" s="197"/>
      <c r="AG250" s="188"/>
      <c r="AH250" s="170"/>
    </row>
    <row r="251" spans="2:34" s="43" customFormat="1" x14ac:dyDescent="0.2">
      <c r="B251" s="48"/>
      <c r="C251" s="223" t="s">
        <v>35</v>
      </c>
      <c r="D251" s="43" t="str">
        <f>_xll.BDP(C251,$D$7)</f>
        <v>USD</v>
      </c>
      <c r="E251" s="19" t="s">
        <v>388</v>
      </c>
      <c r="F251" s="20">
        <f>_xll.BDP(C251,$F$7)</f>
        <v>49.58</v>
      </c>
      <c r="G251" s="20">
        <f>_xll.BDP(C251,$G$7)</f>
        <v>49.34</v>
      </c>
      <c r="H251" s="36">
        <f t="shared" si="108"/>
        <v>-0.23999999999999488</v>
      </c>
      <c r="I251" s="24">
        <f t="shared" si="109"/>
        <v>-0.48406615570793649</v>
      </c>
      <c r="J251" s="28">
        <v>-35000</v>
      </c>
      <c r="K251" s="51" t="str">
        <f>CONCATENATE(C335,D251, " Curncy")</f>
        <v>EURUSD Curncy</v>
      </c>
      <c r="L251" s="19">
        <f>IF(D251 = C335,1,_xll.BDP(K251,$L$7))</f>
        <v>1</v>
      </c>
      <c r="M251" s="21">
        <f>IF(D251 = C335,1,_xll.BDP(K251,$M$7)*L251)</f>
        <v>1.2408999999999999</v>
      </c>
      <c r="N251" s="7">
        <f t="shared" si="110"/>
        <v>6769.2803610281426</v>
      </c>
      <c r="O251" s="53">
        <f>N251 / Y335</f>
        <v>3.9288220652285987E-5</v>
      </c>
      <c r="P251" s="7">
        <f t="shared" si="111"/>
        <v>-1391651.2208880654</v>
      </c>
      <c r="Q251" s="54">
        <f>P251 / Y335*100</f>
        <v>-0.80770033624326332</v>
      </c>
      <c r="R251" s="54">
        <f t="shared" si="112"/>
        <v>-0.80770033624326332</v>
      </c>
      <c r="S251" s="150">
        <f t="shared" si="113"/>
        <v>0</v>
      </c>
      <c r="T251" s="33">
        <f t="shared" si="114"/>
        <v>1</v>
      </c>
      <c r="U251" s="43">
        <v>0</v>
      </c>
      <c r="V251" s="43">
        <v>1</v>
      </c>
      <c r="W251" s="143">
        <f t="shared" si="115"/>
        <v>3.9288220652285987E-5</v>
      </c>
      <c r="X251" s="143">
        <f t="shared" si="116"/>
        <v>0</v>
      </c>
      <c r="Y251" s="194"/>
      <c r="Z251" s="180">
        <f>_xll.BDH(C251,$Z$7,$D$1,$D$1)</f>
        <v>52.22</v>
      </c>
      <c r="AA251" s="174">
        <f t="shared" si="117"/>
        <v>-2.6400000000000006</v>
      </c>
      <c r="AB251" s="168">
        <f t="shared" si="118"/>
        <v>-5.0555342780543864</v>
      </c>
      <c r="AC251" s="161">
        <v>-35000</v>
      </c>
      <c r="AD251" s="163">
        <f>IF(D251 = C335,1,_xll.BDP(K251,$AD$7)*L251)</f>
        <v>1.2317</v>
      </c>
      <c r="AE251" s="186">
        <f>AA251*AC251*T251/AD251 / AF335</f>
        <v>4.343908972228443E-4</v>
      </c>
      <c r="AF251" s="197"/>
      <c r="AG251" s="188"/>
      <c r="AH251" s="170"/>
    </row>
    <row r="252" spans="2:34" s="43" customFormat="1" x14ac:dyDescent="0.2">
      <c r="B252" s="48"/>
      <c r="C252" s="223" t="s">
        <v>34</v>
      </c>
      <c r="D252" s="43" t="str">
        <f>_xll.BDP(C252,$D$7)</f>
        <v>USD</v>
      </c>
      <c r="E252" s="19" t="s">
        <v>335</v>
      </c>
      <c r="F252" s="20">
        <f>_xll.BDP(C252,$F$7)</f>
        <v>176.6</v>
      </c>
      <c r="G252" s="20">
        <f>_xll.BDP(C252,$G$7)</f>
        <v>180.96</v>
      </c>
      <c r="H252" s="36">
        <f t="shared" si="108"/>
        <v>4.3600000000000136</v>
      </c>
      <c r="I252" s="24">
        <f t="shared" si="109"/>
        <v>2.4688561721404381</v>
      </c>
      <c r="J252" s="28">
        <v>-33315</v>
      </c>
      <c r="K252" s="51" t="str">
        <f>CONCATENATE(C335,D252, " Curncy")</f>
        <v>EURUSD Curncy</v>
      </c>
      <c r="L252" s="19">
        <f>IF(D252 = C335,1,_xll.BDP(K252,$L$7))</f>
        <v>1</v>
      </c>
      <c r="M252" s="21">
        <f>IF(D252 = C335,1,_xll.BDP(K252,$M$7)*L252)</f>
        <v>1.2408999999999999</v>
      </c>
      <c r="N252" s="7">
        <f t="shared" si="110"/>
        <v>-117054.87952292729</v>
      </c>
      <c r="O252" s="53">
        <f>N252 / Y335</f>
        <v>-6.7937471782082107E-4</v>
      </c>
      <c r="P252" s="7">
        <f t="shared" si="111"/>
        <v>-4858314.4491901044</v>
      </c>
      <c r="Q252" s="54">
        <f>P252 / Y335*100</f>
        <v>-2.819716718735215</v>
      </c>
      <c r="R252" s="54">
        <f t="shared" si="112"/>
        <v>-2.819716718735215</v>
      </c>
      <c r="S252" s="150">
        <f t="shared" si="113"/>
        <v>0</v>
      </c>
      <c r="T252" s="33">
        <f t="shared" si="114"/>
        <v>1</v>
      </c>
      <c r="U252" s="43">
        <v>0</v>
      </c>
      <c r="V252" s="43">
        <v>1</v>
      </c>
      <c r="W252" s="143">
        <f t="shared" si="115"/>
        <v>0</v>
      </c>
      <c r="X252" s="143">
        <f t="shared" si="116"/>
        <v>0</v>
      </c>
      <c r="Y252" s="194"/>
      <c r="Z252" s="180">
        <f>_xll.BDH(C252,$Z$7,$D$1,$D$1)</f>
        <v>180.63</v>
      </c>
      <c r="AA252" s="174">
        <f t="shared" si="117"/>
        <v>-4.0300000000000011</v>
      </c>
      <c r="AB252" s="168">
        <f t="shared" si="118"/>
        <v>-2.2310801085091079</v>
      </c>
      <c r="AC252" s="161">
        <v>-33315</v>
      </c>
      <c r="AD252" s="163">
        <f>IF(D252 = C335,1,_xll.BDP(K252,$AD$7)*L252)</f>
        <v>1.2317</v>
      </c>
      <c r="AE252" s="186">
        <f>AA252*AC252*T252/AD252 / AF335</f>
        <v>6.3118055136521223E-4</v>
      </c>
      <c r="AF252" s="197"/>
      <c r="AG252" s="188"/>
      <c r="AH252" s="170"/>
    </row>
    <row r="253" spans="2:34" s="43" customFormat="1" x14ac:dyDescent="0.2">
      <c r="B253" s="48"/>
      <c r="C253" s="223" t="s">
        <v>386</v>
      </c>
      <c r="D253" s="43" t="str">
        <f>_xll.BDP(C253,$D$7)</f>
        <v>USD</v>
      </c>
      <c r="E253" s="19" t="s">
        <v>387</v>
      </c>
      <c r="F253" s="20">
        <f>_xll.BDP(C253,$F$7)</f>
        <v>30.13</v>
      </c>
      <c r="G253" s="20">
        <f>_xll.BDP(C253,$G$7)</f>
        <v>30.315000000000001</v>
      </c>
      <c r="H253" s="36">
        <f t="shared" si="108"/>
        <v>0.18500000000000227</v>
      </c>
      <c r="I253" s="24">
        <f t="shared" si="109"/>
        <v>0.61400597411218816</v>
      </c>
      <c r="J253" s="28">
        <v>-68000</v>
      </c>
      <c r="K253" s="51" t="str">
        <f>CONCATENATE(C335,D253, " Curncy")</f>
        <v>EURUSD Curncy</v>
      </c>
      <c r="L253" s="19">
        <f>IF(D253 = C335,1,_xll.BDP(K253,$L$7))</f>
        <v>1</v>
      </c>
      <c r="M253" s="21">
        <f>IF(D253 = C335,1,_xll.BDP(K253,$M$7)*L253)</f>
        <v>1.2408999999999999</v>
      </c>
      <c r="N253" s="7">
        <f t="shared" si="110"/>
        <v>-10137.803207349631</v>
      </c>
      <c r="O253" s="53">
        <f>N253 / Y335</f>
        <v>-5.8838787595925511E-5</v>
      </c>
      <c r="P253" s="7">
        <f t="shared" si="111"/>
        <v>-1661229.7525989204</v>
      </c>
      <c r="Q253" s="54">
        <f>P253 / Y335*100</f>
        <v>-0.96416099782187026</v>
      </c>
      <c r="R253" s="54">
        <f t="shared" si="112"/>
        <v>-0.96416099782187026</v>
      </c>
      <c r="S253" s="150">
        <f t="shared" si="113"/>
        <v>0</v>
      </c>
      <c r="T253" s="33">
        <f t="shared" si="114"/>
        <v>1</v>
      </c>
      <c r="U253" s="43">
        <v>0</v>
      </c>
      <c r="V253" s="43">
        <v>1</v>
      </c>
      <c r="W253" s="143">
        <f t="shared" si="115"/>
        <v>0</v>
      </c>
      <c r="X253" s="143">
        <f t="shared" si="116"/>
        <v>0</v>
      </c>
      <c r="Y253" s="194"/>
      <c r="Z253" s="180">
        <f>_xll.BDH(C253,$Z$7,$D$1,$D$1)</f>
        <v>28.08</v>
      </c>
      <c r="AA253" s="174">
        <f t="shared" si="117"/>
        <v>2.0500000000000007</v>
      </c>
      <c r="AB253" s="168">
        <f t="shared" si="118"/>
        <v>7.3005698005698036</v>
      </c>
      <c r="AC253" s="161">
        <v>-68000</v>
      </c>
      <c r="AD253" s="163">
        <f>IF(D253 = C335,1,_xll.BDP(K253,$AD$7)*L253)</f>
        <v>1.2317</v>
      </c>
      <c r="AE253" s="186">
        <f>AA253*AC253*T253/AD253 / AF335</f>
        <v>-6.553473059833821E-4</v>
      </c>
      <c r="AF253" s="197"/>
      <c r="AG253" s="188"/>
      <c r="AH253" s="170"/>
    </row>
    <row r="254" spans="2:34" s="43" customFormat="1" x14ac:dyDescent="0.2">
      <c r="B254" s="48"/>
      <c r="C254" s="223" t="s">
        <v>33</v>
      </c>
      <c r="D254" s="43" t="str">
        <f>_xll.BDP(C254,$D$7)</f>
        <v>USD</v>
      </c>
      <c r="E254" s="19" t="s">
        <v>333</v>
      </c>
      <c r="F254" s="20">
        <f>_xll.BDP(C254,$F$7)</f>
        <v>69.42</v>
      </c>
      <c r="G254" s="20">
        <f>_xll.BDP(C254,$G$7)</f>
        <v>71.790000000000006</v>
      </c>
      <c r="H254" s="36">
        <f t="shared" si="108"/>
        <v>2.3700000000000045</v>
      </c>
      <c r="I254" s="24">
        <f t="shared" si="109"/>
        <v>3.4140017286084769</v>
      </c>
      <c r="J254" s="28">
        <v>39575</v>
      </c>
      <c r="K254" s="51" t="str">
        <f>CONCATENATE(C335,D254, " Curncy")</f>
        <v>EURUSD Curncy</v>
      </c>
      <c r="L254" s="19">
        <f>IF(D254 = C335,1,_xll.BDP(K254,$L$7))</f>
        <v>1</v>
      </c>
      <c r="M254" s="21">
        <f>IF(D254 = C335,1,_xll.BDP(K254,$M$7)*L254)</f>
        <v>1.2408999999999999</v>
      </c>
      <c r="N254" s="7">
        <f t="shared" si="110"/>
        <v>75584.454831171068</v>
      </c>
      <c r="O254" s="53">
        <f>N254 / Y335</f>
        <v>4.3868455447437874E-4</v>
      </c>
      <c r="P254" s="7">
        <f t="shared" si="111"/>
        <v>2289539.2457087603</v>
      </c>
      <c r="Q254" s="54">
        <f>P254 / Y335*100</f>
        <v>1.3288254922242868</v>
      </c>
      <c r="R254" s="54">
        <f t="shared" si="112"/>
        <v>0</v>
      </c>
      <c r="S254" s="150">
        <f t="shared" si="113"/>
        <v>1.3288254922242868</v>
      </c>
      <c r="T254" s="33">
        <f t="shared" si="114"/>
        <v>1</v>
      </c>
      <c r="U254" s="43">
        <v>0</v>
      </c>
      <c r="V254" s="43">
        <v>1</v>
      </c>
      <c r="W254" s="143">
        <f t="shared" si="115"/>
        <v>0</v>
      </c>
      <c r="X254" s="143">
        <f t="shared" si="116"/>
        <v>4.3868455447437874E-4</v>
      </c>
      <c r="Y254" s="194"/>
      <c r="Z254" s="180">
        <f>_xll.BDH(C254,$Z$7,$D$1,$D$1)</f>
        <v>71.78</v>
      </c>
      <c r="AA254" s="174">
        <f t="shared" si="117"/>
        <v>-2.3599999999999994</v>
      </c>
      <c r="AB254" s="168">
        <f t="shared" si="118"/>
        <v>-3.287823906380607</v>
      </c>
      <c r="AC254" s="161">
        <v>39575</v>
      </c>
      <c r="AD254" s="163">
        <f>IF(D254 = C335,1,_xll.BDP(K254,$AD$7)*L254)</f>
        <v>1.2317</v>
      </c>
      <c r="AE254" s="186">
        <f>AA254*AC254*T254/AD254 / AF335</f>
        <v>-4.390779938086793E-4</v>
      </c>
      <c r="AF254" s="197"/>
      <c r="AG254" s="188"/>
      <c r="AH254" s="170"/>
    </row>
    <row r="255" spans="2:34" s="43" customFormat="1" x14ac:dyDescent="0.2">
      <c r="B255" s="48"/>
      <c r="C255" s="223" t="s">
        <v>295</v>
      </c>
      <c r="D255" s="43" t="str">
        <f>_xll.BDP(C255,$D$7)</f>
        <v>USD</v>
      </c>
      <c r="E255" s="19" t="s">
        <v>385</v>
      </c>
      <c r="F255" s="20">
        <f>_xll.BDP(C255,$F$7)</f>
        <v>88.77</v>
      </c>
      <c r="G255" s="20">
        <f>_xll.BDP(C255,$G$7)</f>
        <v>88.73</v>
      </c>
      <c r="H255" s="36">
        <f t="shared" si="108"/>
        <v>-3.9999999999992042E-2</v>
      </c>
      <c r="I255" s="24">
        <f t="shared" si="109"/>
        <v>-4.5060268108586279E-2</v>
      </c>
      <c r="J255" s="28">
        <v>0</v>
      </c>
      <c r="K255" s="51" t="str">
        <f>CONCATENATE(C335,D255, " Curncy")</f>
        <v>EURUSD Curncy</v>
      </c>
      <c r="L255" s="19">
        <f>IF(D255 = C335,1,_xll.BDP(K255,$L$7))</f>
        <v>1</v>
      </c>
      <c r="M255" s="21">
        <f>IF(D255 = C335,1,_xll.BDP(K255,$M$7)*L255)</f>
        <v>1.2408999999999999</v>
      </c>
      <c r="N255" s="7">
        <f t="shared" si="110"/>
        <v>0</v>
      </c>
      <c r="O255" s="53">
        <f>N255 / Y335</f>
        <v>0</v>
      </c>
      <c r="P255" s="7">
        <f t="shared" si="111"/>
        <v>0</v>
      </c>
      <c r="Q255" s="54">
        <f>P255 / Y335*100</f>
        <v>0</v>
      </c>
      <c r="R255" s="54">
        <f t="shared" si="112"/>
        <v>0</v>
      </c>
      <c r="S255" s="150">
        <f t="shared" si="113"/>
        <v>0</v>
      </c>
      <c r="T255" s="33">
        <f t="shared" si="114"/>
        <v>1</v>
      </c>
      <c r="U255" s="43">
        <v>0</v>
      </c>
      <c r="V255" s="43">
        <v>1</v>
      </c>
      <c r="W255" s="143">
        <f t="shared" si="115"/>
        <v>0</v>
      </c>
      <c r="X255" s="143">
        <f t="shared" si="116"/>
        <v>0</v>
      </c>
      <c r="Y255" s="194"/>
      <c r="Z255" s="180">
        <f>_xll.BDH(C255,$Z$7,$D$1,$D$1)</f>
        <v>93.12</v>
      </c>
      <c r="AA255" s="174">
        <f t="shared" si="117"/>
        <v>-4.3500000000000085</v>
      </c>
      <c r="AB255" s="168">
        <f t="shared" si="118"/>
        <v>-4.6713917525773283</v>
      </c>
      <c r="AC255" s="161">
        <v>0</v>
      </c>
      <c r="AD255" s="163">
        <f>IF(D255 = C335,1,_xll.BDP(K255,$AD$7)*L255)</f>
        <v>1.2317</v>
      </c>
      <c r="AE255" s="186">
        <f>AA255*AC255*T255/AD255 / AF335</f>
        <v>0</v>
      </c>
      <c r="AF255" s="197"/>
      <c r="AG255" s="188"/>
      <c r="AH255" s="170"/>
    </row>
    <row r="256" spans="2:34" s="43" customFormat="1" x14ac:dyDescent="0.2">
      <c r="B256" s="48"/>
      <c r="C256" s="223" t="s">
        <v>32</v>
      </c>
      <c r="D256" s="43" t="str">
        <f>_xll.BDP(C256,$D$7)</f>
        <v>USD</v>
      </c>
      <c r="E256" s="19" t="s">
        <v>331</v>
      </c>
      <c r="F256" s="20">
        <f>_xll.BDP(C256,$F$7)</f>
        <v>2.58</v>
      </c>
      <c r="G256" s="20">
        <f>_xll.BDP(C256,$G$7)</f>
        <v>2.65</v>
      </c>
      <c r="H256" s="36">
        <f t="shared" si="108"/>
        <v>6.999999999999984E-2</v>
      </c>
      <c r="I256" s="24">
        <f t="shared" si="109"/>
        <v>2.7131782945736371</v>
      </c>
      <c r="J256" s="28">
        <v>-656000</v>
      </c>
      <c r="K256" s="51" t="str">
        <f>CONCATENATE(C335,D256, " Curncy")</f>
        <v>EURUSD Curncy</v>
      </c>
      <c r="L256" s="19">
        <f>IF(D256 = C335,1,_xll.BDP(K256,$L$7))</f>
        <v>1</v>
      </c>
      <c r="M256" s="21">
        <f>IF(D256 = C335,1,_xll.BDP(K256,$M$7)*L256)</f>
        <v>1.2408999999999999</v>
      </c>
      <c r="N256" s="7">
        <f t="shared" si="110"/>
        <v>-37005.399306954554</v>
      </c>
      <c r="O256" s="53">
        <f>N256 / Y335</f>
        <v>-2.1477560623250083E-4</v>
      </c>
      <c r="P256" s="7">
        <f t="shared" si="111"/>
        <v>-1400918.6880489967</v>
      </c>
      <c r="Q256" s="54">
        <f>P256 / Y335*100</f>
        <v>-0.81307908073732627</v>
      </c>
      <c r="R256" s="54">
        <f t="shared" si="112"/>
        <v>-0.81307908073732627</v>
      </c>
      <c r="S256" s="150">
        <f t="shared" si="113"/>
        <v>0</v>
      </c>
      <c r="T256" s="33">
        <f t="shared" si="114"/>
        <v>1</v>
      </c>
      <c r="U256" s="43">
        <v>0</v>
      </c>
      <c r="V256" s="43">
        <v>1</v>
      </c>
      <c r="W256" s="143">
        <f t="shared" si="115"/>
        <v>0</v>
      </c>
      <c r="X256" s="143">
        <f t="shared" si="116"/>
        <v>0</v>
      </c>
      <c r="Y256" s="194"/>
      <c r="Z256" s="180">
        <f>_xll.BDH(C256,$Z$7,$D$1,$D$1)</f>
        <v>2.9699999999999998</v>
      </c>
      <c r="AA256" s="174">
        <f t="shared" si="117"/>
        <v>-0.38999999999999968</v>
      </c>
      <c r="AB256" s="168">
        <f t="shared" si="118"/>
        <v>-13.131313131313121</v>
      </c>
      <c r="AC256" s="161">
        <v>-656000</v>
      </c>
      <c r="AD256" s="163">
        <f>IF(D256 = C335,1,_xll.BDP(K256,$AD$7)*L256)</f>
        <v>1.2317</v>
      </c>
      <c r="AE256" s="186">
        <f>AA256*AC256*T256/AD256 / AF335</f>
        <v>1.202755055687147E-3</v>
      </c>
      <c r="AF256" s="197"/>
      <c r="AG256" s="188"/>
      <c r="AH256" s="170"/>
    </row>
    <row r="257" spans="1:34" s="43" customFormat="1" x14ac:dyDescent="0.2">
      <c r="B257" s="48"/>
      <c r="C257" s="223" t="s">
        <v>31</v>
      </c>
      <c r="D257" s="43" t="str">
        <f>_xll.BDP(C257,$D$7)</f>
        <v>USD</v>
      </c>
      <c r="E257" s="19" t="s">
        <v>384</v>
      </c>
      <c r="F257" s="20">
        <f>_xll.BDP(C257,$F$7)</f>
        <v>99.27</v>
      </c>
      <c r="G257" s="20">
        <f>_xll.BDP(C257,$G$7)</f>
        <v>100.81</v>
      </c>
      <c r="H257" s="36">
        <f t="shared" si="108"/>
        <v>1.5400000000000063</v>
      </c>
      <c r="I257" s="24">
        <f t="shared" si="109"/>
        <v>1.5513246700916754</v>
      </c>
      <c r="J257" s="28">
        <v>0</v>
      </c>
      <c r="K257" s="51" t="str">
        <f>CONCATENATE(C335,D257, " Curncy")</f>
        <v>EURUSD Curncy</v>
      </c>
      <c r="L257" s="19">
        <f>IF(D257 = C335,1,_xll.BDP(K257,$L$7))</f>
        <v>1</v>
      </c>
      <c r="M257" s="21">
        <f>IF(D257 = C335,1,_xll.BDP(K257,$M$7)*L257)</f>
        <v>1.2408999999999999</v>
      </c>
      <c r="N257" s="7">
        <f t="shared" si="110"/>
        <v>0</v>
      </c>
      <c r="O257" s="53">
        <f>N257 / Y335</f>
        <v>0</v>
      </c>
      <c r="P257" s="7">
        <f t="shared" si="111"/>
        <v>0</v>
      </c>
      <c r="Q257" s="54">
        <f>P257 / Y335*100</f>
        <v>0</v>
      </c>
      <c r="R257" s="54">
        <f t="shared" si="112"/>
        <v>0</v>
      </c>
      <c r="S257" s="150">
        <f t="shared" si="113"/>
        <v>0</v>
      </c>
      <c r="T257" s="33">
        <f t="shared" si="114"/>
        <v>1</v>
      </c>
      <c r="U257" s="43">
        <v>0</v>
      </c>
      <c r="V257" s="43">
        <v>1</v>
      </c>
      <c r="W257" s="143">
        <f t="shared" si="115"/>
        <v>0</v>
      </c>
      <c r="X257" s="143">
        <f t="shared" si="116"/>
        <v>0</v>
      </c>
      <c r="Y257" s="194"/>
      <c r="Z257" s="180">
        <f>_xll.BDH(C257,$Z$7,$D$1,$D$1)</f>
        <v>99.19</v>
      </c>
      <c r="AA257" s="174">
        <f t="shared" si="117"/>
        <v>7.9999999999998295E-2</v>
      </c>
      <c r="AB257" s="168">
        <f t="shared" si="118"/>
        <v>8.0653291662464266E-2</v>
      </c>
      <c r="AC257" s="161">
        <v>0</v>
      </c>
      <c r="AD257" s="163">
        <f>IF(D257 = C335,1,_xll.BDP(K257,$AD$7)*L257)</f>
        <v>1.2317</v>
      </c>
      <c r="AE257" s="186">
        <f>AA257*AC257*T257/AD257 / AF335</f>
        <v>0</v>
      </c>
      <c r="AF257" s="197"/>
      <c r="AG257" s="188"/>
      <c r="AH257" s="170"/>
    </row>
    <row r="258" spans="1:34" s="43" customFormat="1" x14ac:dyDescent="0.2">
      <c r="A258" s="55" t="s">
        <v>302</v>
      </c>
      <c r="B258" s="61"/>
      <c r="C258" s="224"/>
      <c r="D258" s="55"/>
      <c r="E258" s="56" t="s">
        <v>30</v>
      </c>
      <c r="F258" s="57"/>
      <c r="G258" s="57"/>
      <c r="H258" s="58"/>
      <c r="I258" s="59"/>
      <c r="J258" s="60"/>
      <c r="K258" s="61"/>
      <c r="L258" s="55"/>
      <c r="M258" s="62"/>
      <c r="N258" s="64">
        <f t="shared" ref="N258:S258" si="119" xml:space="preserve"> SUM(N207:N257)</f>
        <v>-673241.66234184732</v>
      </c>
      <c r="O258" s="63">
        <f xml:space="preserve"> SUM(O207:O257)</f>
        <v>-3.9074267236260439E-3</v>
      </c>
      <c r="P258" s="64">
        <f t="shared" si="119"/>
        <v>-42932132.282528788</v>
      </c>
      <c r="Q258" s="65">
        <f t="shared" si="119"/>
        <v>-24.917376681572932</v>
      </c>
      <c r="R258" s="65">
        <f t="shared" si="119"/>
        <v>-43.301405284744952</v>
      </c>
      <c r="S258" s="154">
        <f t="shared" si="119"/>
        <v>18.38402860317202</v>
      </c>
      <c r="T258" s="58"/>
      <c r="U258" s="55"/>
      <c r="V258" s="45"/>
      <c r="W258" s="144">
        <f xml:space="preserve"> SUM(W207:W257)</f>
        <v>1.6446377090728985E-3</v>
      </c>
      <c r="X258" s="144">
        <f xml:space="preserve"> SUM(X207:X257)</f>
        <v>1.469657323013259E-3</v>
      </c>
      <c r="Y258" s="207"/>
      <c r="Z258" s="165"/>
      <c r="AA258" s="175"/>
      <c r="AB258" s="164"/>
      <c r="AC258" s="165"/>
      <c r="AD258" s="171"/>
      <c r="AE258" s="187">
        <f xml:space="preserve"> SUM(AE207:AE257)</f>
        <v>4.3202082447640188E-3</v>
      </c>
      <c r="AF258" s="208"/>
      <c r="AG258" s="188"/>
      <c r="AH258" s="170"/>
    </row>
    <row r="259" spans="1:34" s="43" customFormat="1" x14ac:dyDescent="0.2">
      <c r="B259" s="48"/>
      <c r="C259" s="223"/>
      <c r="E259" s="19"/>
      <c r="F259" s="20"/>
      <c r="G259" s="20"/>
      <c r="H259" s="36"/>
      <c r="I259" s="24"/>
      <c r="J259" s="28"/>
      <c r="K259" s="51"/>
      <c r="L259" s="19"/>
      <c r="M259" s="21"/>
      <c r="N259" s="7"/>
      <c r="O259" s="53"/>
      <c r="P259" s="7"/>
      <c r="Q259" s="54"/>
      <c r="R259" s="54"/>
      <c r="S259" s="150"/>
      <c r="T259" s="33"/>
      <c r="W259" s="143"/>
      <c r="X259" s="143"/>
      <c r="Y259" s="194"/>
      <c r="Z259" s="20"/>
      <c r="AA259" s="19"/>
      <c r="AB259" s="24"/>
      <c r="AC259" s="146"/>
      <c r="AD259" s="21"/>
      <c r="AE259" s="158"/>
      <c r="AF259" s="195"/>
      <c r="AG259" s="188"/>
      <c r="AH259" s="170"/>
    </row>
    <row r="260" spans="1:34" x14ac:dyDescent="0.2">
      <c r="A260" s="1" t="s">
        <v>301</v>
      </c>
      <c r="C260" s="86"/>
      <c r="D260" s="86"/>
      <c r="E260" s="86" t="s">
        <v>250</v>
      </c>
      <c r="F260" s="87"/>
      <c r="G260" s="87"/>
      <c r="H260" s="88"/>
      <c r="I260" s="89"/>
      <c r="J260" s="90"/>
      <c r="K260" s="91"/>
      <c r="L260" s="92"/>
      <c r="M260" s="93"/>
      <c r="N260" s="95" t="e">
        <f>N20+N24+N27+N31+N34+N38+N42+N61+N74+#REF!+N77+N82+N87+N92+N108+N114+N123+N127+N134+N140+N205+N258</f>
        <v>#REF!</v>
      </c>
      <c r="O260" s="96" t="e">
        <f>O20+O24+O27+O31+O34+O38+O42+O61+O74+#REF!+O77+O82+O87+O92+O108+O114+O123+O127+O134+O140+O205+O258</f>
        <v>#REF!</v>
      </c>
      <c r="P260" s="95" t="e">
        <f>P20+P24+P27+P31+P34+P38+P42+P61+P74+#REF!+P77+P82+P87+P92+P108+P114+P123+P127+P134+P140+P205+P258</f>
        <v>#REF!</v>
      </c>
      <c r="Q260" s="97" t="e">
        <f>Q20+Q24+Q27+Q31+Q34+Q38+Q42+Q61+Q74+#REF!+Q77+Q82+Q87+Q92+Q108+Q114+Q123+Q127+Q134+Q140+Q205+Q258</f>
        <v>#REF!</v>
      </c>
      <c r="R260" s="97" t="e">
        <f>R20+R24+R27+R31+R34+R38+R42+R61+R74+#REF!+R77+R82+R87+R92+R108+R114+R123+R127+R134+R140+R205+R258</f>
        <v>#REF!</v>
      </c>
      <c r="S260" s="156" t="e">
        <f>S20+S24+S27+S31+S34+S38+S42+S61+S74+#REF!+S77+S82+S87+S92+S108+S114+S123+S127+S134+S140+S205+S258</f>
        <v>#REF!</v>
      </c>
      <c r="T260" s="189"/>
      <c r="U260" s="190"/>
      <c r="V260" s="190"/>
      <c r="W260" s="191" t="e">
        <f>W20+W24+W27+W31+W34+W38+W42+W61+W74+#REF!+W77+W82+W87+W92+W108+W114+W123+W127+W134+W140+W205+W258</f>
        <v>#REF!</v>
      </c>
      <c r="X260" s="191" t="e">
        <f>X20+X24+X27+X31+X34+X38+X42+X61+X74+#REF!+X77+X82+X87+X92+X108+X114+X123+X127+X134+X140+X205+X258</f>
        <v>#REF!</v>
      </c>
      <c r="Y260" s="206"/>
      <c r="Z260" s="181"/>
      <c r="AA260" s="182"/>
      <c r="AB260" s="159"/>
      <c r="AC260" s="183"/>
      <c r="AD260" s="184"/>
      <c r="AE260" s="159" t="e">
        <f>AE20+AE24+AE27+AE31+AE34+AE38+AE42+AE61+AE74+#REF!+AE77+AE82+AE87+AE92+AE108+AE114+AE123+AE127+AE134+AE140+AE205+AE258</f>
        <v>#REF!</v>
      </c>
      <c r="AF260" s="198"/>
      <c r="AH260" s="170"/>
    </row>
    <row r="261" spans="1:34" x14ac:dyDescent="0.2">
      <c r="D261" s="43"/>
      <c r="W261" s="143"/>
      <c r="X261" s="143"/>
      <c r="Y261" s="194"/>
      <c r="AH261" s="170"/>
    </row>
    <row r="262" spans="1:34" s="43" customFormat="1" x14ac:dyDescent="0.2">
      <c r="B262" s="48"/>
      <c r="C262" s="140" t="s">
        <v>63</v>
      </c>
      <c r="D262" s="43" t="str">
        <f>_xll.BDP(C262,$D$7)</f>
        <v>USD</v>
      </c>
      <c r="E262" s="43" t="s">
        <v>383</v>
      </c>
      <c r="F262" s="2">
        <f>_xll.BDP(C262,$F$7)</f>
        <v>1323.4</v>
      </c>
      <c r="G262" s="2">
        <f>_xll.BDP(C262,$G$7)</f>
        <v>1338.2</v>
      </c>
      <c r="H262" s="33">
        <f>IF(OR(G262="#N/A N/A",F262="#N/A N/A"),0,  G262 - F262)</f>
        <v>14.799999999999955</v>
      </c>
      <c r="I262" s="22">
        <f>IF(OR(F262=0,F262="#N/A N/A"),0,H262 / F262*100)</f>
        <v>1.1183315701979712</v>
      </c>
      <c r="J262" s="25">
        <v>214</v>
      </c>
      <c r="K262" s="48" t="str">
        <f>CONCATENATE(C335,D262, " Curncy")</f>
        <v>EURUSD Curncy</v>
      </c>
      <c r="L262" s="43">
        <f>IF(D262 = C335,1,_xll.BDP(K262,$L$7))</f>
        <v>1</v>
      </c>
      <c r="M262" s="4">
        <f>IF(D262 = C335,1,_xll.BDP(K262,$M$7)*L262)</f>
        <v>1.2408999999999999</v>
      </c>
      <c r="N262" s="7">
        <f>H262*J262*T262/M262</f>
        <v>255234.10427915145</v>
      </c>
      <c r="O262" s="8">
        <f>N262 / Y335</f>
        <v>1.4813530053562193E-3</v>
      </c>
      <c r="P262" s="7">
        <f>G262*J262*T262/M262</f>
        <v>23077991.780159563</v>
      </c>
      <c r="Q262" s="10">
        <f>P262 / Y335*100</f>
        <v>13.394233728160126</v>
      </c>
      <c r="R262" s="10">
        <f>IF(Q262&lt;0,Q262,0)</f>
        <v>0</v>
      </c>
      <c r="S262" s="150">
        <f>IF(Q262&gt;0,Q262,0)</f>
        <v>13.394233728160126</v>
      </c>
      <c r="T262" s="33">
        <f>IF(EXACT(D262,UPPER(D262)),1,0.01)/V262</f>
        <v>100</v>
      </c>
      <c r="U262" s="43">
        <v>0</v>
      </c>
      <c r="V262" s="43">
        <v>0.01</v>
      </c>
      <c r="W262" s="143">
        <f>IF(AND(Q262&lt;0,O262&gt;0),O262,0)</f>
        <v>0</v>
      </c>
      <c r="X262" s="143">
        <f>IF(AND(Q262&gt;0,O262&gt;0),O262,0)</f>
        <v>1.4813530053562193E-3</v>
      </c>
      <c r="Y262" s="194"/>
      <c r="Z262" s="2">
        <f>_xll.BDH(C262,$Z$7,$D$1,$D$1)</f>
        <v>1332.8</v>
      </c>
      <c r="AA262" s="19">
        <f>IF(OR(F262="#N/A N/A",Z262="#N/A N/A"),0,  F262 - Z262)</f>
        <v>-9.3999999999998636</v>
      </c>
      <c r="AB262" s="22">
        <f>IF(OR(Z262=0,Z262="#N/A N/A"),0,AA262 / Z262*100)</f>
        <v>-0.70528211284512787</v>
      </c>
      <c r="AC262" s="146">
        <v>214</v>
      </c>
      <c r="AD262" s="21">
        <f>IF(D262 = C335,1,_xll.BDP(K262,$AD$7)*L262)</f>
        <v>1.2317</v>
      </c>
      <c r="AE262" s="158">
        <f>AA262*AC262*T262/AD262 / AF335</f>
        <v>-9.4569342949508744E-4</v>
      </c>
      <c r="AF262" s="195"/>
      <c r="AG262" s="188"/>
      <c r="AH262" s="170"/>
    </row>
    <row r="263" spans="1:34" s="43" customFormat="1" x14ac:dyDescent="0.2">
      <c r="B263" s="48"/>
      <c r="C263" s="140" t="s">
        <v>176</v>
      </c>
      <c r="D263" s="43" t="str">
        <f>_xll.BDP(C263,$D$7)</f>
        <v>JPY</v>
      </c>
      <c r="E263" s="43" t="s">
        <v>382</v>
      </c>
      <c r="F263" s="2">
        <f>_xll.BDP(C263,$F$7)</f>
        <v>151.09</v>
      </c>
      <c r="G263" s="2">
        <f>_xll.BDP(C263,$G$7)</f>
        <v>151.04</v>
      </c>
      <c r="H263" s="33">
        <f>IF(OR(G263="#N/A N/A",F263="#N/A N/A"),0,  G263 - F263)</f>
        <v>-5.0000000000011369E-2</v>
      </c>
      <c r="I263" s="22">
        <f>IF(OR(F263=0,F263="#N/A N/A"),0,H263 / F263*100)</f>
        <v>-3.3092858561130034E-2</v>
      </c>
      <c r="J263" s="25">
        <v>-97</v>
      </c>
      <c r="K263" s="48" t="str">
        <f>CONCATENATE(C335,D263, " Curncy")</f>
        <v>EURJPY Curncy</v>
      </c>
      <c r="L263" s="43">
        <f>IF(D263 = C335,1,_xll.BDP(K263,$L$7))</f>
        <v>1</v>
      </c>
      <c r="M263" s="4">
        <f>IF(D263 = C335,1,_xll.BDP(K263,$M$7)*L263)</f>
        <v>131.52000000000001</v>
      </c>
      <c r="N263" s="7">
        <f>H263*J263*T263/M263</f>
        <v>36876.520681273585</v>
      </c>
      <c r="O263" s="8">
        <f>N263 / Y335</f>
        <v>2.1402760768419603E-4</v>
      </c>
      <c r="P263" s="7">
        <f>G263*J263*T263/M263</f>
        <v>-111396593.67396593</v>
      </c>
      <c r="Q263" s="10">
        <f>P263 / Y335*100</f>
        <v>-64.653459729227237</v>
      </c>
      <c r="R263" s="10">
        <f>IF(Q263&lt;0,Q263,0)</f>
        <v>-64.653459729227237</v>
      </c>
      <c r="S263" s="150">
        <f>IF(Q263&gt;0,Q263,0)</f>
        <v>0</v>
      </c>
      <c r="T263" s="33">
        <f>IF(EXACT(D263,UPPER(D263)),1,0.01)/V263</f>
        <v>1000000</v>
      </c>
      <c r="U263" s="43">
        <v>0</v>
      </c>
      <c r="V263" s="43">
        <v>9.9999999999999995E-7</v>
      </c>
      <c r="W263" s="143">
        <f>IF(AND(Q263&lt;0,O263&gt;0),O263,0)</f>
        <v>2.1402760768419603E-4</v>
      </c>
      <c r="X263" s="143">
        <f>IF(AND(Q263&gt;0,O263&gt;0),O263,0)</f>
        <v>0</v>
      </c>
      <c r="Y263" s="194"/>
      <c r="Z263" s="2">
        <f>_xll.BDH(C263,$Z$7,$D$1,$D$1)</f>
        <v>150.97</v>
      </c>
      <c r="AA263" s="19">
        <f>IF(OR(F263="#N/A N/A",Z263="#N/A N/A"),0,  F263 - Z263)</f>
        <v>0.12000000000000455</v>
      </c>
      <c r="AB263" s="22">
        <f>IF(OR(Z263=0,Z263="#N/A N/A"),0,AA263 / Z263*100)</f>
        <v>7.9485990594160796E-2</v>
      </c>
      <c r="AC263" s="146">
        <v>-97</v>
      </c>
      <c r="AD263" s="21">
        <f>IF(D263 = C335,1,_xll.BDP(K263,$AD$7)*L263)</f>
        <v>130.22999999999999</v>
      </c>
      <c r="AE263" s="158">
        <f>AA263*AC263*T263/AD263 / AF335</f>
        <v>-5.1755394807599707E-4</v>
      </c>
      <c r="AF263" s="195"/>
      <c r="AG263" s="188"/>
      <c r="AH263" s="170"/>
    </row>
    <row r="264" spans="1:34" s="43" customFormat="1" x14ac:dyDescent="0.2">
      <c r="B264" s="48"/>
      <c r="C264" s="140" t="s">
        <v>106</v>
      </c>
      <c r="D264" s="43" t="str">
        <f>_xll.BDP(C264,$D$7)</f>
        <v>GBP</v>
      </c>
      <c r="E264" s="43" t="s">
        <v>381</v>
      </c>
      <c r="F264" s="66">
        <f>_xll.BDP(C264,$F$7)</f>
        <v>122.59</v>
      </c>
      <c r="G264" s="66">
        <f>_xll.BDP(C264,$G$7)</f>
        <v>122.04</v>
      </c>
      <c r="H264" s="67">
        <f>IF(OR(G264="#N/A N/A",F264="#N/A N/A"),0,  G264 - F264)</f>
        <v>-0.54999999999999716</v>
      </c>
      <c r="I264" s="75">
        <f>IF(OR(F264=0,F264="#N/A N/A"),0,H264 / F264*100)</f>
        <v>-0.44864997144954494</v>
      </c>
      <c r="J264" s="25">
        <v>0</v>
      </c>
      <c r="K264" s="48" t="str">
        <f>CONCATENATE(C335,D264, " Curncy")</f>
        <v>EURGBP Curncy</v>
      </c>
      <c r="L264" s="48">
        <f>IF(D264 = C335,1,_xll.BDP(K264,$L$7))</f>
        <v>1</v>
      </c>
      <c r="M264" s="68">
        <f>IF(D264 = C335,1,_xll.BDP(K264,$M$7)*L264)</f>
        <v>0.89415</v>
      </c>
      <c r="N264" s="69">
        <f>H264*J264*T264/M264</f>
        <v>0</v>
      </c>
      <c r="O264" s="78">
        <f>N264 / Y335</f>
        <v>0</v>
      </c>
      <c r="P264" s="69">
        <f>G264*J264*T264/M264</f>
        <v>0</v>
      </c>
      <c r="Q264" s="84">
        <f>P264 / Y335*100</f>
        <v>0</v>
      </c>
      <c r="R264" s="81">
        <f>IF(Q264&lt;0,Q264,0)</f>
        <v>0</v>
      </c>
      <c r="S264" s="152">
        <f>IF(Q264&gt;0,Q264,0)</f>
        <v>0</v>
      </c>
      <c r="T264" s="33">
        <f>IF(EXACT(D264,UPPER(D264)),1,0.01)/V264</f>
        <v>1000</v>
      </c>
      <c r="U264" s="43">
        <v>0</v>
      </c>
      <c r="V264" s="43">
        <v>1E-3</v>
      </c>
      <c r="W264" s="143">
        <f>IF(AND(Q264&lt;0,O264&gt;0),O264,0)</f>
        <v>0</v>
      </c>
      <c r="X264" s="143">
        <f>IF(AND(Q264&gt;0,O264&gt;0),O264,0)</f>
        <v>0</v>
      </c>
      <c r="Y264" s="194"/>
      <c r="Z264" s="66">
        <f>_xll.BDH(C264,$Z$7,$D$1,$D$1)</f>
        <v>122.1</v>
      </c>
      <c r="AA264" s="19">
        <f>IF(OR(F264="#N/A N/A",Z264="#N/A N/A"),0,  F264 - Z264)</f>
        <v>0.49000000000000909</v>
      </c>
      <c r="AB264" s="75">
        <f>IF(OR(Z264=0,Z264="#N/A N/A"),0,AA264 / Z264*100)</f>
        <v>0.40131040131040879</v>
      </c>
      <c r="AC264" s="146">
        <v>0</v>
      </c>
      <c r="AD264" s="21">
        <f>IF(D264 = C335,1,_xll.BDP(K264,$AD$7)*L264)</f>
        <v>0.89266000000000001</v>
      </c>
      <c r="AE264" s="158">
        <f>AA264*AC264*T264/AD264 / AF335</f>
        <v>0</v>
      </c>
      <c r="AF264" s="195"/>
      <c r="AG264" s="188"/>
      <c r="AH264" s="170"/>
    </row>
    <row r="265" spans="1:34" s="43" customFormat="1" x14ac:dyDescent="0.2">
      <c r="B265" s="48"/>
      <c r="C265" s="140" t="s">
        <v>272</v>
      </c>
      <c r="D265" s="43" t="str">
        <f>_xll.BDP(C265,$D$7)</f>
        <v>GBP</v>
      </c>
      <c r="E265" s="43" t="s">
        <v>380</v>
      </c>
      <c r="F265" s="66">
        <f>_xll.BDP(C265,$F$7)</f>
        <v>121.60000000000001</v>
      </c>
      <c r="G265" s="66">
        <f>_xll.BDP(C265,$G$7)</f>
        <v>121.04</v>
      </c>
      <c r="H265" s="67">
        <f>IF(OR(G265="#N/A N/A",F265="#N/A N/A"),0,  G265 - F265)</f>
        <v>-0.56000000000000227</v>
      </c>
      <c r="I265" s="75">
        <f>IF(OR(F265=0,F265="#N/A N/A"),0,H265 / F265*100)</f>
        <v>-0.46052631578947556</v>
      </c>
      <c r="J265" s="25">
        <v>-1832</v>
      </c>
      <c r="K265" s="48" t="str">
        <f>CONCATENATE(C335,D265, " Curncy")</f>
        <v>EURGBP Curncy</v>
      </c>
      <c r="L265" s="48">
        <f>IF(D265 = C335,1,_xll.BDP(K265,$L$7))</f>
        <v>1</v>
      </c>
      <c r="M265" s="68">
        <f>IF(D265 = C335,1,_xll.BDP(K265,$M$7)*L265)</f>
        <v>0.89415</v>
      </c>
      <c r="N265" s="69">
        <f>H265*J265*T265/M265</f>
        <v>1147369.0096739968</v>
      </c>
      <c r="O265" s="78">
        <f>N265 / Y335</f>
        <v>6.6592140401199483E-3</v>
      </c>
      <c r="P265" s="69">
        <f>G265*J265*T265/M265</f>
        <v>-247995615.94810715</v>
      </c>
      <c r="Q265" s="84">
        <f>P265 / Y335*100</f>
        <v>-143.93415489573488</v>
      </c>
      <c r="R265" s="81">
        <f>IF(Q265&lt;0,Q265,0)</f>
        <v>-143.93415489573488</v>
      </c>
      <c r="S265" s="152">
        <f>IF(Q265&gt;0,Q265,0)</f>
        <v>0</v>
      </c>
      <c r="T265" s="33">
        <f>IF(EXACT(D265,UPPER(D265)),1,0.01)/V265</f>
        <v>1000</v>
      </c>
      <c r="U265" s="43">
        <v>0</v>
      </c>
      <c r="V265" s="43">
        <v>1E-3</v>
      </c>
      <c r="W265" s="143">
        <f>IF(AND(Q265&lt;0,O265&gt;0),O265,0)</f>
        <v>6.6592140401199483E-3</v>
      </c>
      <c r="X265" s="143">
        <f>IF(AND(Q265&gt;0,O265&gt;0),O265,0)</f>
        <v>0</v>
      </c>
      <c r="Y265" s="194"/>
      <c r="Z265" s="66">
        <f>_xll.BDH(C265,$Z$7,$D$1,$D$1)</f>
        <v>121.12</v>
      </c>
      <c r="AA265" s="19">
        <f>IF(OR(F265="#N/A N/A",Z265="#N/A N/A"),0,  F265 - Z265)</f>
        <v>0.48000000000000398</v>
      </c>
      <c r="AB265" s="75">
        <f>IF(OR(Z265=0,Z265="#N/A N/A"),0,AA265 / Z265*100)</f>
        <v>0.39630118890356997</v>
      </c>
      <c r="AC265" s="146">
        <v>-1832</v>
      </c>
      <c r="AD265" s="21">
        <f>IF(D265 = C335,1,_xll.BDP(K265,$AD$7)*L265)</f>
        <v>0.89266000000000001</v>
      </c>
      <c r="AE265" s="158">
        <f>AA265*AC265*T265/AD265 / AF335</f>
        <v>-5.7041944049690523E-3</v>
      </c>
      <c r="AF265" s="195"/>
      <c r="AG265" s="188"/>
      <c r="AH265" s="170"/>
    </row>
    <row r="266" spans="1:34" s="43" customFormat="1" x14ac:dyDescent="0.2">
      <c r="A266" s="43" t="s">
        <v>300</v>
      </c>
      <c r="B266" s="48"/>
      <c r="C266" s="86"/>
      <c r="D266" s="86"/>
      <c r="E266" s="86" t="s">
        <v>271</v>
      </c>
      <c r="F266" s="87"/>
      <c r="G266" s="87"/>
      <c r="H266" s="88"/>
      <c r="I266" s="89"/>
      <c r="J266" s="90"/>
      <c r="K266" s="91"/>
      <c r="L266" s="92"/>
      <c r="M266" s="93"/>
      <c r="N266" s="95">
        <f t="shared" ref="N266:S266" si="120" xml:space="preserve"> SUM(N262:N265)</f>
        <v>1439479.6346344219</v>
      </c>
      <c r="O266" s="96">
        <f xml:space="preserve"> SUM(O262:O265)</f>
        <v>8.3545946531603642E-3</v>
      </c>
      <c r="P266" s="95">
        <f t="shared" si="120"/>
        <v>-336314217.84191352</v>
      </c>
      <c r="Q266" s="97">
        <f t="shared" si="120"/>
        <v>-195.19338089680198</v>
      </c>
      <c r="R266" s="97">
        <f t="shared" si="120"/>
        <v>-208.5876146249621</v>
      </c>
      <c r="S266" s="156">
        <f t="shared" si="120"/>
        <v>13.394233728160126</v>
      </c>
      <c r="T266" s="189"/>
      <c r="U266" s="190"/>
      <c r="V266" s="190"/>
      <c r="W266" s="191">
        <f xml:space="preserve"> SUM(W262:W265)</f>
        <v>6.8732416478041441E-3</v>
      </c>
      <c r="X266" s="191">
        <f xml:space="preserve"> SUM(X262:X265)</f>
        <v>1.4813530053562193E-3</v>
      </c>
      <c r="Y266" s="206"/>
      <c r="Z266" s="181"/>
      <c r="AA266" s="182"/>
      <c r="AB266" s="159"/>
      <c r="AC266" s="183"/>
      <c r="AD266" s="184"/>
      <c r="AE266" s="205">
        <f xml:space="preserve"> SUM(AE262:AE265)</f>
        <v>-7.1674417825401369E-3</v>
      </c>
      <c r="AF266" s="198"/>
      <c r="AG266" s="188"/>
      <c r="AH266" s="170"/>
    </row>
    <row r="267" spans="1:34" s="43" customFormat="1" x14ac:dyDescent="0.2">
      <c r="B267" s="48"/>
      <c r="C267" s="140"/>
      <c r="F267" s="4"/>
      <c r="G267" s="4"/>
      <c r="H267" s="33"/>
      <c r="I267" s="22"/>
      <c r="J267" s="25"/>
      <c r="K267" s="48"/>
      <c r="M267" s="4"/>
      <c r="N267" s="7"/>
      <c r="O267" s="8"/>
      <c r="P267" s="7"/>
      <c r="Q267" s="10"/>
      <c r="R267" s="10"/>
      <c r="S267" s="150"/>
      <c r="T267" s="33"/>
      <c r="W267" s="143"/>
      <c r="Y267" s="3"/>
      <c r="Z267" s="2"/>
      <c r="AA267" s="19"/>
      <c r="AB267" s="22"/>
      <c r="AC267" s="146"/>
      <c r="AD267" s="21"/>
      <c r="AE267" s="158"/>
      <c r="AF267" s="195"/>
      <c r="AG267" s="188"/>
      <c r="AH267" s="170"/>
    </row>
    <row r="268" spans="1:34" x14ac:dyDescent="0.2">
      <c r="C268" s="140" t="s">
        <v>251</v>
      </c>
      <c r="D268" s="43" t="s">
        <v>87</v>
      </c>
      <c r="E268" s="1" t="s">
        <v>252</v>
      </c>
      <c r="F268" s="21">
        <v>0.88170000000000004</v>
      </c>
      <c r="G268" s="21">
        <f>_xll.BDP(C268,$G$7)</f>
        <v>0.89415</v>
      </c>
      <c r="H268" s="36">
        <f t="shared" ref="H268:H277" si="121">IF(OR(G268="#N/A N/A",F268="#N/A N/A"),0,  G268 - F268)</f>
        <v>1.2449999999999961E-2</v>
      </c>
      <c r="I268" s="24">
        <f t="shared" ref="I268:I277" si="122">IF(OR(F268=0,F268="#N/A N/A"),0,H268 / F268*100)</f>
        <v>1.4120449132357902</v>
      </c>
      <c r="J268" s="28">
        <v>0</v>
      </c>
      <c r="K268" s="51" t="str">
        <f>CONCATENATE(C335,D268, " Curncy")</f>
        <v>EURGBP Curncy</v>
      </c>
      <c r="L268" s="19">
        <f>IF(D268 = C335,1,_xll.BDP(K268,$L$7))</f>
        <v>1</v>
      </c>
      <c r="M268" s="21">
        <f>IF(D268 = C335,1,_xll.BDP(K268,$M$7)*L268)</f>
        <v>0.89415</v>
      </c>
      <c r="N268" s="7">
        <f t="shared" ref="N268:N277" si="123">H268*J268/M268/G268</f>
        <v>0</v>
      </c>
      <c r="O268" s="53">
        <f>N268 / Y335</f>
        <v>0</v>
      </c>
      <c r="P268" s="7">
        <f t="shared" ref="P268:P277" si="124">ABS(J268/M268)</f>
        <v>0</v>
      </c>
      <c r="Q268" s="54">
        <f>P268 / Y335*100</f>
        <v>0</v>
      </c>
      <c r="R268" s="54">
        <f t="shared" ref="R268:R277" si="125">IF(Q268&lt;0,Q268,0)</f>
        <v>0</v>
      </c>
      <c r="S268" s="150">
        <f t="shared" ref="S268:S277" si="126">IF(Q268&gt;0,Q268,0)</f>
        <v>0</v>
      </c>
      <c r="T268" s="33">
        <f t="shared" ref="T268:T277" si="127">IF(EXACT(D268,UPPER(D268)),1,0.01)/V268</f>
        <v>1</v>
      </c>
      <c r="U268" s="43">
        <v>2</v>
      </c>
      <c r="V268" s="43">
        <v>1</v>
      </c>
      <c r="W268" s="143">
        <f t="shared" ref="W268:W277" si="128">IF(AND(Q268&lt;0,O268&gt;0),O268,0)</f>
        <v>0</v>
      </c>
      <c r="X268" s="1">
        <f t="shared" ref="X268:X277" si="129">IF(AND(Q268&gt;0,O268&gt;0),O268,0)</f>
        <v>0</v>
      </c>
      <c r="Z268" s="20">
        <v>0.88160000000000005</v>
      </c>
      <c r="AA268" s="19">
        <f t="shared" ref="AA268:AA277" si="130">IF(OR(F268="#N/A N/A",Z268="#N/A N/A"),0,  F268 - Z268)</f>
        <v>9.9999999999988987E-5</v>
      </c>
      <c r="AB268" s="24">
        <f t="shared" ref="AB268:AB277" si="131">IF(OR(Z268=0,Z268="#N/A N/A"),0,AA268 / Z268*100)</f>
        <v>1.1343012704172978E-2</v>
      </c>
      <c r="AC268" s="146">
        <v>0</v>
      </c>
      <c r="AD268" s="21">
        <f>IF(D268 = C335,1,_xll.BDP(K268,$AD$7)*L268)</f>
        <v>0.89266000000000001</v>
      </c>
      <c r="AE268" s="158">
        <f>AA268*AC268/AD268/Z268 / AF335</f>
        <v>0</v>
      </c>
      <c r="AH268" s="170"/>
    </row>
    <row r="269" spans="1:34" x14ac:dyDescent="0.2">
      <c r="C269" s="140" t="s">
        <v>253</v>
      </c>
      <c r="D269" s="43" t="s">
        <v>293</v>
      </c>
      <c r="E269" s="1" t="s">
        <v>254</v>
      </c>
      <c r="F269" s="21">
        <v>1.5671999999999999</v>
      </c>
      <c r="G269" s="21">
        <f>_xll.BDP(C269,$G$7)</f>
        <v>1.58849</v>
      </c>
      <c r="H269" s="36">
        <f t="shared" si="121"/>
        <v>2.1290000000000031E-2</v>
      </c>
      <c r="I269" s="24">
        <f t="shared" si="122"/>
        <v>1.3584737110770821</v>
      </c>
      <c r="J269" s="28">
        <v>0</v>
      </c>
      <c r="K269" s="51" t="str">
        <f>CONCATENATE(C335,D269, " Curncy")</f>
        <v>EURAUD Curncy</v>
      </c>
      <c r="L269" s="19">
        <f>IF(D269 = C335,1,_xll.BDP(K269,$L$7))</f>
        <v>1</v>
      </c>
      <c r="M269" s="21">
        <f>IF(D269 = C335,1,_xll.BDP(K269,$M$7)*L269)</f>
        <v>1.58849</v>
      </c>
      <c r="N269" s="7">
        <f t="shared" si="123"/>
        <v>0</v>
      </c>
      <c r="O269" s="53">
        <f>N269 / Y335</f>
        <v>0</v>
      </c>
      <c r="P269" s="7">
        <f t="shared" si="124"/>
        <v>0</v>
      </c>
      <c r="Q269" s="54">
        <f>P269 / Y335*100</f>
        <v>0</v>
      </c>
      <c r="R269" s="54">
        <f t="shared" si="125"/>
        <v>0</v>
      </c>
      <c r="S269" s="150">
        <f t="shared" si="126"/>
        <v>0</v>
      </c>
      <c r="T269" s="33">
        <f t="shared" si="127"/>
        <v>1</v>
      </c>
      <c r="U269" s="43">
        <v>2</v>
      </c>
      <c r="V269" s="43">
        <v>1</v>
      </c>
      <c r="W269" s="143">
        <f t="shared" si="128"/>
        <v>0</v>
      </c>
      <c r="X269" s="1">
        <f t="shared" si="129"/>
        <v>0</v>
      </c>
      <c r="Z269" s="20">
        <v>1.5674999999999999</v>
      </c>
      <c r="AA269" s="19">
        <f t="shared" si="130"/>
        <v>-2.9999999999996696E-4</v>
      </c>
      <c r="AB269" s="24">
        <f t="shared" si="131"/>
        <v>-1.9138755980859137E-2</v>
      </c>
      <c r="AC269" s="146">
        <v>0</v>
      </c>
      <c r="AD269" s="21">
        <f>IF(D269 = C335,1,_xll.BDP(K269,$AD$7)*L269)</f>
        <v>1.58832</v>
      </c>
      <c r="AE269" s="158">
        <f>AA269*AC269/AD269/Z269 / AF335</f>
        <v>0</v>
      </c>
      <c r="AH269" s="170"/>
    </row>
    <row r="270" spans="1:34" s="43" customFormat="1" x14ac:dyDescent="0.2">
      <c r="B270" s="48"/>
      <c r="C270" s="140" t="s">
        <v>255</v>
      </c>
      <c r="D270" s="43" t="s">
        <v>87</v>
      </c>
      <c r="E270" s="43" t="s">
        <v>257</v>
      </c>
      <c r="F270" s="21">
        <v>1.38811387</v>
      </c>
      <c r="G270" s="21">
        <f>_xll.BDP(C270,$G$7)</f>
        <v>1.3877999999999999</v>
      </c>
      <c r="H270" s="36">
        <f t="shared" si="121"/>
        <v>-3.1387000000004939E-4</v>
      </c>
      <c r="I270" s="24">
        <f t="shared" si="122"/>
        <v>-2.2611257389139796E-2</v>
      </c>
      <c r="J270" s="28">
        <v>-61000000</v>
      </c>
      <c r="K270" s="51" t="str">
        <f>CONCATENATE(C335,D270, " Curncy")</f>
        <v>EURGBP Curncy</v>
      </c>
      <c r="L270" s="19">
        <f>IF(D270 = C335,1,_xll.BDP(K270,$L$7))</f>
        <v>1</v>
      </c>
      <c r="M270" s="21">
        <f>IF(D270 = C335,1,_xll.BDP(K270,$M$7)*L270)</f>
        <v>0.89415</v>
      </c>
      <c r="N270" s="7">
        <f t="shared" si="123"/>
        <v>15429.163399185394</v>
      </c>
      <c r="O270" s="53">
        <f>N270 / Y335</f>
        <v>8.9549308608530013E-5</v>
      </c>
      <c r="P270" s="7">
        <f t="shared" si="124"/>
        <v>68221215.6796958</v>
      </c>
      <c r="Q270" s="54">
        <f>P270 / Y335*100</f>
        <v>39.594905689265744</v>
      </c>
      <c r="R270" s="54">
        <f t="shared" si="125"/>
        <v>0</v>
      </c>
      <c r="S270" s="150">
        <f t="shared" si="126"/>
        <v>39.594905689265744</v>
      </c>
      <c r="T270" s="33">
        <f t="shared" si="127"/>
        <v>1</v>
      </c>
      <c r="U270" s="43">
        <v>2</v>
      </c>
      <c r="V270" s="43">
        <v>1</v>
      </c>
      <c r="W270" s="143">
        <f t="shared" si="128"/>
        <v>0</v>
      </c>
      <c r="X270" s="43">
        <f t="shared" si="129"/>
        <v>8.9549308608530013E-5</v>
      </c>
      <c r="Y270" s="3"/>
      <c r="Z270" s="20">
        <v>1.3940562599999999</v>
      </c>
      <c r="AA270" s="19">
        <f t="shared" si="130"/>
        <v>-5.9423899999999641E-3</v>
      </c>
      <c r="AB270" s="24">
        <f t="shared" si="131"/>
        <v>-0.42626615370601784</v>
      </c>
      <c r="AC270" s="146">
        <v>-61000000</v>
      </c>
      <c r="AD270" s="21">
        <f>IF(D270 = C335,1,_xll.BDP(K270,$AD$7)*L270)</f>
        <v>0.89266000000000001</v>
      </c>
      <c r="AE270" s="158">
        <f>AA270*AC270/AD270/Z270 / AF335</f>
        <v>1.6867017552407322E-3</v>
      </c>
      <c r="AF270" s="195"/>
      <c r="AG270" s="188"/>
      <c r="AH270" s="170"/>
    </row>
    <row r="271" spans="1:34" s="43" customFormat="1" x14ac:dyDescent="0.2">
      <c r="B271" s="48"/>
      <c r="C271" s="140" t="s">
        <v>258</v>
      </c>
      <c r="D271" s="43" t="s">
        <v>36</v>
      </c>
      <c r="E271" s="43" t="s">
        <v>260</v>
      </c>
      <c r="F271" s="21">
        <v>8.2225671315048317</v>
      </c>
      <c r="G271" s="21">
        <f>_xll.BDP(C271,$G$7)</f>
        <v>8.2152999999999992</v>
      </c>
      <c r="H271" s="36">
        <f t="shared" si="121"/>
        <v>-7.2671315048324914E-3</v>
      </c>
      <c r="I271" s="24">
        <f t="shared" si="122"/>
        <v>-8.8380324400009078E-2</v>
      </c>
      <c r="J271" s="28">
        <v>0</v>
      </c>
      <c r="K271" s="51" t="str">
        <f>CONCATENATE(C335,D271, " Curncy")</f>
        <v>EURUSD Curncy</v>
      </c>
      <c r="L271" s="19">
        <f>IF(D271 = C335,1,_xll.BDP(K271,$L$7))</f>
        <v>1</v>
      </c>
      <c r="M271" s="21">
        <f>IF(D271 = C335,1,_xll.BDP(K271,$M$7)*L271)</f>
        <v>1.2408999999999999</v>
      </c>
      <c r="N271" s="7">
        <f t="shared" si="123"/>
        <v>0</v>
      </c>
      <c r="O271" s="53">
        <f>N271 / Y335</f>
        <v>0</v>
      </c>
      <c r="P271" s="7">
        <f t="shared" si="124"/>
        <v>0</v>
      </c>
      <c r="Q271" s="54">
        <f>P271 / Y335*100</f>
        <v>0</v>
      </c>
      <c r="R271" s="54">
        <f t="shared" si="125"/>
        <v>0</v>
      </c>
      <c r="S271" s="150">
        <f t="shared" si="126"/>
        <v>0</v>
      </c>
      <c r="T271" s="33">
        <f t="shared" si="127"/>
        <v>1</v>
      </c>
      <c r="U271" s="43">
        <v>2</v>
      </c>
      <c r="V271" s="43">
        <v>1</v>
      </c>
      <c r="W271" s="143">
        <f t="shared" si="128"/>
        <v>0</v>
      </c>
      <c r="X271" s="43">
        <f t="shared" si="129"/>
        <v>0</v>
      </c>
      <c r="Y271" s="3"/>
      <c r="Z271" s="20">
        <v>8.1633032904724541</v>
      </c>
      <c r="AA271" s="19">
        <f t="shared" si="130"/>
        <v>5.9263841032377584E-2</v>
      </c>
      <c r="AB271" s="24">
        <f t="shared" si="131"/>
        <v>0.7259786746076865</v>
      </c>
      <c r="AC271" s="146">
        <v>0</v>
      </c>
      <c r="AD271" s="21">
        <f>IF(D271 = C335,1,_xll.BDP(K271,$AD$7)*L271)</f>
        <v>1.2317</v>
      </c>
      <c r="AE271" s="158">
        <f>AA271*AC271/AD271/Z271 / AF335</f>
        <v>0</v>
      </c>
      <c r="AF271" s="195"/>
      <c r="AG271" s="188"/>
      <c r="AH271" s="170"/>
    </row>
    <row r="272" spans="1:34" s="43" customFormat="1" x14ac:dyDescent="0.2">
      <c r="B272" s="48"/>
      <c r="C272" s="140" t="s">
        <v>259</v>
      </c>
      <c r="D272" s="43" t="s">
        <v>36</v>
      </c>
      <c r="E272" s="43" t="s">
        <v>262</v>
      </c>
      <c r="F272" s="21">
        <v>56.256230080000002</v>
      </c>
      <c r="G272" s="21">
        <f>_xll.BDP(C272,$G$7)</f>
        <v>56.675800000000002</v>
      </c>
      <c r="H272" s="36">
        <f t="shared" si="121"/>
        <v>0.41956992000000071</v>
      </c>
      <c r="I272" s="24">
        <f t="shared" si="122"/>
        <v>0.74581947528895043</v>
      </c>
      <c r="J272" s="28">
        <v>0</v>
      </c>
      <c r="K272" s="51" t="str">
        <f>CONCATENATE(C335,D272, " Curncy")</f>
        <v>EURUSD Curncy</v>
      </c>
      <c r="L272" s="19">
        <f>IF(D272 = C335,1,_xll.BDP(K272,$L$7))</f>
        <v>1</v>
      </c>
      <c r="M272" s="21">
        <f>IF(D272 = C335,1,_xll.BDP(K272,$M$7)*L272)</f>
        <v>1.2408999999999999</v>
      </c>
      <c r="N272" s="7">
        <f t="shared" si="123"/>
        <v>0</v>
      </c>
      <c r="O272" s="53">
        <f>N272 / Y335</f>
        <v>0</v>
      </c>
      <c r="P272" s="7">
        <f t="shared" si="124"/>
        <v>0</v>
      </c>
      <c r="Q272" s="54">
        <f>P272 / Y335*100</f>
        <v>0</v>
      </c>
      <c r="R272" s="54">
        <f t="shared" si="125"/>
        <v>0</v>
      </c>
      <c r="S272" s="150">
        <f t="shared" si="126"/>
        <v>0</v>
      </c>
      <c r="T272" s="33">
        <f t="shared" si="127"/>
        <v>1</v>
      </c>
      <c r="U272" s="43">
        <v>2</v>
      </c>
      <c r="V272" s="43">
        <v>1</v>
      </c>
      <c r="W272" s="143">
        <f t="shared" si="128"/>
        <v>0</v>
      </c>
      <c r="X272" s="43">
        <f t="shared" si="129"/>
        <v>0</v>
      </c>
      <c r="Y272" s="3"/>
      <c r="Z272" s="20">
        <v>55.994467049999997</v>
      </c>
      <c r="AA272" s="19">
        <f t="shared" si="130"/>
        <v>0.26176303000000445</v>
      </c>
      <c r="AB272" s="24">
        <f t="shared" si="131"/>
        <v>0.46748017043588319</v>
      </c>
      <c r="AC272" s="146">
        <v>0</v>
      </c>
      <c r="AD272" s="21">
        <f>IF(D272 = C335,1,_xll.BDP(K272,$AD$7)*L272)</f>
        <v>1.2317</v>
      </c>
      <c r="AE272" s="158">
        <f>AA272*AC272/AD272/Z272 / AF335</f>
        <v>0</v>
      </c>
      <c r="AF272" s="195"/>
      <c r="AG272" s="188"/>
      <c r="AH272" s="170"/>
    </row>
    <row r="273" spans="1:34" s="43" customFormat="1" x14ac:dyDescent="0.2">
      <c r="B273" s="48"/>
      <c r="C273" s="140" t="s">
        <v>261</v>
      </c>
      <c r="D273" s="43" t="s">
        <v>87</v>
      </c>
      <c r="E273" s="43" t="s">
        <v>263</v>
      </c>
      <c r="F273" s="21">
        <v>16.29034819</v>
      </c>
      <c r="G273" s="21">
        <f>_xll.BDP(C273,$G$7)</f>
        <v>16.364799999999999</v>
      </c>
      <c r="H273" s="36">
        <f t="shared" si="121"/>
        <v>7.4451809999999341E-2</v>
      </c>
      <c r="I273" s="24">
        <f t="shared" si="122"/>
        <v>0.45703019439266718</v>
      </c>
      <c r="J273" s="28">
        <v>0</v>
      </c>
      <c r="K273" s="51" t="str">
        <f>CONCATENATE(C335,D273, " Curncy")</f>
        <v>EURGBP Curncy</v>
      </c>
      <c r="L273" s="19">
        <f>IF(D273 = C335,1,_xll.BDP(K273,$L$7))</f>
        <v>1</v>
      </c>
      <c r="M273" s="21">
        <f>IF(D273 = C335,1,_xll.BDP(K273,$M$7)*L273)</f>
        <v>0.89415</v>
      </c>
      <c r="N273" s="7">
        <f t="shared" si="123"/>
        <v>0</v>
      </c>
      <c r="O273" s="53">
        <f>N273 / Y335</f>
        <v>0</v>
      </c>
      <c r="P273" s="7">
        <f t="shared" si="124"/>
        <v>0</v>
      </c>
      <c r="Q273" s="54">
        <f>P273 / Y335*100</f>
        <v>0</v>
      </c>
      <c r="R273" s="54">
        <f t="shared" si="125"/>
        <v>0</v>
      </c>
      <c r="S273" s="150">
        <f t="shared" si="126"/>
        <v>0</v>
      </c>
      <c r="T273" s="33">
        <f t="shared" si="127"/>
        <v>1</v>
      </c>
      <c r="U273" s="43">
        <v>2</v>
      </c>
      <c r="V273" s="43">
        <v>1</v>
      </c>
      <c r="W273" s="143">
        <f t="shared" si="128"/>
        <v>0</v>
      </c>
      <c r="X273" s="43">
        <f t="shared" si="129"/>
        <v>0</v>
      </c>
      <c r="Y273" s="3"/>
      <c r="Z273" s="20">
        <v>16.22039474</v>
      </c>
      <c r="AA273" s="19">
        <f t="shared" si="130"/>
        <v>6.9953449999999862E-2</v>
      </c>
      <c r="AB273" s="24">
        <f t="shared" si="131"/>
        <v>0.43126848095436587</v>
      </c>
      <c r="AC273" s="146">
        <v>0</v>
      </c>
      <c r="AD273" s="21">
        <f>IF(D273 = C335,1,_xll.BDP(K273,$AD$7)*L273)</f>
        <v>0.89266000000000001</v>
      </c>
      <c r="AE273" s="158">
        <f>AA273*AC273/AD273/Z273 / AF335</f>
        <v>0</v>
      </c>
      <c r="AF273" s="195"/>
      <c r="AG273" s="188"/>
      <c r="AH273" s="170"/>
    </row>
    <row r="274" spans="1:34" s="43" customFormat="1" x14ac:dyDescent="0.2">
      <c r="B274" s="48"/>
      <c r="C274" s="140" t="s">
        <v>265</v>
      </c>
      <c r="D274" s="43" t="s">
        <v>36</v>
      </c>
      <c r="E274" s="43" t="s">
        <v>264</v>
      </c>
      <c r="F274" s="21">
        <v>107.56192608989809</v>
      </c>
      <c r="G274" s="21">
        <f>_xll.BDP(C274,$G$7)</f>
        <v>105.99</v>
      </c>
      <c r="H274" s="36">
        <f t="shared" si="121"/>
        <v>-1.5719260898980991</v>
      </c>
      <c r="I274" s="24">
        <f t="shared" si="122"/>
        <v>-1.4614149699999932</v>
      </c>
      <c r="J274" s="28">
        <v>0</v>
      </c>
      <c r="K274" s="51" t="str">
        <f>CONCATENATE(C335,D274, " Curncy")</f>
        <v>EURUSD Curncy</v>
      </c>
      <c r="L274" s="19">
        <f>IF(D274 = C335,1,_xll.BDP(K274,$L$7))</f>
        <v>1</v>
      </c>
      <c r="M274" s="21">
        <f>IF(D274 = C335,1,_xll.BDP(K274,$M$7)*L274)</f>
        <v>1.2408999999999999</v>
      </c>
      <c r="N274" s="7">
        <f t="shared" si="123"/>
        <v>0</v>
      </c>
      <c r="O274" s="53">
        <f>N274 / Y335</f>
        <v>0</v>
      </c>
      <c r="P274" s="7">
        <f t="shared" si="124"/>
        <v>0</v>
      </c>
      <c r="Q274" s="54">
        <f>P274 / Y335*100</f>
        <v>0</v>
      </c>
      <c r="R274" s="54">
        <f t="shared" si="125"/>
        <v>0</v>
      </c>
      <c r="S274" s="150">
        <f t="shared" si="126"/>
        <v>0</v>
      </c>
      <c r="T274" s="33">
        <f t="shared" si="127"/>
        <v>1</v>
      </c>
      <c r="U274" s="43">
        <v>2</v>
      </c>
      <c r="V274" s="43">
        <v>1</v>
      </c>
      <c r="W274" s="143">
        <f t="shared" si="128"/>
        <v>0</v>
      </c>
      <c r="X274" s="43">
        <f t="shared" si="129"/>
        <v>0</v>
      </c>
      <c r="Y274" s="3"/>
      <c r="Z274" s="20">
        <v>106.93528811039998</v>
      </c>
      <c r="AA274" s="19">
        <f t="shared" si="130"/>
        <v>0.6266379794981134</v>
      </c>
      <c r="AB274" s="24">
        <f t="shared" si="131"/>
        <v>0.58599737333776325</v>
      </c>
      <c r="AC274" s="146">
        <v>0</v>
      </c>
      <c r="AD274" s="21">
        <f>IF(D274 = C335,1,_xll.BDP(K274,$AD$7)*L274)</f>
        <v>1.2317</v>
      </c>
      <c r="AE274" s="158">
        <f>AA274*AC274/AD274/Z274 / AF335</f>
        <v>0</v>
      </c>
      <c r="AF274" s="195"/>
      <c r="AG274" s="188"/>
      <c r="AH274" s="170"/>
    </row>
    <row r="275" spans="1:34" s="43" customFormat="1" x14ac:dyDescent="0.2">
      <c r="B275" s="48"/>
      <c r="C275" s="140" t="s">
        <v>266</v>
      </c>
      <c r="D275" s="43" t="s">
        <v>36</v>
      </c>
      <c r="E275" s="43" t="s">
        <v>267</v>
      </c>
      <c r="F275" s="21">
        <v>7.82604788</v>
      </c>
      <c r="G275" s="21">
        <f>_xll.BDP(C275,$G$7)</f>
        <v>7.8333000000000004</v>
      </c>
      <c r="H275" s="36">
        <f t="shared" si="121"/>
        <v>7.2521200000004171E-3</v>
      </c>
      <c r="I275" s="24">
        <f t="shared" si="122"/>
        <v>9.2666440471616651E-2</v>
      </c>
      <c r="J275" s="28">
        <v>107000000</v>
      </c>
      <c r="K275" s="51" t="str">
        <f>CONCATENATE(C335,D275, " Curncy")</f>
        <v>EURUSD Curncy</v>
      </c>
      <c r="L275" s="19">
        <f>IF(D275 = C335,1,_xll.BDP(K275,$L$7))</f>
        <v>1</v>
      </c>
      <c r="M275" s="21">
        <f>IF(D275 = C335,1,_xll.BDP(K275,$M$7)*L275)</f>
        <v>1.2408999999999999</v>
      </c>
      <c r="N275" s="7">
        <f t="shared" si="123"/>
        <v>79830.199636489197</v>
      </c>
      <c r="O275" s="53">
        <f>N275 / Y335</f>
        <v>4.633264292155957E-4</v>
      </c>
      <c r="P275" s="7">
        <f t="shared" si="124"/>
        <v>86227737.932146028</v>
      </c>
      <c r="Q275" s="54">
        <f>P275 / Y335*100</f>
        <v>50.045709640412973</v>
      </c>
      <c r="R275" s="54">
        <f t="shared" si="125"/>
        <v>0</v>
      </c>
      <c r="S275" s="150">
        <f t="shared" si="126"/>
        <v>50.045709640412973</v>
      </c>
      <c r="T275" s="33">
        <f t="shared" si="127"/>
        <v>1</v>
      </c>
      <c r="U275" s="43">
        <v>2</v>
      </c>
      <c r="V275" s="43">
        <v>1</v>
      </c>
      <c r="W275" s="143">
        <f t="shared" si="128"/>
        <v>0</v>
      </c>
      <c r="X275" s="43">
        <f t="shared" si="129"/>
        <v>4.633264292155957E-4</v>
      </c>
      <c r="Y275" s="3"/>
      <c r="Z275" s="20">
        <v>7.8236777899999996</v>
      </c>
      <c r="AA275" s="19">
        <f t="shared" si="130"/>
        <v>2.3700900000003244E-3</v>
      </c>
      <c r="AB275" s="24">
        <f t="shared" si="131"/>
        <v>3.0293808917203943E-2</v>
      </c>
      <c r="AC275" s="146">
        <v>107000000</v>
      </c>
      <c r="AD275" s="21">
        <f>IF(D275 = C335,1,_xll.BDP(K275,$AD$7)*L275)</f>
        <v>1.2317</v>
      </c>
      <c r="AE275" s="158">
        <f>AA275*AC275/AD275/Z275 / AF335</f>
        <v>1.5238646833712702E-4</v>
      </c>
      <c r="AF275" s="195"/>
      <c r="AG275" s="188"/>
      <c r="AH275" s="170"/>
    </row>
    <row r="276" spans="1:34" s="43" customFormat="1" x14ac:dyDescent="0.2">
      <c r="B276" s="48"/>
      <c r="C276" s="140" t="s">
        <v>326</v>
      </c>
      <c r="D276" s="43" t="s">
        <v>36</v>
      </c>
      <c r="E276" s="43" t="s">
        <v>268</v>
      </c>
      <c r="F276" s="21">
        <v>0.78094691000000005</v>
      </c>
      <c r="G276" s="21">
        <f>_xll.BDP(C276,$G$7)</f>
        <v>0.78120000000000001</v>
      </c>
      <c r="H276" s="36">
        <f t="shared" si="121"/>
        <v>2.5308999999995585E-4</v>
      </c>
      <c r="I276" s="24">
        <f t="shared" si="122"/>
        <v>3.2408092888152384E-2</v>
      </c>
      <c r="J276" s="28">
        <v>26500000</v>
      </c>
      <c r="K276" s="51" t="str">
        <f>CONCATENATE(C335,D276, " Curncy")</f>
        <v>EURUSD Curncy</v>
      </c>
      <c r="L276" s="19">
        <f>IF(D276 = C335,1,_xll.BDP(K276,$L$7))</f>
        <v>1</v>
      </c>
      <c r="M276" s="21">
        <f>IF(D276 = C335,1,_xll.BDP(K276,$M$7)*L276)</f>
        <v>1.2408999999999999</v>
      </c>
      <c r="N276" s="7">
        <f t="shared" si="123"/>
        <v>6918.6576381524274</v>
      </c>
      <c r="O276" s="53">
        <f>N276 / Y335</f>
        <v>4.0155191306638551E-5</v>
      </c>
      <c r="P276" s="7">
        <f t="shared" si="124"/>
        <v>21355467.805624951</v>
      </c>
      <c r="Q276" s="54">
        <f>P276 / Y335*100</f>
        <v>12.394498181971436</v>
      </c>
      <c r="R276" s="54">
        <f t="shared" si="125"/>
        <v>0</v>
      </c>
      <c r="S276" s="150">
        <f t="shared" si="126"/>
        <v>12.394498181971436</v>
      </c>
      <c r="T276" s="33">
        <f t="shared" si="127"/>
        <v>1</v>
      </c>
      <c r="U276" s="43">
        <v>2</v>
      </c>
      <c r="V276" s="43">
        <v>1</v>
      </c>
      <c r="W276" s="143">
        <f t="shared" si="128"/>
        <v>0</v>
      </c>
      <c r="X276" s="43">
        <f t="shared" si="129"/>
        <v>4.0155191306638551E-5</v>
      </c>
      <c r="Y276" s="3"/>
      <c r="Z276" s="20">
        <v>0.78405104000000003</v>
      </c>
      <c r="AA276" s="19">
        <f t="shared" si="130"/>
        <v>-3.1041299999999827E-3</v>
      </c>
      <c r="AB276" s="24">
        <f t="shared" si="131"/>
        <v>-0.39590917448435275</v>
      </c>
      <c r="AC276" s="146">
        <v>26500000</v>
      </c>
      <c r="AD276" s="21">
        <f>IF(D276 = C335,1,_xll.BDP(K276,$AD$7)*L276)</f>
        <v>1.2317</v>
      </c>
      <c r="AE276" s="158">
        <f>AA276*AC276/AD276/Z276 / AF335</f>
        <v>-4.9323079549349138E-4</v>
      </c>
      <c r="AF276" s="195"/>
      <c r="AG276" s="188"/>
      <c r="AH276" s="170"/>
    </row>
    <row r="277" spans="1:34" x14ac:dyDescent="0.2">
      <c r="C277" s="140" t="s">
        <v>269</v>
      </c>
      <c r="D277" s="43" t="s">
        <v>36</v>
      </c>
      <c r="E277" s="1" t="s">
        <v>270</v>
      </c>
      <c r="F277" s="21">
        <v>1.2239</v>
      </c>
      <c r="G277" s="21">
        <f>_xll.BDP(C277,$G$7)</f>
        <v>1.2408999999999999</v>
      </c>
      <c r="H277" s="36">
        <f t="shared" si="121"/>
        <v>1.6999999999999904E-2</v>
      </c>
      <c r="I277" s="24">
        <f t="shared" si="122"/>
        <v>1.3890023694746223</v>
      </c>
      <c r="J277" s="28">
        <v>0</v>
      </c>
      <c r="K277" s="51" t="str">
        <f>CONCATENATE(C335,D277, " Curncy")</f>
        <v>EURUSD Curncy</v>
      </c>
      <c r="L277" s="19">
        <f>IF(D277 = C335,1,_xll.BDP(K277,$L$7))</f>
        <v>1</v>
      </c>
      <c r="M277" s="21">
        <f>IF(D277 = C335,1,_xll.BDP(K277,$M$7)*L277)</f>
        <v>1.2408999999999999</v>
      </c>
      <c r="N277" s="7">
        <f t="shared" si="123"/>
        <v>0</v>
      </c>
      <c r="O277" s="53">
        <f>N277 / Y335</f>
        <v>0</v>
      </c>
      <c r="P277" s="7">
        <f t="shared" si="124"/>
        <v>0</v>
      </c>
      <c r="Q277" s="54">
        <f>P277 / Y335*100</f>
        <v>0</v>
      </c>
      <c r="R277" s="54">
        <f t="shared" si="125"/>
        <v>0</v>
      </c>
      <c r="S277" s="150">
        <f t="shared" si="126"/>
        <v>0</v>
      </c>
      <c r="T277" s="33">
        <f t="shared" si="127"/>
        <v>1</v>
      </c>
      <c r="U277" s="43">
        <v>2</v>
      </c>
      <c r="V277" s="43">
        <v>1</v>
      </c>
      <c r="W277" s="143">
        <f t="shared" si="128"/>
        <v>0</v>
      </c>
      <c r="X277" s="1">
        <f t="shared" si="129"/>
        <v>0</v>
      </c>
      <c r="Z277" s="20">
        <v>1.2290000000000001</v>
      </c>
      <c r="AA277" s="19">
        <f t="shared" si="130"/>
        <v>-5.1000000000001044E-3</v>
      </c>
      <c r="AB277" s="24">
        <f t="shared" si="131"/>
        <v>-0.41497152156225425</v>
      </c>
      <c r="AC277" s="146">
        <v>0</v>
      </c>
      <c r="AD277" s="21">
        <f>IF(D277 = C335,1,_xll.BDP(K277,$AD$7)*L277)</f>
        <v>1.2317</v>
      </c>
      <c r="AE277" s="158">
        <f>AA277*AC277/AD277/Z277 / AF335</f>
        <v>0</v>
      </c>
      <c r="AH277" s="170"/>
    </row>
    <row r="278" spans="1:34" x14ac:dyDescent="0.2">
      <c r="A278" s="43" t="s">
        <v>299</v>
      </c>
      <c r="C278" s="86"/>
      <c r="D278" s="86"/>
      <c r="E278" s="86" t="s">
        <v>273</v>
      </c>
      <c r="F278" s="87"/>
      <c r="G278" s="87"/>
      <c r="H278" s="88"/>
      <c r="I278" s="89"/>
      <c r="J278" s="90"/>
      <c r="K278" s="91"/>
      <c r="L278" s="92"/>
      <c r="M278" s="93"/>
      <c r="N278" s="95">
        <f t="shared" ref="N278:S278" si="132" xml:space="preserve"> SUM(N268:N277)</f>
        <v>102178.02067382701</v>
      </c>
      <c r="O278" s="96">
        <f xml:space="preserve"> SUM(O268:O277)</f>
        <v>5.9303092913076422E-4</v>
      </c>
      <c r="P278" s="95">
        <f t="shared" si="132"/>
        <v>175804421.41746679</v>
      </c>
      <c r="Q278" s="97">
        <f t="shared" si="132"/>
        <v>102.03511351165017</v>
      </c>
      <c r="R278" s="97">
        <f t="shared" si="132"/>
        <v>0</v>
      </c>
      <c r="S278" s="156">
        <f t="shared" si="132"/>
        <v>102.03511351165017</v>
      </c>
      <c r="T278" s="189"/>
      <c r="U278" s="190"/>
      <c r="V278" s="190"/>
      <c r="W278" s="191">
        <f xml:space="preserve"> SUM(W268:W277)</f>
        <v>0</v>
      </c>
      <c r="X278" s="191">
        <f xml:space="preserve"> SUM(X268:X277)</f>
        <v>5.9303092913076422E-4</v>
      </c>
      <c r="Y278" s="206"/>
      <c r="Z278" s="181"/>
      <c r="AA278" s="182"/>
      <c r="AB278" s="159"/>
      <c r="AC278" s="183"/>
      <c r="AD278" s="184"/>
      <c r="AE278" s="205">
        <f xml:space="preserve"> SUM(AE268:AE277)</f>
        <v>1.3458574280843681E-3</v>
      </c>
      <c r="AF278" s="198"/>
      <c r="AH278" s="170"/>
    </row>
    <row r="279" spans="1:34" x14ac:dyDescent="0.2">
      <c r="AH279" s="170"/>
    </row>
    <row r="280" spans="1:34" x14ac:dyDescent="0.2">
      <c r="A280" s="43" t="s">
        <v>298</v>
      </c>
      <c r="C280" s="86"/>
      <c r="D280" s="86"/>
      <c r="E280" s="86" t="s">
        <v>324</v>
      </c>
      <c r="F280" s="87"/>
      <c r="G280" s="87"/>
      <c r="H280" s="88"/>
      <c r="I280" s="89"/>
      <c r="J280" s="90"/>
      <c r="K280" s="91"/>
      <c r="L280" s="92"/>
      <c r="M280" s="93"/>
      <c r="N280" s="95" t="e">
        <f t="shared" ref="N280:S280" si="133">N260+N266+N278</f>
        <v>#REF!</v>
      </c>
      <c r="O280" s="96" t="e">
        <f t="shared" si="133"/>
        <v>#REF!</v>
      </c>
      <c r="P280" s="95" t="e">
        <f t="shared" si="133"/>
        <v>#REF!</v>
      </c>
      <c r="Q280" s="97" t="e">
        <f t="shared" si="133"/>
        <v>#REF!</v>
      </c>
      <c r="R280" s="97" t="e">
        <f t="shared" si="133"/>
        <v>#REF!</v>
      </c>
      <c r="S280" s="156" t="e">
        <f t="shared" si="133"/>
        <v>#REF!</v>
      </c>
      <c r="T280" s="189"/>
      <c r="U280" s="190"/>
      <c r="V280" s="190"/>
      <c r="W280" s="191" t="e">
        <f>W260+W266+W278</f>
        <v>#REF!</v>
      </c>
      <c r="X280" s="191" t="e">
        <f>X260+X266+X278</f>
        <v>#REF!</v>
      </c>
      <c r="Y280" s="206">
        <v>158760474.56100833</v>
      </c>
      <c r="Z280" s="181"/>
      <c r="AA280" s="182"/>
      <c r="AB280" s="159"/>
      <c r="AC280" s="183"/>
      <c r="AD280" s="184"/>
      <c r="AE280" s="159" t="e">
        <f>AE260+AE266+AE278</f>
        <v>#REF!</v>
      </c>
      <c r="AF280" s="198">
        <v>159106919.50242198</v>
      </c>
      <c r="AH280" s="170"/>
    </row>
    <row r="281" spans="1:34" x14ac:dyDescent="0.2">
      <c r="AH281" s="170"/>
    </row>
    <row r="282" spans="1:34" s="43" customFormat="1" x14ac:dyDescent="0.2">
      <c r="B282" s="48"/>
      <c r="C282" s="140" t="s">
        <v>162</v>
      </c>
      <c r="D282" s="43" t="str">
        <f>_xll.BDP(C282,$D$7)</f>
        <v>NOK</v>
      </c>
      <c r="E282" s="43" t="s">
        <v>379</v>
      </c>
      <c r="F282" s="2">
        <f>_xll.BDP(C282,$F$7)</f>
        <v>191.1</v>
      </c>
      <c r="G282" s="2">
        <f>_xll.BDP(C282,$G$7)</f>
        <v>201.2</v>
      </c>
      <c r="H282" s="33">
        <f t="shared" ref="H282:H313" si="134">IF(OR(G282="#N/A N/A",F282="#N/A N/A"),0,  G282 - F282)</f>
        <v>10.099999999999994</v>
      </c>
      <c r="I282" s="22">
        <f t="shared" ref="I282:I313" si="135">IF(OR(F282=0,F282="#N/A N/A"),0,H282 / F282*100)</f>
        <v>5.2851909994767112</v>
      </c>
      <c r="J282" s="25">
        <v>18180</v>
      </c>
      <c r="K282" s="48" t="str">
        <f>CONCATENATE(C335,D282, " Curncy")</f>
        <v>EURNOK Curncy</v>
      </c>
      <c r="L282" s="43">
        <f>IF(D282 = C335,1,_xll.BDP(K282,$L$7))</f>
        <v>1</v>
      </c>
      <c r="M282" s="4">
        <f>IF(D282 = C335,1,_xll.BDP(K282,$M$7)*L282)</f>
        <v>9.6593</v>
      </c>
      <c r="N282" s="7">
        <f t="shared" ref="N282:N313" si="136">H282*J282*T282/M282</f>
        <v>19009.452030685443</v>
      </c>
      <c r="O282" s="8">
        <f>N282 / Y335</f>
        <v>1.1032894281648304E-4</v>
      </c>
      <c r="P282" s="7">
        <f t="shared" ref="P282:P313" si="137">G282*J282*T282/M282</f>
        <v>378683.34144296171</v>
      </c>
      <c r="Q282" s="10">
        <f>P282 / Y335*100</f>
        <v>0.21978399301659798</v>
      </c>
      <c r="R282" s="10">
        <f t="shared" ref="R282:R313" si="138">IF(Q282&lt;0,Q282,0)</f>
        <v>0</v>
      </c>
      <c r="S282" s="150">
        <f t="shared" ref="S282:S313" si="139">IF(Q282&gt;0,Q282,0)</f>
        <v>0.21978399301659798</v>
      </c>
      <c r="T282" s="33">
        <f t="shared" ref="T282:T313" si="140">IF(EXACT(D282,UPPER(D282)),1,0.01)/V282</f>
        <v>1</v>
      </c>
      <c r="U282" s="43">
        <v>0</v>
      </c>
      <c r="V282" s="43">
        <v>1</v>
      </c>
      <c r="W282" s="142">
        <f t="shared" ref="W282:W313" si="141">IF(AND(Q282&lt;0,O282&gt;0),O282,0)</f>
        <v>0</v>
      </c>
      <c r="X282" s="43">
        <f t="shared" ref="X282:X313" si="142">IF(AND(Q282&gt;0,O282&gt;0),O282,0)</f>
        <v>1.1032894281648304E-4</v>
      </c>
      <c r="Y282" s="3"/>
      <c r="Z282" s="2">
        <f>_xll.BDH(C282,$Z$7,$D$1,$D$1)</f>
        <v>199.1</v>
      </c>
      <c r="AA282" s="19">
        <f t="shared" ref="AA282:AA313" si="143">IF(OR(F282="#N/A N/A",Z282="#N/A N/A"),0,  F282 - Z282)</f>
        <v>-8</v>
      </c>
      <c r="AB282" s="22">
        <f t="shared" ref="AB282:AB313" si="144">IF(OR(Z282=0,Z282="#N/A N/A"),0,AA282 / Z282*100)</f>
        <v>-4.0180813661476646</v>
      </c>
      <c r="AC282" s="146">
        <v>18180</v>
      </c>
      <c r="AD282" s="21">
        <f>IF(D282 = C335,1,_xll.BDP(K282,$AD$7)*L282)</f>
        <v>9.5916999999999994</v>
      </c>
      <c r="AE282" s="158">
        <f>AA282*AC282*T282/AD282 / AF335</f>
        <v>-8.7801506002899054E-5</v>
      </c>
      <c r="AF282" s="195"/>
      <c r="AG282" s="188"/>
      <c r="AH282" s="170"/>
    </row>
    <row r="283" spans="1:34" s="43" customFormat="1" x14ac:dyDescent="0.2">
      <c r="B283" s="48"/>
      <c r="C283" s="140" t="s">
        <v>229</v>
      </c>
      <c r="D283" s="43" t="str">
        <f>_xll.BDP(C283,$D$7)</f>
        <v>DKK</v>
      </c>
      <c r="E283" s="43" t="s">
        <v>378</v>
      </c>
      <c r="F283" s="2">
        <f>_xll.BDP(C283,$F$7)</f>
        <v>113.5</v>
      </c>
      <c r="G283" s="2">
        <f>_xll.BDP(C283,$G$7)</f>
        <v>115</v>
      </c>
      <c r="H283" s="33">
        <f t="shared" si="134"/>
        <v>1.5</v>
      </c>
      <c r="I283" s="22">
        <f t="shared" si="135"/>
        <v>1.3215859030837005</v>
      </c>
      <c r="J283" s="25">
        <v>-15975</v>
      </c>
      <c r="K283" s="48" t="str">
        <f>CONCATENATE(C335,D283, " Curncy")</f>
        <v>EURDKK Curncy</v>
      </c>
      <c r="L283" s="43">
        <f>IF(D283 = C335,1,_xll.BDP(K283,$L$7))</f>
        <v>1</v>
      </c>
      <c r="M283" s="4">
        <f>IF(D283 = C335,1,_xll.BDP(K283,$M$7)*L283)</f>
        <v>7.4499000000000004</v>
      </c>
      <c r="N283" s="7">
        <f t="shared" si="136"/>
        <v>-3216.4861273305678</v>
      </c>
      <c r="O283" s="8">
        <f>N283 / Y335</f>
        <v>-1.8668161156851042E-5</v>
      </c>
      <c r="P283" s="7">
        <f t="shared" si="137"/>
        <v>-246597.26976201023</v>
      </c>
      <c r="Q283" s="10">
        <f>P283 / Y335*100</f>
        <v>-0.14312256886919136</v>
      </c>
      <c r="R283" s="10">
        <f t="shared" si="138"/>
        <v>-0.14312256886919136</v>
      </c>
      <c r="S283" s="150">
        <f t="shared" si="139"/>
        <v>0</v>
      </c>
      <c r="T283" s="33">
        <f t="shared" si="140"/>
        <v>1</v>
      </c>
      <c r="U283" s="43">
        <v>0</v>
      </c>
      <c r="V283" s="43">
        <v>1</v>
      </c>
      <c r="W283" s="142">
        <f t="shared" si="141"/>
        <v>0</v>
      </c>
      <c r="X283" s="43">
        <f t="shared" si="142"/>
        <v>0</v>
      </c>
      <c r="Y283" s="3"/>
      <c r="Z283" s="2">
        <f>_xll.BDH(C283,$Z$7,$D$1,$D$1)</f>
        <v>120.1</v>
      </c>
      <c r="AA283" s="19">
        <f t="shared" si="143"/>
        <v>-6.5999999999999943</v>
      </c>
      <c r="AB283" s="22">
        <f t="shared" si="144"/>
        <v>-5.4954204829308866</v>
      </c>
      <c r="AC283" s="146">
        <v>-15975</v>
      </c>
      <c r="AD283" s="21">
        <f>IF(D283 = C335,1,_xll.BDP(K283,$AD$7)*L283)</f>
        <v>7.4481000000000002</v>
      </c>
      <c r="AE283" s="158">
        <f>AA283*AC283*T283/AD283 / AF335</f>
        <v>8.1969632792709305E-5</v>
      </c>
      <c r="AF283" s="195"/>
      <c r="AG283" s="188"/>
      <c r="AH283" s="170"/>
    </row>
    <row r="284" spans="1:34" s="43" customFormat="1" x14ac:dyDescent="0.2">
      <c r="B284" s="48"/>
      <c r="C284" s="140" t="s">
        <v>238</v>
      </c>
      <c r="D284" s="43" t="str">
        <f>_xll.BDP(C284,$D$7)</f>
        <v>EUR</v>
      </c>
      <c r="E284" s="43" t="s">
        <v>377</v>
      </c>
      <c r="F284" s="2">
        <f>_xll.BDP(C284,$F$7)</f>
        <v>88.76</v>
      </c>
      <c r="G284" s="2">
        <f>_xll.BDP(C284,$G$7)</f>
        <v>90.5</v>
      </c>
      <c r="H284" s="33">
        <f t="shared" si="134"/>
        <v>1.7399999999999949</v>
      </c>
      <c r="I284" s="22">
        <f t="shared" si="135"/>
        <v>1.9603424966200933</v>
      </c>
      <c r="J284" s="25">
        <v>-4666</v>
      </c>
      <c r="K284" s="48" t="str">
        <f>CONCATENATE(C335,D284, " Curncy")</f>
        <v>EUREUR Curncy</v>
      </c>
      <c r="L284" s="43">
        <f>IF(D284 = C335,1,_xll.BDP(K284,$L$7))</f>
        <v>1</v>
      </c>
      <c r="M284" s="4">
        <f>IF(D284 = C335,1,_xll.BDP(K284,$M$7)*L284)</f>
        <v>1</v>
      </c>
      <c r="N284" s="7">
        <f t="shared" si="136"/>
        <v>-8118.8399999999765</v>
      </c>
      <c r="O284" s="8">
        <f>N284 / Y335</f>
        <v>-4.7120928717474123E-5</v>
      </c>
      <c r="P284" s="7">
        <f t="shared" si="137"/>
        <v>-422273</v>
      </c>
      <c r="Q284" s="10">
        <f>P284 / Y335*100</f>
        <v>-0.24508299131789776</v>
      </c>
      <c r="R284" s="10">
        <f t="shared" si="138"/>
        <v>-0.24508299131789776</v>
      </c>
      <c r="S284" s="150">
        <f t="shared" si="139"/>
        <v>0</v>
      </c>
      <c r="T284" s="33">
        <f t="shared" si="140"/>
        <v>1</v>
      </c>
      <c r="U284" s="43">
        <v>0</v>
      </c>
      <c r="V284" s="43">
        <v>1</v>
      </c>
      <c r="W284" s="142">
        <f t="shared" si="141"/>
        <v>0</v>
      </c>
      <c r="X284" s="43">
        <f t="shared" si="142"/>
        <v>0</v>
      </c>
      <c r="Y284" s="3"/>
      <c r="Z284" s="2">
        <f>_xll.BDH(C284,$Z$7,$D$1,$D$1)</f>
        <v>87.89</v>
      </c>
      <c r="AA284" s="19">
        <f t="shared" si="143"/>
        <v>0.87000000000000455</v>
      </c>
      <c r="AB284" s="22">
        <f t="shared" si="144"/>
        <v>0.98987370576857947</v>
      </c>
      <c r="AC284" s="146">
        <v>-4666</v>
      </c>
      <c r="AD284" s="21">
        <f>IF(D284 = C335,1,_xll.BDP(K284,$AD$7)*L284)</f>
        <v>1</v>
      </c>
      <c r="AE284" s="158">
        <f>AA284*AC284*T284/AD284 / AF335</f>
        <v>-2.3505942702906703E-5</v>
      </c>
      <c r="AF284" s="195"/>
      <c r="AG284" s="188"/>
      <c r="AH284" s="170"/>
    </row>
    <row r="285" spans="1:34" s="43" customFormat="1" x14ac:dyDescent="0.2">
      <c r="B285" s="48"/>
      <c r="C285" s="140" t="s">
        <v>145</v>
      </c>
      <c r="D285" s="43" t="str">
        <f>_xll.BDP(C285,$D$7)</f>
        <v>CHF</v>
      </c>
      <c r="E285" s="43" t="s">
        <v>376</v>
      </c>
      <c r="F285" s="2">
        <f>_xll.BDP(C285,$F$7)</f>
        <v>22.14</v>
      </c>
      <c r="G285" s="2">
        <f>_xll.BDP(C285,$G$7)</f>
        <v>23.46</v>
      </c>
      <c r="H285" s="33">
        <f t="shared" si="134"/>
        <v>1.3200000000000003</v>
      </c>
      <c r="I285" s="22">
        <f t="shared" si="135"/>
        <v>5.9620596205962073</v>
      </c>
      <c r="J285" s="25">
        <v>-8029</v>
      </c>
      <c r="K285" s="48" t="str">
        <f>CONCATENATE(C335,D285, " Curncy")</f>
        <v>EURCHF Curncy</v>
      </c>
      <c r="L285" s="43">
        <f>IF(D285 = C335,1,_xll.BDP(K285,$L$7))</f>
        <v>1</v>
      </c>
      <c r="M285" s="4">
        <f>IF(D285 = C335,1,_xll.BDP(K285,$M$7)*L285)</f>
        <v>1.1644399999999999</v>
      </c>
      <c r="N285" s="7">
        <f t="shared" si="136"/>
        <v>-9101.6110748514329</v>
      </c>
      <c r="O285" s="8">
        <f>N285 / Y335</f>
        <v>-5.2824832940697028E-5</v>
      </c>
      <c r="P285" s="7">
        <f t="shared" si="137"/>
        <v>-161760.45137576861</v>
      </c>
      <c r="Q285" s="10">
        <f>P285 / Y335*100</f>
        <v>-9.3884134908238784E-2</v>
      </c>
      <c r="R285" s="10">
        <f t="shared" si="138"/>
        <v>-9.3884134908238784E-2</v>
      </c>
      <c r="S285" s="150">
        <f t="shared" si="139"/>
        <v>0</v>
      </c>
      <c r="T285" s="33">
        <f t="shared" si="140"/>
        <v>1</v>
      </c>
      <c r="U285" s="43">
        <v>0</v>
      </c>
      <c r="V285" s="43">
        <v>1</v>
      </c>
      <c r="W285" s="142">
        <f t="shared" si="141"/>
        <v>0</v>
      </c>
      <c r="X285" s="43">
        <f t="shared" si="142"/>
        <v>0</v>
      </c>
      <c r="Y285" s="3"/>
      <c r="Z285" s="2">
        <f>_xll.BDH(C285,$Z$7,$D$1,$D$1)</f>
        <v>23.96</v>
      </c>
      <c r="AA285" s="19">
        <f t="shared" si="143"/>
        <v>-1.8200000000000003</v>
      </c>
      <c r="AB285" s="22">
        <f t="shared" si="144"/>
        <v>-7.5959933222036744</v>
      </c>
      <c r="AC285" s="146">
        <v>-8029</v>
      </c>
      <c r="AD285" s="21">
        <f>IF(D285 = C335,1,_xll.BDP(K285,$AD$7)*L285)</f>
        <v>1.15524</v>
      </c>
      <c r="AE285" s="158">
        <f>AA285*AC285*T285/AD285 / AF335</f>
        <v>7.3244381185193157E-5</v>
      </c>
      <c r="AF285" s="195"/>
      <c r="AG285" s="188"/>
      <c r="AH285" s="170"/>
    </row>
    <row r="286" spans="1:34" s="43" customFormat="1" x14ac:dyDescent="0.2">
      <c r="B286" s="48"/>
      <c r="C286" s="140" t="s">
        <v>74</v>
      </c>
      <c r="D286" s="43" t="str">
        <f>_xll.BDP(C286,$D$7)</f>
        <v>USD</v>
      </c>
      <c r="E286" s="43" t="s">
        <v>375</v>
      </c>
      <c r="F286" s="2">
        <f>_xll.BDP(C286,$F$7)</f>
        <v>45.54</v>
      </c>
      <c r="G286" s="2">
        <f>_xll.BDP(C286,$G$7)</f>
        <v>45.77</v>
      </c>
      <c r="H286" s="33">
        <f t="shared" si="134"/>
        <v>0.23000000000000398</v>
      </c>
      <c r="I286" s="22">
        <f t="shared" si="135"/>
        <v>0.50505050505051374</v>
      </c>
      <c r="J286" s="25">
        <v>-3650</v>
      </c>
      <c r="K286" s="48" t="str">
        <f>CONCATENATE(C335,D286, " Curncy")</f>
        <v>EURUSD Curncy</v>
      </c>
      <c r="L286" s="43">
        <f>IF(D286 = C335,1,_xll.BDP(K286,$L$7))</f>
        <v>1</v>
      </c>
      <c r="M286" s="4">
        <f>IF(D286 = C335,1,_xll.BDP(K286,$M$7)*L286)</f>
        <v>1.2408999999999999</v>
      </c>
      <c r="N286" s="7">
        <f t="shared" si="136"/>
        <v>-676.52510274801728</v>
      </c>
      <c r="O286" s="8">
        <f>N286 / Y335</f>
        <v>-3.9264834806661141E-6</v>
      </c>
      <c r="P286" s="7">
        <f t="shared" si="137"/>
        <v>-134628.49544685311</v>
      </c>
      <c r="Q286" s="10">
        <f>P286 / Y335*100</f>
        <v>-7.8137021265254319E-2</v>
      </c>
      <c r="R286" s="10">
        <f t="shared" si="138"/>
        <v>-7.8137021265254319E-2</v>
      </c>
      <c r="S286" s="150">
        <f t="shared" si="139"/>
        <v>0</v>
      </c>
      <c r="T286" s="33">
        <f t="shared" si="140"/>
        <v>1</v>
      </c>
      <c r="U286" s="43">
        <v>0</v>
      </c>
      <c r="V286" s="43">
        <v>1</v>
      </c>
      <c r="W286" s="142">
        <f t="shared" si="141"/>
        <v>0</v>
      </c>
      <c r="X286" s="43">
        <f t="shared" si="142"/>
        <v>0</v>
      </c>
      <c r="Y286" s="3"/>
      <c r="Z286" s="2">
        <f>_xll.BDH(C286,$Z$7,$D$1,$D$1)</f>
        <v>46.31</v>
      </c>
      <c r="AA286" s="19">
        <f t="shared" si="143"/>
        <v>-0.77000000000000313</v>
      </c>
      <c r="AB286" s="22">
        <f t="shared" si="144"/>
        <v>-1.6627078384798166</v>
      </c>
      <c r="AC286" s="146">
        <v>-3650</v>
      </c>
      <c r="AD286" s="21">
        <f>IF(D286 = C335,1,_xll.BDP(K286,$AD$7)*L286)</f>
        <v>1.2317</v>
      </c>
      <c r="AE286" s="158">
        <f>AA286*AC286*T286/AD286 / AF335</f>
        <v>1.3212723123861564E-5</v>
      </c>
      <c r="AF286" s="195"/>
      <c r="AG286" s="188"/>
      <c r="AH286" s="170"/>
    </row>
    <row r="287" spans="1:34" s="43" customFormat="1" x14ac:dyDescent="0.2">
      <c r="B287" s="48"/>
      <c r="C287" s="140" t="s">
        <v>130</v>
      </c>
      <c r="D287" s="43" t="str">
        <f>_xll.BDP(C287,$D$7)</f>
        <v>GBp</v>
      </c>
      <c r="E287" s="43" t="s">
        <v>374</v>
      </c>
      <c r="F287" s="2">
        <f>_xll.BDP(C287,$F$7)</f>
        <v>3765</v>
      </c>
      <c r="G287" s="2">
        <f>_xll.BDP(C287,$G$7)</f>
        <v>3812</v>
      </c>
      <c r="H287" s="33">
        <f t="shared" si="134"/>
        <v>47</v>
      </c>
      <c r="I287" s="22">
        <f t="shared" si="135"/>
        <v>1.248339973439575</v>
      </c>
      <c r="J287" s="25">
        <v>-7517</v>
      </c>
      <c r="K287" s="48" t="str">
        <f>CONCATENATE(C335,D287, " Curncy")</f>
        <v>EURGBp Curncy</v>
      </c>
      <c r="L287" s="43">
        <f>IF(D287 = C335,1,_xll.BDP(K287,$L$7))</f>
        <v>1</v>
      </c>
      <c r="M287" s="4">
        <f>IF(D287 = C335,1,_xll.BDP(K287,$M$7)*L287)</f>
        <v>0.89415</v>
      </c>
      <c r="N287" s="7">
        <f t="shared" si="136"/>
        <v>-3951.2274226919421</v>
      </c>
      <c r="O287" s="8">
        <f>N287 / Y335</f>
        <v>-2.293252554936377E-5</v>
      </c>
      <c r="P287" s="7">
        <f t="shared" si="137"/>
        <v>-320469.76458088687</v>
      </c>
      <c r="Q287" s="10">
        <f>P287 / Y335*100</f>
        <v>-0.18599741998760572</v>
      </c>
      <c r="R287" s="10">
        <f t="shared" si="138"/>
        <v>-0.18599741998760572</v>
      </c>
      <c r="S287" s="150">
        <f t="shared" si="139"/>
        <v>0</v>
      </c>
      <c r="T287" s="33">
        <f t="shared" si="140"/>
        <v>0.01</v>
      </c>
      <c r="U287" s="43">
        <v>0</v>
      </c>
      <c r="V287" s="43">
        <v>1</v>
      </c>
      <c r="W287" s="142">
        <f t="shared" si="141"/>
        <v>0</v>
      </c>
      <c r="X287" s="43">
        <f t="shared" si="142"/>
        <v>0</v>
      </c>
      <c r="Y287" s="3"/>
      <c r="Z287" s="2">
        <f>_xll.BDH(C287,$Z$7,$D$1,$D$1)</f>
        <v>3862</v>
      </c>
      <c r="AA287" s="19">
        <f t="shared" si="143"/>
        <v>-97</v>
      </c>
      <c r="AB287" s="22">
        <f t="shared" si="144"/>
        <v>-2.5116519937856032</v>
      </c>
      <c r="AC287" s="146">
        <v>-7517</v>
      </c>
      <c r="AD287" s="21">
        <f>IF(D287 = C335,1,_xll.BDP(K287,$AD$7)*L287)</f>
        <v>0.89266000000000001</v>
      </c>
      <c r="AE287" s="158">
        <f>AA287*AC287*T287/AD287 / AF335</f>
        <v>4.7298121886243909E-5</v>
      </c>
      <c r="AF287" s="195"/>
      <c r="AG287" s="188"/>
      <c r="AH287" s="170"/>
    </row>
    <row r="288" spans="1:34" s="43" customFormat="1" x14ac:dyDescent="0.2">
      <c r="B288" s="48"/>
      <c r="C288" s="140" t="s">
        <v>161</v>
      </c>
      <c r="D288" s="43" t="str">
        <f>_xll.BDP(C288,$D$7)</f>
        <v>NOK</v>
      </c>
      <c r="E288" s="43" t="s">
        <v>373</v>
      </c>
      <c r="F288" s="2">
        <f>_xll.BDP(C288,$F$7)</f>
        <v>33.799999999999997</v>
      </c>
      <c r="G288" s="2">
        <f>_xll.BDP(C288,$G$7)</f>
        <v>35</v>
      </c>
      <c r="H288" s="33">
        <f t="shared" si="134"/>
        <v>1.2000000000000028</v>
      </c>
      <c r="I288" s="22">
        <f t="shared" si="135"/>
        <v>3.550295857988174</v>
      </c>
      <c r="J288" s="25">
        <v>93619</v>
      </c>
      <c r="K288" s="48" t="str">
        <f>CONCATENATE(C335,D288, " Curncy")</f>
        <v>EURNOK Curncy</v>
      </c>
      <c r="L288" s="43">
        <f>IF(D288 = C335,1,_xll.BDP(K288,$L$7))</f>
        <v>1</v>
      </c>
      <c r="M288" s="4">
        <f>IF(D288 = C335,1,_xll.BDP(K288,$M$7)*L288)</f>
        <v>9.6593</v>
      </c>
      <c r="N288" s="7">
        <f t="shared" si="136"/>
        <v>11630.532233184627</v>
      </c>
      <c r="O288" s="8">
        <f>N288 / Y335</f>
        <v>6.750243634634746E-5</v>
      </c>
      <c r="P288" s="7">
        <f t="shared" si="137"/>
        <v>339223.85680121748</v>
      </c>
      <c r="Q288" s="10">
        <f>P288 / Y335*100</f>
        <v>0.19688210601017958</v>
      </c>
      <c r="R288" s="10">
        <f t="shared" si="138"/>
        <v>0</v>
      </c>
      <c r="S288" s="150">
        <f t="shared" si="139"/>
        <v>0.19688210601017958</v>
      </c>
      <c r="T288" s="33">
        <f t="shared" si="140"/>
        <v>1</v>
      </c>
      <c r="U288" s="43">
        <v>0</v>
      </c>
      <c r="V288" s="43">
        <v>1</v>
      </c>
      <c r="W288" s="142">
        <f t="shared" si="141"/>
        <v>0</v>
      </c>
      <c r="X288" s="43">
        <f t="shared" si="142"/>
        <v>6.750243634634746E-5</v>
      </c>
      <c r="Y288" s="3"/>
      <c r="Z288" s="2">
        <f>_xll.BDH(C288,$Z$7,$D$1,$D$1)</f>
        <v>32.799999999999997</v>
      </c>
      <c r="AA288" s="19">
        <f t="shared" si="143"/>
        <v>1</v>
      </c>
      <c r="AB288" s="22">
        <f t="shared" si="144"/>
        <v>3.0487804878048785</v>
      </c>
      <c r="AC288" s="146">
        <v>93619</v>
      </c>
      <c r="AD288" s="21">
        <f>IF(D288 = C335,1,_xll.BDP(K288,$AD$7)*L288)</f>
        <v>9.5916999999999994</v>
      </c>
      <c r="AE288" s="158">
        <f>AA288*AC288*T288/AD288 / AF335</f>
        <v>5.6517389923579523E-5</v>
      </c>
      <c r="AF288" s="195"/>
      <c r="AG288" s="188"/>
      <c r="AH288" s="170"/>
    </row>
    <row r="289" spans="2:34" s="43" customFormat="1" x14ac:dyDescent="0.2">
      <c r="B289" s="48"/>
      <c r="C289" s="140" t="s">
        <v>70</v>
      </c>
      <c r="D289" s="43" t="str">
        <f>_xll.BDP(C289,$D$7)</f>
        <v>USD</v>
      </c>
      <c r="E289" s="43" t="s">
        <v>372</v>
      </c>
      <c r="F289" s="2">
        <f>_xll.BDP(C289,$F$7)</f>
        <v>43.6</v>
      </c>
      <c r="G289" s="2">
        <f>_xll.BDP(C289,$G$7)</f>
        <v>43.54</v>
      </c>
      <c r="H289" s="33">
        <f t="shared" si="134"/>
        <v>-6.0000000000002274E-2</v>
      </c>
      <c r="I289" s="22">
        <f t="shared" si="135"/>
        <v>-0.13761467889908779</v>
      </c>
      <c r="J289" s="25">
        <v>-8390</v>
      </c>
      <c r="K289" s="48" t="str">
        <f>CONCATENATE(C335,D289, " Curncy")</f>
        <v>EURUSD Curncy</v>
      </c>
      <c r="L289" s="43">
        <f>IF(D289 = C335,1,_xll.BDP(K289,$L$7))</f>
        <v>1</v>
      </c>
      <c r="M289" s="4">
        <f>IF(D289 = C335,1,_xll.BDP(K289,$M$7)*L289)</f>
        <v>1.2408999999999999</v>
      </c>
      <c r="N289" s="7">
        <f t="shared" si="136"/>
        <v>405.67330163592482</v>
      </c>
      <c r="O289" s="8">
        <f>N289 / Y335</f>
        <v>2.354486937662135E-6</v>
      </c>
      <c r="P289" s="7">
        <f t="shared" si="137"/>
        <v>-294383.59255379159</v>
      </c>
      <c r="Q289" s="10">
        <f>P289 / Y335*100</f>
        <v>-0.17085726877634244</v>
      </c>
      <c r="R289" s="10">
        <f t="shared" si="138"/>
        <v>-0.17085726877634244</v>
      </c>
      <c r="S289" s="150">
        <f t="shared" si="139"/>
        <v>0</v>
      </c>
      <c r="T289" s="33">
        <f t="shared" si="140"/>
        <v>1</v>
      </c>
      <c r="U289" s="43">
        <v>0</v>
      </c>
      <c r="V289" s="43">
        <v>1</v>
      </c>
      <c r="W289" s="142">
        <f t="shared" si="141"/>
        <v>2.354486937662135E-6</v>
      </c>
      <c r="X289" s="43">
        <f t="shared" si="142"/>
        <v>0</v>
      </c>
      <c r="Y289" s="3"/>
      <c r="Z289" s="2">
        <f>_xll.BDH(C289,$Z$7,$D$1,$D$1)</f>
        <v>44.25</v>
      </c>
      <c r="AA289" s="19">
        <f t="shared" si="143"/>
        <v>-0.64999999999999858</v>
      </c>
      <c r="AB289" s="22">
        <f t="shared" si="144"/>
        <v>-1.4689265536723131</v>
      </c>
      <c r="AC289" s="146">
        <v>-8390</v>
      </c>
      <c r="AD289" s="21">
        <f>IF(D289 = C335,1,_xll.BDP(K289,$AD$7)*L289)</f>
        <v>1.2317</v>
      </c>
      <c r="AE289" s="158">
        <f>AA289*AC289*T289/AD289 / AF335</f>
        <v>2.56379952165019E-5</v>
      </c>
      <c r="AF289" s="195"/>
      <c r="AG289" s="188"/>
      <c r="AH289" s="170"/>
    </row>
    <row r="290" spans="2:34" s="43" customFormat="1" x14ac:dyDescent="0.2">
      <c r="B290" s="48"/>
      <c r="C290" s="140" t="s">
        <v>69</v>
      </c>
      <c r="D290" s="43" t="str">
        <f>_xll.BDP(C290,$D$7)</f>
        <v>USD</v>
      </c>
      <c r="E290" s="43" t="s">
        <v>371</v>
      </c>
      <c r="F290" s="2">
        <f>_xll.BDP(C290,$F$7)</f>
        <v>324.54000000000002</v>
      </c>
      <c r="G290" s="2">
        <f>_xll.BDP(C290,$G$7)</f>
        <v>333.12</v>
      </c>
      <c r="H290" s="33">
        <f t="shared" si="134"/>
        <v>8.5799999999999841</v>
      </c>
      <c r="I290" s="22">
        <f t="shared" si="135"/>
        <v>2.6437419116287617</v>
      </c>
      <c r="J290" s="25">
        <v>-525</v>
      </c>
      <c r="K290" s="48" t="str">
        <f>CONCATENATE(C335,D290, " Curncy")</f>
        <v>EURUSD Curncy</v>
      </c>
      <c r="L290" s="43">
        <f>IF(D290 = C335,1,_xll.BDP(K290,$L$7))</f>
        <v>1</v>
      </c>
      <c r="M290" s="4">
        <f>IF(D290 = C335,1,_xll.BDP(K290,$M$7)*L290)</f>
        <v>1.2408999999999999</v>
      </c>
      <c r="N290" s="7">
        <f t="shared" si="136"/>
        <v>-3630.0265936014121</v>
      </c>
      <c r="O290" s="8">
        <f>N290 / Y335</f>
        <v>-2.1068308324788768E-5</v>
      </c>
      <c r="P290" s="7">
        <f t="shared" si="137"/>
        <v>-140936.41711660894</v>
      </c>
      <c r="Q290" s="10">
        <f>P290 / Y335*100</f>
        <v>-8.1798075398061165E-2</v>
      </c>
      <c r="R290" s="10">
        <f t="shared" si="138"/>
        <v>-8.1798075398061165E-2</v>
      </c>
      <c r="S290" s="150">
        <f t="shared" si="139"/>
        <v>0</v>
      </c>
      <c r="T290" s="33">
        <f t="shared" si="140"/>
        <v>1</v>
      </c>
      <c r="U290" s="43">
        <v>0</v>
      </c>
      <c r="V290" s="43">
        <v>1</v>
      </c>
      <c r="W290" s="142">
        <f t="shared" si="141"/>
        <v>0</v>
      </c>
      <c r="X290" s="43">
        <f t="shared" si="142"/>
        <v>0</v>
      </c>
      <c r="Y290" s="3"/>
      <c r="Z290" s="2">
        <f>_xll.BDH(C290,$Z$7,$D$1,$D$1)</f>
        <v>318.23</v>
      </c>
      <c r="AA290" s="19">
        <f t="shared" si="143"/>
        <v>6.3100000000000023</v>
      </c>
      <c r="AB290" s="22">
        <f t="shared" si="144"/>
        <v>1.9828425981208566</v>
      </c>
      <c r="AC290" s="146">
        <v>-525</v>
      </c>
      <c r="AD290" s="21">
        <f>IF(D290 = C335,1,_xll.BDP(K290,$AD$7)*L290)</f>
        <v>1.2317</v>
      </c>
      <c r="AE290" s="158">
        <f>AA290*AC290*T290/AD290 / AF335</f>
        <v>-1.5573900917478113E-5</v>
      </c>
      <c r="AF290" s="195"/>
      <c r="AG290" s="188"/>
      <c r="AH290" s="170"/>
    </row>
    <row r="291" spans="2:34" s="43" customFormat="1" x14ac:dyDescent="0.2">
      <c r="B291" s="48"/>
      <c r="C291" s="140" t="s">
        <v>124</v>
      </c>
      <c r="D291" s="43" t="str">
        <f>_xll.BDP(C291,$D$7)</f>
        <v>GBp</v>
      </c>
      <c r="E291" s="43" t="s">
        <v>370</v>
      </c>
      <c r="F291" s="2">
        <f>_xll.BDP(C291,$F$7)</f>
        <v>813.5</v>
      </c>
      <c r="G291" s="2">
        <f>_xll.BDP(C291,$G$7)</f>
        <v>814.5</v>
      </c>
      <c r="H291" s="33">
        <f t="shared" si="134"/>
        <v>1</v>
      </c>
      <c r="I291" s="22">
        <f t="shared" si="135"/>
        <v>0.1229256299938537</v>
      </c>
      <c r="J291" s="25">
        <v>55100</v>
      </c>
      <c r="K291" s="48" t="str">
        <f>CONCATENATE(C335,D291, " Curncy")</f>
        <v>EURGBp Curncy</v>
      </c>
      <c r="L291" s="43">
        <f>IF(D291 = C335,1,_xll.BDP(K291,$L$7))</f>
        <v>1</v>
      </c>
      <c r="M291" s="4">
        <f>IF(D291 = C335,1,_xll.BDP(K291,$M$7)*L291)</f>
        <v>0.89415</v>
      </c>
      <c r="N291" s="7">
        <f t="shared" si="136"/>
        <v>616.22770228708828</v>
      </c>
      <c r="O291" s="8">
        <f>N291 / Y335</f>
        <v>3.5765234483254795E-6</v>
      </c>
      <c r="P291" s="7">
        <f t="shared" si="137"/>
        <v>501917.4635128334</v>
      </c>
      <c r="Q291" s="10">
        <f>P291 / Y335*100</f>
        <v>0.29130783486611034</v>
      </c>
      <c r="R291" s="10">
        <f t="shared" si="138"/>
        <v>0</v>
      </c>
      <c r="S291" s="150">
        <f t="shared" si="139"/>
        <v>0.29130783486611034</v>
      </c>
      <c r="T291" s="33">
        <f t="shared" si="140"/>
        <v>0.01</v>
      </c>
      <c r="U291" s="43">
        <v>0</v>
      </c>
      <c r="V291" s="43">
        <v>1</v>
      </c>
      <c r="W291" s="142">
        <f t="shared" si="141"/>
        <v>0</v>
      </c>
      <c r="X291" s="43">
        <f t="shared" si="142"/>
        <v>3.5765234483254795E-6</v>
      </c>
      <c r="Y291" s="3"/>
      <c r="Z291" s="2">
        <f>_xll.BDH(C291,$Z$7,$D$1,$D$1)</f>
        <v>814</v>
      </c>
      <c r="AA291" s="19">
        <f t="shared" si="143"/>
        <v>-0.5</v>
      </c>
      <c r="AB291" s="22">
        <f t="shared" si="144"/>
        <v>-6.1425061425061427E-2</v>
      </c>
      <c r="AC291" s="146">
        <v>55100</v>
      </c>
      <c r="AD291" s="21">
        <f>IF(D291 = C335,1,_xll.BDP(K291,$AD$7)*L291)</f>
        <v>0.89266000000000001</v>
      </c>
      <c r="AE291" s="158">
        <f>AA291*AC291*T291/AD291 / AF335</f>
        <v>-1.7871014812692874E-6</v>
      </c>
      <c r="AF291" s="195"/>
      <c r="AG291" s="188"/>
      <c r="AH291" s="170"/>
    </row>
    <row r="292" spans="2:34" s="43" customFormat="1" x14ac:dyDescent="0.2">
      <c r="B292" s="48"/>
      <c r="C292" s="140" t="s">
        <v>221</v>
      </c>
      <c r="D292" s="43" t="str">
        <f>_xll.BDP(C292,$D$7)</f>
        <v>EUR</v>
      </c>
      <c r="E292" s="43" t="s">
        <v>369</v>
      </c>
      <c r="F292" s="2">
        <f>_xll.BDP(C292,$F$7)</f>
        <v>10.285</v>
      </c>
      <c r="G292" s="2">
        <f>_xll.BDP(C292,$G$7)</f>
        <v>10.44</v>
      </c>
      <c r="H292" s="33">
        <f t="shared" si="134"/>
        <v>0.15499999999999936</v>
      </c>
      <c r="I292" s="22">
        <f t="shared" si="135"/>
        <v>1.5070491006319822</v>
      </c>
      <c r="J292" s="25">
        <v>41441</v>
      </c>
      <c r="K292" s="48" t="str">
        <f>CONCATENATE(C335,D292, " Curncy")</f>
        <v>EUREUR Curncy</v>
      </c>
      <c r="L292" s="43">
        <f>IF(D292 = C335,1,_xll.BDP(K292,$L$7))</f>
        <v>1</v>
      </c>
      <c r="M292" s="4">
        <f>IF(D292 = C335,1,_xll.BDP(K292,$M$7)*L292)</f>
        <v>1</v>
      </c>
      <c r="N292" s="7">
        <f t="shared" si="136"/>
        <v>6423.3549999999732</v>
      </c>
      <c r="O292" s="8">
        <f>N292 / Y335</f>
        <v>3.7280504737380047E-5</v>
      </c>
      <c r="P292" s="7">
        <f t="shared" si="137"/>
        <v>432644.04</v>
      </c>
      <c r="Q292" s="10">
        <f>P292 / Y335*100</f>
        <v>0.25110223836016082</v>
      </c>
      <c r="R292" s="10">
        <f t="shared" si="138"/>
        <v>0</v>
      </c>
      <c r="S292" s="150">
        <f t="shared" si="139"/>
        <v>0.25110223836016082</v>
      </c>
      <c r="T292" s="33">
        <f t="shared" si="140"/>
        <v>1</v>
      </c>
      <c r="U292" s="43">
        <v>0</v>
      </c>
      <c r="V292" s="43">
        <v>1</v>
      </c>
      <c r="W292" s="142">
        <f t="shared" si="141"/>
        <v>0</v>
      </c>
      <c r="X292" s="43">
        <f t="shared" si="142"/>
        <v>3.7280504737380047E-5</v>
      </c>
      <c r="Y292" s="3"/>
      <c r="Z292" s="2">
        <f>_xll.BDH(C292,$Z$7,$D$1,$D$1)</f>
        <v>10.654999999999999</v>
      </c>
      <c r="AA292" s="19">
        <f t="shared" si="143"/>
        <v>-0.36999999999999922</v>
      </c>
      <c r="AB292" s="22">
        <f t="shared" si="144"/>
        <v>-3.4725480994838036</v>
      </c>
      <c r="AC292" s="146">
        <v>41441</v>
      </c>
      <c r="AD292" s="21">
        <f>IF(D292 = C335,1,_xll.BDP(K292,$AD$7)*L292)</f>
        <v>1</v>
      </c>
      <c r="AE292" s="158">
        <f>AA292*AC292*T292/AD292 / AF335</f>
        <v>-8.8786234357106516E-5</v>
      </c>
      <c r="AF292" s="195"/>
      <c r="AG292" s="188"/>
      <c r="AH292" s="170"/>
    </row>
    <row r="293" spans="2:34" s="43" customFormat="1" x14ac:dyDescent="0.2">
      <c r="B293" s="48"/>
      <c r="C293" s="140" t="s">
        <v>204</v>
      </c>
      <c r="D293" s="43" t="str">
        <f>_xll.BDP(C293,$D$7)</f>
        <v>EUR</v>
      </c>
      <c r="E293" s="43" t="s">
        <v>368</v>
      </c>
      <c r="F293" s="2">
        <f>_xll.BDP(C293,$F$7)</f>
        <v>15.06</v>
      </c>
      <c r="G293" s="2">
        <f>_xll.BDP(C293,$G$7)</f>
        <v>15.28</v>
      </c>
      <c r="H293" s="33">
        <f t="shared" si="134"/>
        <v>0.21999999999999886</v>
      </c>
      <c r="I293" s="22">
        <f t="shared" si="135"/>
        <v>1.4608233731739633</v>
      </c>
      <c r="J293" s="25">
        <v>-11822</v>
      </c>
      <c r="K293" s="48" t="str">
        <f>CONCATENATE(C335,D293, " Curncy")</f>
        <v>EUREUR Curncy</v>
      </c>
      <c r="L293" s="43">
        <f>IF(D293 = C335,1,_xll.BDP(K293,$L$7))</f>
        <v>1</v>
      </c>
      <c r="M293" s="4">
        <f>IF(D293 = C335,1,_xll.BDP(K293,$M$7)*L293)</f>
        <v>1</v>
      </c>
      <c r="N293" s="7">
        <f t="shared" si="136"/>
        <v>-2600.8399999999865</v>
      </c>
      <c r="O293" s="8">
        <f>N293 / Y335</f>
        <v>-1.5095013110931503E-5</v>
      </c>
      <c r="P293" s="7">
        <f t="shared" si="137"/>
        <v>-180640.16</v>
      </c>
      <c r="Q293" s="10">
        <f>P293 / Y335*100</f>
        <v>-0.10484172742501571</v>
      </c>
      <c r="R293" s="10">
        <f t="shared" si="138"/>
        <v>-0.10484172742501571</v>
      </c>
      <c r="S293" s="150">
        <f t="shared" si="139"/>
        <v>0</v>
      </c>
      <c r="T293" s="33">
        <f t="shared" si="140"/>
        <v>1</v>
      </c>
      <c r="U293" s="43">
        <v>0</v>
      </c>
      <c r="V293" s="43">
        <v>1</v>
      </c>
      <c r="W293" s="142">
        <f t="shared" si="141"/>
        <v>0</v>
      </c>
      <c r="X293" s="43">
        <f t="shared" si="142"/>
        <v>0</v>
      </c>
      <c r="Y293" s="3"/>
      <c r="Z293" s="2">
        <f>_xll.BDH(C293,$Z$7,$D$1,$D$1)</f>
        <v>16.86</v>
      </c>
      <c r="AA293" s="19">
        <f t="shared" si="143"/>
        <v>-1.7999999999999989</v>
      </c>
      <c r="AB293" s="22">
        <f t="shared" si="144"/>
        <v>-10.676156583629886</v>
      </c>
      <c r="AC293" s="146">
        <v>-11822</v>
      </c>
      <c r="AD293" s="21">
        <f>IF(D293 = C335,1,_xll.BDP(K293,$AD$7)*L293)</f>
        <v>1</v>
      </c>
      <c r="AE293" s="158">
        <f>AA293*AC293*T293/AD293 / AF335</f>
        <v>1.2321884858939715E-4</v>
      </c>
      <c r="AF293" s="195"/>
      <c r="AG293" s="188"/>
      <c r="AH293" s="170"/>
    </row>
    <row r="294" spans="2:34" s="43" customFormat="1" x14ac:dyDescent="0.2">
      <c r="B294" s="48"/>
      <c r="C294" s="140" t="s">
        <v>160</v>
      </c>
      <c r="D294" s="43" t="str">
        <f>_xll.BDP(C294,$D$7)</f>
        <v>NOK</v>
      </c>
      <c r="E294" s="43" t="s">
        <v>367</v>
      </c>
      <c r="F294" s="2">
        <f>_xll.BDP(C294,$F$7)</f>
        <v>30.46</v>
      </c>
      <c r="G294" s="2">
        <f>_xll.BDP(C294,$G$7)</f>
        <v>34.979999999999997</v>
      </c>
      <c r="H294" s="33">
        <f t="shared" si="134"/>
        <v>4.519999999999996</v>
      </c>
      <c r="I294" s="22">
        <f t="shared" si="135"/>
        <v>14.839133289560067</v>
      </c>
      <c r="J294" s="25">
        <v>85803</v>
      </c>
      <c r="K294" s="48" t="str">
        <f>CONCATENATE(C335,D294, " Curncy")</f>
        <v>EURNOK Curncy</v>
      </c>
      <c r="L294" s="43">
        <f>IF(D294 = C335,1,_xll.BDP(K294,$L$7))</f>
        <v>1</v>
      </c>
      <c r="M294" s="4">
        <f>IF(D294 = C335,1,_xll.BDP(K294,$M$7)*L294)</f>
        <v>9.6593</v>
      </c>
      <c r="N294" s="7">
        <f t="shared" si="136"/>
        <v>40150.897062934127</v>
      </c>
      <c r="O294" s="8">
        <f>N294 / Y335</f>
        <v>2.3303175803996207E-4</v>
      </c>
      <c r="P294" s="7">
        <f t="shared" si="137"/>
        <v>310725.30514633562</v>
      </c>
      <c r="Q294" s="10">
        <f>P294 / Y335*100</f>
        <v>0.18034183398756373</v>
      </c>
      <c r="R294" s="10">
        <f t="shared" si="138"/>
        <v>0</v>
      </c>
      <c r="S294" s="150">
        <f t="shared" si="139"/>
        <v>0.18034183398756373</v>
      </c>
      <c r="T294" s="33">
        <f t="shared" si="140"/>
        <v>1</v>
      </c>
      <c r="U294" s="43">
        <v>0</v>
      </c>
      <c r="V294" s="43">
        <v>1</v>
      </c>
      <c r="W294" s="142">
        <f t="shared" si="141"/>
        <v>0</v>
      </c>
      <c r="X294" s="43">
        <f t="shared" si="142"/>
        <v>2.3303175803996207E-4</v>
      </c>
      <c r="Y294" s="3"/>
      <c r="Z294" s="2">
        <f>_xll.BDH(C294,$Z$7,$D$1,$D$1)</f>
        <v>32.74</v>
      </c>
      <c r="AA294" s="19">
        <f t="shared" si="143"/>
        <v>-2.2800000000000011</v>
      </c>
      <c r="AB294" s="22">
        <f t="shared" si="144"/>
        <v>-6.9639584605986586</v>
      </c>
      <c r="AC294" s="146">
        <v>85803</v>
      </c>
      <c r="AD294" s="21">
        <f>IF(D294 = C335,1,_xll.BDP(K294,$AD$7)*L294)</f>
        <v>9.5916999999999994</v>
      </c>
      <c r="AE294" s="158">
        <f>AA294*AC294*T294/AD294 / AF335</f>
        <v>-1.18101501461855E-4</v>
      </c>
      <c r="AF294" s="195"/>
      <c r="AG294" s="188"/>
      <c r="AH294" s="170"/>
    </row>
    <row r="295" spans="2:34" s="43" customFormat="1" x14ac:dyDescent="0.2">
      <c r="B295" s="48"/>
      <c r="C295" s="140" t="s">
        <v>65</v>
      </c>
      <c r="D295" s="43" t="str">
        <f>_xll.BDP(C295,$D$7)</f>
        <v>USD</v>
      </c>
      <c r="E295" s="43" t="s">
        <v>366</v>
      </c>
      <c r="F295" s="2">
        <f>_xll.BDP(C295,$F$7)</f>
        <v>21.06</v>
      </c>
      <c r="G295" s="2">
        <f>_xll.BDP(C295,$G$7)</f>
        <v>21.3</v>
      </c>
      <c r="H295" s="33">
        <f t="shared" si="134"/>
        <v>0.24000000000000199</v>
      </c>
      <c r="I295" s="22">
        <f t="shared" si="135"/>
        <v>1.1396011396011492</v>
      </c>
      <c r="J295" s="25">
        <v>-14650</v>
      </c>
      <c r="K295" s="48" t="str">
        <f>CONCATENATE(C335,D295, " Curncy")</f>
        <v>EURUSD Curncy</v>
      </c>
      <c r="L295" s="43">
        <f>IF(D295 = C335,1,_xll.BDP(K295,$L$7))</f>
        <v>1</v>
      </c>
      <c r="M295" s="4">
        <f>IF(D295 = C335,1,_xll.BDP(K295,$M$7)*L295)</f>
        <v>1.2408999999999999</v>
      </c>
      <c r="N295" s="7">
        <f t="shared" si="136"/>
        <v>-2833.4273511161491</v>
      </c>
      <c r="O295" s="8">
        <f>N295 / Y335</f>
        <v>-1.6444926644457334E-5</v>
      </c>
      <c r="P295" s="7">
        <f t="shared" si="137"/>
        <v>-251466.67741155616</v>
      </c>
      <c r="Q295" s="10">
        <f>P295 / Y335*100</f>
        <v>-0.14594872396955763</v>
      </c>
      <c r="R295" s="10">
        <f t="shared" si="138"/>
        <v>-0.14594872396955763</v>
      </c>
      <c r="S295" s="150">
        <f t="shared" si="139"/>
        <v>0</v>
      </c>
      <c r="T295" s="33">
        <f t="shared" si="140"/>
        <v>1</v>
      </c>
      <c r="U295" s="43">
        <v>0</v>
      </c>
      <c r="V295" s="43">
        <v>1</v>
      </c>
      <c r="W295" s="142">
        <f t="shared" si="141"/>
        <v>0</v>
      </c>
      <c r="X295" s="43">
        <f t="shared" si="142"/>
        <v>0</v>
      </c>
      <c r="Y295" s="3"/>
      <c r="Z295" s="2">
        <f>_xll.BDH(C295,$Z$7,$D$1,$D$1)</f>
        <v>21.89</v>
      </c>
      <c r="AA295" s="19">
        <f t="shared" si="143"/>
        <v>-0.83000000000000185</v>
      </c>
      <c r="AB295" s="22">
        <f t="shared" si="144"/>
        <v>-3.7916857012334484</v>
      </c>
      <c r="AC295" s="146">
        <v>-14650</v>
      </c>
      <c r="AD295" s="21">
        <f>IF(D295 = C335,1,_xll.BDP(K295,$AD$7)*L295)</f>
        <v>1.2317</v>
      </c>
      <c r="AE295" s="158">
        <f>AA295*AC295*T295/AD295 / AF335</f>
        <v>5.7164243666463055E-5</v>
      </c>
      <c r="AF295" s="195"/>
      <c r="AG295" s="188"/>
      <c r="AH295" s="170"/>
    </row>
    <row r="296" spans="2:34" s="43" customFormat="1" x14ac:dyDescent="0.2">
      <c r="B296" s="48"/>
      <c r="C296" s="140" t="s">
        <v>61</v>
      </c>
      <c r="D296" s="43" t="str">
        <f>_xll.BDP(C296,$D$7)</f>
        <v>USD</v>
      </c>
      <c r="E296" s="43" t="s">
        <v>365</v>
      </c>
      <c r="F296" s="2">
        <f>_xll.BDP(C296,$F$7)</f>
        <v>18.690000000000001</v>
      </c>
      <c r="G296" s="2">
        <f>_xll.BDP(C296,$G$7)</f>
        <v>19.149999999999999</v>
      </c>
      <c r="H296" s="33">
        <f t="shared" si="134"/>
        <v>0.4599999999999973</v>
      </c>
      <c r="I296" s="22">
        <f t="shared" si="135"/>
        <v>2.4612092027822219</v>
      </c>
      <c r="J296" s="25">
        <v>-8100</v>
      </c>
      <c r="K296" s="48" t="str">
        <f>CONCATENATE(C335,D296, " Curncy")</f>
        <v>EURUSD Curncy</v>
      </c>
      <c r="L296" s="43">
        <f>IF(D296 = C335,1,_xll.BDP(K296,$L$7))</f>
        <v>1</v>
      </c>
      <c r="M296" s="4">
        <f>IF(D296 = C335,1,_xll.BDP(K296,$M$7)*L296)</f>
        <v>1.2408999999999999</v>
      </c>
      <c r="N296" s="7">
        <f t="shared" si="136"/>
        <v>-3002.6593601418153</v>
      </c>
      <c r="O296" s="8">
        <f>N296 / Y335</f>
        <v>-1.7427132160764267E-5</v>
      </c>
      <c r="P296" s="7">
        <f t="shared" si="137"/>
        <v>-125002.01466677412</v>
      </c>
      <c r="Q296" s="10">
        <f>P296 / Y335*100</f>
        <v>-7.2549908886660353E-2</v>
      </c>
      <c r="R296" s="10">
        <f t="shared" si="138"/>
        <v>-7.2549908886660353E-2</v>
      </c>
      <c r="S296" s="150">
        <f t="shared" si="139"/>
        <v>0</v>
      </c>
      <c r="T296" s="33">
        <f t="shared" si="140"/>
        <v>1</v>
      </c>
      <c r="U296" s="43">
        <v>0</v>
      </c>
      <c r="V296" s="43">
        <v>1</v>
      </c>
      <c r="W296" s="142">
        <f t="shared" si="141"/>
        <v>0</v>
      </c>
      <c r="X296" s="43">
        <f t="shared" si="142"/>
        <v>0</v>
      </c>
      <c r="Y296" s="3"/>
      <c r="Z296" s="2">
        <f>_xll.BDH(C296,$Z$7,$D$1,$D$1)</f>
        <v>20.02</v>
      </c>
      <c r="AA296" s="19">
        <f t="shared" si="143"/>
        <v>-1.3299999999999983</v>
      </c>
      <c r="AB296" s="22">
        <f t="shared" si="144"/>
        <v>-6.6433566433566345</v>
      </c>
      <c r="AC296" s="146">
        <v>-8100</v>
      </c>
      <c r="AD296" s="21">
        <f>IF(D296 = C335,1,_xll.BDP(K296,$AD$7)*L296)</f>
        <v>1.2317</v>
      </c>
      <c r="AE296" s="158">
        <f>AA296*AC296*T296/AD296 / AF335</f>
        <v>5.0646029608026997E-5</v>
      </c>
      <c r="AF296" s="195"/>
      <c r="AG296" s="188"/>
      <c r="AH296" s="170"/>
    </row>
    <row r="297" spans="2:34" s="43" customFormat="1" x14ac:dyDescent="0.2">
      <c r="B297" s="48"/>
      <c r="C297" s="140" t="s">
        <v>149</v>
      </c>
      <c r="D297" s="43" t="str">
        <f>_xll.BDP(C297,$D$7)</f>
        <v>SEK</v>
      </c>
      <c r="E297" s="43" t="s">
        <v>364</v>
      </c>
      <c r="F297" s="2">
        <f>_xll.BDP(C297,$F$7)</f>
        <v>468.6</v>
      </c>
      <c r="G297" s="2">
        <f>_xll.BDP(C297,$G$7)</f>
        <v>485.6</v>
      </c>
      <c r="H297" s="33">
        <f t="shared" si="134"/>
        <v>17</v>
      </c>
      <c r="I297" s="22">
        <f t="shared" si="135"/>
        <v>3.6278275714895432</v>
      </c>
      <c r="J297" s="25">
        <v>-2797</v>
      </c>
      <c r="K297" s="48" t="str">
        <f>CONCATENATE(C335,D297, " Curncy")</f>
        <v>EURSEK Curncy</v>
      </c>
      <c r="L297" s="43">
        <f>IF(D297 = C335,1,_xll.BDP(K297,$L$7))</f>
        <v>1</v>
      </c>
      <c r="M297" s="4">
        <f>IF(D297 = C335,1,_xll.BDP(K297,$M$7)*L297)</f>
        <v>10.194100000000001</v>
      </c>
      <c r="N297" s="7">
        <f t="shared" si="136"/>
        <v>-4664.3646815314742</v>
      </c>
      <c r="O297" s="8">
        <f>N297 / Y335</f>
        <v>-2.7071502292291648E-5</v>
      </c>
      <c r="P297" s="7">
        <f t="shared" si="137"/>
        <v>-133236.20525598139</v>
      </c>
      <c r="Q297" s="10">
        <f>P297 / Y335*100</f>
        <v>-7.732895007727543E-2</v>
      </c>
      <c r="R297" s="10">
        <f t="shared" si="138"/>
        <v>-7.732895007727543E-2</v>
      </c>
      <c r="S297" s="150">
        <f t="shared" si="139"/>
        <v>0</v>
      </c>
      <c r="T297" s="33">
        <f t="shared" si="140"/>
        <v>1</v>
      </c>
      <c r="U297" s="43">
        <v>0</v>
      </c>
      <c r="V297" s="43">
        <v>1</v>
      </c>
      <c r="W297" s="142">
        <f t="shared" si="141"/>
        <v>0</v>
      </c>
      <c r="X297" s="43">
        <f t="shared" si="142"/>
        <v>0</v>
      </c>
      <c r="Y297" s="3"/>
      <c r="Z297" s="2">
        <f>_xll.BDH(C297,$Z$7,$D$1,$D$1)</f>
        <v>490</v>
      </c>
      <c r="AA297" s="19">
        <f t="shared" si="143"/>
        <v>-21.399999999999977</v>
      </c>
      <c r="AB297" s="22">
        <f t="shared" si="144"/>
        <v>-4.3673469387755057</v>
      </c>
      <c r="AC297" s="146">
        <v>-2797</v>
      </c>
      <c r="AD297" s="21">
        <f>IF(D297 = C335,1,_xll.BDP(K297,$AD$7)*L297)</f>
        <v>10.158300000000001</v>
      </c>
      <c r="AE297" s="158">
        <f>AA297*AC297*T297/AD297 / AF335</f>
        <v>3.411920406470041E-5</v>
      </c>
      <c r="AF297" s="195"/>
      <c r="AG297" s="188"/>
      <c r="AH297" s="170"/>
    </row>
    <row r="298" spans="2:34" s="43" customFormat="1" x14ac:dyDescent="0.2">
      <c r="B298" s="48"/>
      <c r="C298" s="140" t="s">
        <v>112</v>
      </c>
      <c r="D298" s="43" t="str">
        <f>_xll.BDP(C298,$D$7)</f>
        <v>GBp</v>
      </c>
      <c r="E298" s="43" t="s">
        <v>363</v>
      </c>
      <c r="F298" s="2">
        <f>_xll.BDP(C298,$F$7)</f>
        <v>153.9</v>
      </c>
      <c r="G298" s="2">
        <f>_xll.BDP(C298,$G$7)</f>
        <v>153.55000000000001</v>
      </c>
      <c r="H298" s="33">
        <f t="shared" si="134"/>
        <v>-0.34999999999999432</v>
      </c>
      <c r="I298" s="22">
        <f t="shared" si="135"/>
        <v>-0.22742040285899565</v>
      </c>
      <c r="J298" s="25">
        <v>-111000</v>
      </c>
      <c r="K298" s="48" t="str">
        <f>CONCATENATE(C335,D298, " Curncy")</f>
        <v>EURGBp Curncy</v>
      </c>
      <c r="L298" s="43">
        <f>IF(D298 = C335,1,_xll.BDP(K298,$L$7))</f>
        <v>1</v>
      </c>
      <c r="M298" s="4">
        <f>IF(D298 = C335,1,_xll.BDP(K298,$M$7)*L298)</f>
        <v>0.89415</v>
      </c>
      <c r="N298" s="7">
        <f t="shared" si="136"/>
        <v>434.49085723871127</v>
      </c>
      <c r="O298" s="8">
        <f>N298 / Y335</f>
        <v>2.5217411246359824E-6</v>
      </c>
      <c r="P298" s="7">
        <f t="shared" si="137"/>
        <v>-190617.34608287201</v>
      </c>
      <c r="Q298" s="10">
        <f>P298 / Y335*100</f>
        <v>-0.11063238562510327</v>
      </c>
      <c r="R298" s="10">
        <f t="shared" si="138"/>
        <v>-0.11063238562510327</v>
      </c>
      <c r="S298" s="150">
        <f t="shared" si="139"/>
        <v>0</v>
      </c>
      <c r="T298" s="33">
        <f t="shared" si="140"/>
        <v>0.01</v>
      </c>
      <c r="U298" s="43">
        <v>0</v>
      </c>
      <c r="V298" s="43">
        <v>1</v>
      </c>
      <c r="W298" s="142">
        <f t="shared" si="141"/>
        <v>2.5217411246359824E-6</v>
      </c>
      <c r="X298" s="43">
        <f t="shared" si="142"/>
        <v>0</v>
      </c>
      <c r="Y298" s="3"/>
      <c r="Z298" s="2">
        <f>_xll.BDH(C298,$Z$7,$D$1,$D$1)</f>
        <v>171.45</v>
      </c>
      <c r="AA298" s="19">
        <f t="shared" si="143"/>
        <v>-17.549999999999983</v>
      </c>
      <c r="AB298" s="22">
        <f t="shared" si="144"/>
        <v>-10.236220472440936</v>
      </c>
      <c r="AC298" s="146">
        <v>-111000</v>
      </c>
      <c r="AD298" s="21">
        <f>IF(D298 = C335,1,_xll.BDP(K298,$AD$7)*L298)</f>
        <v>0.89266000000000001</v>
      </c>
      <c r="AE298" s="158">
        <f>AA298*AC298*T298/AD298 / AF335</f>
        <v>1.2636526463109373E-4</v>
      </c>
      <c r="AF298" s="195"/>
      <c r="AG298" s="188"/>
      <c r="AH298" s="170"/>
    </row>
    <row r="299" spans="2:34" s="43" customFormat="1" x14ac:dyDescent="0.2">
      <c r="B299" s="48"/>
      <c r="C299" s="140" t="s">
        <v>148</v>
      </c>
      <c r="D299" s="43" t="str">
        <f>_xll.BDP(C299,$D$7)</f>
        <v>SEK</v>
      </c>
      <c r="E299" s="43" t="s">
        <v>362</v>
      </c>
      <c r="F299" s="2">
        <f>_xll.BDP(C299,$F$7)</f>
        <v>175.7</v>
      </c>
      <c r="G299" s="2">
        <f>_xll.BDP(C299,$G$7)</f>
        <v>181.7</v>
      </c>
      <c r="H299" s="33">
        <f t="shared" si="134"/>
        <v>6</v>
      </c>
      <c r="I299" s="22">
        <f t="shared" si="135"/>
        <v>3.414911781445646</v>
      </c>
      <c r="J299" s="25">
        <v>-11639</v>
      </c>
      <c r="K299" s="48" t="str">
        <f>CONCATENATE(C335,D299, " Curncy")</f>
        <v>EURSEK Curncy</v>
      </c>
      <c r="L299" s="43">
        <f>IF(D299 = C335,1,_xll.BDP(K299,$L$7))</f>
        <v>1</v>
      </c>
      <c r="M299" s="4">
        <f>IF(D299 = C335,1,_xll.BDP(K299,$M$7)*L299)</f>
        <v>10.194100000000001</v>
      </c>
      <c r="N299" s="7">
        <f t="shared" si="136"/>
        <v>-6850.4330936522101</v>
      </c>
      <c r="O299" s="8">
        <f>N299 / Y335</f>
        <v>-3.9759222929607246E-5</v>
      </c>
      <c r="P299" s="7">
        <f t="shared" si="137"/>
        <v>-207453.94885276776</v>
      </c>
      <c r="Q299" s="10">
        <f>P299 / Y335*100</f>
        <v>-0.1204041801051606</v>
      </c>
      <c r="R299" s="10">
        <f t="shared" si="138"/>
        <v>-0.1204041801051606</v>
      </c>
      <c r="S299" s="150">
        <f t="shared" si="139"/>
        <v>0</v>
      </c>
      <c r="T299" s="33">
        <f t="shared" si="140"/>
        <v>1</v>
      </c>
      <c r="U299" s="43">
        <v>0</v>
      </c>
      <c r="V299" s="43">
        <v>1</v>
      </c>
      <c r="W299" s="142">
        <f t="shared" si="141"/>
        <v>0</v>
      </c>
      <c r="X299" s="43">
        <f t="shared" si="142"/>
        <v>0</v>
      </c>
      <c r="Y299" s="3"/>
      <c r="Z299" s="2">
        <f>_xll.BDH(C299,$Z$7,$D$1,$D$1)</f>
        <v>188.75</v>
      </c>
      <c r="AA299" s="19">
        <f t="shared" si="143"/>
        <v>-13.050000000000011</v>
      </c>
      <c r="AB299" s="22">
        <f t="shared" si="144"/>
        <v>-6.9139072847682188</v>
      </c>
      <c r="AC299" s="146">
        <v>-11639</v>
      </c>
      <c r="AD299" s="21">
        <f>IF(D299 = C335,1,_xll.BDP(K299,$AD$7)*L299)</f>
        <v>10.158300000000001</v>
      </c>
      <c r="AE299" s="158">
        <f>AA299*AC299*T299/AD299 / AF335</f>
        <v>8.6580249202635118E-5</v>
      </c>
      <c r="AF299" s="195"/>
      <c r="AG299" s="188"/>
      <c r="AH299" s="170"/>
    </row>
    <row r="300" spans="2:34" s="43" customFormat="1" x14ac:dyDescent="0.2">
      <c r="B300" s="48"/>
      <c r="C300" s="140" t="s">
        <v>60</v>
      </c>
      <c r="D300" s="43" t="str">
        <f>_xll.BDP(C300,$D$7)</f>
        <v>USD</v>
      </c>
      <c r="E300" s="43" t="s">
        <v>361</v>
      </c>
      <c r="F300" s="2">
        <f>_xll.BDP(C300,$F$7)</f>
        <v>128.44999999999999</v>
      </c>
      <c r="G300" s="2">
        <f>_xll.BDP(C300,$G$7)</f>
        <v>128.22</v>
      </c>
      <c r="H300" s="33">
        <f t="shared" si="134"/>
        <v>-0.22999999999998977</v>
      </c>
      <c r="I300" s="22">
        <f t="shared" si="135"/>
        <v>-0.17905799922147903</v>
      </c>
      <c r="J300" s="25">
        <v>-2110</v>
      </c>
      <c r="K300" s="48" t="str">
        <f>CONCATENATE(C335,D300, " Curncy")</f>
        <v>EURUSD Curncy</v>
      </c>
      <c r="L300" s="43">
        <f>IF(D300 = C335,1,_xll.BDP(K300,$L$7))</f>
        <v>1</v>
      </c>
      <c r="M300" s="4">
        <f>IF(D300 = C335,1,_xll.BDP(K300,$M$7)*L300)</f>
        <v>1.2408999999999999</v>
      </c>
      <c r="N300" s="7">
        <f t="shared" si="136"/>
        <v>391.08711419129537</v>
      </c>
      <c r="O300" s="8">
        <f>N300 / Y335</f>
        <v>2.2698301764945174E-6</v>
      </c>
      <c r="P300" s="7">
        <f t="shared" si="137"/>
        <v>-218022.56426787013</v>
      </c>
      <c r="Q300" s="10">
        <f>P300 / Y335*100</f>
        <v>-0.12653809792614781</v>
      </c>
      <c r="R300" s="10">
        <f t="shared" si="138"/>
        <v>-0.12653809792614781</v>
      </c>
      <c r="S300" s="150">
        <f t="shared" si="139"/>
        <v>0</v>
      </c>
      <c r="T300" s="33">
        <f t="shared" si="140"/>
        <v>1</v>
      </c>
      <c r="U300" s="43">
        <v>0</v>
      </c>
      <c r="V300" s="43">
        <v>1</v>
      </c>
      <c r="W300" s="142">
        <f t="shared" si="141"/>
        <v>2.2698301764945174E-6</v>
      </c>
      <c r="X300" s="43">
        <f t="shared" si="142"/>
        <v>0</v>
      </c>
      <c r="Y300" s="3"/>
      <c r="Z300" s="2">
        <f>_xll.BDH(C300,$Z$7,$D$1,$D$1)</f>
        <v>127.02</v>
      </c>
      <c r="AA300" s="19">
        <f t="shared" si="143"/>
        <v>1.4299999999999926</v>
      </c>
      <c r="AB300" s="22">
        <f t="shared" si="144"/>
        <v>1.125806959533926</v>
      </c>
      <c r="AC300" s="146">
        <v>-2110</v>
      </c>
      <c r="AD300" s="21">
        <f>IF(D300 = C335,1,_xll.BDP(K300,$AD$7)*L300)</f>
        <v>1.2317</v>
      </c>
      <c r="AE300" s="158">
        <f>AA300*AC300*T300/AD300 / AF335</f>
        <v>-1.4184931322407803E-5</v>
      </c>
      <c r="AF300" s="195"/>
      <c r="AG300" s="188"/>
      <c r="AH300" s="170"/>
    </row>
    <row r="301" spans="2:34" s="43" customFormat="1" x14ac:dyDescent="0.2">
      <c r="B301" s="48"/>
      <c r="C301" s="140" t="s">
        <v>202</v>
      </c>
      <c r="D301" s="43" t="str">
        <f>_xll.BDP(C301,$D$7)</f>
        <v>EUR</v>
      </c>
      <c r="E301" s="43" t="s">
        <v>360</v>
      </c>
      <c r="F301" s="2">
        <f>_xll.BDP(C301,$F$7)</f>
        <v>21.9</v>
      </c>
      <c r="G301" s="2">
        <f>_xll.BDP(C301,$G$7)</f>
        <v>23.23</v>
      </c>
      <c r="H301" s="33">
        <f t="shared" si="134"/>
        <v>1.3300000000000018</v>
      </c>
      <c r="I301" s="22">
        <f t="shared" si="135"/>
        <v>6.0730593607306025</v>
      </c>
      <c r="J301" s="25">
        <v>-17777</v>
      </c>
      <c r="K301" s="48" t="str">
        <f>CONCATENATE(C335,D301, " Curncy")</f>
        <v>EUREUR Curncy</v>
      </c>
      <c r="L301" s="43">
        <f>IF(D301 = C335,1,_xll.BDP(K301,$L$7))</f>
        <v>1</v>
      </c>
      <c r="M301" s="4">
        <f>IF(D301 = C335,1,_xll.BDP(K301,$M$7)*L301)</f>
        <v>1</v>
      </c>
      <c r="N301" s="7">
        <f t="shared" si="136"/>
        <v>-23643.410000000033</v>
      </c>
      <c r="O301" s="8">
        <f>N301 / Y335</f>
        <v>-1.3722396761705117E-4</v>
      </c>
      <c r="P301" s="7">
        <f t="shared" si="137"/>
        <v>-412959.71</v>
      </c>
      <c r="Q301" s="10">
        <f>P301 / Y335*100</f>
        <v>-0.23967765171008229</v>
      </c>
      <c r="R301" s="10">
        <f t="shared" si="138"/>
        <v>-0.23967765171008229</v>
      </c>
      <c r="S301" s="150">
        <f t="shared" si="139"/>
        <v>0</v>
      </c>
      <c r="T301" s="33">
        <f t="shared" si="140"/>
        <v>1</v>
      </c>
      <c r="U301" s="43">
        <v>0</v>
      </c>
      <c r="V301" s="43">
        <v>1</v>
      </c>
      <c r="W301" s="142">
        <f t="shared" si="141"/>
        <v>0</v>
      </c>
      <c r="X301" s="43">
        <f t="shared" si="142"/>
        <v>0</v>
      </c>
      <c r="Y301" s="3"/>
      <c r="Z301" s="2">
        <f>_xll.BDH(C301,$Z$7,$D$1,$D$1)</f>
        <v>22.46</v>
      </c>
      <c r="AA301" s="19">
        <f t="shared" si="143"/>
        <v>-0.56000000000000227</v>
      </c>
      <c r="AB301" s="22">
        <f t="shared" si="144"/>
        <v>-2.4933214603740081</v>
      </c>
      <c r="AC301" s="146">
        <v>-17777</v>
      </c>
      <c r="AD301" s="21">
        <f>IF(D301 = C335,1,_xll.BDP(K301,$AD$7)*L301)</f>
        <v>1</v>
      </c>
      <c r="AE301" s="158">
        <f>AA301*AC301*T301/AD301 / AF335</f>
        <v>5.7644806479881445E-5</v>
      </c>
      <c r="AF301" s="195"/>
      <c r="AG301" s="188"/>
      <c r="AH301" s="170"/>
    </row>
    <row r="302" spans="2:34" s="43" customFormat="1" x14ac:dyDescent="0.2">
      <c r="B302" s="48"/>
      <c r="C302" s="140" t="s">
        <v>164</v>
      </c>
      <c r="D302" s="43" t="str">
        <f>_xll.BDP(C302,$D$7)</f>
        <v>EUR</v>
      </c>
      <c r="E302" s="43" t="s">
        <v>359</v>
      </c>
      <c r="F302" s="2">
        <f>_xll.BDP(C302,$F$7)</f>
        <v>30.87</v>
      </c>
      <c r="G302" s="2">
        <f>_xll.BDP(C302,$G$7)</f>
        <v>31.24</v>
      </c>
      <c r="H302" s="33">
        <f t="shared" si="134"/>
        <v>0.36999999999999744</v>
      </c>
      <c r="I302" s="22">
        <f t="shared" si="135"/>
        <v>1.1985746679624147</v>
      </c>
      <c r="J302" s="25">
        <v>13124</v>
      </c>
      <c r="K302" s="48" t="str">
        <f>CONCATENATE(C335,D302, " Curncy")</f>
        <v>EUREUR Curncy</v>
      </c>
      <c r="L302" s="43">
        <f>IF(D302 = C335,1,_xll.BDP(K302,$L$7))</f>
        <v>1</v>
      </c>
      <c r="M302" s="4">
        <f>IF(D302 = C335,1,_xll.BDP(K302,$M$7)*L302)</f>
        <v>1</v>
      </c>
      <c r="N302" s="7">
        <f t="shared" si="136"/>
        <v>4855.8799999999665</v>
      </c>
      <c r="O302" s="8">
        <f>N302 / Y335</f>
        <v>2.8183037889724067E-5</v>
      </c>
      <c r="P302" s="7">
        <f t="shared" si="137"/>
        <v>409993.75999999995</v>
      </c>
      <c r="Q302" s="10">
        <f>P302 / Y335*100</f>
        <v>0.23795624423648265</v>
      </c>
      <c r="R302" s="10">
        <f t="shared" si="138"/>
        <v>0</v>
      </c>
      <c r="S302" s="150">
        <f t="shared" si="139"/>
        <v>0.23795624423648265</v>
      </c>
      <c r="T302" s="33">
        <f t="shared" si="140"/>
        <v>1</v>
      </c>
      <c r="U302" s="43">
        <v>0</v>
      </c>
      <c r="V302" s="43">
        <v>1</v>
      </c>
      <c r="W302" s="142">
        <f t="shared" si="141"/>
        <v>0</v>
      </c>
      <c r="X302" s="43">
        <f t="shared" si="142"/>
        <v>2.8183037889724067E-5</v>
      </c>
      <c r="Y302" s="3"/>
      <c r="Z302" s="2">
        <f>_xll.BDH(C302,$Z$7,$D$1,$D$1)</f>
        <v>31.78</v>
      </c>
      <c r="AA302" s="19">
        <f t="shared" si="143"/>
        <v>-0.91000000000000014</v>
      </c>
      <c r="AB302" s="22">
        <f t="shared" si="144"/>
        <v>-2.8634361233480181</v>
      </c>
      <c r="AC302" s="146">
        <v>13124</v>
      </c>
      <c r="AD302" s="21">
        <f>IF(D302 = C335,1,_xll.BDP(K302,$AD$7)*L302)</f>
        <v>1</v>
      </c>
      <c r="AE302" s="158">
        <f>AA302*AC302*T302/AD302 / AF335</f>
        <v>-6.9154636068694767E-5</v>
      </c>
      <c r="AF302" s="195"/>
      <c r="AG302" s="188"/>
      <c r="AH302" s="170"/>
    </row>
    <row r="303" spans="2:34" s="43" customFormat="1" x14ac:dyDescent="0.2">
      <c r="B303" s="48"/>
      <c r="C303" s="140" t="s">
        <v>57</v>
      </c>
      <c r="D303" s="43" t="str">
        <f>_xll.BDP(C303,$D$7)</f>
        <v>USD</v>
      </c>
      <c r="E303" s="43" t="s">
        <v>358</v>
      </c>
      <c r="F303" s="2">
        <f>_xll.BDP(C303,$F$7)</f>
        <v>67.17</v>
      </c>
      <c r="G303" s="2">
        <f>_xll.BDP(C303,$G$7)</f>
        <v>67.34</v>
      </c>
      <c r="H303" s="33">
        <f t="shared" si="134"/>
        <v>0.17000000000000171</v>
      </c>
      <c r="I303" s="22">
        <f t="shared" si="135"/>
        <v>0.25308917671579828</v>
      </c>
      <c r="J303" s="25">
        <v>-4710</v>
      </c>
      <c r="K303" s="48" t="str">
        <f>CONCATENATE(C335,D303, " Curncy")</f>
        <v>EURUSD Curncy</v>
      </c>
      <c r="L303" s="43">
        <f>IF(D303 = C335,1,_xll.BDP(K303,$L$7))</f>
        <v>1</v>
      </c>
      <c r="M303" s="4">
        <f>IF(D303 = C335,1,_xll.BDP(K303,$M$7)*L303)</f>
        <v>1.2408999999999999</v>
      </c>
      <c r="N303" s="7">
        <f t="shared" si="136"/>
        <v>-645.25747441373846</v>
      </c>
      <c r="O303" s="8">
        <f>N303 / Y335</f>
        <v>-3.7450093186055204E-6</v>
      </c>
      <c r="P303" s="7">
        <f t="shared" si="137"/>
        <v>-255597.87251188658</v>
      </c>
      <c r="Q303" s="10">
        <f>P303 / Y335*100</f>
        <v>-0.14834642794993722</v>
      </c>
      <c r="R303" s="10">
        <f t="shared" si="138"/>
        <v>-0.14834642794993722</v>
      </c>
      <c r="S303" s="150">
        <f t="shared" si="139"/>
        <v>0</v>
      </c>
      <c r="T303" s="33">
        <f t="shared" si="140"/>
        <v>1</v>
      </c>
      <c r="U303" s="43">
        <v>0</v>
      </c>
      <c r="V303" s="43">
        <v>1</v>
      </c>
      <c r="W303" s="142">
        <f t="shared" si="141"/>
        <v>0</v>
      </c>
      <c r="X303" s="43">
        <f t="shared" si="142"/>
        <v>0</v>
      </c>
      <c r="Y303" s="3"/>
      <c r="Z303" s="2">
        <f>_xll.BDH(C303,$Z$7,$D$1,$D$1)</f>
        <v>69.739999999999995</v>
      </c>
      <c r="AA303" s="19">
        <f t="shared" si="143"/>
        <v>-2.5699999999999932</v>
      </c>
      <c r="AB303" s="22">
        <f t="shared" si="144"/>
        <v>-3.6851161456839594</v>
      </c>
      <c r="AC303" s="146">
        <v>-4710</v>
      </c>
      <c r="AD303" s="21">
        <f>IF(D303 = C335,1,_xll.BDP(K303,$AD$7)*L303)</f>
        <v>1.2317</v>
      </c>
      <c r="AE303" s="158">
        <f>AA303*AC303*T303/AD303 / AF335</f>
        <v>5.6906617896248362E-5</v>
      </c>
      <c r="AF303" s="195"/>
      <c r="AG303" s="188"/>
      <c r="AH303" s="170"/>
    </row>
    <row r="304" spans="2:34" s="43" customFormat="1" x14ac:dyDescent="0.2">
      <c r="B304" s="48"/>
      <c r="C304" s="140" t="s">
        <v>56</v>
      </c>
      <c r="D304" s="43" t="str">
        <f>_xll.BDP(C304,$D$7)</f>
        <v>USD</v>
      </c>
      <c r="E304" s="43" t="s">
        <v>357</v>
      </c>
      <c r="F304" s="2">
        <f>_xll.BDP(C304,$F$7)</f>
        <v>66.150000000000006</v>
      </c>
      <c r="G304" s="2">
        <f>_xll.BDP(C304,$G$7)</f>
        <v>66.25</v>
      </c>
      <c r="H304" s="33">
        <f t="shared" si="134"/>
        <v>9.9999999999994316E-2</v>
      </c>
      <c r="I304" s="22">
        <f t="shared" si="135"/>
        <v>0.15117157974299972</v>
      </c>
      <c r="J304" s="25">
        <v>-5087</v>
      </c>
      <c r="K304" s="48" t="str">
        <f>CONCATENATE(C335,D304, " Curncy")</f>
        <v>EURUSD Curncy</v>
      </c>
      <c r="L304" s="43">
        <f>IF(D304 = C335,1,_xll.BDP(K304,$L$7))</f>
        <v>1</v>
      </c>
      <c r="M304" s="4">
        <f>IF(D304 = C335,1,_xll.BDP(K304,$M$7)*L304)</f>
        <v>1.2408999999999999</v>
      </c>
      <c r="N304" s="7">
        <f t="shared" si="136"/>
        <v>-409.94439519701115</v>
      </c>
      <c r="O304" s="8">
        <f>N304 / Y335</f>
        <v>-2.3792759340258535E-6</v>
      </c>
      <c r="P304" s="7">
        <f t="shared" si="137"/>
        <v>-271588.1618180353</v>
      </c>
      <c r="Q304" s="10">
        <f>P304 / Y335*100</f>
        <v>-0.15762703062922173</v>
      </c>
      <c r="R304" s="10">
        <f t="shared" si="138"/>
        <v>-0.15762703062922173</v>
      </c>
      <c r="S304" s="150">
        <f t="shared" si="139"/>
        <v>0</v>
      </c>
      <c r="T304" s="33">
        <f t="shared" si="140"/>
        <v>1</v>
      </c>
      <c r="U304" s="43">
        <v>0</v>
      </c>
      <c r="V304" s="43">
        <v>1</v>
      </c>
      <c r="W304" s="142">
        <f t="shared" si="141"/>
        <v>0</v>
      </c>
      <c r="X304" s="43">
        <f t="shared" si="142"/>
        <v>0</v>
      </c>
      <c r="Y304" s="3"/>
      <c r="Z304" s="2">
        <f>_xll.BDH(C304,$Z$7,$D$1,$D$1)</f>
        <v>72.64</v>
      </c>
      <c r="AA304" s="19">
        <f t="shared" si="143"/>
        <v>-6.4899999999999949</v>
      </c>
      <c r="AB304" s="22">
        <f t="shared" si="144"/>
        <v>-8.9344713656387587</v>
      </c>
      <c r="AC304" s="146">
        <v>-5087</v>
      </c>
      <c r="AD304" s="21">
        <f>IF(D304 = C335,1,_xll.BDP(K304,$AD$7)*L304)</f>
        <v>1.2317</v>
      </c>
      <c r="AE304" s="158">
        <f>AA304*AC304*T304/AD304 / AF335</f>
        <v>1.5520838470974263E-4</v>
      </c>
      <c r="AF304" s="195"/>
      <c r="AG304" s="188"/>
      <c r="AH304" s="170"/>
    </row>
    <row r="305" spans="2:34" s="43" customFormat="1" x14ac:dyDescent="0.2">
      <c r="B305" s="48"/>
      <c r="C305" s="140" t="s">
        <v>54</v>
      </c>
      <c r="D305" s="43" t="str">
        <f>_xll.BDP(C305,$D$7)</f>
        <v>USD</v>
      </c>
      <c r="E305" s="43" t="s">
        <v>356</v>
      </c>
      <c r="F305" s="2">
        <f>_xll.BDP(C305,$F$7)</f>
        <v>32.86</v>
      </c>
      <c r="G305" s="2">
        <f>_xll.BDP(C305,$G$7)</f>
        <v>31.9</v>
      </c>
      <c r="H305" s="33">
        <f t="shared" si="134"/>
        <v>-0.96000000000000085</v>
      </c>
      <c r="I305" s="22">
        <f t="shared" si="135"/>
        <v>-2.9214850882531977</v>
      </c>
      <c r="J305" s="25">
        <v>12000</v>
      </c>
      <c r="K305" s="48" t="str">
        <f>CONCATENATE(C335,D305, " Curncy")</f>
        <v>EURUSD Curncy</v>
      </c>
      <c r="L305" s="43">
        <f>IF(D305 = C335,1,_xll.BDP(K305,$L$7))</f>
        <v>1</v>
      </c>
      <c r="M305" s="4">
        <f>IF(D305 = C335,1,_xll.BDP(K305,$M$7)*L305)</f>
        <v>1.2408999999999999</v>
      </c>
      <c r="N305" s="7">
        <f t="shared" si="136"/>
        <v>-9283.5844951245163</v>
      </c>
      <c r="O305" s="8">
        <f>N305 / Y335</f>
        <v>-5.3880988323136261E-5</v>
      </c>
      <c r="P305" s="7">
        <f t="shared" si="137"/>
        <v>308485.77645257476</v>
      </c>
      <c r="Q305" s="10">
        <f>P305 / Y335*100</f>
        <v>0.17904203411542136</v>
      </c>
      <c r="R305" s="10">
        <f t="shared" si="138"/>
        <v>0</v>
      </c>
      <c r="S305" s="150">
        <f t="shared" si="139"/>
        <v>0.17904203411542136</v>
      </c>
      <c r="T305" s="33">
        <f t="shared" si="140"/>
        <v>1</v>
      </c>
      <c r="U305" s="43">
        <v>0</v>
      </c>
      <c r="V305" s="43">
        <v>1</v>
      </c>
      <c r="W305" s="142">
        <f t="shared" si="141"/>
        <v>0</v>
      </c>
      <c r="X305" s="43">
        <f t="shared" si="142"/>
        <v>0</v>
      </c>
      <c r="Y305" s="3"/>
      <c r="Z305" s="2">
        <f>_xll.BDH(C305,$Z$7,$D$1,$D$1)</f>
        <v>34.590000000000003</v>
      </c>
      <c r="AA305" s="19">
        <f t="shared" si="143"/>
        <v>-1.730000000000004</v>
      </c>
      <c r="AB305" s="22">
        <f t="shared" si="144"/>
        <v>-5.0014455044810751</v>
      </c>
      <c r="AC305" s="146">
        <v>12000</v>
      </c>
      <c r="AD305" s="21">
        <f>IF(D305 = C335,1,_xll.BDP(K305,$AD$7)*L305)</f>
        <v>1.2317</v>
      </c>
      <c r="AE305" s="158">
        <f>AA305*AC305*T305/AD305 / AF335</f>
        <v>-9.7596915869548338E-5</v>
      </c>
      <c r="AF305" s="195"/>
      <c r="AG305" s="188"/>
      <c r="AH305" s="170"/>
    </row>
    <row r="306" spans="2:34" s="43" customFormat="1" x14ac:dyDescent="0.2">
      <c r="B306" s="48"/>
      <c r="C306" s="140" t="s">
        <v>159</v>
      </c>
      <c r="D306" s="43" t="str">
        <f>_xll.BDP(C306,$D$7)</f>
        <v>NOK</v>
      </c>
      <c r="E306" s="43" t="s">
        <v>355</v>
      </c>
      <c r="F306" s="2">
        <f>_xll.BDP(C306,$F$7)</f>
        <v>150.65</v>
      </c>
      <c r="G306" s="2">
        <f>_xll.BDP(C306,$G$7)</f>
        <v>151.75</v>
      </c>
      <c r="H306" s="33">
        <f t="shared" si="134"/>
        <v>1.0999999999999943</v>
      </c>
      <c r="I306" s="22">
        <f t="shared" si="135"/>
        <v>0.73016926651177849</v>
      </c>
      <c r="J306" s="25">
        <v>-28587</v>
      </c>
      <c r="K306" s="48" t="str">
        <f>CONCATENATE(C335,D306, " Curncy")</f>
        <v>EURNOK Curncy</v>
      </c>
      <c r="L306" s="43">
        <f>IF(D306 = C335,1,_xll.BDP(K306,$L$7))</f>
        <v>1</v>
      </c>
      <c r="M306" s="4">
        <f>IF(D306 = C335,1,_xll.BDP(K306,$M$7)*L306)</f>
        <v>9.6593</v>
      </c>
      <c r="N306" s="7">
        <f t="shared" si="136"/>
        <v>-3255.4843518681309</v>
      </c>
      <c r="O306" s="8">
        <f>N306 / Y335</f>
        <v>-1.8894502919780547E-5</v>
      </c>
      <c r="P306" s="7">
        <f t="shared" si="137"/>
        <v>-449108.86399635585</v>
      </c>
      <c r="Q306" s="10">
        <f>P306 / Y335*100</f>
        <v>-0.26065825618879207</v>
      </c>
      <c r="R306" s="10">
        <f t="shared" si="138"/>
        <v>-0.26065825618879207</v>
      </c>
      <c r="S306" s="150">
        <f t="shared" si="139"/>
        <v>0</v>
      </c>
      <c r="T306" s="33">
        <f t="shared" si="140"/>
        <v>1</v>
      </c>
      <c r="U306" s="43">
        <v>0</v>
      </c>
      <c r="V306" s="43">
        <v>1</v>
      </c>
      <c r="W306" s="142">
        <f t="shared" si="141"/>
        <v>0</v>
      </c>
      <c r="X306" s="43">
        <f t="shared" si="142"/>
        <v>0</v>
      </c>
      <c r="Y306" s="3"/>
      <c r="Z306" s="2">
        <f>_xll.BDH(C306,$Z$7,$D$1,$D$1)</f>
        <v>154.85</v>
      </c>
      <c r="AA306" s="19">
        <f t="shared" si="143"/>
        <v>-4.1999999999999886</v>
      </c>
      <c r="AB306" s="22">
        <f t="shared" si="144"/>
        <v>-2.7123022279625371</v>
      </c>
      <c r="AC306" s="146">
        <v>-37100</v>
      </c>
      <c r="AD306" s="21">
        <f>IF(D306 = C335,1,_xll.BDP(K306,$AD$7)*L306)</f>
        <v>9.5916999999999994</v>
      </c>
      <c r="AE306" s="158">
        <f>AA306*AC306*T306/AD306 / AF335</f>
        <v>9.4067867611191515E-5</v>
      </c>
      <c r="AF306" s="195"/>
      <c r="AG306" s="188"/>
      <c r="AH306" s="170"/>
    </row>
    <row r="307" spans="2:34" s="43" customFormat="1" x14ac:dyDescent="0.2">
      <c r="B307" s="48"/>
      <c r="C307" s="140" t="s">
        <v>52</v>
      </c>
      <c r="D307" s="43" t="str">
        <f>_xll.BDP(C307,$D$7)</f>
        <v>USD</v>
      </c>
      <c r="E307" s="43" t="s">
        <v>354</v>
      </c>
      <c r="F307" s="2">
        <f>_xll.BDP(C307,$F$7)</f>
        <v>122.73</v>
      </c>
      <c r="G307" s="2">
        <f>_xll.BDP(C307,$G$7)</f>
        <v>123.04</v>
      </c>
      <c r="H307" s="33">
        <f t="shared" si="134"/>
        <v>0.31000000000000227</v>
      </c>
      <c r="I307" s="22">
        <f t="shared" si="135"/>
        <v>0.25258697954860448</v>
      </c>
      <c r="J307" s="25">
        <v>5352</v>
      </c>
      <c r="K307" s="48" t="str">
        <f>CONCATENATE(C335,D307, " Curncy")</f>
        <v>EURUSD Curncy</v>
      </c>
      <c r="L307" s="43">
        <f>IF(D307 = C335,1,_xll.BDP(K307,$L$7))</f>
        <v>1</v>
      </c>
      <c r="M307" s="4">
        <f>IF(D307 = C335,1,_xll.BDP(K307,$M$7)*L307)</f>
        <v>1.2408999999999999</v>
      </c>
      <c r="N307" s="7">
        <f t="shared" si="136"/>
        <v>1337.0295753082539</v>
      </c>
      <c r="O307" s="8">
        <f>N307 / Y335</f>
        <v>7.7599848391217356E-6</v>
      </c>
      <c r="P307" s="7">
        <f t="shared" si="137"/>
        <v>530671.35143847216</v>
      </c>
      <c r="Q307" s="10">
        <f>P307 / Y335*100</f>
        <v>0.30799630148565532</v>
      </c>
      <c r="R307" s="10">
        <f t="shared" si="138"/>
        <v>0</v>
      </c>
      <c r="S307" s="150">
        <f t="shared" si="139"/>
        <v>0.30799630148565532</v>
      </c>
      <c r="T307" s="33">
        <f t="shared" si="140"/>
        <v>1</v>
      </c>
      <c r="U307" s="43">
        <v>0</v>
      </c>
      <c r="V307" s="43">
        <v>1</v>
      </c>
      <c r="W307" s="142">
        <f t="shared" si="141"/>
        <v>0</v>
      </c>
      <c r="X307" s="43">
        <f t="shared" si="142"/>
        <v>7.7599848391217356E-6</v>
      </c>
      <c r="Y307" s="3"/>
      <c r="Z307" s="2">
        <f>_xll.BDH(C307,$Z$7,$D$1,$D$1)</f>
        <v>122.9</v>
      </c>
      <c r="AA307" s="19">
        <f t="shared" si="143"/>
        <v>-0.17000000000000171</v>
      </c>
      <c r="AB307" s="22">
        <f t="shared" si="144"/>
        <v>-0.13832384052074997</v>
      </c>
      <c r="AC307" s="146">
        <v>5352</v>
      </c>
      <c r="AD307" s="21">
        <f>IF(D307 = C335,1,_xll.BDP(K307,$AD$7)*L307)</f>
        <v>1.2317</v>
      </c>
      <c r="AE307" s="158">
        <f>AA307*AC307*T307/AD307 / AF335</f>
        <v>-4.2773399775891395E-6</v>
      </c>
      <c r="AF307" s="195"/>
      <c r="AG307" s="188"/>
      <c r="AH307" s="170"/>
    </row>
    <row r="308" spans="2:34" s="43" customFormat="1" x14ac:dyDescent="0.2">
      <c r="B308" s="48"/>
      <c r="C308" s="140" t="s">
        <v>51</v>
      </c>
      <c r="D308" s="43" t="str">
        <f>_xll.BDP(C308,$D$7)</f>
        <v>USD</v>
      </c>
      <c r="E308" s="43" t="s">
        <v>353</v>
      </c>
      <c r="F308" s="2">
        <f>_xll.BDP(C308,$F$7)</f>
        <v>36.06</v>
      </c>
      <c r="G308" s="2">
        <f>_xll.BDP(C308,$G$7)</f>
        <v>36.79</v>
      </c>
      <c r="H308" s="33">
        <f t="shared" si="134"/>
        <v>0.72999999999999687</v>
      </c>
      <c r="I308" s="22">
        <f t="shared" si="135"/>
        <v>2.0244037714919489</v>
      </c>
      <c r="J308" s="25">
        <v>-7361</v>
      </c>
      <c r="K308" s="48" t="str">
        <f>CONCATENATE(C335,D308, " Curncy")</f>
        <v>EURUSD Curncy</v>
      </c>
      <c r="L308" s="43">
        <f>IF(D308 = C335,1,_xll.BDP(K308,$L$7))</f>
        <v>1</v>
      </c>
      <c r="M308" s="4">
        <f>IF(D308 = C335,1,_xll.BDP(K308,$M$7)*L308)</f>
        <v>1.2408999999999999</v>
      </c>
      <c r="N308" s="7">
        <f t="shared" si="136"/>
        <v>-4330.3489402852583</v>
      </c>
      <c r="O308" s="8">
        <f>N308 / Y335</f>
        <v>-2.5132908609724032E-5</v>
      </c>
      <c r="P308" s="7">
        <f t="shared" si="137"/>
        <v>-218237.72262067857</v>
      </c>
      <c r="Q308" s="10">
        <f>P308 / Y335*100</f>
        <v>-0.12666297366462345</v>
      </c>
      <c r="R308" s="10">
        <f t="shared" si="138"/>
        <v>-0.12666297366462345</v>
      </c>
      <c r="S308" s="150">
        <f t="shared" si="139"/>
        <v>0</v>
      </c>
      <c r="T308" s="33">
        <f t="shared" si="140"/>
        <v>1</v>
      </c>
      <c r="U308" s="43">
        <v>0</v>
      </c>
      <c r="V308" s="43">
        <v>1</v>
      </c>
      <c r="W308" s="142">
        <f t="shared" si="141"/>
        <v>0</v>
      </c>
      <c r="X308" s="43">
        <f t="shared" si="142"/>
        <v>0</v>
      </c>
      <c r="Y308" s="3"/>
      <c r="Z308" s="2">
        <f>_xll.BDH(C308,$Z$7,$D$1,$D$1)</f>
        <v>39.01</v>
      </c>
      <c r="AA308" s="19">
        <f t="shared" si="143"/>
        <v>-2.9499999999999957</v>
      </c>
      <c r="AB308" s="22">
        <f t="shared" si="144"/>
        <v>-7.5621635478082441</v>
      </c>
      <c r="AC308" s="146">
        <v>-7361</v>
      </c>
      <c r="AD308" s="21">
        <f>IF(D308 = C335,1,_xll.BDP(K308,$AD$7)*L308)</f>
        <v>1.2317</v>
      </c>
      <c r="AE308" s="158">
        <f>AA308*AC308*T308/AD308 / AF335</f>
        <v>1.0208632698754531E-4</v>
      </c>
      <c r="AF308" s="195"/>
      <c r="AG308" s="188"/>
      <c r="AH308" s="170"/>
    </row>
    <row r="309" spans="2:34" s="43" customFormat="1" x14ac:dyDescent="0.2">
      <c r="B309" s="48"/>
      <c r="C309" s="140" t="s">
        <v>143</v>
      </c>
      <c r="D309" s="43" t="str">
        <f>_xll.BDP(C309,$D$7)</f>
        <v>CHF</v>
      </c>
      <c r="E309" s="43" t="s">
        <v>352</v>
      </c>
      <c r="F309" s="2">
        <f>_xll.BDP(C309,$F$7)</f>
        <v>73.5</v>
      </c>
      <c r="G309" s="2">
        <f>_xll.BDP(C309,$G$7)</f>
        <v>74.92</v>
      </c>
      <c r="H309" s="33">
        <f t="shared" si="134"/>
        <v>1.4200000000000017</v>
      </c>
      <c r="I309" s="22">
        <f t="shared" si="135"/>
        <v>1.9319727891156486</v>
      </c>
      <c r="J309" s="25">
        <v>-5106</v>
      </c>
      <c r="K309" s="48" t="str">
        <f>CONCATENATE(C335,D309, " Curncy")</f>
        <v>EURCHF Curncy</v>
      </c>
      <c r="L309" s="43">
        <f>IF(D309 = C335,1,_xll.BDP(K309,$L$7))</f>
        <v>1</v>
      </c>
      <c r="M309" s="4">
        <f>IF(D309 = C335,1,_xll.BDP(K309,$M$7)*L309)</f>
        <v>1.1644399999999999</v>
      </c>
      <c r="N309" s="7">
        <f t="shared" si="136"/>
        <v>-6226.6153687609576</v>
      </c>
      <c r="O309" s="8">
        <f>N309 / Y335</f>
        <v>-3.6138647755407769E-5</v>
      </c>
      <c r="P309" s="7">
        <f t="shared" si="137"/>
        <v>-328519.73480814818</v>
      </c>
      <c r="Q309" s="10">
        <f>P309 / Y335*100</f>
        <v>-0.19066954153768639</v>
      </c>
      <c r="R309" s="10">
        <f t="shared" si="138"/>
        <v>-0.19066954153768639</v>
      </c>
      <c r="S309" s="150">
        <f t="shared" si="139"/>
        <v>0</v>
      </c>
      <c r="T309" s="33">
        <f t="shared" si="140"/>
        <v>1</v>
      </c>
      <c r="U309" s="43">
        <v>0</v>
      </c>
      <c r="V309" s="43">
        <v>1</v>
      </c>
      <c r="W309" s="142">
        <f t="shared" si="141"/>
        <v>0</v>
      </c>
      <c r="X309" s="43">
        <f t="shared" si="142"/>
        <v>0</v>
      </c>
      <c r="Y309" s="3"/>
      <c r="Z309" s="2">
        <f>_xll.BDH(C309,$Z$7,$D$1,$D$1)</f>
        <v>76.52</v>
      </c>
      <c r="AA309" s="19">
        <f t="shared" si="143"/>
        <v>-3.019999999999996</v>
      </c>
      <c r="AB309" s="22">
        <f t="shared" si="144"/>
        <v>-3.9466806063774125</v>
      </c>
      <c r="AC309" s="146">
        <v>-5106</v>
      </c>
      <c r="AD309" s="21">
        <f>IF(D309 = C335,1,_xll.BDP(K309,$AD$7)*L309)</f>
        <v>1.15524</v>
      </c>
      <c r="AE309" s="158">
        <f>AA309*AC309*T309/AD309 / AF335</f>
        <v>7.7291052571887005E-5</v>
      </c>
      <c r="AF309" s="195"/>
      <c r="AG309" s="188"/>
      <c r="AH309" s="170"/>
    </row>
    <row r="310" spans="2:34" s="43" customFormat="1" x14ac:dyDescent="0.2">
      <c r="B310" s="48"/>
      <c r="C310" s="140" t="s">
        <v>49</v>
      </c>
      <c r="D310" s="43" t="str">
        <f>_xll.BDP(C310,$D$7)</f>
        <v>USD</v>
      </c>
      <c r="E310" s="43" t="s">
        <v>351</v>
      </c>
      <c r="F310" s="2">
        <f>_xll.BDP(C310,$F$7)</f>
        <v>32.68</v>
      </c>
      <c r="G310" s="2">
        <f>_xll.BDP(C310,$G$7)</f>
        <v>33.06</v>
      </c>
      <c r="H310" s="33">
        <f t="shared" si="134"/>
        <v>0.38000000000000256</v>
      </c>
      <c r="I310" s="22">
        <f t="shared" si="135"/>
        <v>1.1627906976744264</v>
      </c>
      <c r="J310" s="25">
        <v>-9811</v>
      </c>
      <c r="K310" s="48" t="str">
        <f>CONCATENATE(C335,D310, " Curncy")</f>
        <v>EURUSD Curncy</v>
      </c>
      <c r="L310" s="43">
        <f>IF(D310 = C335,1,_xll.BDP(K310,$L$7))</f>
        <v>1</v>
      </c>
      <c r="M310" s="4">
        <f>IF(D310 = C335,1,_xll.BDP(K310,$M$7)*L310)</f>
        <v>1.2408999999999999</v>
      </c>
      <c r="N310" s="7">
        <f t="shared" si="136"/>
        <v>-3004.4161495688818</v>
      </c>
      <c r="O310" s="8">
        <f>N310 / Y335</f>
        <v>-1.743732838945758E-5</v>
      </c>
      <c r="P310" s="7">
        <f t="shared" si="137"/>
        <v>-261384.20501249097</v>
      </c>
      <c r="Q310" s="10">
        <f>P310 / Y335*100</f>
        <v>-0.15170475698827993</v>
      </c>
      <c r="R310" s="10">
        <f t="shared" si="138"/>
        <v>-0.15170475698827993</v>
      </c>
      <c r="S310" s="150">
        <f t="shared" si="139"/>
        <v>0</v>
      </c>
      <c r="T310" s="33">
        <f t="shared" si="140"/>
        <v>1</v>
      </c>
      <c r="U310" s="43">
        <v>0</v>
      </c>
      <c r="V310" s="43">
        <v>1</v>
      </c>
      <c r="W310" s="142">
        <f t="shared" si="141"/>
        <v>0</v>
      </c>
      <c r="X310" s="43">
        <f t="shared" si="142"/>
        <v>0</v>
      </c>
      <c r="Y310" s="3"/>
      <c r="Z310" s="2">
        <f>_xll.BDH(C310,$Z$7,$D$1,$D$1)</f>
        <v>33.79</v>
      </c>
      <c r="AA310" s="19">
        <f t="shared" si="143"/>
        <v>-1.1099999999999994</v>
      </c>
      <c r="AB310" s="22">
        <f t="shared" si="144"/>
        <v>-3.284995560816808</v>
      </c>
      <c r="AC310" s="146">
        <v>-9811</v>
      </c>
      <c r="AD310" s="21">
        <f>IF(D310 = C335,1,_xll.BDP(K310,$AD$7)*L310)</f>
        <v>1.2317</v>
      </c>
      <c r="AE310" s="158">
        <f>AA310*AC310*T310/AD310 / AF335</f>
        <v>5.1197057281874324E-5</v>
      </c>
      <c r="AF310" s="195"/>
      <c r="AG310" s="188"/>
      <c r="AH310" s="170"/>
    </row>
    <row r="311" spans="2:34" s="43" customFormat="1" x14ac:dyDescent="0.2">
      <c r="B311" s="48"/>
      <c r="C311" s="140" t="s">
        <v>158</v>
      </c>
      <c r="D311" s="43" t="str">
        <f>_xll.BDP(C311,$D$7)</f>
        <v>NOK</v>
      </c>
      <c r="E311" s="43" t="s">
        <v>350</v>
      </c>
      <c r="F311" s="2">
        <f>_xll.BDP(C311,$F$7)</f>
        <v>59.8</v>
      </c>
      <c r="G311" s="2">
        <f>_xll.BDP(C311,$G$7)</f>
        <v>60</v>
      </c>
      <c r="H311" s="33">
        <f t="shared" si="134"/>
        <v>0.20000000000000284</v>
      </c>
      <c r="I311" s="22">
        <f t="shared" si="135"/>
        <v>0.33444816053512183</v>
      </c>
      <c r="J311" s="25">
        <v>25400</v>
      </c>
      <c r="K311" s="48" t="str">
        <f>CONCATENATE(C335,D311, " Curncy")</f>
        <v>EURNOK Curncy</v>
      </c>
      <c r="L311" s="43">
        <f>IF(D311 = C335,1,_xll.BDP(K311,$L$7))</f>
        <v>1</v>
      </c>
      <c r="M311" s="4">
        <f>IF(D311 = C335,1,_xll.BDP(K311,$M$7)*L311)</f>
        <v>9.6593</v>
      </c>
      <c r="N311" s="7">
        <f t="shared" si="136"/>
        <v>525.91802718624251</v>
      </c>
      <c r="O311" s="8">
        <f>N311 / Y335</f>
        <v>3.0523752001859407E-6</v>
      </c>
      <c r="P311" s="7">
        <f t="shared" si="137"/>
        <v>157775.40815587051</v>
      </c>
      <c r="Q311" s="10">
        <f>P311 / Y335*100</f>
        <v>9.1571256005576918E-2</v>
      </c>
      <c r="R311" s="10">
        <f t="shared" si="138"/>
        <v>0</v>
      </c>
      <c r="S311" s="150">
        <f t="shared" si="139"/>
        <v>9.1571256005576918E-2</v>
      </c>
      <c r="T311" s="33">
        <f t="shared" si="140"/>
        <v>1</v>
      </c>
      <c r="U311" s="43">
        <v>0</v>
      </c>
      <c r="V311" s="43">
        <v>1</v>
      </c>
      <c r="W311" s="142">
        <f t="shared" si="141"/>
        <v>0</v>
      </c>
      <c r="X311" s="43">
        <f t="shared" si="142"/>
        <v>3.0523752001859407E-6</v>
      </c>
      <c r="Y311" s="3"/>
      <c r="Z311" s="2">
        <f>_xll.BDH(C311,$Z$7,$D$1,$D$1)</f>
        <v>62.4</v>
      </c>
      <c r="AA311" s="19">
        <f t="shared" si="143"/>
        <v>-2.6000000000000014</v>
      </c>
      <c r="AB311" s="22">
        <f t="shared" si="144"/>
        <v>-4.1666666666666696</v>
      </c>
      <c r="AC311" s="146">
        <v>25400</v>
      </c>
      <c r="AD311" s="21">
        <f>IF(D311 = C335,1,_xll.BDP(K311,$AD$7)*L311)</f>
        <v>9.5916999999999994</v>
      </c>
      <c r="AE311" s="158">
        <f>AA311*AC311*T311/AD311 / AF335</f>
        <v>-3.9868065569523212E-5</v>
      </c>
      <c r="AF311" s="195"/>
      <c r="AG311" s="188"/>
      <c r="AH311" s="170"/>
    </row>
    <row r="312" spans="2:34" s="43" customFormat="1" x14ac:dyDescent="0.2">
      <c r="B312" s="48"/>
      <c r="C312" s="140" t="s">
        <v>23</v>
      </c>
      <c r="D312" s="43" t="str">
        <f>_xll.BDP(C312,$D$7)</f>
        <v>JPY</v>
      </c>
      <c r="E312" s="43" t="s">
        <v>349</v>
      </c>
      <c r="F312" s="2">
        <f>_xll.BDP(C312,$F$7)</f>
        <v>1854.5</v>
      </c>
      <c r="G312" s="2">
        <f>_xll.BDP(C312,$G$7)</f>
        <v>1846</v>
      </c>
      <c r="H312" s="33">
        <f t="shared" si="134"/>
        <v>-8.5</v>
      </c>
      <c r="I312" s="22">
        <f t="shared" si="135"/>
        <v>-0.45834456726880557</v>
      </c>
      <c r="J312" s="25">
        <v>18400</v>
      </c>
      <c r="K312" s="48" t="str">
        <f>CONCATENATE(C335,D312, " Curncy")</f>
        <v>EURJPY Curncy</v>
      </c>
      <c r="L312" s="43">
        <f>IF(D312 = C335,1,_xll.BDP(K312,$L$7))</f>
        <v>1</v>
      </c>
      <c r="M312" s="4">
        <f>IF(D312 = C335,1,_xll.BDP(K312,$M$7)*L312)</f>
        <v>131.52000000000001</v>
      </c>
      <c r="N312" s="7">
        <f t="shared" si="136"/>
        <v>-1189.1727493917274</v>
      </c>
      <c r="O312" s="8">
        <f>N312 / Y335</f>
        <v>-6.9018387302681751E-6</v>
      </c>
      <c r="P312" s="7">
        <f t="shared" si="137"/>
        <v>258260.34063260339</v>
      </c>
      <c r="Q312" s="10">
        <f>P312 / Y335*100</f>
        <v>0.14989169760088297</v>
      </c>
      <c r="R312" s="10">
        <f t="shared" si="138"/>
        <v>0</v>
      </c>
      <c r="S312" s="150">
        <f t="shared" si="139"/>
        <v>0.14989169760088297</v>
      </c>
      <c r="T312" s="33">
        <f t="shared" si="140"/>
        <v>1</v>
      </c>
      <c r="U312" s="43">
        <v>0</v>
      </c>
      <c r="V312" s="43">
        <v>1</v>
      </c>
      <c r="W312" s="142">
        <f t="shared" si="141"/>
        <v>0</v>
      </c>
      <c r="X312" s="43">
        <f t="shared" si="142"/>
        <v>0</v>
      </c>
      <c r="Y312" s="3"/>
      <c r="Z312" s="2">
        <f>_xll.BDH(C312,$Z$7,$D$1,$D$1)</f>
        <v>1941.5</v>
      </c>
      <c r="AA312" s="19">
        <f t="shared" si="143"/>
        <v>-87</v>
      </c>
      <c r="AB312" s="22">
        <f t="shared" si="144"/>
        <v>-4.4810713365954156</v>
      </c>
      <c r="AC312" s="146">
        <v>18400</v>
      </c>
      <c r="AD312" s="21">
        <f>IF(D312 = C335,1,_xll.BDP(K312,$AD$7)*L312)</f>
        <v>130.22999999999999</v>
      </c>
      <c r="AE312" s="158">
        <f>AA312*AC312*T312/AD312 / AF335</f>
        <v>-7.1177006879727202E-5</v>
      </c>
      <c r="AF312" s="195"/>
      <c r="AG312" s="188"/>
      <c r="AH312" s="170"/>
    </row>
    <row r="313" spans="2:34" s="43" customFormat="1" x14ac:dyDescent="0.2">
      <c r="B313" s="48"/>
      <c r="C313" s="140" t="s">
        <v>45</v>
      </c>
      <c r="D313" s="43" t="str">
        <f>_xll.BDP(C313,$D$7)</f>
        <v>USD</v>
      </c>
      <c r="E313" s="43" t="s">
        <v>348</v>
      </c>
      <c r="F313" s="2">
        <f>_xll.BDP(C313,$F$7)</f>
        <v>11.61</v>
      </c>
      <c r="G313" s="2">
        <f>_xll.BDP(C313,$G$7)</f>
        <v>11.695</v>
      </c>
      <c r="H313" s="33">
        <f t="shared" si="134"/>
        <v>8.5000000000000853E-2</v>
      </c>
      <c r="I313" s="22">
        <f t="shared" si="135"/>
        <v>0.73212747631353026</v>
      </c>
      <c r="J313" s="25">
        <v>171550</v>
      </c>
      <c r="K313" s="48" t="str">
        <f>CONCATENATE(C335,D313, " Curncy")</f>
        <v>EURUSD Curncy</v>
      </c>
      <c r="L313" s="43">
        <f>IF(D313 = C335,1,_xll.BDP(K313,$L$7))</f>
        <v>1</v>
      </c>
      <c r="M313" s="4">
        <f>IF(D313 = C335,1,_xll.BDP(K313,$M$7)*L313)</f>
        <v>1.2408999999999999</v>
      </c>
      <c r="N313" s="7">
        <f t="shared" si="136"/>
        <v>11750.946893383953</v>
      </c>
      <c r="O313" s="8">
        <f>N313 / Y335</f>
        <v>6.8201310892439173E-5</v>
      </c>
      <c r="P313" s="7">
        <f t="shared" si="137"/>
        <v>1616792.0460955759</v>
      </c>
      <c r="Q313" s="10">
        <f>P313 / Y335*100</f>
        <v>0.93836980104360956</v>
      </c>
      <c r="R313" s="10">
        <f t="shared" si="138"/>
        <v>0</v>
      </c>
      <c r="S313" s="150">
        <f t="shared" si="139"/>
        <v>0.93836980104360956</v>
      </c>
      <c r="T313" s="33">
        <f t="shared" si="140"/>
        <v>1</v>
      </c>
      <c r="U313" s="43">
        <v>0</v>
      </c>
      <c r="V313" s="43">
        <v>1</v>
      </c>
      <c r="W313" s="142">
        <f t="shared" si="141"/>
        <v>0</v>
      </c>
      <c r="X313" s="43">
        <f t="shared" si="142"/>
        <v>6.8201310892439173E-5</v>
      </c>
      <c r="Y313" s="3"/>
      <c r="Z313" s="2">
        <f>_xll.BDH(C313,$Z$7,$D$1,$D$1)</f>
        <v>13.6</v>
      </c>
      <c r="AA313" s="19">
        <f t="shared" si="143"/>
        <v>-1.9900000000000002</v>
      </c>
      <c r="AB313" s="22">
        <f t="shared" si="144"/>
        <v>-14.632352941176471</v>
      </c>
      <c r="AC313" s="146">
        <v>171550</v>
      </c>
      <c r="AD313" s="21">
        <f>IF(D313 = C335,1,_xll.BDP(K313,$AD$7)*L313)</f>
        <v>1.2317</v>
      </c>
      <c r="AE313" s="158">
        <f>AA313*AC313*T313/AD313 / AF335</f>
        <v>-1.6049168750321655E-3</v>
      </c>
      <c r="AF313" s="195"/>
      <c r="AG313" s="188"/>
      <c r="AH313" s="170"/>
    </row>
    <row r="314" spans="2:34" s="43" customFormat="1" x14ac:dyDescent="0.2">
      <c r="B314" s="48"/>
      <c r="C314" s="140" t="s">
        <v>44</v>
      </c>
      <c r="D314" s="43" t="str">
        <f>_xll.BDP(C314,$D$7)</f>
        <v>USD</v>
      </c>
      <c r="E314" s="43" t="s">
        <v>347</v>
      </c>
      <c r="F314" s="2">
        <f>_xll.BDP(C314,$F$7)</f>
        <v>120.75</v>
      </c>
      <c r="G314" s="2">
        <f>_xll.BDP(C314,$G$7)</f>
        <v>117.7</v>
      </c>
      <c r="H314" s="33">
        <f t="shared" ref="H314:H333" si="145">IF(OR(G314="#N/A N/A",F314="#N/A N/A"),0,  G314 - F314)</f>
        <v>-3.0499999999999972</v>
      </c>
      <c r="I314" s="22">
        <f t="shared" ref="I314:I333" si="146">IF(OR(F314=0,F314="#N/A N/A"),0,H314 / F314*100)</f>
        <v>-2.5258799171842625</v>
      </c>
      <c r="J314" s="25">
        <v>-2658</v>
      </c>
      <c r="K314" s="48" t="str">
        <f>CONCATENATE(C335,D314, " Curncy")</f>
        <v>EURUSD Curncy</v>
      </c>
      <c r="L314" s="43">
        <f>IF(D314 = C335,1,_xll.BDP(K314,$L$7))</f>
        <v>1</v>
      </c>
      <c r="M314" s="4">
        <f>IF(D314 = C335,1,_xll.BDP(K314,$M$7)*L314)</f>
        <v>1.2408999999999999</v>
      </c>
      <c r="N314" s="7">
        <f t="shared" ref="N314:N333" si="147">H314*J314*T314/M314</f>
        <v>6533.0808284309724</v>
      </c>
      <c r="O314" s="8">
        <f>N314 / Y335</f>
        <v>3.7917342381669494E-5</v>
      </c>
      <c r="P314" s="7">
        <f t="shared" ref="P314:P333" si="148">G314*J314*T314/M314</f>
        <v>-252112.6601660086</v>
      </c>
      <c r="Q314" s="10">
        <f>P314 / Y335*100</f>
        <v>-0.14632364584663948</v>
      </c>
      <c r="R314" s="10">
        <f t="shared" ref="R314:R333" si="149">IF(Q314&lt;0,Q314,0)</f>
        <v>-0.14632364584663948</v>
      </c>
      <c r="S314" s="150">
        <f t="shared" ref="S314:S333" si="150">IF(Q314&gt;0,Q314,0)</f>
        <v>0</v>
      </c>
      <c r="T314" s="33">
        <f t="shared" ref="T314:T333" si="151">IF(EXACT(D314,UPPER(D314)),1,0.01)/V314</f>
        <v>1</v>
      </c>
      <c r="U314" s="43">
        <v>0</v>
      </c>
      <c r="V314" s="43">
        <v>1</v>
      </c>
      <c r="W314" s="142">
        <f t="shared" ref="W314:W333" si="152">IF(AND(Q314&lt;0,O314&gt;0),O314,0)</f>
        <v>3.7917342381669494E-5</v>
      </c>
      <c r="X314" s="43">
        <f t="shared" ref="X314:X333" si="153">IF(AND(Q314&gt;0,O314&gt;0),O314,0)</f>
        <v>0</v>
      </c>
      <c r="Y314" s="3"/>
      <c r="Z314" s="2">
        <f>_xll.BDH(C314,$Z$7,$D$1,$D$1)</f>
        <v>123.24</v>
      </c>
      <c r="AA314" s="19">
        <f t="shared" ref="AA314:AA333" si="154">IF(OR(F314="#N/A N/A",Z314="#N/A N/A"),0,  F314 - Z314)</f>
        <v>-2.4899999999999949</v>
      </c>
      <c r="AB314" s="22">
        <f t="shared" ref="AB314:AB333" si="155">IF(OR(Z314=0,Z314="#N/A N/A"),0,AA314 / Z314*100)</f>
        <v>-2.0204479065238519</v>
      </c>
      <c r="AC314" s="146">
        <v>-2658</v>
      </c>
      <c r="AD314" s="21">
        <f>IF(D314 = C335,1,_xll.BDP(K314,$AD$7)*L314)</f>
        <v>1.2317</v>
      </c>
      <c r="AE314" s="158">
        <f>AA314*AC314*T314/AD314 / AF335</f>
        <v>3.1114517337636482E-5</v>
      </c>
      <c r="AF314" s="195"/>
      <c r="AG314" s="188"/>
      <c r="AH314" s="170"/>
    </row>
    <row r="315" spans="2:34" s="43" customFormat="1" x14ac:dyDescent="0.2">
      <c r="B315" s="48"/>
      <c r="C315" s="140" t="s">
        <v>213</v>
      </c>
      <c r="D315" s="43" t="str">
        <f>_xll.BDP(C315,$D$7)</f>
        <v>EUR</v>
      </c>
      <c r="E315" s="43" t="s">
        <v>346</v>
      </c>
      <c r="F315" s="2">
        <f>_xll.BDP(C315,$F$7)</f>
        <v>13.025</v>
      </c>
      <c r="G315" s="2">
        <f>_xll.BDP(C315,$G$7)</f>
        <v>12.865</v>
      </c>
      <c r="H315" s="33">
        <f t="shared" si="145"/>
        <v>-0.16000000000000014</v>
      </c>
      <c r="I315" s="22">
        <f t="shared" si="146"/>
        <v>-1.2284069097888686</v>
      </c>
      <c r="J315" s="25">
        <v>-16550</v>
      </c>
      <c r="K315" s="48" t="str">
        <f>CONCATENATE(C335,D315, " Curncy")</f>
        <v>EUREUR Curncy</v>
      </c>
      <c r="L315" s="43">
        <f>IF(D315 = C335,1,_xll.BDP(K315,$L$7))</f>
        <v>1</v>
      </c>
      <c r="M315" s="4">
        <f>IF(D315 = C335,1,_xll.BDP(K315,$M$7)*L315)</f>
        <v>1</v>
      </c>
      <c r="N315" s="7">
        <f t="shared" si="147"/>
        <v>2648.0000000000023</v>
      </c>
      <c r="O315" s="8">
        <f>N315 / Y335</f>
        <v>1.5368724995673267E-5</v>
      </c>
      <c r="P315" s="7">
        <f t="shared" si="148"/>
        <v>-212915.75</v>
      </c>
      <c r="Q315" s="10">
        <f>P315 / Y335*100</f>
        <v>-0.12357415441833525</v>
      </c>
      <c r="R315" s="10">
        <f t="shared" si="149"/>
        <v>-0.12357415441833525</v>
      </c>
      <c r="S315" s="150">
        <f t="shared" si="150"/>
        <v>0</v>
      </c>
      <c r="T315" s="33">
        <f t="shared" si="151"/>
        <v>1</v>
      </c>
      <c r="U315" s="43">
        <v>0</v>
      </c>
      <c r="V315" s="43">
        <v>1</v>
      </c>
      <c r="W315" s="142">
        <f t="shared" si="152"/>
        <v>1.5368724995673267E-5</v>
      </c>
      <c r="X315" s="43">
        <f t="shared" si="153"/>
        <v>0</v>
      </c>
      <c r="Y315" s="3"/>
      <c r="Z315" s="2">
        <f>_xll.BDH(C315,$Z$7,$D$1,$D$1)</f>
        <v>12.51</v>
      </c>
      <c r="AA315" s="19">
        <f t="shared" si="154"/>
        <v>0.51500000000000057</v>
      </c>
      <c r="AB315" s="22">
        <f t="shared" si="155"/>
        <v>4.1167066346922505</v>
      </c>
      <c r="AC315" s="146">
        <v>-16550</v>
      </c>
      <c r="AD315" s="21">
        <f>IF(D315 = C335,1,_xll.BDP(K315,$AD$7)*L315)</f>
        <v>1</v>
      </c>
      <c r="AE315" s="158">
        <f>AA315*AC315*T315/AD315 / AF335</f>
        <v>-4.9353608678714873E-5</v>
      </c>
      <c r="AF315" s="195"/>
      <c r="AG315" s="188"/>
      <c r="AH315" s="170"/>
    </row>
    <row r="316" spans="2:34" s="43" customFormat="1" x14ac:dyDescent="0.2">
      <c r="B316" s="48"/>
      <c r="C316" s="140" t="s">
        <v>236</v>
      </c>
      <c r="D316" s="43" t="str">
        <f>_xll.BDP(C316,$D$7)</f>
        <v>BRL</v>
      </c>
      <c r="E316" s="43" t="s">
        <v>345</v>
      </c>
      <c r="F316" s="2">
        <f>_xll.BDP(C316,$F$7)</f>
        <v>34.630000000000003</v>
      </c>
      <c r="G316" s="2">
        <f>_xll.BDP(C316,$G$7)</f>
        <v>35.74</v>
      </c>
      <c r="H316" s="33">
        <f t="shared" si="145"/>
        <v>1.1099999999999994</v>
      </c>
      <c r="I316" s="22">
        <f t="shared" si="146"/>
        <v>3.2053133121570876</v>
      </c>
      <c r="J316" s="25">
        <v>77000</v>
      </c>
      <c r="K316" s="48" t="str">
        <f>CONCATENATE(C335,D316, " Curncy")</f>
        <v>EURBRL Curncy</v>
      </c>
      <c r="L316" s="43">
        <f>IF(D316 = C335,1,_xll.BDP(K316,$L$7))</f>
        <v>1</v>
      </c>
      <c r="M316" s="4">
        <f>IF(D316 = C335,1,_xll.BDP(K316,$M$7)*L316)</f>
        <v>4.0008999999999997</v>
      </c>
      <c r="N316" s="7">
        <f t="shared" si="147"/>
        <v>21362.693393986345</v>
      </c>
      <c r="O316" s="8">
        <f>N316 / Y335</f>
        <v>1.2398691840599012E-4</v>
      </c>
      <c r="P316" s="7">
        <f t="shared" si="148"/>
        <v>687840.23594691197</v>
      </c>
      <c r="Q316" s="10">
        <f>P316 / Y335*100</f>
        <v>0.39921553728199</v>
      </c>
      <c r="R316" s="10">
        <f t="shared" si="149"/>
        <v>0</v>
      </c>
      <c r="S316" s="150">
        <f t="shared" si="150"/>
        <v>0.39921553728199</v>
      </c>
      <c r="T316" s="33">
        <f t="shared" si="151"/>
        <v>1</v>
      </c>
      <c r="U316" s="43">
        <v>0</v>
      </c>
      <c r="V316" s="43">
        <v>1</v>
      </c>
      <c r="W316" s="142">
        <f t="shared" si="152"/>
        <v>0</v>
      </c>
      <c r="X316" s="43">
        <f t="shared" si="153"/>
        <v>1.2398691840599012E-4</v>
      </c>
      <c r="Y316" s="3"/>
      <c r="Z316" s="2">
        <f>_xll.BDH(C316,$Z$7,$D$1,$D$1)</f>
        <v>35.5</v>
      </c>
      <c r="AA316" s="19">
        <f t="shared" si="154"/>
        <v>-0.86999999999999744</v>
      </c>
      <c r="AB316" s="22">
        <f t="shared" si="155"/>
        <v>-2.4507042253521054</v>
      </c>
      <c r="AC316" s="146">
        <v>77000</v>
      </c>
      <c r="AD316" s="21">
        <f>IF(D316 = C335,1,_xll.BDP(K316,$AD$7)*L316)</f>
        <v>4.0124000000000004</v>
      </c>
      <c r="AE316" s="158">
        <f>AA316*AC316*T316/AD316 / AF335</f>
        <v>-9.6676171214060732E-5</v>
      </c>
      <c r="AF316" s="195"/>
      <c r="AG316" s="188"/>
      <c r="AH316" s="170"/>
    </row>
    <row r="317" spans="2:34" s="43" customFormat="1" x14ac:dyDescent="0.2">
      <c r="B317" s="48"/>
      <c r="C317" s="140" t="s">
        <v>171</v>
      </c>
      <c r="D317" s="43" t="str">
        <f>_xll.BDP(C317,$D$7)</f>
        <v>JPY</v>
      </c>
      <c r="E317" s="43" t="s">
        <v>344</v>
      </c>
      <c r="F317" s="2">
        <f>_xll.BDP(C317,$F$7)</f>
        <v>8485</v>
      </c>
      <c r="G317" s="2">
        <f>_xll.BDP(C317,$G$7)</f>
        <v>8464</v>
      </c>
      <c r="H317" s="33">
        <f t="shared" si="145"/>
        <v>-21</v>
      </c>
      <c r="I317" s="22">
        <f t="shared" si="146"/>
        <v>-0.24749558043606362</v>
      </c>
      <c r="J317" s="25">
        <v>4000</v>
      </c>
      <c r="K317" s="48" t="str">
        <f>CONCATENATE(C335,D317, " Curncy")</f>
        <v>EURJPY Curncy</v>
      </c>
      <c r="L317" s="43">
        <f>IF(D317 = C335,1,_xll.BDP(K317,$L$7))</f>
        <v>1</v>
      </c>
      <c r="M317" s="4">
        <f>IF(D317 = C335,1,_xll.BDP(K317,$M$7)*L317)</f>
        <v>131.52000000000001</v>
      </c>
      <c r="N317" s="7">
        <f t="shared" si="147"/>
        <v>-638.68613138686123</v>
      </c>
      <c r="O317" s="8">
        <f>N317 / Y335</f>
        <v>-3.7068699062821398E-6</v>
      </c>
      <c r="P317" s="7">
        <f t="shared" si="148"/>
        <v>257420.92457420923</v>
      </c>
      <c r="Q317" s="10">
        <f>P317 / Y335*100</f>
        <v>0.14940450898462873</v>
      </c>
      <c r="R317" s="10">
        <f t="shared" si="149"/>
        <v>0</v>
      </c>
      <c r="S317" s="150">
        <f t="shared" si="150"/>
        <v>0.14940450898462873</v>
      </c>
      <c r="T317" s="33">
        <f t="shared" si="151"/>
        <v>1</v>
      </c>
      <c r="U317" s="43">
        <v>0</v>
      </c>
      <c r="V317" s="43">
        <v>1</v>
      </c>
      <c r="W317" s="142">
        <f t="shared" si="152"/>
        <v>0</v>
      </c>
      <c r="X317" s="43">
        <f t="shared" si="153"/>
        <v>0</v>
      </c>
      <c r="Y317" s="3"/>
      <c r="Z317" s="2">
        <f>_xll.BDH(C317,$Z$7,$D$1,$D$1)</f>
        <v>9050</v>
      </c>
      <c r="AA317" s="19">
        <f t="shared" si="154"/>
        <v>-565</v>
      </c>
      <c r="AB317" s="22">
        <f t="shared" si="155"/>
        <v>-6.2430939226519335</v>
      </c>
      <c r="AC317" s="146">
        <v>4000</v>
      </c>
      <c r="AD317" s="21">
        <f>IF(D317 = C335,1,_xll.BDP(K317,$AD$7)*L317)</f>
        <v>130.22999999999999</v>
      </c>
      <c r="AE317" s="158">
        <f>AA317*AC317*T317/AD317 / AF335</f>
        <v>-1.0048727857832552E-4</v>
      </c>
      <c r="AF317" s="195"/>
      <c r="AG317" s="188"/>
      <c r="AH317" s="170"/>
    </row>
    <row r="318" spans="2:34" s="43" customFormat="1" x14ac:dyDescent="0.2">
      <c r="B318" s="48"/>
      <c r="C318" s="140" t="s">
        <v>41</v>
      </c>
      <c r="D318" s="43" t="str">
        <f>_xll.BDP(C318,$D$7)</f>
        <v>USD</v>
      </c>
      <c r="E318" s="43" t="s">
        <v>343</v>
      </c>
      <c r="F318" s="2">
        <f>_xll.BDP(C318,$F$7)</f>
        <v>102.32</v>
      </c>
      <c r="G318" s="2">
        <f>_xll.BDP(C318,$G$7)</f>
        <v>103.49</v>
      </c>
      <c r="H318" s="33">
        <f t="shared" si="145"/>
        <v>1.1700000000000017</v>
      </c>
      <c r="I318" s="22">
        <f t="shared" si="146"/>
        <v>1.1434714620797517</v>
      </c>
      <c r="J318" s="25">
        <v>4876</v>
      </c>
      <c r="K318" s="48" t="str">
        <f>CONCATENATE(C335,D318, " Curncy")</f>
        <v>EURUSD Curncy</v>
      </c>
      <c r="L318" s="43">
        <f>IF(D318 = C335,1,_xll.BDP(K318,$L$7))</f>
        <v>1</v>
      </c>
      <c r="M318" s="4">
        <f>IF(D318 = C335,1,_xll.BDP(K318,$M$7)*L318)</f>
        <v>1.2408999999999999</v>
      </c>
      <c r="N318" s="7">
        <f t="shared" si="147"/>
        <v>4597.4051091949459</v>
      </c>
      <c r="O318" s="8">
        <f>N318 / Y335</f>
        <v>2.6682875686148146E-5</v>
      </c>
      <c r="P318" s="7">
        <f t="shared" si="148"/>
        <v>406654.23482955922</v>
      </c>
      <c r="Q318" s="10">
        <f>P318 / Y335*100</f>
        <v>0.23601801750080922</v>
      </c>
      <c r="R318" s="10">
        <f t="shared" si="149"/>
        <v>0</v>
      </c>
      <c r="S318" s="150">
        <f t="shared" si="150"/>
        <v>0.23601801750080922</v>
      </c>
      <c r="T318" s="33">
        <f t="shared" si="151"/>
        <v>1</v>
      </c>
      <c r="U318" s="43">
        <v>0</v>
      </c>
      <c r="V318" s="43">
        <v>1</v>
      </c>
      <c r="W318" s="142">
        <f t="shared" si="152"/>
        <v>0</v>
      </c>
      <c r="X318" s="43">
        <f t="shared" si="153"/>
        <v>2.6682875686148146E-5</v>
      </c>
      <c r="Y318" s="3"/>
      <c r="Z318" s="2">
        <f>_xll.BDH(C318,$Z$7,$D$1,$D$1)</f>
        <v>94.69</v>
      </c>
      <c r="AA318" s="19">
        <f t="shared" si="154"/>
        <v>7.6299999999999955</v>
      </c>
      <c r="AB318" s="22">
        <f t="shared" si="155"/>
        <v>8.0578730594571706</v>
      </c>
      <c r="AC318" s="146">
        <v>4876</v>
      </c>
      <c r="AD318" s="21">
        <f>IF(D318 = C335,1,_xll.BDP(K318,$AD$7)*L318)</f>
        <v>1.2317</v>
      </c>
      <c r="AE318" s="158">
        <f>AA318*AC318*T318/AD318 / AF335</f>
        <v>1.7490288759059545E-4</v>
      </c>
      <c r="AF318" s="195"/>
      <c r="AG318" s="188"/>
      <c r="AH318" s="170"/>
    </row>
    <row r="319" spans="2:34" s="43" customFormat="1" x14ac:dyDescent="0.2">
      <c r="B319" s="48"/>
      <c r="C319" s="140" t="s">
        <v>170</v>
      </c>
      <c r="D319" s="43" t="str">
        <f>_xll.BDP(C319,$D$7)</f>
        <v>JPY</v>
      </c>
      <c r="E319" s="43" t="s">
        <v>342</v>
      </c>
      <c r="F319" s="2">
        <f>_xll.BDP(C319,$F$7)</f>
        <v>4535</v>
      </c>
      <c r="G319" s="2">
        <f>_xll.BDP(C319,$G$7)</f>
        <v>4585</v>
      </c>
      <c r="H319" s="33">
        <f t="shared" si="145"/>
        <v>50</v>
      </c>
      <c r="I319" s="22">
        <f t="shared" si="146"/>
        <v>1.1025358324145533</v>
      </c>
      <c r="J319" s="25">
        <v>16100</v>
      </c>
      <c r="K319" s="48" t="str">
        <f>CONCATENATE(C335,D319, " Curncy")</f>
        <v>EURJPY Curncy</v>
      </c>
      <c r="L319" s="43">
        <f>IF(D319 = C335,1,_xll.BDP(K319,$L$7))</f>
        <v>1</v>
      </c>
      <c r="M319" s="4">
        <f>IF(D319 = C335,1,_xll.BDP(K319,$M$7)*L319)</f>
        <v>131.52000000000001</v>
      </c>
      <c r="N319" s="7">
        <f t="shared" si="147"/>
        <v>6120.7420924574208</v>
      </c>
      <c r="O319" s="8">
        <f>N319 / Y335</f>
        <v>3.5524169935203842E-5</v>
      </c>
      <c r="P319" s="7">
        <f t="shared" si="148"/>
        <v>561272.04987834545</v>
      </c>
      <c r="Q319" s="10">
        <f>P319 / Y335*100</f>
        <v>0.32575663830581925</v>
      </c>
      <c r="R319" s="10">
        <f t="shared" si="149"/>
        <v>0</v>
      </c>
      <c r="S319" s="150">
        <f t="shared" si="150"/>
        <v>0.32575663830581925</v>
      </c>
      <c r="T319" s="33">
        <f t="shared" si="151"/>
        <v>1</v>
      </c>
      <c r="U319" s="43">
        <v>0</v>
      </c>
      <c r="V319" s="43">
        <v>1</v>
      </c>
      <c r="W319" s="142">
        <f t="shared" si="152"/>
        <v>0</v>
      </c>
      <c r="X319" s="43">
        <f t="shared" si="153"/>
        <v>3.5524169935203842E-5</v>
      </c>
      <c r="Y319" s="3"/>
      <c r="Z319" s="2">
        <f>_xll.BDH(C319,$Z$7,$D$1,$D$1)</f>
        <v>4580</v>
      </c>
      <c r="AA319" s="19">
        <f t="shared" si="154"/>
        <v>-45</v>
      </c>
      <c r="AB319" s="22">
        <f t="shared" si="155"/>
        <v>-0.98253275109170313</v>
      </c>
      <c r="AC319" s="146">
        <v>16100</v>
      </c>
      <c r="AD319" s="21">
        <f>IF(D319 = C335,1,_xll.BDP(K319,$AD$7)*L319)</f>
        <v>130.22999999999999</v>
      </c>
      <c r="AE319" s="158">
        <f>AA319*AC319*T319/AD319 / AF335</f>
        <v>-3.2213731561945501E-5</v>
      </c>
      <c r="AF319" s="195"/>
      <c r="AG319" s="188"/>
      <c r="AH319" s="170"/>
    </row>
    <row r="320" spans="2:34" s="43" customFormat="1" x14ac:dyDescent="0.2">
      <c r="B320" s="48"/>
      <c r="C320" s="140" t="s">
        <v>142</v>
      </c>
      <c r="D320" s="43" t="str">
        <f>_xll.BDP(C320,$D$7)</f>
        <v>CHF</v>
      </c>
      <c r="E320" s="43" t="s">
        <v>341</v>
      </c>
      <c r="F320" s="2">
        <f>_xll.BDP(C320,$F$7)</f>
        <v>384.9</v>
      </c>
      <c r="G320" s="2">
        <f>_xll.BDP(C320,$G$7)</f>
        <v>394.7</v>
      </c>
      <c r="H320" s="33">
        <f t="shared" si="145"/>
        <v>9.8000000000000114</v>
      </c>
      <c r="I320" s="22">
        <f t="shared" si="146"/>
        <v>2.5461158742530561</v>
      </c>
      <c r="J320" s="25">
        <v>-56</v>
      </c>
      <c r="K320" s="48" t="str">
        <f>CONCATENATE(C335,D320, " Curncy")</f>
        <v>EURCHF Curncy</v>
      </c>
      <c r="L320" s="43">
        <f>IF(D320 = C335,1,_xll.BDP(K320,$L$7))</f>
        <v>1</v>
      </c>
      <c r="M320" s="4">
        <f>IF(D320 = C335,1,_xll.BDP(K320,$M$7)*L320)</f>
        <v>1.1644399999999999</v>
      </c>
      <c r="N320" s="7">
        <f t="shared" si="147"/>
        <v>-471.29950877675162</v>
      </c>
      <c r="O320" s="8">
        <f>N320 / Y335</f>
        <v>-2.7353748266562647E-6</v>
      </c>
      <c r="P320" s="7">
        <f t="shared" si="148"/>
        <v>-18981.8281749167</v>
      </c>
      <c r="Q320" s="10">
        <f>P320 / Y335*100</f>
        <v>-1.1016861674298229E-2</v>
      </c>
      <c r="R320" s="10">
        <f t="shared" si="149"/>
        <v>-1.1016861674298229E-2</v>
      </c>
      <c r="S320" s="150">
        <f t="shared" si="150"/>
        <v>0</v>
      </c>
      <c r="T320" s="33">
        <f t="shared" si="151"/>
        <v>1</v>
      </c>
      <c r="U320" s="43">
        <v>0</v>
      </c>
      <c r="V320" s="43">
        <v>1</v>
      </c>
      <c r="W320" s="142">
        <f t="shared" si="152"/>
        <v>0</v>
      </c>
      <c r="X320" s="43">
        <f t="shared" si="153"/>
        <v>0</v>
      </c>
      <c r="Y320" s="3"/>
      <c r="Z320" s="2">
        <f>_xll.BDH(C320,$Z$7,$D$1,$D$1)</f>
        <v>408.2</v>
      </c>
      <c r="AA320" s="19">
        <f t="shared" si="154"/>
        <v>-23.300000000000011</v>
      </c>
      <c r="AB320" s="22">
        <f t="shared" si="155"/>
        <v>-5.7079862812346924</v>
      </c>
      <c r="AC320" s="146">
        <v>-56</v>
      </c>
      <c r="AD320" s="21">
        <f>IF(D320 = C335,1,_xll.BDP(K320,$AD$7)*L320)</f>
        <v>1.15524</v>
      </c>
      <c r="AE320" s="158">
        <f>AA320*AC320*T320/AD320 / AF335</f>
        <v>6.5401154722400564E-6</v>
      </c>
      <c r="AF320" s="195"/>
      <c r="AG320" s="188"/>
      <c r="AH320" s="170"/>
    </row>
    <row r="321" spans="1:34" s="43" customFormat="1" x14ac:dyDescent="0.2">
      <c r="B321" s="48"/>
      <c r="C321" s="140" t="s">
        <v>84</v>
      </c>
      <c r="D321" s="43" t="str">
        <f>_xll.BDP(C321,$D$7)</f>
        <v>USD</v>
      </c>
      <c r="E321" s="43" t="s">
        <v>340</v>
      </c>
      <c r="F321" s="2">
        <f>_xll.BDP(C321,$F$7)</f>
        <v>23</v>
      </c>
      <c r="G321" s="2">
        <f>_xll.BDP(C321,$G$7)</f>
        <v>22.7</v>
      </c>
      <c r="H321" s="33">
        <f t="shared" si="145"/>
        <v>-0.30000000000000071</v>
      </c>
      <c r="I321" s="22">
        <f t="shared" si="146"/>
        <v>-1.3043478260869596</v>
      </c>
      <c r="J321" s="25">
        <v>8830</v>
      </c>
      <c r="K321" s="48" t="str">
        <f>CONCATENATE(C335,D321, " Curncy")</f>
        <v>EURUSD Curncy</v>
      </c>
      <c r="L321" s="43">
        <f>IF(D321 = C335,1,_xll.BDP(K321,$L$7))</f>
        <v>1</v>
      </c>
      <c r="M321" s="4">
        <f>IF(D321 = C335,1,_xll.BDP(K321,$M$7)*L321)</f>
        <v>1.2408999999999999</v>
      </c>
      <c r="N321" s="7">
        <f t="shared" si="147"/>
        <v>-2134.7409138528542</v>
      </c>
      <c r="O321" s="8">
        <f>N321 / Y335</f>
        <v>-1.2389821012846195E-5</v>
      </c>
      <c r="P321" s="7">
        <f t="shared" si="148"/>
        <v>161528.72914819891</v>
      </c>
      <c r="Q321" s="10">
        <f>P321 / Y335*100</f>
        <v>9.3749645663869327E-2</v>
      </c>
      <c r="R321" s="10">
        <f t="shared" si="149"/>
        <v>0</v>
      </c>
      <c r="S321" s="150">
        <f t="shared" si="150"/>
        <v>9.3749645663869327E-2</v>
      </c>
      <c r="T321" s="33">
        <f t="shared" si="151"/>
        <v>1</v>
      </c>
      <c r="U321" s="43">
        <v>0</v>
      </c>
      <c r="V321" s="43">
        <v>1</v>
      </c>
      <c r="W321" s="142">
        <f t="shared" si="152"/>
        <v>0</v>
      </c>
      <c r="X321" s="43">
        <f t="shared" si="153"/>
        <v>0</v>
      </c>
      <c r="Y321" s="3"/>
      <c r="Z321" s="2">
        <f>_xll.BDH(C321,$Z$7,$D$1,$D$1)</f>
        <v>22.65</v>
      </c>
      <c r="AA321" s="19">
        <f t="shared" si="154"/>
        <v>0.35000000000000142</v>
      </c>
      <c r="AB321" s="22">
        <f t="shared" si="155"/>
        <v>1.5452538631346642</v>
      </c>
      <c r="AC321" s="146">
        <v>8830</v>
      </c>
      <c r="AD321" s="21">
        <f>IF(D321 = C335,1,_xll.BDP(K321,$AD$7)*L321)</f>
        <v>1.2317</v>
      </c>
      <c r="AE321" s="158">
        <f>AA321*AC321*T321/AD321 / AF335</f>
        <v>1.4529059176052007E-5</v>
      </c>
      <c r="AF321" s="195"/>
      <c r="AG321" s="188"/>
      <c r="AH321" s="170"/>
    </row>
    <row r="322" spans="1:34" s="43" customFormat="1" x14ac:dyDescent="0.2">
      <c r="B322" s="48"/>
      <c r="C322" s="140" t="s">
        <v>211</v>
      </c>
      <c r="D322" s="43" t="str">
        <f>_xll.BDP(C322,$D$7)</f>
        <v>EUR</v>
      </c>
      <c r="E322" s="43" t="s">
        <v>339</v>
      </c>
      <c r="F322" s="2">
        <f>_xll.BDP(C322,$F$7)</f>
        <v>23.04</v>
      </c>
      <c r="G322" s="2">
        <f>_xll.BDP(C322,$G$7)</f>
        <v>23.97</v>
      </c>
      <c r="H322" s="33">
        <f t="shared" si="145"/>
        <v>0.92999999999999972</v>
      </c>
      <c r="I322" s="22">
        <f t="shared" si="146"/>
        <v>4.0364583333333321</v>
      </c>
      <c r="J322" s="25">
        <v>11020</v>
      </c>
      <c r="K322" s="48" t="str">
        <f>CONCATENATE(C335,D322, " Curncy")</f>
        <v>EUREUR Curncy</v>
      </c>
      <c r="L322" s="43">
        <f>IF(D322 = C335,1,_xll.BDP(K322,$L$7))</f>
        <v>1</v>
      </c>
      <c r="M322" s="4">
        <f>IF(D322 = C335,1,_xll.BDP(K322,$M$7)*L322)</f>
        <v>1</v>
      </c>
      <c r="N322" s="7">
        <f t="shared" si="147"/>
        <v>10248.599999999997</v>
      </c>
      <c r="O322" s="8">
        <f>N322 / Y335</f>
        <v>5.9481841008556214E-5</v>
      </c>
      <c r="P322" s="7">
        <f t="shared" si="148"/>
        <v>264149.39999999997</v>
      </c>
      <c r="Q322" s="10">
        <f>P322 / Y335*100</f>
        <v>0.1533096482768917</v>
      </c>
      <c r="R322" s="10">
        <f t="shared" si="149"/>
        <v>0</v>
      </c>
      <c r="S322" s="150">
        <f t="shared" si="150"/>
        <v>0.1533096482768917</v>
      </c>
      <c r="T322" s="33">
        <f t="shared" si="151"/>
        <v>1</v>
      </c>
      <c r="U322" s="43">
        <v>0</v>
      </c>
      <c r="V322" s="43">
        <v>1</v>
      </c>
      <c r="W322" s="142">
        <f t="shared" si="152"/>
        <v>0</v>
      </c>
      <c r="X322" s="43">
        <f t="shared" si="153"/>
        <v>5.9481841008556214E-5</v>
      </c>
      <c r="Y322" s="3"/>
      <c r="Z322" s="2">
        <f>_xll.BDH(C322,$Z$7,$D$1,$D$1)</f>
        <v>24.73</v>
      </c>
      <c r="AA322" s="19">
        <f t="shared" si="154"/>
        <v>-1.6900000000000013</v>
      </c>
      <c r="AB322" s="22">
        <f t="shared" si="155"/>
        <v>-6.833805095026289</v>
      </c>
      <c r="AC322" s="146">
        <v>11020</v>
      </c>
      <c r="AD322" s="21">
        <f>IF(D322 = C335,1,_xll.BDP(K322,$AD$7)*L322)</f>
        <v>1</v>
      </c>
      <c r="AE322" s="158">
        <f>AA322*AC322*T322/AD322 / AF335</f>
        <v>-1.0784052295904143E-4</v>
      </c>
      <c r="AF322" s="195"/>
      <c r="AG322" s="188"/>
      <c r="AH322" s="170"/>
    </row>
    <row r="323" spans="1:34" s="43" customFormat="1" x14ac:dyDescent="0.2">
      <c r="B323" s="48"/>
      <c r="C323" s="140" t="s">
        <v>40</v>
      </c>
      <c r="D323" s="43" t="str">
        <f>_xll.BDP(C323,$D$7)</f>
        <v>USD</v>
      </c>
      <c r="E323" s="43" t="s">
        <v>338</v>
      </c>
      <c r="F323" s="2">
        <f>_xll.BDP(C323,$F$7)</f>
        <v>335.12</v>
      </c>
      <c r="G323" s="2">
        <f>_xll.BDP(C323,$G$7)</f>
        <v>327.55</v>
      </c>
      <c r="H323" s="33">
        <f t="shared" si="145"/>
        <v>-7.5699999999999932</v>
      </c>
      <c r="I323" s="22">
        <f t="shared" si="146"/>
        <v>-2.2588923370732852</v>
      </c>
      <c r="J323" s="25">
        <v>-1906</v>
      </c>
      <c r="K323" s="48" t="str">
        <f>CONCATENATE(C335,D323, " Curncy")</f>
        <v>EURUSD Curncy</v>
      </c>
      <c r="L323" s="43">
        <f>IF(D323 = C335,1,_xll.BDP(K323,$L$7))</f>
        <v>1</v>
      </c>
      <c r="M323" s="4">
        <f>IF(D323 = C335,1,_xll.BDP(K323,$M$7)*L323)</f>
        <v>1.2408999999999999</v>
      </c>
      <c r="N323" s="7">
        <f t="shared" si="147"/>
        <v>11627.383350793769</v>
      </c>
      <c r="O323" s="8">
        <f>N323 / Y335</f>
        <v>6.7484160550460438E-5</v>
      </c>
      <c r="P323" s="7">
        <f t="shared" si="148"/>
        <v>-503110.88725924742</v>
      </c>
      <c r="Q323" s="10">
        <f>P323 / Y335*100</f>
        <v>-0.29200048597494505</v>
      </c>
      <c r="R323" s="10">
        <f t="shared" si="149"/>
        <v>-0.29200048597494505</v>
      </c>
      <c r="S323" s="150">
        <f t="shared" si="150"/>
        <v>0</v>
      </c>
      <c r="T323" s="33">
        <f t="shared" si="151"/>
        <v>1</v>
      </c>
      <c r="U323" s="43">
        <v>0</v>
      </c>
      <c r="V323" s="43">
        <v>1</v>
      </c>
      <c r="W323" s="142">
        <f t="shared" si="152"/>
        <v>6.7484160550460438E-5</v>
      </c>
      <c r="X323" s="43">
        <f t="shared" si="153"/>
        <v>0</v>
      </c>
      <c r="Y323" s="3"/>
      <c r="Z323" s="2">
        <f>_xll.BDH(C323,$Z$7,$D$1,$D$1)</f>
        <v>357.42</v>
      </c>
      <c r="AA323" s="19">
        <f t="shared" si="154"/>
        <v>-22.300000000000011</v>
      </c>
      <c r="AB323" s="22">
        <f t="shared" si="155"/>
        <v>-6.2391584130714595</v>
      </c>
      <c r="AC323" s="146">
        <v>-1906</v>
      </c>
      <c r="AD323" s="21">
        <f>IF(D323 = C335,1,_xll.BDP(K323,$AD$7)*L323)</f>
        <v>1.2317</v>
      </c>
      <c r="AE323" s="158">
        <f>AA323*AC323*T323/AD323 / AF335</f>
        <v>1.9981887248247119E-4</v>
      </c>
      <c r="AF323" s="195"/>
      <c r="AG323" s="188"/>
      <c r="AH323" s="170"/>
    </row>
    <row r="324" spans="1:34" s="43" customFormat="1" x14ac:dyDescent="0.2">
      <c r="B324" s="48"/>
      <c r="C324" s="140" t="s">
        <v>39</v>
      </c>
      <c r="D324" s="43" t="str">
        <f>_xll.BDP(C324,$D$7)</f>
        <v>USD</v>
      </c>
      <c r="E324" s="43" t="s">
        <v>337</v>
      </c>
      <c r="F324" s="2">
        <f>_xll.BDP(C324,$F$7)</f>
        <v>285.14999999999998</v>
      </c>
      <c r="G324" s="2">
        <f>_xll.BDP(C324,$G$7)</f>
        <v>284.02</v>
      </c>
      <c r="H324" s="33">
        <f t="shared" si="145"/>
        <v>-1.1299999999999955</v>
      </c>
      <c r="I324" s="22">
        <f t="shared" si="146"/>
        <v>-0.39628265825004227</v>
      </c>
      <c r="J324" s="25">
        <v>-3128</v>
      </c>
      <c r="K324" s="48" t="str">
        <f>CONCATENATE(C335,D324, " Curncy")</f>
        <v>EURUSD Curncy</v>
      </c>
      <c r="L324" s="43">
        <f>IF(D324 = C335,1,_xll.BDP(K324,$L$7))</f>
        <v>1</v>
      </c>
      <c r="M324" s="4">
        <f>IF(D324 = C335,1,_xll.BDP(K324,$M$7)*L324)</f>
        <v>1.2408999999999999</v>
      </c>
      <c r="N324" s="7">
        <f t="shared" si="147"/>
        <v>2848.4487065839198</v>
      </c>
      <c r="O324" s="8">
        <f>N324 / Y335</f>
        <v>1.6532109076952206E-5</v>
      </c>
      <c r="P324" s="7">
        <f t="shared" si="148"/>
        <v>-715943.71826899832</v>
      </c>
      <c r="Q324" s="10">
        <f>P324 / Y335*100</f>
        <v>-0.41552651504743221</v>
      </c>
      <c r="R324" s="10">
        <f t="shared" si="149"/>
        <v>-0.41552651504743221</v>
      </c>
      <c r="S324" s="150">
        <f t="shared" si="150"/>
        <v>0</v>
      </c>
      <c r="T324" s="33">
        <f t="shared" si="151"/>
        <v>1</v>
      </c>
      <c r="U324" s="43">
        <v>0</v>
      </c>
      <c r="V324" s="43">
        <v>1</v>
      </c>
      <c r="W324" s="142">
        <f t="shared" si="152"/>
        <v>1.6532109076952206E-5</v>
      </c>
      <c r="X324" s="43">
        <f t="shared" si="153"/>
        <v>0</v>
      </c>
      <c r="Y324" s="3"/>
      <c r="Z324" s="2">
        <f>_xll.BDH(C324,$Z$7,$D$1,$D$1)</f>
        <v>295.16000000000003</v>
      </c>
      <c r="AA324" s="19">
        <f t="shared" si="154"/>
        <v>-10.010000000000048</v>
      </c>
      <c r="AB324" s="22">
        <f t="shared" si="155"/>
        <v>-3.391380945927648</v>
      </c>
      <c r="AC324" s="146">
        <v>-3128</v>
      </c>
      <c r="AD324" s="21">
        <f>IF(D324 = C335,1,_xll.BDP(K324,$AD$7)*L324)</f>
        <v>1.2317</v>
      </c>
      <c r="AE324" s="158">
        <f>AA324*AC324*T324/AD324 / AF335</f>
        <v>1.4720059537224849E-4</v>
      </c>
      <c r="AF324" s="195"/>
      <c r="AG324" s="188"/>
      <c r="AH324" s="170"/>
    </row>
    <row r="325" spans="1:34" s="43" customFormat="1" x14ac:dyDescent="0.2">
      <c r="B325" s="48"/>
      <c r="C325" s="140" t="s">
        <v>38</v>
      </c>
      <c r="D325" s="43" t="str">
        <f>_xll.BDP(C325,$D$7)</f>
        <v>USD</v>
      </c>
      <c r="E325" s="43" t="s">
        <v>336</v>
      </c>
      <c r="F325" s="2">
        <f>_xll.BDP(C325,$F$7)</f>
        <v>9.48</v>
      </c>
      <c r="G325" s="2">
        <f>_xll.BDP(C325,$G$7)</f>
        <v>9.4949999999999992</v>
      </c>
      <c r="H325" s="33">
        <f t="shared" si="145"/>
        <v>1.4999999999998792E-2</v>
      </c>
      <c r="I325" s="22">
        <f t="shared" si="146"/>
        <v>0.15822784810125307</v>
      </c>
      <c r="J325" s="25">
        <v>125800</v>
      </c>
      <c r="K325" s="48" t="str">
        <f>CONCATENATE(C335,D325, " Curncy")</f>
        <v>EURUSD Curncy</v>
      </c>
      <c r="L325" s="43">
        <f>IF(D325 = C335,1,_xll.BDP(K325,$L$7))</f>
        <v>1</v>
      </c>
      <c r="M325" s="4">
        <f>IF(D325 = C335,1,_xll.BDP(K325,$M$7)*L325)</f>
        <v>1.2408999999999999</v>
      </c>
      <c r="N325" s="7">
        <f t="shared" si="147"/>
        <v>1520.6704811023035</v>
      </c>
      <c r="O325" s="8">
        <f>N325 / Y335</f>
        <v>8.8258181393880081E-6</v>
      </c>
      <c r="P325" s="7">
        <f t="shared" si="148"/>
        <v>962584.41453783552</v>
      </c>
      <c r="Q325" s="10">
        <f>P325 / Y335*100</f>
        <v>0.55867428822330578</v>
      </c>
      <c r="R325" s="10">
        <f t="shared" si="149"/>
        <v>0</v>
      </c>
      <c r="S325" s="150">
        <f t="shared" si="150"/>
        <v>0.55867428822330578</v>
      </c>
      <c r="T325" s="33">
        <f t="shared" si="151"/>
        <v>1</v>
      </c>
      <c r="U325" s="43">
        <v>0</v>
      </c>
      <c r="V325" s="43">
        <v>1</v>
      </c>
      <c r="W325" s="142">
        <f t="shared" si="152"/>
        <v>0</v>
      </c>
      <c r="X325" s="43">
        <f t="shared" si="153"/>
        <v>8.8258181393880081E-6</v>
      </c>
      <c r="Y325" s="3"/>
      <c r="Z325" s="2">
        <f>_xll.BDH(C325,$Z$7,$D$1,$D$1)</f>
        <v>9.67</v>
      </c>
      <c r="AA325" s="19">
        <f t="shared" si="154"/>
        <v>-0.1899999999999995</v>
      </c>
      <c r="AB325" s="22">
        <f t="shared" si="155"/>
        <v>-1.9648397104446693</v>
      </c>
      <c r="AC325" s="146">
        <v>125800</v>
      </c>
      <c r="AD325" s="21">
        <f>IF(D325 = C335,1,_xll.BDP(K325,$AD$7)*L325)</f>
        <v>1.2317</v>
      </c>
      <c r="AE325" s="158">
        <f>AA325*AC325*T325/AD325 / AF335</f>
        <v>-1.1236808685519909E-4</v>
      </c>
      <c r="AF325" s="195"/>
      <c r="AG325" s="188"/>
      <c r="AH325" s="170"/>
    </row>
    <row r="326" spans="1:34" s="43" customFormat="1" x14ac:dyDescent="0.2">
      <c r="B326" s="48"/>
      <c r="C326" s="140" t="s">
        <v>34</v>
      </c>
      <c r="D326" s="43" t="str">
        <f>_xll.BDP(C326,$D$7)</f>
        <v>USD</v>
      </c>
      <c r="E326" s="43" t="s">
        <v>335</v>
      </c>
      <c r="F326" s="2">
        <f>_xll.BDP(C326,$F$7)</f>
        <v>176.6</v>
      </c>
      <c r="G326" s="2">
        <f>_xll.BDP(C326,$G$7)</f>
        <v>180.96</v>
      </c>
      <c r="H326" s="33">
        <f t="shared" si="145"/>
        <v>4.3600000000000136</v>
      </c>
      <c r="I326" s="22">
        <f t="shared" si="146"/>
        <v>2.4688561721404381</v>
      </c>
      <c r="J326" s="25">
        <v>-1614</v>
      </c>
      <c r="K326" s="48" t="str">
        <f>CONCATENATE(C335,D326, " Curncy")</f>
        <v>EURUSD Curncy</v>
      </c>
      <c r="L326" s="43">
        <f>IF(D326 = C335,1,_xll.BDP(K326,$L$7))</f>
        <v>1</v>
      </c>
      <c r="M326" s="4">
        <f>IF(D326 = C335,1,_xll.BDP(K326,$M$7)*L326)</f>
        <v>1.2408999999999999</v>
      </c>
      <c r="N326" s="7">
        <f t="shared" si="147"/>
        <v>-5670.9162704488854</v>
      </c>
      <c r="O326" s="8">
        <f>N326 / Y335</f>
        <v>-3.2913426221305864E-5</v>
      </c>
      <c r="P326" s="7">
        <f t="shared" si="148"/>
        <v>-235369.0386010154</v>
      </c>
      <c r="Q326" s="10">
        <f>P326 / Y335*100</f>
        <v>-0.13660581672035532</v>
      </c>
      <c r="R326" s="10">
        <f t="shared" si="149"/>
        <v>-0.13660581672035532</v>
      </c>
      <c r="S326" s="150">
        <f t="shared" si="150"/>
        <v>0</v>
      </c>
      <c r="T326" s="33">
        <f t="shared" si="151"/>
        <v>1</v>
      </c>
      <c r="U326" s="43">
        <v>0</v>
      </c>
      <c r="V326" s="43">
        <v>1</v>
      </c>
      <c r="W326" s="142">
        <f t="shared" si="152"/>
        <v>0</v>
      </c>
      <c r="X326" s="43">
        <f t="shared" si="153"/>
        <v>0</v>
      </c>
      <c r="Y326" s="3"/>
      <c r="Z326" s="2">
        <f>_xll.BDH(C326,$Z$7,$D$1,$D$1)</f>
        <v>180.63</v>
      </c>
      <c r="AA326" s="19">
        <f t="shared" si="154"/>
        <v>-4.0300000000000011</v>
      </c>
      <c r="AB326" s="22">
        <f t="shared" si="155"/>
        <v>-2.2310801085091079</v>
      </c>
      <c r="AC326" s="146">
        <v>-1614</v>
      </c>
      <c r="AD326" s="21">
        <f>IF(D326 = C335,1,_xll.BDP(K326,$AD$7)*L326)</f>
        <v>1.2317</v>
      </c>
      <c r="AE326" s="158">
        <f>AA326*AC326*T326/AD326 / AF335</f>
        <v>3.0578580516387589E-5</v>
      </c>
      <c r="AF326" s="195"/>
      <c r="AG326" s="188"/>
      <c r="AH326" s="170"/>
    </row>
    <row r="327" spans="1:34" s="43" customFormat="1" x14ac:dyDescent="0.2">
      <c r="B327" s="48">
        <v>25372</v>
      </c>
      <c r="D327" s="43" t="s">
        <v>36</v>
      </c>
      <c r="E327" s="43" t="s">
        <v>334</v>
      </c>
      <c r="F327" s="2">
        <v>9.9999999999999995E-7</v>
      </c>
      <c r="G327" s="2">
        <v>9.9999999999999995E-7</v>
      </c>
      <c r="H327" s="33">
        <f t="shared" si="145"/>
        <v>0</v>
      </c>
      <c r="I327" s="22">
        <f t="shared" si="146"/>
        <v>0</v>
      </c>
      <c r="J327" s="25">
        <v>6715000</v>
      </c>
      <c r="K327" s="48" t="str">
        <f>CONCATENATE(C335,D327, " Curncy")</f>
        <v>EURUSD Curncy</v>
      </c>
      <c r="L327" s="43">
        <f>IF(D327 = C335,1,_xll.BDP(K327,$L$7))</f>
        <v>1</v>
      </c>
      <c r="M327" s="4">
        <f>IF(D327 = C335,1,_xll.BDP(K327,$M$7)*L327)</f>
        <v>1.2408999999999999</v>
      </c>
      <c r="N327" s="7">
        <f t="shared" si="147"/>
        <v>0</v>
      </c>
      <c r="O327" s="8">
        <f>N327 / Y335</f>
        <v>0</v>
      </c>
      <c r="P327" s="7">
        <f t="shared" si="148"/>
        <v>5.4113949552743984E-2</v>
      </c>
      <c r="Q327" s="10">
        <f>P327 / Y335*100</f>
        <v>3.1407190676203097E-8</v>
      </c>
      <c r="R327" s="10">
        <f t="shared" si="149"/>
        <v>0</v>
      </c>
      <c r="S327" s="150">
        <f t="shared" si="150"/>
        <v>3.1407190676203097E-8</v>
      </c>
      <c r="T327" s="33">
        <f t="shared" si="151"/>
        <v>0.01</v>
      </c>
      <c r="U327" s="43">
        <v>1</v>
      </c>
      <c r="V327" s="43">
        <v>100</v>
      </c>
      <c r="W327" s="142">
        <f t="shared" si="152"/>
        <v>0</v>
      </c>
      <c r="X327" s="43">
        <f t="shared" si="153"/>
        <v>0</v>
      </c>
      <c r="Y327" s="3"/>
      <c r="Z327" s="2">
        <v>9.9999999999999995E-7</v>
      </c>
      <c r="AA327" s="19">
        <f t="shared" si="154"/>
        <v>0</v>
      </c>
      <c r="AB327" s="22">
        <f t="shared" si="155"/>
        <v>0</v>
      </c>
      <c r="AC327" s="146">
        <v>6715000</v>
      </c>
      <c r="AD327" s="21">
        <f>IF(D327 = C335,1,_xll.BDP(K327,$AD$7)*L327)</f>
        <v>1.2317</v>
      </c>
      <c r="AE327" s="158">
        <f>AA327*AC327*T327/AD327 / AF335</f>
        <v>0</v>
      </c>
      <c r="AF327" s="195"/>
      <c r="AG327" s="188"/>
      <c r="AH327" s="170"/>
    </row>
    <row r="328" spans="1:34" s="43" customFormat="1" x14ac:dyDescent="0.2">
      <c r="B328" s="48"/>
      <c r="C328" s="140" t="s">
        <v>33</v>
      </c>
      <c r="D328" s="43" t="str">
        <f>_xll.BDP(C328,$D$7)</f>
        <v>USD</v>
      </c>
      <c r="E328" s="43" t="s">
        <v>333</v>
      </c>
      <c r="F328" s="2">
        <f>_xll.BDP(C328,$F$7)</f>
        <v>69.42</v>
      </c>
      <c r="G328" s="2">
        <f>_xll.BDP(C328,$G$7)</f>
        <v>71.790000000000006</v>
      </c>
      <c r="H328" s="33">
        <f t="shared" si="145"/>
        <v>2.3700000000000045</v>
      </c>
      <c r="I328" s="22">
        <f t="shared" si="146"/>
        <v>3.4140017286084769</v>
      </c>
      <c r="J328" s="25">
        <v>3345</v>
      </c>
      <c r="K328" s="48" t="str">
        <f>CONCATENATE(C335,D328, " Curncy")</f>
        <v>EURUSD Curncy</v>
      </c>
      <c r="L328" s="43">
        <f>IF(D328 = C335,1,_xll.BDP(K328,$L$7))</f>
        <v>1</v>
      </c>
      <c r="M328" s="4">
        <f>IF(D328 = C335,1,_xll.BDP(K328,$M$7)*L328)</f>
        <v>1.2408999999999999</v>
      </c>
      <c r="N328" s="7">
        <f t="shared" si="147"/>
        <v>6388.6292207269044</v>
      </c>
      <c r="O328" s="8">
        <f>N328 / Y335</f>
        <v>3.7078959815964548E-5</v>
      </c>
      <c r="P328" s="7">
        <f t="shared" si="148"/>
        <v>193518.85728100577</v>
      </c>
      <c r="Q328" s="10">
        <f>P328 / Y335*100</f>
        <v>0.1123163934678519</v>
      </c>
      <c r="R328" s="10">
        <f t="shared" si="149"/>
        <v>0</v>
      </c>
      <c r="S328" s="150">
        <f t="shared" si="150"/>
        <v>0.1123163934678519</v>
      </c>
      <c r="T328" s="33">
        <f t="shared" si="151"/>
        <v>1</v>
      </c>
      <c r="U328" s="43">
        <v>0</v>
      </c>
      <c r="V328" s="43">
        <v>1</v>
      </c>
      <c r="W328" s="142">
        <f t="shared" si="152"/>
        <v>0</v>
      </c>
      <c r="X328" s="43">
        <f t="shared" si="153"/>
        <v>3.7078959815964548E-5</v>
      </c>
      <c r="Y328" s="3"/>
      <c r="Z328" s="2">
        <f>_xll.BDH(C328,$Z$7,$D$1,$D$1)</f>
        <v>71.78</v>
      </c>
      <c r="AA328" s="19">
        <f t="shared" si="154"/>
        <v>-2.3599999999999994</v>
      </c>
      <c r="AB328" s="22">
        <f t="shared" si="155"/>
        <v>-3.287823906380607</v>
      </c>
      <c r="AC328" s="146">
        <v>3345</v>
      </c>
      <c r="AD328" s="21">
        <f>IF(D328 = C335,1,_xll.BDP(K328,$AD$7)*L328)</f>
        <v>1.2317</v>
      </c>
      <c r="AE328" s="158">
        <f>AA328*AC328*T328/AD328 / AF335</f>
        <v>-3.7112214511434806E-5</v>
      </c>
      <c r="AF328" s="195"/>
      <c r="AG328" s="188"/>
      <c r="AH328" s="170"/>
    </row>
    <row r="329" spans="1:34" s="43" customFormat="1" x14ac:dyDescent="0.2">
      <c r="B329" s="48"/>
      <c r="C329" s="140" t="s">
        <v>295</v>
      </c>
      <c r="D329" s="43" t="str">
        <f>_xll.BDP(C329,$D$7)</f>
        <v>USD</v>
      </c>
      <c r="E329" s="43" t="s">
        <v>332</v>
      </c>
      <c r="F329" s="2">
        <f>_xll.BDP(C329,$F$7)</f>
        <v>88.77</v>
      </c>
      <c r="G329" s="2">
        <f>_xll.BDP(C329,$G$7)</f>
        <v>88.73</v>
      </c>
      <c r="H329" s="33">
        <f t="shared" si="145"/>
        <v>-3.9999999999992042E-2</v>
      </c>
      <c r="I329" s="22">
        <f t="shared" si="146"/>
        <v>-4.5060268108586279E-2</v>
      </c>
      <c r="J329" s="25">
        <v>-3520</v>
      </c>
      <c r="K329" s="48" t="str">
        <f>CONCATENATE(C335,D329, " Curncy")</f>
        <v>EURUSD Curncy</v>
      </c>
      <c r="L329" s="43">
        <f>IF(D329 = C335,1,_xll.BDP(K329,$L$7))</f>
        <v>1</v>
      </c>
      <c r="M329" s="4">
        <f>IF(D329 = C335,1,_xll.BDP(K329,$M$7)*L329)</f>
        <v>1.2408999999999999</v>
      </c>
      <c r="N329" s="7">
        <f t="shared" si="147"/>
        <v>113.46603271816585</v>
      </c>
      <c r="O329" s="8">
        <f>N329 / Y335</f>
        <v>6.5854541283820042E-7</v>
      </c>
      <c r="P329" s="7">
        <f t="shared" si="148"/>
        <v>-251696.02707712149</v>
      </c>
      <c r="Q329" s="10">
        <f>P329 / Y335*100</f>
        <v>-0.14608183620286289</v>
      </c>
      <c r="R329" s="10">
        <f t="shared" si="149"/>
        <v>-0.14608183620286289</v>
      </c>
      <c r="S329" s="150">
        <f t="shared" si="150"/>
        <v>0</v>
      </c>
      <c r="T329" s="33">
        <f t="shared" si="151"/>
        <v>1</v>
      </c>
      <c r="U329" s="43">
        <v>0</v>
      </c>
      <c r="V329" s="43">
        <v>1</v>
      </c>
      <c r="W329" s="142">
        <f t="shared" si="152"/>
        <v>6.5854541283820042E-7</v>
      </c>
      <c r="X329" s="43">
        <f t="shared" si="153"/>
        <v>0</v>
      </c>
      <c r="Y329" s="3"/>
      <c r="Z329" s="2">
        <f>_xll.BDH(C329,$Z$7,$D$1,$D$1)</f>
        <v>93.12</v>
      </c>
      <c r="AA329" s="19">
        <f t="shared" si="154"/>
        <v>-4.3500000000000085</v>
      </c>
      <c r="AB329" s="22">
        <f t="shared" si="155"/>
        <v>-4.6713917525773283</v>
      </c>
      <c r="AC329" s="146">
        <v>-3520</v>
      </c>
      <c r="AD329" s="21">
        <f>IF(D329 = C335,1,_xll.BDP(K329,$AD$7)*L329)</f>
        <v>1.2317</v>
      </c>
      <c r="AE329" s="158">
        <f>AA329*AC329*T329/AD329 / AF335</f>
        <v>7.1984777254071455E-5</v>
      </c>
      <c r="AF329" s="195"/>
      <c r="AG329" s="188"/>
      <c r="AH329" s="170"/>
    </row>
    <row r="330" spans="1:34" s="43" customFormat="1" x14ac:dyDescent="0.2">
      <c r="B330" s="48"/>
      <c r="C330" s="140" t="s">
        <v>32</v>
      </c>
      <c r="D330" s="43" t="str">
        <f>_xll.BDP(C330,$D$7)</f>
        <v>USD</v>
      </c>
      <c r="E330" s="43" t="s">
        <v>331</v>
      </c>
      <c r="F330" s="2">
        <f>_xll.BDP(C330,$F$7)</f>
        <v>2.58</v>
      </c>
      <c r="G330" s="2">
        <f>_xll.BDP(C330,$G$7)</f>
        <v>2.65</v>
      </c>
      <c r="H330" s="33">
        <f t="shared" si="145"/>
        <v>6.999999999999984E-2</v>
      </c>
      <c r="I330" s="22">
        <f t="shared" si="146"/>
        <v>2.7131782945736371</v>
      </c>
      <c r="J330" s="25">
        <v>-281743</v>
      </c>
      <c r="K330" s="48" t="str">
        <f>CONCATENATE(C335,D330, " Curncy")</f>
        <v>EURUSD Curncy</v>
      </c>
      <c r="L330" s="43">
        <f>IF(D330 = C335,1,_xll.BDP(K330,$L$7))</f>
        <v>1</v>
      </c>
      <c r="M330" s="4">
        <f>IF(D330 = C335,1,_xll.BDP(K330,$M$7)*L330)</f>
        <v>1.2408999999999999</v>
      </c>
      <c r="N330" s="7">
        <f t="shared" si="147"/>
        <v>-15893.311306309901</v>
      </c>
      <c r="O330" s="8">
        <f>N330 / Y335</f>
        <v>-9.2243176260310158E-5</v>
      </c>
      <c r="P330" s="7">
        <f t="shared" si="148"/>
        <v>-601675.356596019</v>
      </c>
      <c r="Q330" s="10">
        <f>P330 / Y335*100</f>
        <v>-0.34920631012831782</v>
      </c>
      <c r="R330" s="10">
        <f t="shared" si="149"/>
        <v>-0.34920631012831782</v>
      </c>
      <c r="S330" s="150">
        <f t="shared" si="150"/>
        <v>0</v>
      </c>
      <c r="T330" s="33">
        <f t="shared" si="151"/>
        <v>1</v>
      </c>
      <c r="U330" s="43">
        <v>0</v>
      </c>
      <c r="V330" s="43">
        <v>1</v>
      </c>
      <c r="W330" s="142">
        <f t="shared" si="152"/>
        <v>0</v>
      </c>
      <c r="X330" s="43">
        <f t="shared" si="153"/>
        <v>0</v>
      </c>
      <c r="Y330" s="3"/>
      <c r="Z330" s="2">
        <f>_xll.BDH(C330,$Z$7,$D$1,$D$1)</f>
        <v>2.9699999999999998</v>
      </c>
      <c r="AA330" s="19">
        <f t="shared" si="154"/>
        <v>-0.38999999999999968</v>
      </c>
      <c r="AB330" s="22">
        <f t="shared" si="155"/>
        <v>-13.131313131313121</v>
      </c>
      <c r="AC330" s="146">
        <v>-281743</v>
      </c>
      <c r="AD330" s="21">
        <f>IF(D330 = C335,1,_xll.BDP(K330,$AD$7)*L330)</f>
        <v>1.2317</v>
      </c>
      <c r="AE330" s="158">
        <f>AA330*AC330*T330/AD330 / AF335</f>
        <v>5.1656679520497542E-4</v>
      </c>
      <c r="AF330" s="195"/>
      <c r="AG330" s="188"/>
      <c r="AH330" s="170"/>
    </row>
    <row r="331" spans="1:34" s="43" customFormat="1" x14ac:dyDescent="0.2">
      <c r="B331" s="48"/>
      <c r="C331" s="140" t="s">
        <v>228</v>
      </c>
      <c r="D331" s="43" t="str">
        <f>_xll.BDP(C331,$D$7)</f>
        <v>DKK</v>
      </c>
      <c r="E331" s="43" t="s">
        <v>330</v>
      </c>
      <c r="F331" s="2">
        <f>_xll.BDP(C331,$F$7)</f>
        <v>217.8</v>
      </c>
      <c r="G331" s="2">
        <f>_xll.BDP(C331,$G$7)</f>
        <v>222.2</v>
      </c>
      <c r="H331" s="33">
        <f t="shared" si="145"/>
        <v>4.3999999999999773</v>
      </c>
      <c r="I331" s="22">
        <f t="shared" si="146"/>
        <v>2.0202020202020097</v>
      </c>
      <c r="J331" s="25">
        <v>-16662</v>
      </c>
      <c r="K331" s="48" t="str">
        <f>CONCATENATE(C335,D331, " Curncy")</f>
        <v>EURDKK Curncy</v>
      </c>
      <c r="L331" s="43">
        <f>IF(D331 = C335,1,_xll.BDP(K331,$L$7))</f>
        <v>1</v>
      </c>
      <c r="M331" s="4">
        <f>IF(D331 = C335,1,_xll.BDP(K331,$M$7)*L331)</f>
        <v>7.4499000000000004</v>
      </c>
      <c r="N331" s="7">
        <f t="shared" si="147"/>
        <v>-9840.7763862601678</v>
      </c>
      <c r="O331" s="8">
        <f>N331 / Y335</f>
        <v>-5.7114873876264261E-5</v>
      </c>
      <c r="P331" s="7">
        <f t="shared" si="148"/>
        <v>-496959.20750614099</v>
      </c>
      <c r="Q331" s="10">
        <f>P331 / Y335*100</f>
        <v>-0.28843011307513594</v>
      </c>
      <c r="R331" s="10">
        <f t="shared" si="149"/>
        <v>-0.28843011307513594</v>
      </c>
      <c r="S331" s="150">
        <f t="shared" si="150"/>
        <v>0</v>
      </c>
      <c r="T331" s="33">
        <f t="shared" si="151"/>
        <v>1</v>
      </c>
      <c r="U331" s="43">
        <v>0</v>
      </c>
      <c r="V331" s="43">
        <v>1</v>
      </c>
      <c r="W331" s="142">
        <f t="shared" si="152"/>
        <v>0</v>
      </c>
      <c r="X331" s="43">
        <f t="shared" si="153"/>
        <v>0</v>
      </c>
      <c r="Y331" s="3"/>
      <c r="Z331" s="2">
        <f>_xll.BDH(C331,$Z$7,$D$1,$D$1)</f>
        <v>219</v>
      </c>
      <c r="AA331" s="19">
        <f t="shared" si="154"/>
        <v>-1.1999999999999886</v>
      </c>
      <c r="AB331" s="22">
        <f t="shared" si="155"/>
        <v>-0.54794520547944681</v>
      </c>
      <c r="AC331" s="146">
        <v>-16662</v>
      </c>
      <c r="AD331" s="21">
        <f>IF(D331 = C335,1,_xll.BDP(K331,$AD$7)*L331)</f>
        <v>7.4481000000000002</v>
      </c>
      <c r="AE331" s="158">
        <f>AA331*AC331*T331/AD331 / AF335</f>
        <v>1.5544493061227608E-5</v>
      </c>
      <c r="AF331" s="195"/>
      <c r="AG331" s="188"/>
      <c r="AH331" s="170"/>
    </row>
    <row r="332" spans="1:34" s="43" customFormat="1" x14ac:dyDescent="0.2">
      <c r="B332" s="48"/>
      <c r="C332" s="140" t="s">
        <v>195</v>
      </c>
      <c r="D332" s="43" t="str">
        <f>_xll.BDP(C332,$D$7)</f>
        <v>EUR</v>
      </c>
      <c r="E332" s="43" t="s">
        <v>329</v>
      </c>
      <c r="F332" s="2">
        <f>_xll.BDP(C332,$F$7)</f>
        <v>91.46</v>
      </c>
      <c r="G332" s="2">
        <f>_xll.BDP(C332,$G$7)</f>
        <v>94.48</v>
      </c>
      <c r="H332" s="33">
        <f t="shared" si="145"/>
        <v>3.0200000000000102</v>
      </c>
      <c r="I332" s="22">
        <f t="shared" si="146"/>
        <v>3.3019899409578071</v>
      </c>
      <c r="J332" s="25">
        <v>-3356</v>
      </c>
      <c r="K332" s="48" t="str">
        <f>CONCATENATE(C335,D332, " Curncy")</f>
        <v>EUREUR Curncy</v>
      </c>
      <c r="L332" s="43">
        <f>IF(D332 = C335,1,_xll.BDP(K332,$L$7))</f>
        <v>1</v>
      </c>
      <c r="M332" s="4">
        <f>IF(D332 = C335,1,_xll.BDP(K332,$M$7)*L332)</f>
        <v>1</v>
      </c>
      <c r="N332" s="7">
        <f t="shared" si="147"/>
        <v>-10135.120000000034</v>
      </c>
      <c r="O332" s="8">
        <f>N332 / Y335</f>
        <v>-5.8823214531022818E-5</v>
      </c>
      <c r="P332" s="7">
        <f t="shared" si="148"/>
        <v>-317074.88</v>
      </c>
      <c r="Q332" s="10">
        <f>P332 / Y335*100</f>
        <v>-0.18402706320831186</v>
      </c>
      <c r="R332" s="10">
        <f t="shared" si="149"/>
        <v>-0.18402706320831186</v>
      </c>
      <c r="S332" s="150">
        <f t="shared" si="150"/>
        <v>0</v>
      </c>
      <c r="T332" s="33">
        <f t="shared" si="151"/>
        <v>1</v>
      </c>
      <c r="U332" s="43">
        <v>0</v>
      </c>
      <c r="V332" s="43">
        <v>1</v>
      </c>
      <c r="W332" s="142">
        <f t="shared" si="152"/>
        <v>0</v>
      </c>
      <c r="X332" s="43">
        <f t="shared" si="153"/>
        <v>0</v>
      </c>
      <c r="Y332" s="3"/>
      <c r="Z332" s="2">
        <f>_xll.BDH(C332,$Z$7,$D$1,$D$1)</f>
        <v>99.34</v>
      </c>
      <c r="AA332" s="19">
        <f t="shared" si="154"/>
        <v>-7.8800000000000097</v>
      </c>
      <c r="AB332" s="22">
        <f t="shared" si="155"/>
        <v>-7.9323535333199207</v>
      </c>
      <c r="AC332" s="146">
        <v>-3356</v>
      </c>
      <c r="AD332" s="21">
        <f>IF(D332 = C335,1,_xll.BDP(K332,$AD$7)*L332)</f>
        <v>1</v>
      </c>
      <c r="AE332" s="158">
        <f>AA332*AC332*T332/AD332 / AF335</f>
        <v>1.5313055472021179E-4</v>
      </c>
      <c r="AF332" s="195"/>
      <c r="AG332" s="188"/>
      <c r="AH332" s="170"/>
    </row>
    <row r="333" spans="1:34" s="43" customFormat="1" x14ac:dyDescent="0.2">
      <c r="B333" s="48"/>
      <c r="C333" s="140" t="s">
        <v>31</v>
      </c>
      <c r="D333" s="43" t="str">
        <f>_xll.BDP(C333,$D$7)</f>
        <v>USD</v>
      </c>
      <c r="E333" s="43" t="s">
        <v>328</v>
      </c>
      <c r="F333" s="2">
        <f>_xll.BDP(C333,$F$7)</f>
        <v>99.27</v>
      </c>
      <c r="G333" s="2">
        <f>_xll.BDP(C333,$G$7)</f>
        <v>100.81</v>
      </c>
      <c r="H333" s="33">
        <f t="shared" si="145"/>
        <v>1.5400000000000063</v>
      </c>
      <c r="I333" s="22">
        <f t="shared" si="146"/>
        <v>1.5513246700916754</v>
      </c>
      <c r="J333" s="25">
        <v>-5845</v>
      </c>
      <c r="K333" s="48" t="str">
        <f>CONCATENATE(C335,D333, " Curncy")</f>
        <v>EURUSD Curncy</v>
      </c>
      <c r="L333" s="43">
        <f>IF(D333 = C335,1,_xll.BDP(K333,$L$7))</f>
        <v>1</v>
      </c>
      <c r="M333" s="4">
        <f>IF(D333 = C335,1,_xll.BDP(K333,$M$7)*L333)</f>
        <v>1.2408999999999999</v>
      </c>
      <c r="N333" s="7">
        <f t="shared" si="147"/>
        <v>-7253.8480135385898</v>
      </c>
      <c r="O333" s="8">
        <f>N333 / Y335</f>
        <v>-4.210060244731318E-5</v>
      </c>
      <c r="P333" s="7">
        <f t="shared" si="148"/>
        <v>-474844.4274317029</v>
      </c>
      <c r="Q333" s="10">
        <f>P333 / Y335*100</f>
        <v>-0.275594917708677</v>
      </c>
      <c r="R333" s="10">
        <f t="shared" si="149"/>
        <v>-0.275594917708677</v>
      </c>
      <c r="S333" s="150">
        <f t="shared" si="150"/>
        <v>0</v>
      </c>
      <c r="T333" s="33">
        <f t="shared" si="151"/>
        <v>1</v>
      </c>
      <c r="U333" s="43">
        <v>0</v>
      </c>
      <c r="V333" s="43">
        <v>1</v>
      </c>
      <c r="W333" s="142">
        <f t="shared" si="152"/>
        <v>0</v>
      </c>
      <c r="X333" s="43">
        <f t="shared" si="153"/>
        <v>0</v>
      </c>
      <c r="Y333" s="3"/>
      <c r="Z333" s="2">
        <f>_xll.BDH(C333,$Z$7,$D$1,$D$1)</f>
        <v>99.19</v>
      </c>
      <c r="AA333" s="19">
        <f t="shared" si="154"/>
        <v>7.9999999999998295E-2</v>
      </c>
      <c r="AB333" s="22">
        <f t="shared" si="155"/>
        <v>8.0653291662464266E-2</v>
      </c>
      <c r="AC333" s="146">
        <v>-5845</v>
      </c>
      <c r="AD333" s="21">
        <f>IF(D333 = C335,1,_xll.BDP(K333,$AD$7)*L333)</f>
        <v>1.2317</v>
      </c>
      <c r="AE333" s="158">
        <f>AA333*AC333*T333/AD333 / AF335</f>
        <v>-2.198281207157983E-6</v>
      </c>
      <c r="AF333" s="195"/>
      <c r="AG333" s="188"/>
      <c r="AH333" s="170"/>
    </row>
    <row r="334" spans="1:34" x14ac:dyDescent="0.2">
      <c r="A334" s="43" t="s">
        <v>323</v>
      </c>
      <c r="E334" s="107" t="s">
        <v>325</v>
      </c>
      <c r="F334" s="102"/>
      <c r="G334" s="102"/>
      <c r="H334" s="103"/>
      <c r="I334" s="104"/>
      <c r="J334" s="105"/>
      <c r="K334" s="106"/>
      <c r="L334" s="107"/>
      <c r="M334" s="108"/>
      <c r="N334" s="200">
        <f t="shared" ref="N334:S334" si="156" xml:space="preserve"> SUM(N282:N333)</f>
        <v>18867.235751181077</v>
      </c>
      <c r="O334" s="109">
        <f xml:space="preserve"> SUM(O282:O333)</f>
        <v>1.0950353387025555E-4</v>
      </c>
      <c r="P334" s="200">
        <f t="shared" si="156"/>
        <v>-565426.36923404655</v>
      </c>
      <c r="Q334" s="201">
        <f t="shared" si="156"/>
        <v>-0.32816776337084896</v>
      </c>
      <c r="R334" s="201">
        <f t="shared" si="156"/>
        <v>-5.4008578132114478</v>
      </c>
      <c r="S334" s="202">
        <f t="shared" si="156"/>
        <v>5.0726900498405971</v>
      </c>
      <c r="W334" s="203">
        <f xml:space="preserve"> SUM(W282:W333)</f>
        <v>1.4510694065638624E-4</v>
      </c>
      <c r="X334" s="5">
        <f xml:space="preserve"> SUM(X282:X333)</f>
        <v>8.5049745720121978E-4</v>
      </c>
      <c r="Y334" s="3">
        <v>13537487.745265581</v>
      </c>
      <c r="Z334" s="102"/>
      <c r="AB334" s="104"/>
      <c r="AE334" s="204">
        <f xml:space="preserve"> SUM(AE282:AE333)</f>
        <v>-4.2694407592156778E-5</v>
      </c>
      <c r="AF334" s="195">
        <v>13590685.154720349</v>
      </c>
      <c r="AH334" s="170"/>
    </row>
    <row r="335" spans="1:34" ht="12.75" thickBot="1" x14ac:dyDescent="0.25">
      <c r="A335" s="43" t="s">
        <v>297</v>
      </c>
      <c r="C335" s="110" t="s">
        <v>7</v>
      </c>
      <c r="D335" s="110"/>
      <c r="E335" s="110" t="s">
        <v>256</v>
      </c>
      <c r="F335" s="111"/>
      <c r="G335" s="111"/>
      <c r="H335" s="112"/>
      <c r="I335" s="113"/>
      <c r="J335" s="114"/>
      <c r="K335" s="115"/>
      <c r="L335" s="116"/>
      <c r="M335" s="117"/>
      <c r="N335" s="99" t="e">
        <f t="shared" ref="N335:S335" si="157">N280+N334</f>
        <v>#REF!</v>
      </c>
      <c r="O335" s="94" t="e">
        <f t="shared" si="157"/>
        <v>#REF!</v>
      </c>
      <c r="P335" s="99" t="e">
        <f t="shared" si="157"/>
        <v>#REF!</v>
      </c>
      <c r="Q335" s="100" t="e">
        <f t="shared" si="157"/>
        <v>#REF!</v>
      </c>
      <c r="R335" s="100" t="e">
        <f t="shared" si="157"/>
        <v>#REF!</v>
      </c>
      <c r="S335" s="157" t="e">
        <f t="shared" si="157"/>
        <v>#REF!</v>
      </c>
      <c r="T335" s="192"/>
      <c r="U335" s="110"/>
      <c r="V335" s="110"/>
      <c r="W335" s="193" t="e">
        <f>W280+W334</f>
        <v>#REF!</v>
      </c>
      <c r="X335" s="193" t="e">
        <f>X280+X334</f>
        <v>#REF!</v>
      </c>
      <c r="Y335" s="209">
        <v>172297962.30627391</v>
      </c>
      <c r="Z335" s="111"/>
      <c r="AA335" s="116"/>
      <c r="AB335" s="113"/>
      <c r="AC335" s="185"/>
      <c r="AD335" s="117"/>
      <c r="AE335" s="210" t="e">
        <f>AE280+AE334</f>
        <v>#REF!</v>
      </c>
      <c r="AF335" s="199">
        <v>172697604.65714231</v>
      </c>
      <c r="AH335" s="170"/>
    </row>
    <row r="336" spans="1:34" ht="12.75" thickTop="1" x14ac:dyDescent="0.2">
      <c r="A336" s="43"/>
    </row>
    <row r="337" spans="1:33" x14ac:dyDescent="0.2">
      <c r="A337" s="43" t="s">
        <v>545</v>
      </c>
      <c r="E337" s="5" t="s">
        <v>274</v>
      </c>
    </row>
    <row r="338" spans="1:33" s="43" customFormat="1" x14ac:dyDescent="0.2">
      <c r="A338" s="43" t="s">
        <v>545</v>
      </c>
      <c r="B338" s="48"/>
      <c r="C338" s="140"/>
      <c r="E338" s="43" t="s">
        <v>256</v>
      </c>
      <c r="F338" s="4"/>
      <c r="G338" s="4"/>
      <c r="H338" s="33"/>
      <c r="I338" s="22"/>
      <c r="J338" s="25"/>
      <c r="K338" s="48"/>
      <c r="M338" s="4"/>
      <c r="N338" s="7"/>
      <c r="O338" s="8" t="e">
        <f>O335-O278</f>
        <v>#REF!</v>
      </c>
      <c r="P338" s="7"/>
      <c r="Q338" s="10"/>
      <c r="R338" s="10"/>
      <c r="S338" s="150"/>
      <c r="T338" s="33"/>
      <c r="W338" s="142"/>
      <c r="Y338" s="3"/>
      <c r="Z338" s="2"/>
      <c r="AA338" s="19"/>
      <c r="AB338" s="22"/>
      <c r="AC338" s="146"/>
      <c r="AD338" s="21"/>
      <c r="AE338" s="8" t="e">
        <f>AE335-AE278</f>
        <v>#REF!</v>
      </c>
      <c r="AF338" s="195"/>
      <c r="AG338" s="188"/>
    </row>
    <row r="339" spans="1:33" s="43" customFormat="1" x14ac:dyDescent="0.2">
      <c r="B339" s="48"/>
      <c r="C339" s="140" t="s">
        <v>269</v>
      </c>
      <c r="D339" s="43" t="s">
        <v>36</v>
      </c>
      <c r="E339" s="43" t="s">
        <v>270</v>
      </c>
      <c r="F339" s="21">
        <v>1.2239</v>
      </c>
      <c r="G339" s="21">
        <f>_xll.BDP(C339,$G$7)</f>
        <v>1.2408999999999999</v>
      </c>
      <c r="H339" s="36">
        <f t="shared" ref="H339:H347" si="158">IF(OR(G339="#N/A N/A",F339="#N/A N/A"),0,  G339 - F339)</f>
        <v>1.6999999999999904E-2</v>
      </c>
      <c r="I339" s="24">
        <f t="shared" ref="I339:I347" si="159">IF(OR(F339=0,F339="#N/A N/A"),0,H339 / F339*100)</f>
        <v>1.3890023694746223</v>
      </c>
      <c r="J339" s="28">
        <v>0</v>
      </c>
      <c r="K339" s="51" t="str">
        <f>CONCATENATE(C348,D339, " Curncy")</f>
        <v>USDUSD Curncy</v>
      </c>
      <c r="L339" s="19">
        <f>IF(D339 = C348,1,_xll.BDP(K339,$L$7))</f>
        <v>1</v>
      </c>
      <c r="M339" s="21">
        <f>IF(D339 = C348,1,_xll.BDP(K339,$M$7)*L339)</f>
        <v>1</v>
      </c>
      <c r="N339" s="7">
        <f t="shared" ref="N339:N347" si="160">H339*J339/M339/G339</f>
        <v>0</v>
      </c>
      <c r="O339" s="53">
        <f>N339 / Y348</f>
        <v>0</v>
      </c>
      <c r="P339" s="7">
        <f t="shared" ref="P339:P347" si="161">ABS(J339/M339)</f>
        <v>0</v>
      </c>
      <c r="Q339" s="54">
        <f>P339 / Y348*100</f>
        <v>0</v>
      </c>
      <c r="R339" s="54">
        <f t="shared" ref="R339:R347" si="162">IF(Q339&lt;0,Q339,0)</f>
        <v>0</v>
      </c>
      <c r="S339" s="150">
        <f t="shared" ref="S339:S347" si="163">IF(Q339&gt;0,Q339,0)</f>
        <v>0</v>
      </c>
      <c r="T339" s="33">
        <f t="shared" ref="T339:T347" si="164">IF(EXACT(D339,UPPER(D339)),1,0.01)/V339</f>
        <v>1</v>
      </c>
      <c r="U339" s="43">
        <v>2</v>
      </c>
      <c r="V339" s="43">
        <v>1</v>
      </c>
      <c r="W339" s="142">
        <f t="shared" ref="W339:W347" si="165">IF(AND(Q339&lt;0,O339&gt;0),O339,0)</f>
        <v>0</v>
      </c>
      <c r="X339" s="43">
        <f t="shared" ref="X339:X347" si="166">IF(AND(Q339&gt;0,O339&gt;0),O339,0)</f>
        <v>0</v>
      </c>
      <c r="Y339" s="3"/>
      <c r="Z339" s="21">
        <v>1.2290000000000001</v>
      </c>
      <c r="AA339" s="214">
        <f t="shared" ref="AA339:AA347" si="167">IF(OR(F339="#N/A N/A",Z339="#N/A N/A"),0,  F339 - Z339)</f>
        <v>-5.1000000000001044E-3</v>
      </c>
      <c r="AB339" s="24">
        <f t="shared" ref="AB339:AB347" si="168">IF(OR(Z339=0,Z339="#N/A N/A"),0,AA339 / Z339*100)</f>
        <v>-0.41497152156225425</v>
      </c>
      <c r="AC339" s="146">
        <v>0</v>
      </c>
      <c r="AD339" s="21">
        <f>IF(D339 = C348,1,_xll.BDP(K339,$AD$7)*L339)</f>
        <v>1</v>
      </c>
      <c r="AE339" s="158">
        <f>AA339*AC339/AD339/Z339 / AF348</f>
        <v>0</v>
      </c>
      <c r="AF339" s="195"/>
      <c r="AG339" s="188"/>
    </row>
    <row r="340" spans="1:33" s="43" customFormat="1" x14ac:dyDescent="0.2">
      <c r="B340" s="48"/>
      <c r="C340" s="140" t="s">
        <v>255</v>
      </c>
      <c r="D340" s="43" t="s">
        <v>87</v>
      </c>
      <c r="E340" s="43" t="s">
        <v>257</v>
      </c>
      <c r="F340" s="21">
        <v>1.38811387</v>
      </c>
      <c r="G340" s="21">
        <f>_xll.BDP(C340,$G$7)</f>
        <v>1.3877999999999999</v>
      </c>
      <c r="H340" s="36">
        <f t="shared" si="158"/>
        <v>-3.1387000000004939E-4</v>
      </c>
      <c r="I340" s="24">
        <f t="shared" si="159"/>
        <v>-2.2611257389139796E-2</v>
      </c>
      <c r="J340" s="28">
        <v>-47000000</v>
      </c>
      <c r="K340" s="51" t="str">
        <f>CONCATENATE(C348,D340, " Curncy")</f>
        <v>USDGBP Curncy</v>
      </c>
      <c r="L340" s="19">
        <f>IF(D340 = C348,1,_xll.BDP(K340,$L$7))</f>
        <v>1</v>
      </c>
      <c r="M340" s="21">
        <f>IF(D340 = C348,1,_xll.BDP(K340,$M$7)*L340)</f>
        <v>0.72060000000000002</v>
      </c>
      <c r="N340" s="7">
        <f t="shared" si="160"/>
        <v>14751.171912953598</v>
      </c>
      <c r="O340" s="53">
        <f>N340 / Y348</f>
        <v>9.215409230956731E-5</v>
      </c>
      <c r="P340" s="7">
        <f t="shared" si="161"/>
        <v>65223424.923674718</v>
      </c>
      <c r="Q340" s="54">
        <f>P340 / Y348*100</f>
        <v>40.746630549972089</v>
      </c>
      <c r="R340" s="54">
        <f t="shared" si="162"/>
        <v>0</v>
      </c>
      <c r="S340" s="150">
        <f t="shared" si="163"/>
        <v>40.746630549972089</v>
      </c>
      <c r="T340" s="33">
        <f t="shared" si="164"/>
        <v>1</v>
      </c>
      <c r="U340" s="43">
        <v>2</v>
      </c>
      <c r="V340" s="43">
        <v>1</v>
      </c>
      <c r="W340" s="142">
        <f t="shared" si="165"/>
        <v>0</v>
      </c>
      <c r="X340" s="43">
        <f t="shared" si="166"/>
        <v>9.215409230956731E-5</v>
      </c>
      <c r="Y340" s="3"/>
      <c r="Z340" s="21">
        <v>1.3940562599999999</v>
      </c>
      <c r="AA340" s="214">
        <f t="shared" si="167"/>
        <v>-5.9423899999999641E-3</v>
      </c>
      <c r="AB340" s="24">
        <f t="shared" si="168"/>
        <v>-0.42626615370601784</v>
      </c>
      <c r="AC340" s="146">
        <v>-47000000</v>
      </c>
      <c r="AD340" s="21">
        <f>IF(D340 = C348,1,_xll.BDP(K340,$AD$7)*L340)</f>
        <v>0.72460000000000002</v>
      </c>
      <c r="AE340" s="158">
        <f>AA340*AC340/AD340/Z340 / AF348</f>
        <v>1.7185230929860403E-3</v>
      </c>
      <c r="AF340" s="195"/>
      <c r="AG340" s="188"/>
    </row>
    <row r="341" spans="1:33" s="43" customFormat="1" x14ac:dyDescent="0.2">
      <c r="B341" s="48"/>
      <c r="C341" s="140" t="s">
        <v>251</v>
      </c>
      <c r="D341" s="43" t="s">
        <v>36</v>
      </c>
      <c r="E341" s="43" t="s">
        <v>538</v>
      </c>
      <c r="F341" s="21">
        <v>0.88170000000000004</v>
      </c>
      <c r="G341" s="21">
        <f>_xll.BDP(C341,$G$7)</f>
        <v>0.89415</v>
      </c>
      <c r="H341" s="36">
        <f t="shared" si="158"/>
        <v>1.2449999999999961E-2</v>
      </c>
      <c r="I341" s="24">
        <f t="shared" si="159"/>
        <v>1.4120449132357902</v>
      </c>
      <c r="J341" s="28">
        <v>0</v>
      </c>
      <c r="K341" s="51" t="str">
        <f>CONCATENATE(C348,D341, " Curncy")</f>
        <v>USDUSD Curncy</v>
      </c>
      <c r="L341" s="19">
        <f>IF(D341 = C348,1,_xll.BDP(K341,$L$7))</f>
        <v>1</v>
      </c>
      <c r="M341" s="21">
        <f>IF(D341 = C348,1,_xll.BDP(K341,$M$7)*L341)</f>
        <v>1</v>
      </c>
      <c r="N341" s="7">
        <f t="shared" si="160"/>
        <v>0</v>
      </c>
      <c r="O341" s="53">
        <f>N341 / Y348</f>
        <v>0</v>
      </c>
      <c r="P341" s="7">
        <f t="shared" si="161"/>
        <v>0</v>
      </c>
      <c r="Q341" s="54">
        <f>P341 / Y348*100</f>
        <v>0</v>
      </c>
      <c r="R341" s="54">
        <f t="shared" si="162"/>
        <v>0</v>
      </c>
      <c r="S341" s="150">
        <f t="shared" si="163"/>
        <v>0</v>
      </c>
      <c r="T341" s="33">
        <f t="shared" si="164"/>
        <v>1</v>
      </c>
      <c r="U341" s="43">
        <v>2</v>
      </c>
      <c r="V341" s="43">
        <v>1</v>
      </c>
      <c r="W341" s="142">
        <f t="shared" si="165"/>
        <v>0</v>
      </c>
      <c r="X341" s="43">
        <f t="shared" si="166"/>
        <v>0</v>
      </c>
      <c r="Y341" s="3"/>
      <c r="Z341" s="21">
        <v>0.88160000000000005</v>
      </c>
      <c r="AA341" s="214">
        <f t="shared" si="167"/>
        <v>9.9999999999988987E-5</v>
      </c>
      <c r="AB341" s="24">
        <f t="shared" si="168"/>
        <v>1.1343012704172978E-2</v>
      </c>
      <c r="AC341" s="146">
        <v>0</v>
      </c>
      <c r="AD341" s="21">
        <f>IF(D341 = C348,1,_xll.BDP(K341,$AD$7)*L341)</f>
        <v>1</v>
      </c>
      <c r="AE341" s="158">
        <f>AA341*AC341/AD341/Z341 / AF348</f>
        <v>0</v>
      </c>
      <c r="AF341" s="195"/>
      <c r="AG341" s="188"/>
    </row>
    <row r="342" spans="1:33" s="43" customFormat="1" x14ac:dyDescent="0.2">
      <c r="B342" s="48"/>
      <c r="C342" s="140" t="s">
        <v>259</v>
      </c>
      <c r="D342" s="43" t="s">
        <v>36</v>
      </c>
      <c r="E342" s="43" t="s">
        <v>262</v>
      </c>
      <c r="F342" s="21">
        <v>56.256230080000002</v>
      </c>
      <c r="G342" s="21">
        <f>_xll.BDP(C342,$G$7)</f>
        <v>56.675800000000002</v>
      </c>
      <c r="H342" s="36">
        <f t="shared" si="158"/>
        <v>0.41956992000000071</v>
      </c>
      <c r="I342" s="24">
        <f t="shared" si="159"/>
        <v>0.74581947528895043</v>
      </c>
      <c r="J342" s="28">
        <v>0</v>
      </c>
      <c r="K342" s="51" t="str">
        <f>CONCATENATE(C348,D342, " Curncy")</f>
        <v>USDUSD Curncy</v>
      </c>
      <c r="L342" s="19">
        <f>IF(D342 = C348,1,_xll.BDP(K342,$L$7))</f>
        <v>1</v>
      </c>
      <c r="M342" s="21">
        <f>IF(D342 = C348,1,_xll.BDP(K342,$M$7)*L342)</f>
        <v>1</v>
      </c>
      <c r="N342" s="7">
        <f t="shared" si="160"/>
        <v>0</v>
      </c>
      <c r="O342" s="53">
        <f>N342 / Y348</f>
        <v>0</v>
      </c>
      <c r="P342" s="7">
        <f t="shared" si="161"/>
        <v>0</v>
      </c>
      <c r="Q342" s="54">
        <f>P342 / Y348*100</f>
        <v>0</v>
      </c>
      <c r="R342" s="54">
        <f t="shared" si="162"/>
        <v>0</v>
      </c>
      <c r="S342" s="150">
        <f t="shared" si="163"/>
        <v>0</v>
      </c>
      <c r="T342" s="33">
        <f t="shared" si="164"/>
        <v>1</v>
      </c>
      <c r="U342" s="43">
        <v>2</v>
      </c>
      <c r="V342" s="43">
        <v>1</v>
      </c>
      <c r="W342" s="142">
        <f t="shared" si="165"/>
        <v>0</v>
      </c>
      <c r="X342" s="43">
        <f t="shared" si="166"/>
        <v>0</v>
      </c>
      <c r="Y342" s="3"/>
      <c r="Z342" s="21">
        <v>55.994467049999997</v>
      </c>
      <c r="AA342" s="214">
        <f t="shared" si="167"/>
        <v>0.26176303000000445</v>
      </c>
      <c r="AB342" s="24">
        <f t="shared" si="168"/>
        <v>0.46748017043588319</v>
      </c>
      <c r="AC342" s="146">
        <v>0</v>
      </c>
      <c r="AD342" s="21">
        <f>IF(D342 = C348,1,_xll.BDP(K342,$AD$7)*L342)</f>
        <v>1</v>
      </c>
      <c r="AE342" s="158">
        <f>AA342*AC342/AD342/Z342 / AF348</f>
        <v>0</v>
      </c>
      <c r="AF342" s="195"/>
      <c r="AG342" s="188"/>
    </row>
    <row r="343" spans="1:33" s="43" customFormat="1" x14ac:dyDescent="0.2">
      <c r="B343" s="48"/>
      <c r="C343" s="140" t="s">
        <v>266</v>
      </c>
      <c r="D343" s="43" t="s">
        <v>36</v>
      </c>
      <c r="E343" s="43" t="s">
        <v>267</v>
      </c>
      <c r="F343" s="21">
        <v>7.82604788</v>
      </c>
      <c r="G343" s="21">
        <f>_xll.BDP(C343,$G$7)</f>
        <v>7.8333000000000004</v>
      </c>
      <c r="H343" s="36">
        <f t="shared" si="158"/>
        <v>7.2521200000004171E-3</v>
      </c>
      <c r="I343" s="24">
        <f t="shared" si="159"/>
        <v>9.2666440471616651E-2</v>
      </c>
      <c r="J343" s="28">
        <v>104000000</v>
      </c>
      <c r="K343" s="51" t="str">
        <f>CONCATENATE(C348,D343, " Curncy")</f>
        <v>USDUSD Curncy</v>
      </c>
      <c r="L343" s="19">
        <f>IF(D343 = C348,1,_xll.BDP(K343,$L$7))</f>
        <v>1</v>
      </c>
      <c r="M343" s="21">
        <f>IF(D343 = C348,1,_xll.BDP(K343,$M$7)*L343)</f>
        <v>1</v>
      </c>
      <c r="N343" s="7">
        <f t="shared" si="160"/>
        <v>96283.87525053852</v>
      </c>
      <c r="O343" s="53">
        <f>N343 / Y348</f>
        <v>6.0150835337830302E-4</v>
      </c>
      <c r="P343" s="7">
        <f t="shared" si="161"/>
        <v>104000000</v>
      </c>
      <c r="Q343" s="54">
        <f>P343 / Y348*100</f>
        <v>64.971282666558054</v>
      </c>
      <c r="R343" s="54">
        <f t="shared" si="162"/>
        <v>0</v>
      </c>
      <c r="S343" s="150">
        <f t="shared" si="163"/>
        <v>64.971282666558054</v>
      </c>
      <c r="T343" s="33">
        <f t="shared" si="164"/>
        <v>1</v>
      </c>
      <c r="U343" s="43">
        <v>2</v>
      </c>
      <c r="V343" s="43">
        <v>1</v>
      </c>
      <c r="W343" s="142">
        <f t="shared" si="165"/>
        <v>0</v>
      </c>
      <c r="X343" s="43">
        <f t="shared" si="166"/>
        <v>6.0150835337830302E-4</v>
      </c>
      <c r="Y343" s="3"/>
      <c r="Z343" s="21">
        <v>7.8236777899999996</v>
      </c>
      <c r="AA343" s="214">
        <f t="shared" si="167"/>
        <v>2.3700900000003244E-3</v>
      </c>
      <c r="AB343" s="24">
        <f t="shared" si="168"/>
        <v>3.0293808917203943E-2</v>
      </c>
      <c r="AC343" s="146">
        <v>104000000</v>
      </c>
      <c r="AD343" s="21">
        <f>IF(D343 = C348,1,_xll.BDP(K343,$AD$7)*L343)</f>
        <v>1</v>
      </c>
      <c r="AE343" s="158">
        <f>AA343*AC343/AD343/Z343 / AF348</f>
        <v>1.9582233054472767E-4</v>
      </c>
      <c r="AF343" s="195"/>
      <c r="AG343" s="188"/>
    </row>
    <row r="344" spans="1:33" s="43" customFormat="1" x14ac:dyDescent="0.2">
      <c r="B344" s="48"/>
      <c r="C344" s="140" t="s">
        <v>326</v>
      </c>
      <c r="D344" s="43" t="s">
        <v>36</v>
      </c>
      <c r="E344" s="43" t="s">
        <v>268</v>
      </c>
      <c r="F344" s="21">
        <v>0.78094691000000005</v>
      </c>
      <c r="G344" s="21">
        <f>_xll.BDP(C344,$G$7)</f>
        <v>0.78120000000000001</v>
      </c>
      <c r="H344" s="36">
        <f t="shared" si="158"/>
        <v>2.5308999999995585E-4</v>
      </c>
      <c r="I344" s="24">
        <f t="shared" si="159"/>
        <v>3.2408092888152384E-2</v>
      </c>
      <c r="J344" s="28">
        <v>24000000</v>
      </c>
      <c r="K344" s="51" t="str">
        <f>CONCATENATE(C348,D344, " Curncy")</f>
        <v>USDUSD Curncy</v>
      </c>
      <c r="L344" s="19">
        <f>IF(D344 = C348,1,_xll.BDP(K344,$L$7))</f>
        <v>1</v>
      </c>
      <c r="M344" s="21">
        <f>IF(D344 = C348,1,_xll.BDP(K344,$M$7)*L344)</f>
        <v>1</v>
      </c>
      <c r="N344" s="7">
        <f t="shared" si="160"/>
        <v>7775.4224270339737</v>
      </c>
      <c r="O344" s="53">
        <f>N344 / Y348</f>
        <v>4.8574920034492228E-5</v>
      </c>
      <c r="P344" s="7">
        <f t="shared" si="161"/>
        <v>24000000</v>
      </c>
      <c r="Q344" s="54">
        <f>P344 / Y348*100</f>
        <v>14.99337292305186</v>
      </c>
      <c r="R344" s="54">
        <f t="shared" si="162"/>
        <v>0</v>
      </c>
      <c r="S344" s="150">
        <f t="shared" si="163"/>
        <v>14.99337292305186</v>
      </c>
      <c r="T344" s="33">
        <f t="shared" si="164"/>
        <v>1</v>
      </c>
      <c r="U344" s="43">
        <v>2</v>
      </c>
      <c r="V344" s="43">
        <v>1</v>
      </c>
      <c r="W344" s="142">
        <f t="shared" si="165"/>
        <v>0</v>
      </c>
      <c r="X344" s="43">
        <f t="shared" si="166"/>
        <v>4.8574920034492228E-5</v>
      </c>
      <c r="Y344" s="3"/>
      <c r="Z344" s="21">
        <v>0.78405104000000003</v>
      </c>
      <c r="AA344" s="214">
        <f t="shared" si="167"/>
        <v>-3.1041299999999827E-3</v>
      </c>
      <c r="AB344" s="24">
        <f t="shared" si="168"/>
        <v>-0.39590917448435275</v>
      </c>
      <c r="AC344" s="146">
        <v>24000000</v>
      </c>
      <c r="AD344" s="21">
        <f>IF(D344 = C348,1,_xll.BDP(K344,$AD$7)*L344)</f>
        <v>1</v>
      </c>
      <c r="AE344" s="158">
        <f>AA344*AC344/AD344/Z344 / AF348</f>
        <v>-5.9058416937312448E-4</v>
      </c>
      <c r="AF344" s="195"/>
      <c r="AG344" s="188"/>
    </row>
    <row r="345" spans="1:33" s="43" customFormat="1" x14ac:dyDescent="0.2">
      <c r="B345" s="48"/>
      <c r="C345" s="140" t="s">
        <v>261</v>
      </c>
      <c r="D345" s="43" t="s">
        <v>87</v>
      </c>
      <c r="E345" s="43" t="s">
        <v>539</v>
      </c>
      <c r="F345" s="21">
        <v>16.29034819</v>
      </c>
      <c r="G345" s="21">
        <f>_xll.BDP(C345,$G$7)</f>
        <v>16.364799999999999</v>
      </c>
      <c r="H345" s="36">
        <f t="shared" si="158"/>
        <v>7.4451809999999341E-2</v>
      </c>
      <c r="I345" s="24">
        <f t="shared" si="159"/>
        <v>0.45703019439266718</v>
      </c>
      <c r="J345" s="28">
        <v>0</v>
      </c>
      <c r="K345" s="51" t="str">
        <f>CONCATENATE(C348,D345, " Curncy")</f>
        <v>USDGBP Curncy</v>
      </c>
      <c r="L345" s="19">
        <f>IF(D345 = C348,1,_xll.BDP(K345,$L$7))</f>
        <v>1</v>
      </c>
      <c r="M345" s="21">
        <f>IF(D345 = C348,1,_xll.BDP(K345,$M$7)*L345)</f>
        <v>0.72060000000000002</v>
      </c>
      <c r="N345" s="7">
        <f t="shared" si="160"/>
        <v>0</v>
      </c>
      <c r="O345" s="53">
        <f>N345 / Y348</f>
        <v>0</v>
      </c>
      <c r="P345" s="7">
        <f t="shared" si="161"/>
        <v>0</v>
      </c>
      <c r="Q345" s="54">
        <f>P345 / Y348*100</f>
        <v>0</v>
      </c>
      <c r="R345" s="54">
        <f t="shared" si="162"/>
        <v>0</v>
      </c>
      <c r="S345" s="150">
        <f t="shared" si="163"/>
        <v>0</v>
      </c>
      <c r="T345" s="33">
        <f t="shared" si="164"/>
        <v>1</v>
      </c>
      <c r="U345" s="43">
        <v>2</v>
      </c>
      <c r="V345" s="43">
        <v>1</v>
      </c>
      <c r="W345" s="142">
        <f t="shared" si="165"/>
        <v>0</v>
      </c>
      <c r="X345" s="43">
        <f t="shared" si="166"/>
        <v>0</v>
      </c>
      <c r="Y345" s="3"/>
      <c r="Z345" s="21">
        <v>16.22039474</v>
      </c>
      <c r="AA345" s="214">
        <f t="shared" si="167"/>
        <v>6.9953449999999862E-2</v>
      </c>
      <c r="AB345" s="24">
        <f t="shared" si="168"/>
        <v>0.43126848095436587</v>
      </c>
      <c r="AC345" s="146">
        <v>0</v>
      </c>
      <c r="AD345" s="21">
        <f>IF(D345 = C348,1,_xll.BDP(K345,$AD$7)*L345)</f>
        <v>0.72460000000000002</v>
      </c>
      <c r="AE345" s="158">
        <f>AA345*AC345/AD345/Z345 / AF348</f>
        <v>0</v>
      </c>
      <c r="AF345" s="195"/>
      <c r="AG345" s="188"/>
    </row>
    <row r="346" spans="1:33" s="43" customFormat="1" x14ac:dyDescent="0.2">
      <c r="B346" s="48"/>
      <c r="C346" s="140" t="s">
        <v>265</v>
      </c>
      <c r="D346" s="43" t="s">
        <v>36</v>
      </c>
      <c r="E346" s="43" t="s">
        <v>540</v>
      </c>
      <c r="F346" s="21">
        <v>107.56192608989809</v>
      </c>
      <c r="G346" s="21">
        <f>_xll.BDP(C346,$G$7)</f>
        <v>105.99</v>
      </c>
      <c r="H346" s="36">
        <f t="shared" si="158"/>
        <v>-1.5719260898980991</v>
      </c>
      <c r="I346" s="24">
        <f t="shared" si="159"/>
        <v>-1.4614149699999932</v>
      </c>
      <c r="J346" s="28">
        <v>0</v>
      </c>
      <c r="K346" s="51" t="str">
        <f>CONCATENATE(C348,D346, " Curncy")</f>
        <v>USDUSD Curncy</v>
      </c>
      <c r="L346" s="19">
        <f>IF(D346 = C348,1,_xll.BDP(K346,$L$7))</f>
        <v>1</v>
      </c>
      <c r="M346" s="21">
        <f>IF(D346 = C348,1,_xll.BDP(K346,$M$7)*L346)</f>
        <v>1</v>
      </c>
      <c r="N346" s="7">
        <f t="shared" si="160"/>
        <v>0</v>
      </c>
      <c r="O346" s="53">
        <f>N346 / Y348</f>
        <v>0</v>
      </c>
      <c r="P346" s="7">
        <f t="shared" si="161"/>
        <v>0</v>
      </c>
      <c r="Q346" s="54">
        <f>P346 / Y348*100</f>
        <v>0</v>
      </c>
      <c r="R346" s="54">
        <f t="shared" si="162"/>
        <v>0</v>
      </c>
      <c r="S346" s="150">
        <f t="shared" si="163"/>
        <v>0</v>
      </c>
      <c r="T346" s="33">
        <f t="shared" si="164"/>
        <v>1</v>
      </c>
      <c r="U346" s="43">
        <v>2</v>
      </c>
      <c r="V346" s="43">
        <v>1</v>
      </c>
      <c r="W346" s="142">
        <f t="shared" si="165"/>
        <v>0</v>
      </c>
      <c r="X346" s="43">
        <f t="shared" si="166"/>
        <v>0</v>
      </c>
      <c r="Y346" s="3"/>
      <c r="Z346" s="21">
        <v>106.93528811039998</v>
      </c>
      <c r="AA346" s="214">
        <f t="shared" si="167"/>
        <v>0.6266379794981134</v>
      </c>
      <c r="AB346" s="24">
        <f t="shared" si="168"/>
        <v>0.58599737333776325</v>
      </c>
      <c r="AC346" s="146">
        <v>0</v>
      </c>
      <c r="AD346" s="21">
        <f>IF(D346 = C348,1,_xll.BDP(K346,$AD$7)*L346)</f>
        <v>1</v>
      </c>
      <c r="AE346" s="158">
        <f>AA346*AC346/AD346/Z346 / AF348</f>
        <v>0</v>
      </c>
      <c r="AF346" s="195"/>
      <c r="AG346" s="188"/>
    </row>
    <row r="347" spans="1:33" s="43" customFormat="1" x14ac:dyDescent="0.2">
      <c r="B347" s="48"/>
      <c r="C347" s="140" t="s">
        <v>258</v>
      </c>
      <c r="D347" s="43" t="s">
        <v>36</v>
      </c>
      <c r="E347" s="43" t="s">
        <v>260</v>
      </c>
      <c r="F347" s="21">
        <v>8.2225671315048317</v>
      </c>
      <c r="G347" s="21">
        <f>_xll.BDP(C347,$G$7)</f>
        <v>8.2152999999999992</v>
      </c>
      <c r="H347" s="36">
        <f t="shared" si="158"/>
        <v>-7.2671315048324914E-3</v>
      </c>
      <c r="I347" s="24">
        <f t="shared" si="159"/>
        <v>-8.8380324400009078E-2</v>
      </c>
      <c r="J347" s="28">
        <v>0</v>
      </c>
      <c r="K347" s="51" t="str">
        <f>CONCATENATE(C348,D347, " Curncy")</f>
        <v>USDUSD Curncy</v>
      </c>
      <c r="L347" s="19">
        <f>IF(D347 = C348,1,_xll.BDP(K347,$L$7))</f>
        <v>1</v>
      </c>
      <c r="M347" s="21">
        <f>IF(D347 = C348,1,_xll.BDP(K347,$M$7)*L347)</f>
        <v>1</v>
      </c>
      <c r="N347" s="7">
        <f t="shared" si="160"/>
        <v>0</v>
      </c>
      <c r="O347" s="53">
        <f>N347 / Y348</f>
        <v>0</v>
      </c>
      <c r="P347" s="7">
        <f t="shared" si="161"/>
        <v>0</v>
      </c>
      <c r="Q347" s="54">
        <f>P347 / Y348*100</f>
        <v>0</v>
      </c>
      <c r="R347" s="54">
        <f t="shared" si="162"/>
        <v>0</v>
      </c>
      <c r="S347" s="150">
        <f t="shared" si="163"/>
        <v>0</v>
      </c>
      <c r="T347" s="33">
        <f t="shared" si="164"/>
        <v>1</v>
      </c>
      <c r="U347" s="43">
        <v>2</v>
      </c>
      <c r="V347" s="43">
        <v>1</v>
      </c>
      <c r="W347" s="142">
        <f t="shared" si="165"/>
        <v>0</v>
      </c>
      <c r="X347" s="43">
        <f t="shared" si="166"/>
        <v>0</v>
      </c>
      <c r="Y347" s="3"/>
      <c r="Z347" s="21">
        <v>8.1633032904724541</v>
      </c>
      <c r="AA347" s="214">
        <f t="shared" si="167"/>
        <v>5.9263841032377584E-2</v>
      </c>
      <c r="AB347" s="24">
        <f t="shared" si="168"/>
        <v>0.7259786746076865</v>
      </c>
      <c r="AC347" s="146">
        <v>0</v>
      </c>
      <c r="AD347" s="21">
        <f>IF(D347 = C348,1,_xll.BDP(K347,$AD$7)*L347)</f>
        <v>1</v>
      </c>
      <c r="AE347" s="158">
        <f>AA347*AC347/AD347/Z347 / AF348</f>
        <v>0</v>
      </c>
      <c r="AF347" s="195"/>
      <c r="AG347" s="188"/>
    </row>
    <row r="348" spans="1:33" s="43" customFormat="1" ht="12.75" thickBot="1" x14ac:dyDescent="0.25">
      <c r="A348" s="43" t="s">
        <v>535</v>
      </c>
      <c r="B348" s="48"/>
      <c r="C348" s="140" t="s">
        <v>36</v>
      </c>
      <c r="F348" s="20"/>
      <c r="G348" s="20"/>
      <c r="H348" s="36"/>
      <c r="I348" s="24"/>
      <c r="J348" s="28"/>
      <c r="K348" s="51"/>
      <c r="L348" s="19"/>
      <c r="M348" s="21"/>
      <c r="N348" s="211">
        <f t="shared" ref="N348:S348" si="169" xml:space="preserve"> SUM(N338:N347)</f>
        <v>118810.46959052609</v>
      </c>
      <c r="O348" s="18" t="e">
        <f t="shared" si="169"/>
        <v>#REF!</v>
      </c>
      <c r="P348" s="211">
        <f t="shared" si="169"/>
        <v>193223424.9236747</v>
      </c>
      <c r="Q348" s="212">
        <f t="shared" si="169"/>
        <v>120.71128613958201</v>
      </c>
      <c r="R348" s="212">
        <f t="shared" si="169"/>
        <v>0</v>
      </c>
      <c r="S348" s="213">
        <f t="shared" si="169"/>
        <v>120.71128613958201</v>
      </c>
      <c r="T348" s="33"/>
      <c r="W348" s="203">
        <f xml:space="preserve"> SUM(W338:W347)</f>
        <v>0</v>
      </c>
      <c r="X348" s="5">
        <f xml:space="preserve"> SUM(X338:X347)</f>
        <v>7.4223736572236253E-4</v>
      </c>
      <c r="Y348" s="3">
        <v>160070720.0652678</v>
      </c>
      <c r="Z348" s="20"/>
      <c r="AA348" s="19"/>
      <c r="AB348" s="24"/>
      <c r="AC348" s="146"/>
      <c r="AD348" s="21"/>
      <c r="AE348" s="204" t="e">
        <f xml:space="preserve"> SUM(AE338:AE347)</f>
        <v>#REF!</v>
      </c>
      <c r="AF348" s="195">
        <v>160888501.2564792</v>
      </c>
      <c r="AG348" s="188"/>
    </row>
    <row r="349" spans="1:33" ht="12.75" thickTop="1" x14ac:dyDescent="0.2"/>
    <row r="350" spans="1:33" s="43" customFormat="1" x14ac:dyDescent="0.2">
      <c r="A350" s="43" t="s">
        <v>545</v>
      </c>
      <c r="B350" s="48"/>
      <c r="C350" s="140"/>
      <c r="E350" s="5" t="s">
        <v>275</v>
      </c>
      <c r="F350" s="2"/>
      <c r="G350" s="2"/>
      <c r="H350" s="33"/>
      <c r="I350" s="22"/>
      <c r="J350" s="25"/>
      <c r="K350" s="48"/>
      <c r="M350" s="4"/>
      <c r="N350" s="7"/>
      <c r="O350" s="8"/>
      <c r="P350" s="7"/>
      <c r="Q350" s="10"/>
      <c r="R350" s="10"/>
      <c r="S350" s="150"/>
      <c r="T350" s="33"/>
      <c r="W350" s="142"/>
      <c r="Y350" s="3"/>
      <c r="Z350" s="2"/>
      <c r="AA350" s="19"/>
      <c r="AB350" s="22"/>
      <c r="AC350" s="146"/>
      <c r="AD350" s="21"/>
      <c r="AE350" s="158"/>
      <c r="AF350" s="195"/>
      <c r="AG350" s="188"/>
    </row>
    <row r="351" spans="1:33" s="43" customFormat="1" x14ac:dyDescent="0.2">
      <c r="A351" s="43" t="s">
        <v>545</v>
      </c>
      <c r="B351" s="48"/>
      <c r="C351" s="140"/>
      <c r="E351" s="43" t="s">
        <v>274</v>
      </c>
      <c r="F351" s="2"/>
      <c r="G351" s="2"/>
      <c r="H351" s="33"/>
      <c r="I351" s="22"/>
      <c r="J351" s="25"/>
      <c r="K351" s="48"/>
      <c r="M351" s="4"/>
      <c r="N351" s="7"/>
      <c r="O351" s="8" t="e">
        <f>O348</f>
        <v>#REF!</v>
      </c>
      <c r="P351" s="7"/>
      <c r="Q351" s="10"/>
      <c r="R351" s="10"/>
      <c r="S351" s="150"/>
      <c r="T351" s="33"/>
      <c r="W351" s="142"/>
      <c r="Y351" s="3"/>
      <c r="Z351" s="2"/>
      <c r="AA351" s="19"/>
      <c r="AB351" s="22"/>
      <c r="AC351" s="146"/>
      <c r="AD351" s="21"/>
      <c r="AE351" s="8" t="e">
        <f>AE348</f>
        <v>#REF!</v>
      </c>
      <c r="AF351" s="195"/>
      <c r="AG351" s="188"/>
    </row>
    <row r="352" spans="1:33" s="43" customFormat="1" x14ac:dyDescent="0.2">
      <c r="A352" s="43" t="s">
        <v>545</v>
      </c>
      <c r="B352" s="48"/>
      <c r="C352" s="140" t="s">
        <v>255</v>
      </c>
      <c r="D352" s="43" t="s">
        <v>87</v>
      </c>
      <c r="E352" s="43" t="s">
        <v>541</v>
      </c>
      <c r="F352" s="20">
        <f>F353</f>
        <v>1.38811387</v>
      </c>
      <c r="G352" s="20">
        <f>G353</f>
        <v>1.3877999999999999</v>
      </c>
      <c r="H352" s="36">
        <f>H353</f>
        <v>-3.1387000000004939E-4</v>
      </c>
      <c r="I352" s="24">
        <f>I353</f>
        <v>-2.2611257389139796E-2</v>
      </c>
      <c r="J352" s="28">
        <f>-Y354</f>
        <v>-14466642.830196381</v>
      </c>
      <c r="K352" s="51" t="str">
        <f>K353</f>
        <v>GBPGBP Curncy</v>
      </c>
      <c r="L352" s="19">
        <f>L353</f>
        <v>1</v>
      </c>
      <c r="M352" s="21">
        <f>M353</f>
        <v>1</v>
      </c>
      <c r="N352" s="7">
        <f>H352*J352</f>
        <v>4540.645185114452</v>
      </c>
      <c r="O352" s="53">
        <f>N352 / Y354</f>
        <v>3.1387000000004933E-4</v>
      </c>
      <c r="P352" s="7"/>
      <c r="Q352" s="54"/>
      <c r="R352" s="54"/>
      <c r="S352" s="150"/>
      <c r="T352" s="33">
        <f>IF(EXACT(D352,UPPER(D352)),1,0.01)/V352</f>
        <v>1</v>
      </c>
      <c r="U352" s="43">
        <v>2</v>
      </c>
      <c r="V352" s="43">
        <v>1</v>
      </c>
      <c r="W352" s="142"/>
      <c r="Y352" s="3"/>
      <c r="Z352" s="215">
        <f>Z353</f>
        <v>1.3940562599999999</v>
      </c>
      <c r="AA352" s="216">
        <f>AA353</f>
        <v>-5.9423899999999641E-3</v>
      </c>
      <c r="AB352" s="24">
        <f>AB353</f>
        <v>-0.42626615370601784</v>
      </c>
      <c r="AC352" s="146">
        <f>-AF354</f>
        <v>-14501547.884931371</v>
      </c>
      <c r="AD352" s="21">
        <f>AD353</f>
        <v>1</v>
      </c>
      <c r="AE352" s="158">
        <f>AA352*AC352/AD352/Z352 / AF354</f>
        <v>4.2626615370601794E-3</v>
      </c>
      <c r="AF352" s="195"/>
      <c r="AG352" s="188"/>
    </row>
    <row r="353" spans="1:33" s="43" customFormat="1" x14ac:dyDescent="0.2">
      <c r="B353" s="48"/>
      <c r="C353" s="140" t="s">
        <v>255</v>
      </c>
      <c r="D353" s="43" t="s">
        <v>87</v>
      </c>
      <c r="E353" s="43" t="s">
        <v>542</v>
      </c>
      <c r="F353" s="20">
        <v>1.38811387</v>
      </c>
      <c r="G353" s="20">
        <f>_xll.BDP(C353,$G$7)</f>
        <v>1.3877999999999999</v>
      </c>
      <c r="H353" s="36">
        <f>IF(OR(G353="#N/A N/A",F353="#N/A N/A"),0,  G353 - F353)</f>
        <v>-3.1387000000004939E-4</v>
      </c>
      <c r="I353" s="24">
        <f>IF(OR(F353=0,F353="#N/A N/A"),0,H353 / F353*100)</f>
        <v>-2.2611257389139796E-2</v>
      </c>
      <c r="J353" s="28">
        <v>7988000</v>
      </c>
      <c r="K353" s="51" t="str">
        <f>CONCATENATE(C354,D353, " Curncy")</f>
        <v>GBPGBP Curncy</v>
      </c>
      <c r="L353" s="19">
        <f>IF(D353 = C354,1,_xll.BDP(K353,$L$7))</f>
        <v>1</v>
      </c>
      <c r="M353" s="21">
        <f>IF(D353 = C354,1,_xll.BDP(K353,$M$7)*L353)</f>
        <v>1</v>
      </c>
      <c r="N353" s="7">
        <f>H353*J353/M353/G353</f>
        <v>-1806.5957342559407</v>
      </c>
      <c r="O353" s="53">
        <f>N353 / Y354</f>
        <v>-1.2488009522741613E-4</v>
      </c>
      <c r="P353" s="7">
        <f>ABS(J353/M353)</f>
        <v>7988000</v>
      </c>
      <c r="Q353" s="54">
        <f>P353 / Y354*100</f>
        <v>55.216680841297617</v>
      </c>
      <c r="R353" s="54">
        <f>IF(Q353&lt;0,Q353,0)</f>
        <v>0</v>
      </c>
      <c r="S353" s="150">
        <f>IF(Q353&gt;0,Q353,0)</f>
        <v>55.216680841297617</v>
      </c>
      <c r="T353" s="33">
        <f>IF(EXACT(D353,UPPER(D353)),1,0.01)/V353</f>
        <v>1</v>
      </c>
      <c r="U353" s="43">
        <v>2</v>
      </c>
      <c r="V353" s="43">
        <v>1</v>
      </c>
      <c r="W353" s="142">
        <f>IF(AND(Q353&lt;0,O353&gt;0),O353,0)</f>
        <v>0</v>
      </c>
      <c r="X353" s="43">
        <f>IF(AND(Q353&gt;0,O353&gt;0),O353,0)</f>
        <v>0</v>
      </c>
      <c r="Y353" s="3"/>
      <c r="Z353" s="215">
        <v>1.3940562599999999</v>
      </c>
      <c r="AA353" s="216">
        <f>IF(OR(F353="#N/A N/A",Z353="#N/A N/A"),0,  F353 - Z353)</f>
        <v>-5.9423899999999641E-3</v>
      </c>
      <c r="AB353" s="24">
        <f>IF(OR(Z353=0,Z353="#N/A N/A"),0,AA353 / Z353*100)</f>
        <v>-0.42626615370601784</v>
      </c>
      <c r="AC353" s="146">
        <v>8123000</v>
      </c>
      <c r="AD353" s="21">
        <f>IF(D353 = C354,1,_xll.BDP(K353,$AD$7)*L353)</f>
        <v>1</v>
      </c>
      <c r="AE353" s="158">
        <f>AA353*AC353/AD353/Z353 / AF354</f>
        <v>-2.3877175002483329E-3</v>
      </c>
      <c r="AF353" s="195"/>
      <c r="AG353" s="188"/>
    </row>
    <row r="354" spans="1:33" s="43" customFormat="1" ht="12.75" thickBot="1" x14ac:dyDescent="0.25">
      <c r="A354" s="43" t="s">
        <v>536</v>
      </c>
      <c r="B354" s="48"/>
      <c r="C354" s="140" t="s">
        <v>87</v>
      </c>
      <c r="F354" s="20"/>
      <c r="G354" s="20"/>
      <c r="H354" s="36"/>
      <c r="I354" s="24"/>
      <c r="J354" s="28"/>
      <c r="K354" s="51"/>
      <c r="L354" s="19"/>
      <c r="M354" s="21"/>
      <c r="N354" s="211">
        <f t="shared" ref="N354:S354" si="170" xml:space="preserve"> SUM(N351:N353)</f>
        <v>2734.0494508585116</v>
      </c>
      <c r="O354" s="18" t="e">
        <f t="shared" si="170"/>
        <v>#REF!</v>
      </c>
      <c r="P354" s="211">
        <f t="shared" si="170"/>
        <v>7988000</v>
      </c>
      <c r="Q354" s="212">
        <f t="shared" si="170"/>
        <v>55.216680841297617</v>
      </c>
      <c r="R354" s="212">
        <f t="shared" si="170"/>
        <v>0</v>
      </c>
      <c r="S354" s="213">
        <f t="shared" si="170"/>
        <v>55.216680841297617</v>
      </c>
      <c r="T354" s="33"/>
      <c r="W354" s="203">
        <f xml:space="preserve"> SUM(W351:W353)</f>
        <v>0</v>
      </c>
      <c r="X354" s="5">
        <f xml:space="preserve"> SUM(X351:X353)</f>
        <v>0</v>
      </c>
      <c r="Y354" s="3">
        <v>14466642.830196381</v>
      </c>
      <c r="Z354" s="20"/>
      <c r="AA354" s="19"/>
      <c r="AB354" s="24"/>
      <c r="AC354" s="146"/>
      <c r="AD354" s="21"/>
      <c r="AE354" s="204" t="e">
        <f xml:space="preserve"> SUM(AE351:AE353)</f>
        <v>#REF!</v>
      </c>
      <c r="AF354" s="195">
        <v>14501547.884931371</v>
      </c>
      <c r="AG354" s="188"/>
    </row>
    <row r="355" spans="1:33" ht="12.75" thickTop="1" x14ac:dyDescent="0.2"/>
    <row r="356" spans="1:33" s="43" customFormat="1" x14ac:dyDescent="0.2">
      <c r="A356" s="43" t="s">
        <v>545</v>
      </c>
      <c r="B356" s="48"/>
      <c r="C356" s="140"/>
      <c r="E356" s="5" t="s">
        <v>276</v>
      </c>
      <c r="F356" s="2"/>
      <c r="G356" s="2"/>
      <c r="H356" s="33"/>
      <c r="I356" s="22"/>
      <c r="J356" s="25"/>
      <c r="K356" s="48"/>
      <c r="M356" s="4"/>
      <c r="N356" s="7"/>
      <c r="O356" s="8"/>
      <c r="P356" s="7"/>
      <c r="Q356" s="10"/>
      <c r="R356" s="10"/>
      <c r="S356" s="150"/>
      <c r="T356" s="33"/>
      <c r="W356" s="142"/>
      <c r="Y356" s="3"/>
      <c r="Z356" s="2"/>
      <c r="AA356" s="19"/>
      <c r="AB356" s="22"/>
      <c r="AC356" s="146"/>
      <c r="AD356" s="21"/>
      <c r="AE356" s="158"/>
      <c r="AF356" s="195"/>
      <c r="AG356" s="188"/>
    </row>
    <row r="357" spans="1:33" s="43" customFormat="1" x14ac:dyDescent="0.2">
      <c r="A357" s="43" t="s">
        <v>545</v>
      </c>
      <c r="B357" s="48"/>
      <c r="C357" s="140"/>
      <c r="E357" s="43" t="s">
        <v>274</v>
      </c>
      <c r="F357" s="2"/>
      <c r="G357" s="2"/>
      <c r="H357" s="33"/>
      <c r="I357" s="22"/>
      <c r="J357" s="25"/>
      <c r="K357" s="48"/>
      <c r="M357" s="4"/>
      <c r="N357" s="7"/>
      <c r="O357" s="8" t="e">
        <f>O348</f>
        <v>#REF!</v>
      </c>
      <c r="P357" s="7"/>
      <c r="Q357" s="10"/>
      <c r="R357" s="10"/>
      <c r="S357" s="150"/>
      <c r="T357" s="33"/>
      <c r="W357" s="142"/>
      <c r="Y357" s="3"/>
      <c r="Z357" s="2"/>
      <c r="AA357" s="19"/>
      <c r="AB357" s="22"/>
      <c r="AC357" s="146"/>
      <c r="AD357" s="21"/>
      <c r="AE357" s="8" t="e">
        <f>AE348</f>
        <v>#REF!</v>
      </c>
      <c r="AF357" s="195"/>
      <c r="AG357" s="188"/>
    </row>
    <row r="358" spans="1:33" s="43" customFormat="1" x14ac:dyDescent="0.2">
      <c r="A358" s="43" t="s">
        <v>545</v>
      </c>
      <c r="B358" s="48"/>
      <c r="C358" s="140" t="s">
        <v>255</v>
      </c>
      <c r="D358" s="43" t="s">
        <v>87</v>
      </c>
      <c r="E358" s="43" t="s">
        <v>541</v>
      </c>
      <c r="F358" s="20">
        <f>F359</f>
        <v>1.38811387</v>
      </c>
      <c r="G358" s="20">
        <f>G359</f>
        <v>1.3877999999999999</v>
      </c>
      <c r="H358" s="36">
        <f>H359</f>
        <v>-3.1387000000004939E-4</v>
      </c>
      <c r="I358" s="24">
        <f>I359</f>
        <v>-2.2611257389139796E-2</v>
      </c>
      <c r="J358" s="28">
        <f>-Y360</f>
        <v>-32193569.245552789</v>
      </c>
      <c r="K358" s="51" t="str">
        <f>K359</f>
        <v>GBPGBP Curncy</v>
      </c>
      <c r="L358" s="19">
        <f>L359</f>
        <v>1</v>
      </c>
      <c r="M358" s="21">
        <f>M359</f>
        <v>1</v>
      </c>
      <c r="N358" s="7">
        <f>H358*J358</f>
        <v>10104.595579103245</v>
      </c>
      <c r="O358" s="53">
        <f>N358 / Y360</f>
        <v>3.1387000000004939E-4</v>
      </c>
      <c r="P358" s="7"/>
      <c r="Q358" s="54"/>
      <c r="R358" s="54"/>
      <c r="S358" s="150"/>
      <c r="T358" s="33">
        <f>IF(EXACT(D358,UPPER(D358)),1,0.01)/V358</f>
        <v>1</v>
      </c>
      <c r="U358" s="43">
        <v>2</v>
      </c>
      <c r="V358" s="43">
        <v>1</v>
      </c>
      <c r="W358" s="142"/>
      <c r="Y358" s="3"/>
      <c r="Z358" s="20">
        <f>Z359</f>
        <v>1.3940562599999999</v>
      </c>
      <c r="AA358" s="214">
        <f>AA359</f>
        <v>-5.9423899999999641E-3</v>
      </c>
      <c r="AB358" s="24">
        <f>AB359</f>
        <v>-0.42626615370601784</v>
      </c>
      <c r="AC358" s="146">
        <f>-AF360</f>
        <v>-32270735.381701339</v>
      </c>
      <c r="AD358" s="21">
        <f>AD359</f>
        <v>1</v>
      </c>
      <c r="AE358" s="158">
        <f>AA358*AC358/AD358/Z358 / AF360</f>
        <v>4.2626615370601785E-3</v>
      </c>
      <c r="AF358" s="195"/>
      <c r="AG358" s="188"/>
    </row>
    <row r="359" spans="1:33" s="43" customFormat="1" x14ac:dyDescent="0.2">
      <c r="B359" s="48"/>
      <c r="C359" s="140" t="s">
        <v>255</v>
      </c>
      <c r="D359" s="43" t="s">
        <v>87</v>
      </c>
      <c r="E359" s="43" t="s">
        <v>542</v>
      </c>
      <c r="F359" s="20">
        <v>1.38811387</v>
      </c>
      <c r="G359" s="20">
        <f>_xll.BDP(C359,$G$7)</f>
        <v>1.3877999999999999</v>
      </c>
      <c r="H359" s="36">
        <f>IF(OR(G359="#N/A N/A",F359="#N/A N/A"),0,  G359 - F359)</f>
        <v>-3.1387000000004939E-4</v>
      </c>
      <c r="I359" s="24">
        <f>IF(OR(F359=0,F359="#N/A N/A"),0,H359 / F359*100)</f>
        <v>-2.2611257389139796E-2</v>
      </c>
      <c r="J359" s="28">
        <v>18196000</v>
      </c>
      <c r="K359" s="51" t="str">
        <f>CONCATENATE(C360,D359, " Curncy")</f>
        <v>GBPGBP Curncy</v>
      </c>
      <c r="L359" s="19">
        <f>IF(D359 = C360,1,_xll.BDP(K359,$L$7))</f>
        <v>1</v>
      </c>
      <c r="M359" s="21">
        <f>IF(D359 = C360,1,_xll.BDP(K359,$M$7)*L359)</f>
        <v>1</v>
      </c>
      <c r="N359" s="7">
        <f>H359*J359/M359/G359</f>
        <v>-4115.2749099300327</v>
      </c>
      <c r="O359" s="53">
        <f>N359 / Y360</f>
        <v>-1.2782909774747996E-4</v>
      </c>
      <c r="P359" s="7">
        <f>ABS(J359/M359)</f>
        <v>18196000</v>
      </c>
      <c r="Q359" s="54">
        <f>P359 / Y360*100</f>
        <v>56.520604662415899</v>
      </c>
      <c r="R359" s="54">
        <f>IF(Q359&lt;0,Q359,0)</f>
        <v>0</v>
      </c>
      <c r="S359" s="150">
        <f>IF(Q359&gt;0,Q359,0)</f>
        <v>56.520604662415899</v>
      </c>
      <c r="T359" s="33">
        <f>IF(EXACT(D359,UPPER(D359)),1,0.01)/V359</f>
        <v>1</v>
      </c>
      <c r="U359" s="43">
        <v>2</v>
      </c>
      <c r="V359" s="43">
        <v>1</v>
      </c>
      <c r="W359" s="142">
        <f>IF(AND(Q359&lt;0,O359&gt;0),O359,0)</f>
        <v>0</v>
      </c>
      <c r="X359" s="43">
        <f>IF(AND(Q359&gt;0,O359&gt;0),O359,0)</f>
        <v>0</v>
      </c>
      <c r="Y359" s="3"/>
      <c r="Z359" s="21">
        <v>1.3940562599999999</v>
      </c>
      <c r="AA359" s="214">
        <f>IF(OR(F359="#N/A N/A",Z359="#N/A N/A"),0,  F359 - Z359)</f>
        <v>-5.9423899999999641E-3</v>
      </c>
      <c r="AB359" s="24">
        <f>IF(OR(Z359=0,Z359="#N/A N/A"),0,AA359 / Z359*100)</f>
        <v>-0.42626615370601784</v>
      </c>
      <c r="AC359" s="146">
        <v>18196000</v>
      </c>
      <c r="AD359" s="21">
        <f>IF(D359 = C360,1,_xll.BDP(K359,$AD$7)*L359)</f>
        <v>1</v>
      </c>
      <c r="AE359" s="158">
        <f>AA359*AC359/AD359/Z359 / AF360</f>
        <v>-2.4035209737528398E-3</v>
      </c>
      <c r="AF359" s="195"/>
      <c r="AG359" s="188"/>
    </row>
    <row r="360" spans="1:33" ht="12.75" thickBot="1" x14ac:dyDescent="0.25">
      <c r="A360" s="43" t="s">
        <v>537</v>
      </c>
      <c r="C360" s="140" t="s">
        <v>87</v>
      </c>
      <c r="N360" s="211">
        <f t="shared" ref="N360:S360" si="171" xml:space="preserve"> SUM(N357:N359)</f>
        <v>5989.3206691732121</v>
      </c>
      <c r="O360" s="18" t="e">
        <f xml:space="preserve"> SUM(O357:O359)</f>
        <v>#REF!</v>
      </c>
      <c r="P360" s="211">
        <f t="shared" si="171"/>
        <v>18196000</v>
      </c>
      <c r="Q360" s="149">
        <f t="shared" si="171"/>
        <v>56.520604662415899</v>
      </c>
      <c r="R360" s="149">
        <f t="shared" si="171"/>
        <v>0</v>
      </c>
      <c r="S360" s="213">
        <f t="shared" si="171"/>
        <v>56.520604662415899</v>
      </c>
      <c r="W360" s="203">
        <f xml:space="preserve"> SUM(W357:W359)</f>
        <v>0</v>
      </c>
      <c r="X360" s="5">
        <f xml:space="preserve"> SUM(X357:X359)</f>
        <v>0</v>
      </c>
      <c r="Y360" s="3">
        <v>32193569.245552789</v>
      </c>
      <c r="AE360" s="204" t="e">
        <f xml:space="preserve"> SUM(AE357:AE359)</f>
        <v>#REF!</v>
      </c>
      <c r="AF360" s="195">
        <v>32270735.381701339</v>
      </c>
    </row>
    <row r="361" spans="1:33" ht="12.75" thickTop="1" x14ac:dyDescent="0.2"/>
  </sheetData>
  <dataConsolidate/>
  <mergeCells count="5">
    <mergeCell ref="J1:M1"/>
    <mergeCell ref="N1:O1"/>
    <mergeCell ref="P1:Q1"/>
    <mergeCell ref="R1:S1"/>
    <mergeCell ref="Z6:AF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2018-03-06T16:43:30Z</dcterms:modified>
</cp:coreProperties>
</file>