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odey\code\Odey.Excel\Odey.Excel.CrispinsSpreadsheet\"/>
    </mc:Choice>
  </mc:AlternateContent>
  <bookViews>
    <workbookView xWindow="0" yWindow="0" windowWidth="29190" windowHeight="10500" activeTab="1"/>
  </bookViews>
  <sheets>
    <sheet name="Sheet1" sheetId="1" r:id="rId1"/>
    <sheet name="Portfolio" sheetId="2" r:id="rId2"/>
  </sheets>
  <definedNames>
    <definedName name="FundCurrency">Portfolio!$B$2</definedName>
    <definedName name="NAV">Portfolio!$C$2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" i="2" l="1"/>
  <c r="M5" i="2" l="1"/>
  <c r="E6" i="2"/>
  <c r="C6" i="2"/>
  <c r="S6" i="2" l="1"/>
  <c r="J6" i="2"/>
  <c r="K6" i="2"/>
  <c r="L6" i="2"/>
  <c r="F10" i="2"/>
  <c r="C10" i="2"/>
  <c r="D10" i="2"/>
  <c r="F6" i="2"/>
  <c r="D6" i="2"/>
  <c r="C9" i="2"/>
  <c r="D9" i="2"/>
  <c r="E9" i="2"/>
  <c r="F9" i="2"/>
  <c r="E10" i="2"/>
  <c r="O6" i="2" l="1"/>
  <c r="P6" i="2" s="1"/>
  <c r="Q6" i="2" s="1"/>
  <c r="S10" i="2"/>
  <c r="J10" i="2"/>
  <c r="S9" i="2"/>
  <c r="J9" i="2"/>
  <c r="G10" i="2"/>
  <c r="H10" i="2" s="1"/>
  <c r="G6" i="2"/>
  <c r="H6" i="2" s="1"/>
  <c r="G9" i="2"/>
  <c r="H9" i="2" s="1"/>
  <c r="K9" i="2"/>
  <c r="L10" i="2"/>
  <c r="L9" i="2"/>
  <c r="O9" i="2" l="1"/>
  <c r="P9" i="2" s="1"/>
  <c r="O7" i="2"/>
  <c r="M9" i="2"/>
  <c r="M6" i="2"/>
  <c r="M7" i="2" s="1"/>
  <c r="R9" i="2" l="1"/>
  <c r="Q9" i="2"/>
  <c r="P7" i="2"/>
  <c r="R6" i="2"/>
  <c r="R7" i="2" s="1"/>
  <c r="O11" i="2"/>
  <c r="O13" i="2" s="1"/>
  <c r="N6" i="2"/>
  <c r="N9" i="2"/>
  <c r="M11" i="2"/>
  <c r="M13" i="2" s="1"/>
  <c r="N7" i="2" l="1"/>
  <c r="Q7" i="2"/>
  <c r="R11" i="2"/>
  <c r="R13" i="2" s="1"/>
  <c r="P11" i="2"/>
  <c r="P13" i="2" s="1"/>
  <c r="N11" i="2"/>
  <c r="Q11" i="2"/>
  <c r="N13" i="2" l="1"/>
  <c r="Q13" i="2"/>
</calcChain>
</file>

<file path=xl/sharedStrings.xml><?xml version="1.0" encoding="utf-8"?>
<sst xmlns="http://schemas.openxmlformats.org/spreadsheetml/2006/main" count="36" uniqueCount="35">
  <si>
    <t>SKY LN Equity</t>
  </si>
  <si>
    <t>Units</t>
  </si>
  <si>
    <t>Ticker</t>
  </si>
  <si>
    <t>Name</t>
  </si>
  <si>
    <t>VOD LN Equity</t>
  </si>
  <si>
    <t>NAME</t>
  </si>
  <si>
    <t>Close</t>
  </si>
  <si>
    <t>PX_YEST_CLOSE</t>
  </si>
  <si>
    <t>EUR</t>
  </si>
  <si>
    <t>Current</t>
  </si>
  <si>
    <t>Currency</t>
  </si>
  <si>
    <t>CRNCY</t>
  </si>
  <si>
    <t>Currency Ticker</t>
  </si>
  <si>
    <t>FX Rate</t>
  </si>
  <si>
    <t>Change</t>
  </si>
  <si>
    <t>% Change</t>
  </si>
  <si>
    <t>Nav</t>
  </si>
  <si>
    <t>Contribution</t>
  </si>
  <si>
    <t>GB_Total</t>
  </si>
  <si>
    <t>Total_Total</t>
  </si>
  <si>
    <t>Price Multiplier</t>
  </si>
  <si>
    <t>Exposure</t>
  </si>
  <si>
    <t>% Exposure</t>
  </si>
  <si>
    <t>Short</t>
  </si>
  <si>
    <t>Long</t>
  </si>
  <si>
    <t>United Kingdom</t>
  </si>
  <si>
    <t>Total</t>
  </si>
  <si>
    <t>Test</t>
  </si>
  <si>
    <t>JP_Total</t>
  </si>
  <si>
    <t>8591 JT Equity</t>
  </si>
  <si>
    <t>Japan</t>
  </si>
  <si>
    <t>Ticker Type</t>
  </si>
  <si>
    <t>LAST_PRICE</t>
  </si>
  <si>
    <t>QUOTE_FACTOR</t>
  </si>
  <si>
    <t>Price Divisor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</si>
</sst>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#,##0;[Red]#,##0"/>
    <numFmt numFmtId="167" formatCode="\+0.00%;[Red]\-0.00%"/>
    <numFmt numFmtId="168" formatCode="#,##0.00&quot; &quot;;[Red]\-#,##0.00&quot; &quot;"/>
    <numFmt numFmtId="169" formatCode="#,##0_ ;[Red]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FF"/>
      <name val="Arial"/>
      <family val="2"/>
    </font>
    <font>
      <sz val="9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43" fontId="2" fillId="0" borderId="0" xfId="1" applyFont="1"/>
    <xf numFmtId="164" fontId="2" fillId="0" borderId="0" xfId="1" applyNumberFormat="1" applyFont="1"/>
    <xf numFmtId="165" fontId="2" fillId="0" borderId="0" xfId="1" applyNumberFormat="1" applyFont="1"/>
    <xf numFmtId="0" fontId="4" fillId="0" borderId="0" xfId="0" applyFont="1"/>
    <xf numFmtId="43" fontId="2" fillId="0" borderId="1" xfId="1" applyFont="1" applyBorder="1"/>
    <xf numFmtId="166" fontId="2" fillId="0" borderId="0" xfId="1" applyNumberFormat="1" applyFont="1"/>
    <xf numFmtId="167" fontId="6" fillId="0" borderId="0" xfId="2" applyNumberFormat="1" applyFont="1"/>
    <xf numFmtId="167" fontId="6" fillId="0" borderId="1" xfId="2" applyNumberFormat="1" applyFont="1" applyBorder="1"/>
    <xf numFmtId="168" fontId="3" fillId="0" borderId="0" xfId="1" applyNumberFormat="1" applyFont="1"/>
    <xf numFmtId="168" fontId="5" fillId="0" borderId="1" xfId="1" applyNumberFormat="1" applyFont="1" applyBorder="1"/>
    <xf numFmtId="0" fontId="4" fillId="0" borderId="1" xfId="0" applyFont="1" applyBorder="1"/>
    <xf numFmtId="0" fontId="2" fillId="0" borderId="1" xfId="0" applyFont="1" applyBorder="1"/>
    <xf numFmtId="165" fontId="2" fillId="0" borderId="1" xfId="1" applyNumberFormat="1" applyFont="1" applyBorder="1"/>
    <xf numFmtId="0" fontId="2" fillId="0" borderId="2" xfId="0" applyFont="1" applyBorder="1"/>
    <xf numFmtId="43" fontId="2" fillId="0" borderId="2" xfId="1" applyFont="1" applyBorder="1"/>
    <xf numFmtId="165" fontId="2" fillId="0" borderId="2" xfId="1" applyNumberFormat="1" applyFont="1" applyBorder="1"/>
    <xf numFmtId="167" fontId="6" fillId="0" borderId="2" xfId="2" applyNumberFormat="1" applyFont="1" applyBorder="1"/>
    <xf numFmtId="168" fontId="3" fillId="0" borderId="2" xfId="1" applyNumberFormat="1" applyFont="1" applyBorder="1"/>
    <xf numFmtId="0" fontId="2" fillId="0" borderId="3" xfId="0" applyFont="1" applyBorder="1"/>
    <xf numFmtId="167" fontId="6" fillId="0" borderId="3" xfId="2" applyNumberFormat="1" applyFont="1" applyBorder="1"/>
    <xf numFmtId="0" fontId="2" fillId="0" borderId="0" xfId="0" applyFont="1" applyBorder="1"/>
    <xf numFmtId="43" fontId="2" fillId="0" borderId="0" xfId="1" applyFont="1" applyBorder="1"/>
    <xf numFmtId="165" fontId="2" fillId="0" borderId="0" xfId="1" applyNumberFormat="1" applyFont="1" applyBorder="1"/>
    <xf numFmtId="0" fontId="4" fillId="0" borderId="0" xfId="0" applyFont="1" applyBorder="1"/>
    <xf numFmtId="168" fontId="6" fillId="0" borderId="0" xfId="1" applyNumberFormat="1" applyFont="1"/>
    <xf numFmtId="168" fontId="6" fillId="0" borderId="1" xfId="1" applyNumberFormat="1" applyFont="1" applyBorder="1"/>
    <xf numFmtId="168" fontId="6" fillId="0" borderId="0" xfId="1" applyNumberFormat="1" applyFont="1" applyBorder="1"/>
    <xf numFmtId="168" fontId="5" fillId="0" borderId="3" xfId="1" applyNumberFormat="1" applyFont="1" applyBorder="1"/>
    <xf numFmtId="169" fontId="2" fillId="0" borderId="0" xfId="1" applyNumberFormat="1" applyFont="1" applyAlignment="1">
      <alignment horizontal="right"/>
    </xf>
    <xf numFmtId="169" fontId="4" fillId="0" borderId="0" xfId="1" applyNumberFormat="1" applyFont="1" applyAlignment="1">
      <alignment horizontal="right"/>
    </xf>
    <xf numFmtId="169" fontId="2" fillId="0" borderId="1" xfId="1" applyNumberFormat="1" applyFont="1" applyBorder="1" applyAlignment="1">
      <alignment horizontal="right"/>
    </xf>
    <xf numFmtId="169" fontId="2" fillId="0" borderId="0" xfId="1" applyNumberFormat="1" applyFont="1" applyBorder="1" applyAlignment="1">
      <alignment horizontal="right"/>
    </xf>
    <xf numFmtId="43" fontId="4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165" fontId="4" fillId="0" borderId="0" xfId="1" applyNumberFormat="1" applyFont="1" applyAlignment="1">
      <alignment horizontal="right"/>
    </xf>
    <xf numFmtId="167" fontId="4" fillId="0" borderId="0" xfId="1" applyNumberFormat="1" applyFont="1" applyAlignment="1">
      <alignment horizontal="right"/>
    </xf>
    <xf numFmtId="166" fontId="4" fillId="0" borderId="2" xfId="1" applyNumberFormat="1" applyFont="1" applyBorder="1"/>
    <xf numFmtId="166" fontId="4" fillId="0" borderId="3" xfId="1" applyNumberFormat="1" applyFont="1" applyBorder="1"/>
    <xf numFmtId="2" fontId="2" fillId="0" borderId="0" xfId="0" applyNumberFormat="1" applyFont="1"/>
    <xf numFmtId="2" fontId="4" fillId="0" borderId="0" xfId="0" applyNumberFormat="1" applyFont="1" applyAlignment="1">
      <alignment horizontal="right"/>
    </xf>
    <xf numFmtId="2" fontId="2" fillId="0" borderId="1" xfId="0" applyNumberFormat="1" applyFont="1" applyBorder="1"/>
    <xf numFmtId="2" fontId="2" fillId="0" borderId="0" xfId="0" applyNumberFormat="1" applyFont="1" applyBorder="1"/>
    <xf numFmtId="168" fontId="4" fillId="0" borderId="0" xfId="0" applyNumberFormat="1" applyFont="1" applyAlignment="1">
      <alignment horizontal="right"/>
    </xf>
    <xf numFmtId="168" fontId="4" fillId="0" borderId="0" xfId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0" fontId="7" fillId="0" borderId="0" xfId="0" applyFont="1"/>
    <xf numFmtId="0" fontId="4" fillId="0" borderId="2" xfId="0" applyFont="1" applyBorder="1"/>
    <xf numFmtId="2" fontId="2" fillId="0" borderId="2" xfId="0" applyNumberFormat="1" applyFont="1" applyBorder="1"/>
    <xf numFmtId="168" fontId="6" fillId="0" borderId="2" xfId="1" applyNumberFormat="1" applyFont="1" applyBorder="1"/>
    <xf numFmtId="169" fontId="2" fillId="0" borderId="2" xfId="1" applyNumberFormat="1" applyFont="1" applyBorder="1" applyAlignment="1">
      <alignment horizontal="right"/>
    </xf>
    <xf numFmtId="168" fontId="5" fillId="0" borderId="2" xfId="1" applyNumberFormat="1" applyFont="1" applyBorder="1"/>
    <xf numFmtId="2" fontId="4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VODAFONE GROUP PLC</v>
        <stp/>
        <stp>##V3_BDPV12</stp>
        <stp>VOD LN Equity</stp>
        <stp>NAME</stp>
        <stp>[Crispin Spreadsheet.xlsx]Portfolio!R10C4</stp>
        <tr r="D10" s="2"/>
      </tp>
    </main>
    <main first="bloomberg.rtd">
      <tp t="s">
        <v>ORIX CORP</v>
        <stp/>
        <stp>##V3_BDPV12</stp>
        <stp>8591 JT Equity</stp>
        <stp>NAME</stp>
        <stp>[Crispin Spreadsheet.xlsx]Portfolio!R6C4</stp>
        <tr r="D6" s="2"/>
      </tp>
    </main>
    <main first="bloomberg.rtd">
      <tp t="s">
        <v>GBp</v>
        <stp/>
        <stp>##V3_BDPV12</stp>
        <stp>SKY LN Equity</stp>
        <stp>CRNCY</stp>
        <stp>[Crispin Spreadsheet.xlsx]Portfolio!R9C3</stp>
        <tr r="C9" s="2"/>
      </tp>
    </main>
    <main first="bloomberg.rtd">
      <tp>
        <v>1082</v>
        <stp/>
        <stp>##V3_BDPV12</stp>
        <stp>SKY LN Equity</stp>
        <stp>PX_YEST_CLOSE</stp>
        <stp>[Crispin Spreadsheet.xlsx]Portfolio!R9C5</stp>
        <tr r="E9" s="2"/>
      </tp>
    </main>
    <main first="bloomberg.rtd">
      <tp>
        <v>1.1287</v>
        <stp/>
        <stp>##V3_BDPV12</stp>
        <stp>GBpEUR Curncy</stp>
        <stp>LAST_PRICE</stp>
        <stp>[Crispin Spreadsheet.xlsx]Portfolio!R10C12</stp>
        <tr r="L10" s="2"/>
      </tp>
    </main>
    <main first="bloomberg.rtd">
      <tp>
        <v>1101</v>
        <stp/>
        <stp>##V3_BDPV12</stp>
        <stp>SKY LN Equity</stp>
        <stp>LAST_PRICE</stp>
        <stp>[Crispin Spreadsheet.xlsx]Portfolio!R9C6</stp>
        <tr r="F9" s="2"/>
      </tp>
    </main>
    <main first="bloomberg.rtd">
      <tp>
        <v>1818.5</v>
        <stp/>
        <stp>##V3_BDPV12</stp>
        <stp>8591 JT Equity</stp>
        <stp>PX_YEST_CLOSE</stp>
        <stp>[Crispin Spreadsheet.xlsx]Portfolio!R6C5</stp>
        <tr r="E6" s="2"/>
      </tp>
    </main>
    <main first="bloomberg.rtd">
      <tp>
        <v>0.75744999999999996</v>
        <stp/>
        <stp>##V3_BDPV12</stp>
        <stp>JPYEUR Curncy</stp>
        <stp>LAST_PRICE</stp>
        <stp>[Crispin Spreadsheet.xlsx]Portfolio!R6C12</stp>
        <tr r="L6" s="2"/>
      </tp>
      <tp>
        <v>1.1287</v>
        <stp/>
        <stp>##V3_BDPV12</stp>
        <stp>GBpEUR Curncy</stp>
        <stp>LAST_PRICE</stp>
        <stp>[Crispin Spreadsheet.xlsx]Portfolio!R9C12</stp>
        <tr r="L9" s="2"/>
      </tp>
    </main>
    <main first="bloomberg.rtd">
      <tp t="s">
        <v>JPY</v>
        <stp/>
        <stp>##V3_BDPV12</stp>
        <stp>8591 JT Equity</stp>
        <stp>CRNCY</stp>
        <stp>[Crispin Spreadsheet.xlsx]Portfolio!R6C3</stp>
        <tr r="C6" s="2"/>
      </tp>
    </main>
    <main first="bloomberg.rtd">
      <tp>
        <v>204.65</v>
        <stp/>
        <stp>##V3_BDPV12</stp>
        <stp>VOD LN Equity</stp>
        <stp>LAST_PRICE</stp>
        <stp>[Crispin Spreadsheet.xlsx]Portfolio!R10C6</stp>
        <tr r="F10" s="2"/>
      </tp>
    </main>
    <main first="bloomberg.rtd">
      <tp>
        <v>1868</v>
        <stp/>
        <stp>##V3_BDPV12</stp>
        <stp>8591 JT Equity</stp>
        <stp>LAST_PRICE</stp>
        <stp>[Crispin Spreadsheet.xlsx]Portfolio!R6C6</stp>
        <tr r="F6" s="2"/>
      </tp>
    </main>
    <main first="bloomberg.rtd">
      <tp>
        <v>1</v>
        <stp/>
        <stp>##V3_BDPV12</stp>
        <stp>GBpEUR Curncy</stp>
        <stp>QUOTE_FACTOR</stp>
        <stp>[Crispin Spreadsheet.xlsx]Portfolio!R9C11</stp>
        <tr r="K9" s="2"/>
      </tp>
    </main>
    <main first="bloomberg.rtd">
      <tp>
        <v>199.74</v>
        <stp/>
        <stp>##V3_BDPV12</stp>
        <stp>VOD LN Equity</stp>
        <stp>PX_YEST_CLOSE</stp>
        <stp>[Crispin Spreadsheet.xlsx]Portfolio!R10C5</stp>
        <tr r="E10" s="2"/>
      </tp>
    </main>
    <main first="bloomberg.rtd">
      <tp t="s">
        <v>SKY PLC</v>
        <stp/>
        <stp>##V3_BDPV12</stp>
        <stp>SKY LN Equity</stp>
        <stp>NAME</stp>
        <stp>[Crispin Spreadsheet.xlsx]Portfolio!R9C4</stp>
        <tr r="D9" s="2"/>
      </tp>
    </main>
    <main first="bloomberg.rtd">
      <tp t="s">
        <v>GBp</v>
        <stp/>
        <stp>##V3_BDPV12</stp>
        <stp>VOD LN Equity</stp>
        <stp>CRNCY</stp>
        <stp>[Crispin Spreadsheet.xlsx]Portfolio!R10C3</stp>
        <tr r="C10" s="2"/>
      </tp>
    </main>
    <main first="bloomberg.rtd">
      <tp>
        <v>100</v>
        <stp/>
        <stp>##V3_BDPV12</stp>
        <stp>JPYEUR Curncy</stp>
        <stp>QUOTE_FACTOR</stp>
        <stp>[Crispin Spreadsheet.xlsx]Portfolio!R6C11</stp>
        <tr r="K6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14"/>
  <sheetViews>
    <sheetView showZeros="0" tabSelected="1" topLeftCell="B5" zoomScale="115" zoomScaleNormal="115" workbookViewId="0">
      <selection activeCell="AG16" sqref="AG16"/>
    </sheetView>
  </sheetViews>
  <sheetFormatPr defaultRowHeight="12" x14ac:dyDescent="0.2"/>
  <cols>
    <col min="1" max="1" width="9.85546875" style="1" hidden="1" customWidth="1"/>
    <col min="2" max="2" width="13.85546875" style="1" bestFit="1" customWidth="1"/>
    <col min="3" max="3" width="13.85546875" style="1" hidden="1" customWidth="1"/>
    <col min="4" max="4" width="29.85546875" style="1" customWidth="1"/>
    <col min="5" max="6" width="12.140625" style="2" customWidth="1"/>
    <col min="7" max="7" width="7.5703125" style="40" bestFit="1" customWidth="1"/>
    <col min="8" max="8" width="9.28515625" style="26" bestFit="1" customWidth="1"/>
    <col min="9" max="9" width="14" style="30" customWidth="1"/>
    <col min="10" max="10" width="14.85546875" style="1" hidden="1" customWidth="1"/>
    <col min="11" max="11" width="14.7109375" style="1" hidden="1" customWidth="1"/>
    <col min="12" max="12" width="9.5703125" style="4" customWidth="1"/>
    <col min="13" max="13" width="14" style="7" customWidth="1"/>
    <col min="14" max="14" width="11.85546875" style="8" bestFit="1" customWidth="1"/>
    <col min="15" max="15" width="14" style="7" customWidth="1"/>
    <col min="16" max="16" width="11.5703125" style="10" customWidth="1"/>
    <col min="17" max="18" width="8.85546875" style="10" customWidth="1"/>
    <col min="19" max="19" width="14.140625" style="40" hidden="1" customWidth="1"/>
    <col min="20" max="20" width="19.28515625" style="1" hidden="1" customWidth="1"/>
    <col min="21" max="21" width="10.42578125" style="1" hidden="1" customWidth="1"/>
    <col min="22" max="16384" width="9.140625" style="1"/>
  </cols>
  <sheetData>
    <row r="1" spans="1:22" hidden="1" x14ac:dyDescent="0.2">
      <c r="A1" s="1" t="s">
        <v>27</v>
      </c>
    </row>
    <row r="2" spans="1:22" hidden="1" x14ac:dyDescent="0.2">
      <c r="A2" s="1" t="s">
        <v>16</v>
      </c>
      <c r="B2" s="1" t="s">
        <v>8</v>
      </c>
      <c r="C2" s="3">
        <v>168685024.77193999</v>
      </c>
    </row>
    <row r="3" spans="1:22" hidden="1" x14ac:dyDescent="0.2"/>
    <row r="4" spans="1:22" hidden="1" x14ac:dyDescent="0.2">
      <c r="C4" s="1" t="s">
        <v>11</v>
      </c>
      <c r="D4" s="1" t="s">
        <v>5</v>
      </c>
      <c r="E4" s="2" t="s">
        <v>7</v>
      </c>
      <c r="F4" s="2" t="s">
        <v>32</v>
      </c>
      <c r="K4" s="1" t="s">
        <v>33</v>
      </c>
      <c r="L4" s="4" t="s">
        <v>32</v>
      </c>
    </row>
    <row r="5" spans="1:22" ht="14.25" customHeight="1" x14ac:dyDescent="0.2">
      <c r="B5" s="5" t="s">
        <v>2</v>
      </c>
      <c r="C5" s="5" t="s">
        <v>10</v>
      </c>
      <c r="D5" s="5" t="s">
        <v>3</v>
      </c>
      <c r="E5" s="34" t="s">
        <v>6</v>
      </c>
      <c r="F5" s="34" t="s">
        <v>9</v>
      </c>
      <c r="G5" s="41" t="s">
        <v>14</v>
      </c>
      <c r="H5" s="44" t="s">
        <v>15</v>
      </c>
      <c r="I5" s="31" t="s">
        <v>1</v>
      </c>
      <c r="J5" s="35" t="s">
        <v>12</v>
      </c>
      <c r="K5" s="35"/>
      <c r="L5" s="36" t="s">
        <v>13</v>
      </c>
      <c r="M5" s="46" t="str">
        <f>CONCATENATE("PNL(",B2,")")</f>
        <v>PNL(EUR)</v>
      </c>
      <c r="N5" s="37" t="s">
        <v>17</v>
      </c>
      <c r="O5" s="46" t="s">
        <v>21</v>
      </c>
      <c r="P5" s="34" t="s">
        <v>22</v>
      </c>
      <c r="Q5" s="45" t="s">
        <v>23</v>
      </c>
      <c r="R5" s="45" t="s">
        <v>24</v>
      </c>
      <c r="S5" s="53" t="s">
        <v>20</v>
      </c>
      <c r="T5" s="5" t="s">
        <v>31</v>
      </c>
      <c r="U5" s="5" t="s">
        <v>34</v>
      </c>
    </row>
    <row r="6" spans="1:22" ht="14.25" customHeight="1" x14ac:dyDescent="0.2">
      <c r="B6" s="47" t="s">
        <v>29</v>
      </c>
      <c r="C6" s="1" t="str">
        <f>_xll.BDP(B6,$C$4)</f>
        <v>JPY</v>
      </c>
      <c r="D6" s="1" t="str">
        <f>_xll.BDP(B6,$D$4)</f>
        <v>ORIX CORP</v>
      </c>
      <c r="E6" s="2">
        <f>_xll.BDP(B6,$E$4)</f>
        <v>1818.5</v>
      </c>
      <c r="F6" s="2">
        <f>_xll.BDP(B6,$F$4)</f>
        <v>1868</v>
      </c>
      <c r="G6" s="40">
        <f>F6-E6</f>
        <v>49.5</v>
      </c>
      <c r="H6" s="26">
        <f>G6/E6*100</f>
        <v>2.7220236458619742</v>
      </c>
      <c r="I6" s="30">
        <v>117600</v>
      </c>
      <c r="J6" s="1" t="str">
        <f>CONCATENATE(C6,FundCurrency, " Curncy")</f>
        <v>JPYEUR Curncy</v>
      </c>
      <c r="K6" s="1">
        <f>IF(C6=FundCurrency,1,_xll.BDP(J6,$K$4))</f>
        <v>100</v>
      </c>
      <c r="L6" s="4">
        <f>_xll.BDP(J6,$L$4)/K6</f>
        <v>7.5744999999999996E-3</v>
      </c>
      <c r="M6" s="7">
        <f>I6*G6*L6*S6</f>
        <v>44092.679400000001</v>
      </c>
      <c r="N6" s="8">
        <f t="shared" ref="N6" si="0">M6/$C$2</f>
        <v>2.6139059741439846E-4</v>
      </c>
      <c r="O6" s="7">
        <f>I6*F6*L6*S6</f>
        <v>1663941.9216</v>
      </c>
      <c r="P6" s="10">
        <f>O6/NAV/100</f>
        <v>9.864194666062552E-5</v>
      </c>
      <c r="Q6" s="10">
        <f>IF(P6&lt;0,P6,0)</f>
        <v>0</v>
      </c>
      <c r="R6" s="10">
        <f>IF(P6&gt;0,P6,0)</f>
        <v>9.864194666062552E-5</v>
      </c>
      <c r="S6" s="40">
        <f>IF(EXACT(C6,UPPER(C6)),1,0.01)</f>
        <v>1</v>
      </c>
    </row>
    <row r="7" spans="1:22" ht="14.25" customHeight="1" x14ac:dyDescent="0.2">
      <c r="A7" s="1" t="s">
        <v>28</v>
      </c>
      <c r="B7" s="48" t="s">
        <v>30</v>
      </c>
      <c r="C7" s="15"/>
      <c r="D7" s="15"/>
      <c r="E7" s="16"/>
      <c r="F7" s="16"/>
      <c r="G7" s="49"/>
      <c r="H7" s="50"/>
      <c r="I7" s="51"/>
      <c r="J7" s="15"/>
      <c r="K7" s="15"/>
      <c r="L7" s="17"/>
      <c r="M7" s="38">
        <f t="shared" ref="M7:R7" si="1">SUM(M6:M6)</f>
        <v>44092.679400000001</v>
      </c>
      <c r="N7" s="18">
        <f t="shared" si="1"/>
        <v>2.6139059741439846E-4</v>
      </c>
      <c r="O7" s="38">
        <f t="shared" si="1"/>
        <v>1663941.9216</v>
      </c>
      <c r="P7" s="52">
        <f t="shared" si="1"/>
        <v>9.864194666062552E-5</v>
      </c>
      <c r="Q7" s="52">
        <f t="shared" si="1"/>
        <v>0</v>
      </c>
      <c r="R7" s="52">
        <f t="shared" si="1"/>
        <v>9.864194666062552E-5</v>
      </c>
    </row>
    <row r="8" spans="1:22" ht="14.25" customHeight="1" x14ac:dyDescent="0.2">
      <c r="B8" s="5"/>
      <c r="C8" s="5"/>
      <c r="D8" s="5"/>
      <c r="E8" s="34"/>
      <c r="F8" s="34"/>
      <c r="G8" s="41"/>
      <c r="H8" s="44"/>
      <c r="I8" s="31"/>
      <c r="J8" s="35"/>
      <c r="K8" s="35"/>
      <c r="L8" s="36"/>
      <c r="M8" s="46"/>
      <c r="N8" s="37"/>
      <c r="O8" s="46"/>
      <c r="P8" s="34"/>
      <c r="Q8" s="45"/>
      <c r="R8" s="45"/>
    </row>
    <row r="9" spans="1:22" x14ac:dyDescent="0.2">
      <c r="B9" s="1" t="s">
        <v>0</v>
      </c>
      <c r="C9" s="1" t="str">
        <f>_xll.BDP(B9,$C$4)</f>
        <v>GBp</v>
      </c>
      <c r="D9" s="1" t="str">
        <f>_xll.BDP(B9,$D$4)</f>
        <v>SKY PLC</v>
      </c>
      <c r="E9" s="2">
        <f>_xll.BDP(B9,$E$4)</f>
        <v>1082</v>
      </c>
      <c r="F9" s="2">
        <f>_xll.BDP(B9,$F$4)</f>
        <v>1101</v>
      </c>
      <c r="G9" s="40">
        <f>F9-E9</f>
        <v>19</v>
      </c>
      <c r="H9" s="26">
        <f>G9/E9*100</f>
        <v>1.756007393715342</v>
      </c>
      <c r="I9" s="30">
        <v>1807000</v>
      </c>
      <c r="J9" s="1" t="str">
        <f>CONCATENATE(C9,FundCurrency, " Curncy")</f>
        <v>GBpEUR Curncy</v>
      </c>
      <c r="K9" s="1">
        <f>_xll.BDP(J9,$K$4)</f>
        <v>1</v>
      </c>
      <c r="L9" s="4">
        <f>_xll.BDP(J9,$L$4)</f>
        <v>1.1287</v>
      </c>
      <c r="M9" s="7">
        <f>I9*G9*L9*S9</f>
        <v>387516.571</v>
      </c>
      <c r="N9" s="8">
        <f>M9/$C$2</f>
        <v>2.2972790354325611E-3</v>
      </c>
      <c r="O9" s="7">
        <f>I9*F9*L9*S9</f>
        <v>22455565.509</v>
      </c>
      <c r="P9" s="10">
        <f>O9/NAV*100</f>
        <v>13.312127463217106</v>
      </c>
      <c r="Q9" s="10">
        <f>IF(P9&lt;0,P9,0)</f>
        <v>0</v>
      </c>
      <c r="R9" s="10">
        <f>IF(P9&gt;0,P9,0)</f>
        <v>13.312127463217106</v>
      </c>
      <c r="S9" s="40">
        <f>IF(EXACT(C9,UPPER(C9)),1,0.01)</f>
        <v>0.01</v>
      </c>
      <c r="V9" s="1">
        <f>U9/0.001</f>
        <v>0</v>
      </c>
    </row>
    <row r="10" spans="1:22" ht="14.25" customHeight="1" x14ac:dyDescent="0.2">
      <c r="B10" s="1" t="s">
        <v>4</v>
      </c>
      <c r="C10" s="1" t="str">
        <f>_xll.BDP(B10,$C$4)</f>
        <v>GBp</v>
      </c>
      <c r="D10" s="1" t="str">
        <f>_xll.BDP(B10,$D$4)</f>
        <v>VODAFONE GROUP PLC</v>
      </c>
      <c r="E10" s="2">
        <f>_xll.BDP(B10,$E$4)</f>
        <v>199.74</v>
      </c>
      <c r="F10" s="2">
        <f>_xll.BDP(B10,$F$4)</f>
        <v>204.65</v>
      </c>
      <c r="G10" s="40">
        <f>F10-E10</f>
        <v>4.9099999999999966</v>
      </c>
      <c r="H10" s="26">
        <f>G10/E10*100</f>
        <v>2.458195654350654</v>
      </c>
      <c r="J10" s="1" t="str">
        <f>CONCATENATE(C10,FundCurrency, " Curncy")</f>
        <v>GBpEUR Curncy</v>
      </c>
      <c r="L10" s="4">
        <f>_xll.BDP(J10,$L$4)</f>
        <v>1.1287</v>
      </c>
      <c r="S10" s="40">
        <f>IF(EXACT(C10,UPPER(C10)),1,0.01)</f>
        <v>0.01</v>
      </c>
    </row>
    <row r="11" spans="1:22" ht="14.25" customHeight="1" x14ac:dyDescent="0.2">
      <c r="A11" s="1" t="s">
        <v>18</v>
      </c>
      <c r="B11" s="12" t="s">
        <v>25</v>
      </c>
      <c r="C11" s="13"/>
      <c r="D11" s="13"/>
      <c r="E11" s="6"/>
      <c r="F11" s="6"/>
      <c r="G11" s="42"/>
      <c r="H11" s="27"/>
      <c r="I11" s="32"/>
      <c r="J11" s="13"/>
      <c r="K11" s="13"/>
      <c r="L11" s="14"/>
      <c r="M11" s="38">
        <f t="shared" ref="M11:R11" si="2">SUM(M9:M10)</f>
        <v>387516.571</v>
      </c>
      <c r="N11" s="9">
        <f t="shared" si="2"/>
        <v>2.2972790354325611E-3</v>
      </c>
      <c r="O11" s="38">
        <f t="shared" si="2"/>
        <v>22455565.509</v>
      </c>
      <c r="P11" s="11">
        <f t="shared" si="2"/>
        <v>13.312127463217106</v>
      </c>
      <c r="Q11" s="11">
        <f t="shared" si="2"/>
        <v>0</v>
      </c>
      <c r="R11" s="11">
        <f t="shared" si="2"/>
        <v>13.312127463217106</v>
      </c>
    </row>
    <row r="12" spans="1:22" ht="14.25" customHeight="1" x14ac:dyDescent="0.2">
      <c r="B12" s="13"/>
      <c r="C12" s="15"/>
      <c r="D12" s="13"/>
      <c r="E12" s="6"/>
      <c r="F12" s="6"/>
      <c r="G12" s="42"/>
      <c r="H12" s="27"/>
      <c r="I12" s="32"/>
      <c r="J12" s="13"/>
      <c r="K12" s="13"/>
      <c r="L12" s="14"/>
      <c r="N12" s="18"/>
      <c r="P12" s="19"/>
      <c r="Q12" s="19"/>
      <c r="R12" s="19"/>
    </row>
    <row r="13" spans="1:22" ht="14.25" customHeight="1" thickBot="1" x14ac:dyDescent="0.25">
      <c r="A13" s="1" t="s">
        <v>19</v>
      </c>
      <c r="B13" s="25" t="s">
        <v>26</v>
      </c>
      <c r="C13" s="20"/>
      <c r="D13" s="22"/>
      <c r="E13" s="23"/>
      <c r="F13" s="23"/>
      <c r="G13" s="43"/>
      <c r="H13" s="28"/>
      <c r="I13" s="33"/>
      <c r="J13" s="22"/>
      <c r="K13" s="22"/>
      <c r="L13" s="24"/>
      <c r="M13" s="39">
        <f t="shared" ref="M13:R13" si="3">M7+M11</f>
        <v>431609.25040000002</v>
      </c>
      <c r="N13" s="21">
        <f t="shared" si="3"/>
        <v>2.5586696328469597E-3</v>
      </c>
      <c r="O13" s="39">
        <f t="shared" si="3"/>
        <v>24119507.430599999</v>
      </c>
      <c r="P13" s="29">
        <f t="shared" si="3"/>
        <v>13.312226105163766</v>
      </c>
      <c r="Q13" s="29">
        <f t="shared" si="3"/>
        <v>0</v>
      </c>
      <c r="R13" s="29">
        <f t="shared" si="3"/>
        <v>13.312226105163766</v>
      </c>
    </row>
    <row r="14" spans="1:22" ht="12.75" thickTop="1" x14ac:dyDescent="0.2"/>
  </sheetData>
  <dataConsolidate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Portfolio</vt:lpstr>
      <vt:lpstr>FundCurrency</vt:lpstr>
      <vt:lpstr>NAV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Poore</dc:creator>
  <cp:lastModifiedBy>Geoff Poore</cp:lastModifiedBy>
  <dcterms:created xsi:type="dcterms:W3CDTF">2018-02-09T10:26:25Z</dcterms:created>
  <dcterms:modified xsi:type="dcterms:W3CDTF">2018-02-16T18:26:59Z</dcterms:modified>
</cp:coreProperties>
</file>