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odey\code\Odey.Excel\Odey.Excel.CrispinsSpreadsheet\"/>
    </mc:Choice>
  </mc:AlternateContent>
  <bookViews>
    <workbookView xWindow="0" yWindow="0" windowWidth="29190" windowHeight="10500" activeTab="1"/>
  </bookViews>
  <sheets>
    <sheet name="Sheet1" sheetId="1" r:id="rId1"/>
    <sheet name="Portfolio" sheetId="2" r:id="rId2"/>
  </sheets>
  <definedNames>
    <definedName name="FundCurrency">Portfolio!$B$5</definedName>
    <definedName name="NAV">Portfolio!$C$5</definedName>
    <definedName name="PreviousNAV">Portfolio!$C$4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F10" i="2"/>
  <c r="G10" i="2"/>
  <c r="H10" i="2" s="1"/>
  <c r="J10" i="2"/>
  <c r="K10" i="2"/>
  <c r="E11" i="2"/>
  <c r="F11" i="2"/>
  <c r="G11" i="2"/>
  <c r="H11" i="2" s="1"/>
  <c r="J11" i="2"/>
  <c r="K11" i="2"/>
  <c r="G12" i="2"/>
  <c r="H12" i="2"/>
  <c r="J12" i="2"/>
  <c r="K12" i="2"/>
  <c r="E13" i="2"/>
  <c r="F13" i="2"/>
  <c r="G13" i="2"/>
  <c r="H13" i="2"/>
  <c r="J13" i="2"/>
  <c r="K13" i="2"/>
  <c r="E14" i="2"/>
  <c r="F14" i="2"/>
  <c r="G14" i="2"/>
  <c r="H14" i="2" s="1"/>
  <c r="J14" i="2"/>
  <c r="K14" i="2"/>
  <c r="E15" i="2"/>
  <c r="F15" i="2"/>
  <c r="G15" i="2"/>
  <c r="H15" i="2" s="1"/>
  <c r="J15" i="2"/>
  <c r="K15" i="2"/>
  <c r="E16" i="2"/>
  <c r="F16" i="2"/>
  <c r="G16" i="2"/>
  <c r="H16" i="2" s="1"/>
  <c r="J16" i="2"/>
  <c r="K16" i="2"/>
  <c r="E17" i="2"/>
  <c r="F17" i="2"/>
  <c r="G17" i="2"/>
  <c r="H17" i="2" s="1"/>
  <c r="J17" i="2"/>
  <c r="K17" i="2"/>
  <c r="E18" i="2"/>
  <c r="F18" i="2"/>
  <c r="G18" i="2"/>
  <c r="H18" i="2" s="1"/>
  <c r="J18" i="2"/>
  <c r="K18" i="2"/>
  <c r="E19" i="2"/>
  <c r="F19" i="2"/>
  <c r="G19" i="2"/>
  <c r="H19" i="2" s="1"/>
  <c r="J19" i="2"/>
  <c r="K19" i="2"/>
  <c r="E22" i="2"/>
  <c r="F22" i="2"/>
  <c r="G22" i="2"/>
  <c r="H22" i="2" s="1"/>
  <c r="J22" i="2"/>
  <c r="K22" i="2"/>
  <c r="S12" i="2" l="1"/>
  <c r="S32" i="2"/>
  <c r="J32" i="2"/>
  <c r="H32" i="2"/>
  <c r="G32" i="2"/>
  <c r="S66" i="2"/>
  <c r="J66" i="2"/>
  <c r="H66" i="2"/>
  <c r="G66" i="2"/>
  <c r="S86" i="2"/>
  <c r="J86" i="2"/>
  <c r="H86" i="2"/>
  <c r="G86" i="2"/>
  <c r="S88" i="2"/>
  <c r="J88" i="2"/>
  <c r="H88" i="2"/>
  <c r="G88" i="2"/>
  <c r="S97" i="2"/>
  <c r="J97" i="2"/>
  <c r="H97" i="2"/>
  <c r="G97" i="2"/>
  <c r="S155" i="2"/>
  <c r="J155" i="2"/>
  <c r="H155" i="2"/>
  <c r="G155" i="2"/>
  <c r="S157" i="2"/>
  <c r="J157" i="2"/>
  <c r="H157" i="2"/>
  <c r="G157" i="2"/>
  <c r="S165" i="2"/>
  <c r="J165" i="2"/>
  <c r="H165" i="2"/>
  <c r="G165" i="2"/>
  <c r="S168" i="2"/>
  <c r="J168" i="2"/>
  <c r="H168" i="2"/>
  <c r="G168" i="2"/>
  <c r="S169" i="2"/>
  <c r="J169" i="2"/>
  <c r="H169" i="2"/>
  <c r="G169" i="2"/>
  <c r="S173" i="2"/>
  <c r="J173" i="2"/>
  <c r="H173" i="2"/>
  <c r="G173" i="2"/>
  <c r="S174" i="2"/>
  <c r="J174" i="2"/>
  <c r="H174" i="2"/>
  <c r="G174" i="2"/>
  <c r="S182" i="2"/>
  <c r="J182" i="2"/>
  <c r="H182" i="2"/>
  <c r="G182" i="2"/>
  <c r="S183" i="2"/>
  <c r="J183" i="2"/>
  <c r="H183" i="2"/>
  <c r="G183" i="2"/>
  <c r="S184" i="2"/>
  <c r="J184" i="2"/>
  <c r="H184" i="2"/>
  <c r="G184" i="2"/>
  <c r="S187" i="2"/>
  <c r="J187" i="2"/>
  <c r="H187" i="2"/>
  <c r="G187" i="2"/>
  <c r="S189" i="2"/>
  <c r="J189" i="2"/>
  <c r="H189" i="2"/>
  <c r="G189" i="2"/>
  <c r="S191" i="2"/>
  <c r="J191" i="2"/>
  <c r="H191" i="2"/>
  <c r="G191" i="2"/>
  <c r="S193" i="2"/>
  <c r="J193" i="2"/>
  <c r="H193" i="2"/>
  <c r="G193" i="2"/>
  <c r="S194" i="2"/>
  <c r="J194" i="2"/>
  <c r="H194" i="2"/>
  <c r="G194" i="2"/>
  <c r="S195" i="2"/>
  <c r="J195" i="2"/>
  <c r="H195" i="2"/>
  <c r="G195" i="2"/>
  <c r="S196" i="2"/>
  <c r="J196" i="2"/>
  <c r="H196" i="2"/>
  <c r="G196" i="2"/>
  <c r="S209" i="2"/>
  <c r="J209" i="2"/>
  <c r="H209" i="2"/>
  <c r="G209" i="2"/>
  <c r="S211" i="2"/>
  <c r="J211" i="2"/>
  <c r="H211" i="2"/>
  <c r="G211" i="2"/>
  <c r="S221" i="2"/>
  <c r="J221" i="2"/>
  <c r="H221" i="2"/>
  <c r="G221" i="2"/>
  <c r="S222" i="2"/>
  <c r="J222" i="2"/>
  <c r="H222" i="2"/>
  <c r="G222" i="2"/>
  <c r="S241" i="2"/>
  <c r="J241" i="2"/>
  <c r="H241" i="2"/>
  <c r="G241" i="2"/>
  <c r="S251" i="2"/>
  <c r="J251" i="2"/>
  <c r="H251" i="2"/>
  <c r="G251" i="2"/>
  <c r="D13" i="2"/>
  <c r="E68" i="2"/>
  <c r="E123" i="2"/>
  <c r="D176" i="2"/>
  <c r="D68" i="2"/>
  <c r="D123" i="2"/>
  <c r="E177" i="2"/>
  <c r="E69" i="2"/>
  <c r="E124" i="2"/>
  <c r="E180" i="2"/>
  <c r="E161" i="2"/>
  <c r="D65" i="2"/>
  <c r="E203" i="2"/>
  <c r="E154" i="2"/>
  <c r="E65" i="2"/>
  <c r="E121" i="2"/>
  <c r="D22" i="2"/>
  <c r="E179" i="2"/>
  <c r="F212" i="2"/>
  <c r="E62" i="2"/>
  <c r="E120" i="2"/>
  <c r="E25" i="2"/>
  <c r="D69" i="2"/>
  <c r="D124" i="2"/>
  <c r="E153" i="2"/>
  <c r="E59" i="2"/>
  <c r="E114" i="2"/>
  <c r="E172" i="2"/>
  <c r="D67" i="2"/>
  <c r="E36" i="2"/>
  <c r="E71" i="2"/>
  <c r="E135" i="2"/>
  <c r="D180" i="2"/>
  <c r="D71" i="2"/>
  <c r="D135" i="2"/>
  <c r="E185" i="2"/>
  <c r="E201" i="2"/>
  <c r="D112" i="2"/>
  <c r="E206" i="2"/>
  <c r="D115" i="2"/>
  <c r="D36" i="2"/>
  <c r="E159" i="2"/>
  <c r="F167" i="2"/>
  <c r="D121" i="2"/>
  <c r="E43" i="2"/>
  <c r="F96" i="2"/>
  <c r="E133" i="2"/>
  <c r="E186" i="2"/>
  <c r="E96" i="2"/>
  <c r="D133" i="2"/>
  <c r="E188" i="2"/>
  <c r="D149" i="2"/>
  <c r="E152" i="2"/>
  <c r="F62" i="2"/>
  <c r="E166" i="2"/>
  <c r="E67" i="2"/>
  <c r="D43" i="2"/>
  <c r="D113" i="2"/>
  <c r="E163" i="2"/>
  <c r="D120" i="2"/>
  <c r="E45" i="2"/>
  <c r="D96" i="2"/>
  <c r="E147" i="2"/>
  <c r="E190" i="2"/>
  <c r="E108" i="2"/>
  <c r="D56" i="2"/>
  <c r="E205" i="2"/>
  <c r="E113" i="2"/>
  <c r="D212" i="2"/>
  <c r="E167" i="2"/>
  <c r="D45" i="2"/>
  <c r="F108" i="2"/>
  <c r="E148" i="2"/>
  <c r="E192" i="2"/>
  <c r="E149" i="2"/>
  <c r="E198" i="2"/>
  <c r="D108" i="2"/>
  <c r="E58" i="2"/>
  <c r="D59" i="2"/>
  <c r="D64" i="2"/>
  <c r="E56" i="2"/>
  <c r="E112" i="2"/>
  <c r="F114" i="2"/>
  <c r="E115" i="2"/>
  <c r="E170" i="2"/>
  <c r="E176" i="2"/>
  <c r="D58" i="2"/>
  <c r="E64" i="2"/>
  <c r="F25" i="2"/>
  <c r="F188" i="2"/>
  <c r="D10" i="2"/>
  <c r="E29" i="2"/>
  <c r="F40" i="2"/>
  <c r="F46" i="2"/>
  <c r="F50" i="2"/>
  <c r="F54" i="2"/>
  <c r="F58" i="2"/>
  <c r="F64" i="2"/>
  <c r="C92" i="2"/>
  <c r="D99" i="2"/>
  <c r="D103" i="2"/>
  <c r="D107" i="2"/>
  <c r="D119" i="2"/>
  <c r="D131" i="2"/>
  <c r="D134" i="2"/>
  <c r="D141" i="2"/>
  <c r="D147" i="2"/>
  <c r="D151" i="2"/>
  <c r="E156" i="2"/>
  <c r="F161" i="2"/>
  <c r="C171" i="2"/>
  <c r="E181" i="2"/>
  <c r="C188" i="2"/>
  <c r="C197" i="2"/>
  <c r="C201" i="2"/>
  <c r="C205" i="2"/>
  <c r="E213" i="2"/>
  <c r="E217" i="2"/>
  <c r="C252" i="2"/>
  <c r="D214" i="2"/>
  <c r="F232" i="2"/>
  <c r="D162" i="2"/>
  <c r="K191" i="2"/>
  <c r="E228" i="2"/>
  <c r="E240" i="2"/>
  <c r="D236" i="2"/>
  <c r="C240" i="2"/>
  <c r="C185" i="2"/>
  <c r="F210" i="2"/>
  <c r="E219" i="2"/>
  <c r="D210" i="2"/>
  <c r="F229" i="2"/>
  <c r="E233" i="2"/>
  <c r="C229" i="2"/>
  <c r="E255" i="2"/>
  <c r="E128" i="2"/>
  <c r="C186" i="2"/>
  <c r="D255" i="2"/>
  <c r="D106" i="2"/>
  <c r="F160" i="2"/>
  <c r="C106" i="2"/>
  <c r="F234" i="2"/>
  <c r="C10" i="2"/>
  <c r="D15" i="2"/>
  <c r="D19" i="2"/>
  <c r="D29" i="2"/>
  <c r="E40" i="2"/>
  <c r="E46" i="2"/>
  <c r="E50" i="2"/>
  <c r="E54" i="2"/>
  <c r="F69" i="2"/>
  <c r="F75" i="2"/>
  <c r="F83" i="2"/>
  <c r="C99" i="2"/>
  <c r="C103" i="2"/>
  <c r="C107" i="2"/>
  <c r="C113" i="2"/>
  <c r="C119" i="2"/>
  <c r="C123" i="2"/>
  <c r="C131" i="2"/>
  <c r="C134" i="2"/>
  <c r="C141" i="2"/>
  <c r="C147" i="2"/>
  <c r="C151" i="2"/>
  <c r="D156" i="2"/>
  <c r="F166" i="2"/>
  <c r="D177" i="2"/>
  <c r="D181" i="2"/>
  <c r="K189" i="2"/>
  <c r="D213" i="2"/>
  <c r="D217" i="2"/>
  <c r="F223" i="2"/>
  <c r="F227" i="2"/>
  <c r="F231" i="2"/>
  <c r="F235" i="2"/>
  <c r="F239" i="2"/>
  <c r="C190" i="2"/>
  <c r="K174" i="2"/>
  <c r="L174" i="2" s="1"/>
  <c r="C214" i="2"/>
  <c r="F249" i="2"/>
  <c r="F199" i="2"/>
  <c r="C228" i="2"/>
  <c r="D245" i="2"/>
  <c r="F179" i="2"/>
  <c r="F219" i="2"/>
  <c r="C245" i="2"/>
  <c r="C203" i="2"/>
  <c r="D219" i="2"/>
  <c r="C219" i="2"/>
  <c r="D242" i="2"/>
  <c r="E106" i="2"/>
  <c r="K195" i="2"/>
  <c r="L195" i="2" s="1"/>
  <c r="L189" i="2"/>
  <c r="F39" i="2"/>
  <c r="D118" i="2"/>
  <c r="E175" i="2"/>
  <c r="C122" i="2"/>
  <c r="C15" i="2"/>
  <c r="C19" i="2"/>
  <c r="C29" i="2"/>
  <c r="D40" i="2"/>
  <c r="D46" i="2"/>
  <c r="D50" i="2"/>
  <c r="D54" i="2"/>
  <c r="E75" i="2"/>
  <c r="E83" i="2"/>
  <c r="C156" i="2"/>
  <c r="D161" i="2"/>
  <c r="C177" i="2"/>
  <c r="C181" i="2"/>
  <c r="C213" i="2"/>
  <c r="C217" i="2"/>
  <c r="E223" i="2"/>
  <c r="E227" i="2"/>
  <c r="E231" i="2"/>
  <c r="E235" i="2"/>
  <c r="E239" i="2"/>
  <c r="F244" i="2"/>
  <c r="F248" i="2"/>
  <c r="AB195" i="2"/>
  <c r="K209" i="2"/>
  <c r="F185" i="2"/>
  <c r="E236" i="2"/>
  <c r="C232" i="2"/>
  <c r="D199" i="2"/>
  <c r="C199" i="2"/>
  <c r="D246" i="2"/>
  <c r="E98" i="2"/>
  <c r="E146" i="2"/>
  <c r="F180" i="2"/>
  <c r="F164" i="2"/>
  <c r="E212" i="2"/>
  <c r="C255" i="2"/>
  <c r="D14" i="2"/>
  <c r="C140" i="2"/>
  <c r="D216" i="2"/>
  <c r="K32" i="2"/>
  <c r="C40" i="2"/>
  <c r="C46" i="2"/>
  <c r="C50" i="2"/>
  <c r="C54" i="2"/>
  <c r="C58" i="2"/>
  <c r="C64" i="2"/>
  <c r="D75" i="2"/>
  <c r="D83" i="2"/>
  <c r="F93" i="2"/>
  <c r="K157" i="2"/>
  <c r="C161" i="2"/>
  <c r="D166" i="2"/>
  <c r="F172" i="2"/>
  <c r="K182" i="2"/>
  <c r="F198" i="2"/>
  <c r="F202" i="2"/>
  <c r="F206" i="2"/>
  <c r="D223" i="2"/>
  <c r="D227" i="2"/>
  <c r="D231" i="2"/>
  <c r="D235" i="2"/>
  <c r="D239" i="2"/>
  <c r="E244" i="2"/>
  <c r="E248" i="2"/>
  <c r="F253" i="2"/>
  <c r="F224" i="2"/>
  <c r="F236" i="2"/>
  <c r="C218" i="2"/>
  <c r="C158" i="2"/>
  <c r="D167" i="2"/>
  <c r="D224" i="2"/>
  <c r="D240" i="2"/>
  <c r="F149" i="2"/>
  <c r="D249" i="2"/>
  <c r="F176" i="2"/>
  <c r="F215" i="2"/>
  <c r="K241" i="2"/>
  <c r="L241" i="2" s="1"/>
  <c r="F233" i="2"/>
  <c r="E237" i="2"/>
  <c r="F250" i="2"/>
  <c r="D91" i="2"/>
  <c r="E122" i="2"/>
  <c r="D154" i="2"/>
  <c r="E216" i="2"/>
  <c r="AB189" i="2"/>
  <c r="D28" i="2"/>
  <c r="E63" i="2"/>
  <c r="C133" i="2"/>
  <c r="F230" i="2"/>
  <c r="C69" i="2"/>
  <c r="C75" i="2"/>
  <c r="C83" i="2"/>
  <c r="E93" i="2"/>
  <c r="F100" i="2"/>
  <c r="F104" i="2"/>
  <c r="F120" i="2"/>
  <c r="F124" i="2"/>
  <c r="F135" i="2"/>
  <c r="F138" i="2"/>
  <c r="F144" i="2"/>
  <c r="F148" i="2"/>
  <c r="F152" i="2"/>
  <c r="C166" i="2"/>
  <c r="K183" i="2"/>
  <c r="L183" i="2" s="1"/>
  <c r="F190" i="2"/>
  <c r="E202" i="2"/>
  <c r="C223" i="2"/>
  <c r="C227" i="2"/>
  <c r="C231" i="2"/>
  <c r="C235" i="2"/>
  <c r="C239" i="2"/>
  <c r="D244" i="2"/>
  <c r="D248" i="2"/>
  <c r="E253" i="2"/>
  <c r="D218" i="2"/>
  <c r="D158" i="2"/>
  <c r="E232" i="2"/>
  <c r="AB174" i="2"/>
  <c r="D232" i="2"/>
  <c r="E249" i="2"/>
  <c r="F153" i="2"/>
  <c r="E199" i="2"/>
  <c r="F192" i="2"/>
  <c r="D254" i="2"/>
  <c r="E215" i="2"/>
  <c r="D215" i="2"/>
  <c r="F237" i="2"/>
  <c r="E225" i="2"/>
  <c r="F242" i="2"/>
  <c r="C233" i="2"/>
  <c r="D250" i="2"/>
  <c r="E150" i="2"/>
  <c r="D204" i="2"/>
  <c r="D102" i="2"/>
  <c r="D150" i="2"/>
  <c r="C204" i="2"/>
  <c r="C98" i="2"/>
  <c r="E164" i="2"/>
  <c r="F226" i="2"/>
  <c r="K86" i="2"/>
  <c r="AB86" i="2" s="1"/>
  <c r="D93" i="2"/>
  <c r="E100" i="2"/>
  <c r="E104" i="2"/>
  <c r="E138" i="2"/>
  <c r="E144" i="2"/>
  <c r="D172" i="2"/>
  <c r="F178" i="2"/>
  <c r="K184" i="2"/>
  <c r="D198" i="2"/>
  <c r="D202" i="2"/>
  <c r="D206" i="2"/>
  <c r="F214" i="2"/>
  <c r="F218" i="2"/>
  <c r="C244" i="2"/>
  <c r="C248" i="2"/>
  <c r="D253" i="2"/>
  <c r="L209" i="2"/>
  <c r="K211" i="2"/>
  <c r="C162" i="2"/>
  <c r="F203" i="2"/>
  <c r="D228" i="2"/>
  <c r="E245" i="2"/>
  <c r="F254" i="2"/>
  <c r="F145" i="2"/>
  <c r="C224" i="2"/>
  <c r="E210" i="2"/>
  <c r="C254" i="2"/>
  <c r="F225" i="2"/>
  <c r="E229" i="2"/>
  <c r="F246" i="2"/>
  <c r="C225" i="2"/>
  <c r="F28" i="2"/>
  <c r="C246" i="2"/>
  <c r="F49" i="2"/>
  <c r="D122" i="2"/>
  <c r="K187" i="2"/>
  <c r="AB187" i="2" s="1"/>
  <c r="E49" i="2"/>
  <c r="E57" i="2"/>
  <c r="F82" i="2"/>
  <c r="C146" i="2"/>
  <c r="D11" i="2"/>
  <c r="F35" i="2"/>
  <c r="F43" i="2"/>
  <c r="F47" i="2"/>
  <c r="F51" i="2"/>
  <c r="F55" i="2"/>
  <c r="F59" i="2"/>
  <c r="F65" i="2"/>
  <c r="C93" i="2"/>
  <c r="D100" i="2"/>
  <c r="D104" i="2"/>
  <c r="D114" i="2"/>
  <c r="D138" i="2"/>
  <c r="D144" i="2"/>
  <c r="D148" i="2"/>
  <c r="D152" i="2"/>
  <c r="F158" i="2"/>
  <c r="F162" i="2"/>
  <c r="C172" i="2"/>
  <c r="E178" i="2"/>
  <c r="D190" i="2"/>
  <c r="C198" i="2"/>
  <c r="C202" i="2"/>
  <c r="C206" i="2"/>
  <c r="E214" i="2"/>
  <c r="E218" i="2"/>
  <c r="C253" i="2"/>
  <c r="AB209" i="2"/>
  <c r="C178" i="2"/>
  <c r="E224" i="2"/>
  <c r="F245" i="2"/>
  <c r="C167" i="2"/>
  <c r="C236" i="2"/>
  <c r="E254" i="2"/>
  <c r="K168" i="2"/>
  <c r="C249" i="2"/>
  <c r="AB183" i="2"/>
  <c r="E118" i="2"/>
  <c r="D170" i="2"/>
  <c r="C250" i="2"/>
  <c r="D128" i="2"/>
  <c r="E220" i="2"/>
  <c r="C112" i="2"/>
  <c r="D175" i="2"/>
  <c r="F238" i="2"/>
  <c r="C11" i="2"/>
  <c r="D16" i="2"/>
  <c r="E35" i="2"/>
  <c r="E47" i="2"/>
  <c r="E51" i="2"/>
  <c r="E55" i="2"/>
  <c r="F70" i="2"/>
  <c r="F78" i="2"/>
  <c r="C100" i="2"/>
  <c r="C104" i="2"/>
  <c r="C108" i="2"/>
  <c r="C114" i="2"/>
  <c r="C120" i="2"/>
  <c r="C124" i="2"/>
  <c r="C135" i="2"/>
  <c r="C138" i="2"/>
  <c r="C144" i="2"/>
  <c r="C148" i="2"/>
  <c r="C152" i="2"/>
  <c r="E158" i="2"/>
  <c r="E162" i="2"/>
  <c r="K173" i="2"/>
  <c r="D178" i="2"/>
  <c r="F228" i="2"/>
  <c r="F240" i="2"/>
  <c r="K251" i="2"/>
  <c r="AB251" i="2" s="1"/>
  <c r="AB12" i="2"/>
  <c r="C16" i="2"/>
  <c r="C22" i="2"/>
  <c r="D35" i="2"/>
  <c r="D47" i="2"/>
  <c r="D51" i="2"/>
  <c r="D55" i="2"/>
  <c r="E70" i="2"/>
  <c r="E78" i="2"/>
  <c r="F87" i="2"/>
  <c r="C35" i="2"/>
  <c r="C43" i="2"/>
  <c r="C47" i="2"/>
  <c r="C51" i="2"/>
  <c r="C55" i="2"/>
  <c r="C59" i="2"/>
  <c r="C65" i="2"/>
  <c r="D70" i="2"/>
  <c r="D78" i="2"/>
  <c r="E87" i="2"/>
  <c r="F216" i="2"/>
  <c r="C118" i="2"/>
  <c r="L32" i="2"/>
  <c r="K66" i="2"/>
  <c r="C70" i="2"/>
  <c r="C78" i="2"/>
  <c r="D87" i="2"/>
  <c r="F101" i="2"/>
  <c r="F105" i="2"/>
  <c r="F109" i="2"/>
  <c r="F115" i="2"/>
  <c r="F121" i="2"/>
  <c r="F127" i="2"/>
  <c r="F132" i="2"/>
  <c r="F139" i="2"/>
  <c r="D185" i="2"/>
  <c r="C242" i="2"/>
  <c r="F57" i="2"/>
  <c r="C87" i="2"/>
  <c r="E101" i="2"/>
  <c r="E105" i="2"/>
  <c r="E109" i="2"/>
  <c r="E127" i="2"/>
  <c r="E132" i="2"/>
  <c r="E139" i="2"/>
  <c r="E145" i="2"/>
  <c r="D203" i="2"/>
  <c r="F63" i="2"/>
  <c r="C102" i="2"/>
  <c r="F36" i="2"/>
  <c r="F44" i="2"/>
  <c r="F48" i="2"/>
  <c r="F52" i="2"/>
  <c r="F56" i="2"/>
  <c r="K88" i="2"/>
  <c r="C96" i="2"/>
  <c r="D101" i="2"/>
  <c r="D105" i="2"/>
  <c r="D109" i="2"/>
  <c r="D127" i="2"/>
  <c r="D132" i="2"/>
  <c r="D139" i="2"/>
  <c r="D145" i="2"/>
  <c r="D153" i="2"/>
  <c r="F159" i="2"/>
  <c r="F163" i="2"/>
  <c r="K169" i="2"/>
  <c r="F53" i="2"/>
  <c r="D17" i="2"/>
  <c r="D25" i="2"/>
  <c r="E44" i="2"/>
  <c r="E48" i="2"/>
  <c r="E52" i="2"/>
  <c r="F67" i="2"/>
  <c r="F71" i="2"/>
  <c r="F81" i="2"/>
  <c r="K97" i="2"/>
  <c r="C101" i="2"/>
  <c r="C105" i="2"/>
  <c r="C109" i="2"/>
  <c r="C115" i="2"/>
  <c r="C121" i="2"/>
  <c r="C127" i="2"/>
  <c r="C132" i="2"/>
  <c r="C139" i="2"/>
  <c r="C145" i="2"/>
  <c r="C149" i="2"/>
  <c r="C153" i="2"/>
  <c r="D179" i="2"/>
  <c r="D192" i="2"/>
  <c r="D200" i="2"/>
  <c r="C91" i="2"/>
  <c r="C128" i="2"/>
  <c r="C13" i="2"/>
  <c r="C17" i="2"/>
  <c r="C25" i="2"/>
  <c r="D44" i="2"/>
  <c r="D48" i="2"/>
  <c r="D52" i="2"/>
  <c r="D62" i="2"/>
  <c r="E81" i="2"/>
  <c r="D159" i="2"/>
  <c r="D163" i="2"/>
  <c r="C176" i="2"/>
  <c r="C179" i="2"/>
  <c r="F186" i="2"/>
  <c r="C192" i="2"/>
  <c r="C210" i="2"/>
  <c r="C215" i="2"/>
  <c r="AB241" i="2"/>
  <c r="C36" i="2"/>
  <c r="C44" i="2"/>
  <c r="C48" i="2"/>
  <c r="C52" i="2"/>
  <c r="C56" i="2"/>
  <c r="C62" i="2"/>
  <c r="D81" i="2"/>
  <c r="F91" i="2"/>
  <c r="C159" i="2"/>
  <c r="C163" i="2"/>
  <c r="F170" i="2"/>
  <c r="K193" i="2"/>
  <c r="F200" i="2"/>
  <c r="F204" i="2"/>
  <c r="D225" i="2"/>
  <c r="D229" i="2"/>
  <c r="D233" i="2"/>
  <c r="D237" i="2"/>
  <c r="E242" i="2"/>
  <c r="E246" i="2"/>
  <c r="E250" i="2"/>
  <c r="F255" i="2"/>
  <c r="L187" i="2"/>
  <c r="L251" i="2"/>
  <c r="C71" i="2"/>
  <c r="C81" i="2"/>
  <c r="E91" i="2"/>
  <c r="F98" i="2"/>
  <c r="F102" i="2"/>
  <c r="F106" i="2"/>
  <c r="F118" i="2"/>
  <c r="F122" i="2"/>
  <c r="F128" i="2"/>
  <c r="F133" i="2"/>
  <c r="F140" i="2"/>
  <c r="F146" i="2"/>
  <c r="F150" i="2"/>
  <c r="F154" i="2"/>
  <c r="D186" i="2"/>
  <c r="K194" i="2"/>
  <c r="AB194" i="2" s="1"/>
  <c r="E200" i="2"/>
  <c r="E204" i="2"/>
  <c r="C237" i="2"/>
  <c r="E102" i="2"/>
  <c r="E140" i="2"/>
  <c r="F175" i="2"/>
  <c r="F220" i="2"/>
  <c r="E28" i="2"/>
  <c r="D140" i="2"/>
  <c r="K196" i="2"/>
  <c r="F72" i="2"/>
  <c r="C154" i="2"/>
  <c r="L191" i="2"/>
  <c r="C67" i="2"/>
  <c r="F112" i="2"/>
  <c r="C14" i="2"/>
  <c r="C18" i="2"/>
  <c r="C28" i="2"/>
  <c r="D39" i="2"/>
  <c r="D49" i="2"/>
  <c r="D53" i="2"/>
  <c r="D57" i="2"/>
  <c r="D63" i="2"/>
  <c r="E72" i="2"/>
  <c r="E82" i="2"/>
  <c r="K155" i="2"/>
  <c r="L155" i="2" s="1"/>
  <c r="D160" i="2"/>
  <c r="D164" i="2"/>
  <c r="C175" i="2"/>
  <c r="C180" i="2"/>
  <c r="C212" i="2"/>
  <c r="C216" i="2"/>
  <c r="C220" i="2"/>
  <c r="E226" i="2"/>
  <c r="E230" i="2"/>
  <c r="E234" i="2"/>
  <c r="E238" i="2"/>
  <c r="F243" i="2"/>
  <c r="F247" i="2"/>
  <c r="AB155" i="2"/>
  <c r="AB191" i="2"/>
  <c r="AB32" i="2"/>
  <c r="C160" i="2"/>
  <c r="C164" i="2"/>
  <c r="F171" i="2"/>
  <c r="F197" i="2"/>
  <c r="F201" i="2"/>
  <c r="F205" i="2"/>
  <c r="K221" i="2"/>
  <c r="D226" i="2"/>
  <c r="D230" i="2"/>
  <c r="D234" i="2"/>
  <c r="D238" i="2"/>
  <c r="E243" i="2"/>
  <c r="E247" i="2"/>
  <c r="F252" i="2"/>
  <c r="L157" i="2"/>
  <c r="L193" i="2"/>
  <c r="L66" i="2"/>
  <c r="E99" i="2"/>
  <c r="F177" i="2"/>
  <c r="D188" i="2"/>
  <c r="D201" i="2"/>
  <c r="F213" i="2"/>
  <c r="C247" i="2"/>
  <c r="D98" i="2"/>
  <c r="C170" i="2"/>
  <c r="E39" i="2"/>
  <c r="E53" i="2"/>
  <c r="E160" i="2"/>
  <c r="C39" i="2"/>
  <c r="C45" i="2"/>
  <c r="C49" i="2"/>
  <c r="C53" i="2"/>
  <c r="C57" i="2"/>
  <c r="C63" i="2"/>
  <c r="D72" i="2"/>
  <c r="D82" i="2"/>
  <c r="F92" i="2"/>
  <c r="L12" i="2"/>
  <c r="F45" i="2"/>
  <c r="C68" i="2"/>
  <c r="C72" i="2"/>
  <c r="C82" i="2"/>
  <c r="E92" i="2"/>
  <c r="F99" i="2"/>
  <c r="F103" i="2"/>
  <c r="F107" i="2"/>
  <c r="F113" i="2"/>
  <c r="F119" i="2"/>
  <c r="F123" i="2"/>
  <c r="F131" i="2"/>
  <c r="F134" i="2"/>
  <c r="F141" i="2"/>
  <c r="F147" i="2"/>
  <c r="F151" i="2"/>
  <c r="K165" i="2"/>
  <c r="E171" i="2"/>
  <c r="E197" i="2"/>
  <c r="K222" i="2"/>
  <c r="C226" i="2"/>
  <c r="C230" i="2"/>
  <c r="C234" i="2"/>
  <c r="C238" i="2"/>
  <c r="D243" i="2"/>
  <c r="D247" i="2"/>
  <c r="E252" i="2"/>
  <c r="AB157" i="2"/>
  <c r="AB193" i="2"/>
  <c r="AB66" i="2"/>
  <c r="F29" i="2"/>
  <c r="D92" i="2"/>
  <c r="E103" i="2"/>
  <c r="E107" i="2"/>
  <c r="E119" i="2"/>
  <c r="E131" i="2"/>
  <c r="E134" i="2"/>
  <c r="E141" i="2"/>
  <c r="E151" i="2"/>
  <c r="F156" i="2"/>
  <c r="D171" i="2"/>
  <c r="F181" i="2"/>
  <c r="D197" i="2"/>
  <c r="D205" i="2"/>
  <c r="F217" i="2"/>
  <c r="C243" i="2"/>
  <c r="D252" i="2"/>
  <c r="L194" i="2"/>
  <c r="L86" i="2"/>
  <c r="D146" i="2"/>
  <c r="C200" i="2"/>
  <c r="D18" i="2"/>
  <c r="F68" i="2"/>
  <c r="C150" i="2"/>
  <c r="D220" i="2"/>
  <c r="L182" i="2"/>
  <c r="AB182" i="2"/>
  <c r="L184" i="2"/>
  <c r="AB184" i="2"/>
  <c r="L211" i="2"/>
  <c r="AB211" i="2"/>
  <c r="AB168" i="2"/>
  <c r="L168" i="2"/>
  <c r="AB173" i="2"/>
  <c r="L173" i="2"/>
  <c r="AB88" i="2"/>
  <c r="L88" i="2"/>
  <c r="L169" i="2"/>
  <c r="AB169" i="2"/>
  <c r="AB97" i="2"/>
  <c r="L97" i="2"/>
  <c r="AB196" i="2"/>
  <c r="L196" i="2"/>
  <c r="AB221" i="2"/>
  <c r="L221" i="2"/>
  <c r="L165" i="2"/>
  <c r="AB165" i="2"/>
  <c r="L222" i="2"/>
  <c r="AB222" i="2"/>
  <c r="AC97" i="2" l="1"/>
  <c r="S96" i="2"/>
  <c r="J96" i="2"/>
  <c r="G96" i="2"/>
  <c r="H96" i="2" s="1"/>
  <c r="J93" i="2"/>
  <c r="S93" i="2"/>
  <c r="G93" i="2"/>
  <c r="H93" i="2" s="1"/>
  <c r="S92" i="2"/>
  <c r="J92" i="2"/>
  <c r="S91" i="2"/>
  <c r="J91" i="2"/>
  <c r="G91" i="2"/>
  <c r="S87" i="2"/>
  <c r="J87" i="2"/>
  <c r="S83" i="2"/>
  <c r="J83" i="2"/>
  <c r="G83" i="2"/>
  <c r="H83" i="2" s="1"/>
  <c r="S82" i="2"/>
  <c r="J82" i="2"/>
  <c r="G82" i="2"/>
  <c r="H82" i="2" s="1"/>
  <c r="S81" i="2"/>
  <c r="J81" i="2"/>
  <c r="G81" i="2"/>
  <c r="H81" i="2" s="1"/>
  <c r="S78" i="2"/>
  <c r="J78" i="2"/>
  <c r="G78" i="2"/>
  <c r="H78" i="2" s="1"/>
  <c r="S75" i="2"/>
  <c r="J75" i="2"/>
  <c r="G75" i="2"/>
  <c r="H75" i="2" s="1"/>
  <c r="J72" i="2"/>
  <c r="S72" i="2"/>
  <c r="S71" i="2"/>
  <c r="J71" i="2"/>
  <c r="S70" i="2"/>
  <c r="J70" i="2"/>
  <c r="J69" i="2"/>
  <c r="S69" i="2"/>
  <c r="S68" i="2"/>
  <c r="J68" i="2"/>
  <c r="J67" i="2"/>
  <c r="S67" i="2"/>
  <c r="S65" i="2"/>
  <c r="J65" i="2"/>
  <c r="J64" i="2"/>
  <c r="S64" i="2"/>
  <c r="J63" i="2"/>
  <c r="S63" i="2"/>
  <c r="G63" i="2"/>
  <c r="H63" i="2" s="1"/>
  <c r="J62" i="2"/>
  <c r="S62" i="2"/>
  <c r="G62" i="2"/>
  <c r="H62" i="2" s="1"/>
  <c r="J59" i="2"/>
  <c r="S59" i="2"/>
  <c r="S58" i="2"/>
  <c r="J58" i="2"/>
  <c r="J57" i="2"/>
  <c r="S57" i="2"/>
  <c r="J56" i="2"/>
  <c r="S56" i="2"/>
  <c r="S55" i="2"/>
  <c r="J55" i="2"/>
  <c r="J54" i="2"/>
  <c r="S54" i="2"/>
  <c r="S53" i="2"/>
  <c r="J53" i="2"/>
  <c r="J52" i="2"/>
  <c r="S52" i="2"/>
  <c r="G52" i="2"/>
  <c r="H52" i="2" s="1"/>
  <c r="S51" i="2"/>
  <c r="J51" i="2"/>
  <c r="G51" i="2"/>
  <c r="S50" i="2"/>
  <c r="J50" i="2"/>
  <c r="J49" i="2"/>
  <c r="S49" i="2"/>
  <c r="S48" i="2"/>
  <c r="J48" i="2"/>
  <c r="J47" i="2"/>
  <c r="S47" i="2"/>
  <c r="S46" i="2"/>
  <c r="J46" i="2"/>
  <c r="S45" i="2"/>
  <c r="J45" i="2"/>
  <c r="S44" i="2"/>
  <c r="J44" i="2"/>
  <c r="J43" i="2"/>
  <c r="S43" i="2"/>
  <c r="J40" i="2"/>
  <c r="S40" i="2"/>
  <c r="J39" i="2"/>
  <c r="S39" i="2"/>
  <c r="S36" i="2"/>
  <c r="J36" i="2"/>
  <c r="S35" i="2"/>
  <c r="J35" i="2"/>
  <c r="J29" i="2"/>
  <c r="S29" i="2"/>
  <c r="G29" i="2"/>
  <c r="H29" i="2" s="1"/>
  <c r="S28" i="2"/>
  <c r="J28" i="2"/>
  <c r="G28" i="2"/>
  <c r="H28" i="2" s="1"/>
  <c r="S25" i="2"/>
  <c r="J25" i="2"/>
  <c r="G25" i="2"/>
  <c r="H25" i="2" s="1"/>
  <c r="S22" i="2"/>
  <c r="S19" i="2"/>
  <c r="S18" i="2"/>
  <c r="S17" i="2"/>
  <c r="S16" i="2"/>
  <c r="S15" i="2"/>
  <c r="S14" i="2"/>
  <c r="S13" i="2"/>
  <c r="S11" i="2"/>
  <c r="S10" i="2"/>
  <c r="G36" i="2"/>
  <c r="H36" i="2" s="1"/>
  <c r="G35" i="2"/>
  <c r="H35" i="2" s="1"/>
  <c r="G70" i="2"/>
  <c r="H70" i="2" s="1"/>
  <c r="G46" i="2"/>
  <c r="H46" i="2" s="1"/>
  <c r="G39" i="2"/>
  <c r="H39" i="2" s="1"/>
  <c r="G49" i="2"/>
  <c r="H49" i="2" s="1"/>
  <c r="G47" i="2"/>
  <c r="H47" i="2" s="1"/>
  <c r="G55" i="2"/>
  <c r="H55" i="2" s="1"/>
  <c r="G65" i="2"/>
  <c r="H65" i="2" s="1"/>
  <c r="G59" i="2"/>
  <c r="H59" i="2" s="1"/>
  <c r="G68" i="2"/>
  <c r="H68" i="2" s="1"/>
  <c r="G58" i="2"/>
  <c r="H58" i="2" s="1"/>
  <c r="G69" i="2"/>
  <c r="H69" i="2" s="1"/>
  <c r="G72" i="2"/>
  <c r="AC88" i="2"/>
  <c r="AC86" i="2"/>
  <c r="O86" i="2"/>
  <c r="AC66" i="2"/>
  <c r="AC32" i="2"/>
  <c r="AC33" i="2" s="1"/>
  <c r="AC12" i="2"/>
  <c r="O12" i="2"/>
  <c r="P12" i="2" s="1"/>
  <c r="Q12" i="2" s="1"/>
  <c r="M12" i="2"/>
  <c r="N12" i="2" s="1"/>
  <c r="O66" i="2"/>
  <c r="P66" i="2" s="1"/>
  <c r="M86" i="2"/>
  <c r="O32" i="2"/>
  <c r="O88" i="2"/>
  <c r="P88" i="2" s="1"/>
  <c r="R88" i="2" s="1"/>
  <c r="G92" i="2"/>
  <c r="H92" i="2" s="1"/>
  <c r="G87" i="2"/>
  <c r="H87" i="2" s="1"/>
  <c r="G71" i="2"/>
  <c r="H71" i="2" s="1"/>
  <c r="G67" i="2"/>
  <c r="H67" i="2" s="1"/>
  <c r="G64" i="2"/>
  <c r="H64" i="2" s="1"/>
  <c r="G57" i="2"/>
  <c r="H57" i="2" s="1"/>
  <c r="G56" i="2"/>
  <c r="H56" i="2" s="1"/>
  <c r="G54" i="2"/>
  <c r="H54" i="2" s="1"/>
  <c r="G53" i="2"/>
  <c r="H53" i="2" s="1"/>
  <c r="G50" i="2"/>
  <c r="H50" i="2" s="1"/>
  <c r="G48" i="2"/>
  <c r="H48" i="2" s="1"/>
  <c r="G45" i="2"/>
  <c r="H45" i="2" s="1"/>
  <c r="G44" i="2"/>
  <c r="G43" i="2"/>
  <c r="H43" i="2" s="1"/>
  <c r="G40" i="2"/>
  <c r="H40" i="2" s="1"/>
  <c r="O97" i="2"/>
  <c r="P97" i="2" s="1"/>
  <c r="R97" i="2" s="1"/>
  <c r="M32" i="2"/>
  <c r="M66" i="2"/>
  <c r="N66" i="2" s="1"/>
  <c r="M88" i="2"/>
  <c r="N88" i="2" s="1"/>
  <c r="M97" i="2"/>
  <c r="N97" i="2" s="1"/>
  <c r="AC251" i="2"/>
  <c r="AC241" i="2"/>
  <c r="AC222" i="2"/>
  <c r="AC221" i="2"/>
  <c r="AC211" i="2"/>
  <c r="AC209" i="2"/>
  <c r="AC195" i="2"/>
  <c r="AC194" i="2"/>
  <c r="AC193" i="2"/>
  <c r="AC191" i="2"/>
  <c r="AC189" i="2"/>
  <c r="AC187" i="2"/>
  <c r="AC184" i="2"/>
  <c r="AC183" i="2"/>
  <c r="AC182" i="2"/>
  <c r="AC173" i="2"/>
  <c r="AC169" i="2"/>
  <c r="AC168" i="2"/>
  <c r="AC165" i="2"/>
  <c r="AC157" i="2"/>
  <c r="AC155" i="2"/>
  <c r="M155" i="2"/>
  <c r="N155" i="2" s="1"/>
  <c r="G255" i="2"/>
  <c r="H255" i="2" s="1"/>
  <c r="G254" i="2"/>
  <c r="H254" i="2" s="1"/>
  <c r="G253" i="2"/>
  <c r="H253" i="2" s="1"/>
  <c r="G252" i="2"/>
  <c r="H252" i="2" s="1"/>
  <c r="G250" i="2"/>
  <c r="H250" i="2" s="1"/>
  <c r="G249" i="2"/>
  <c r="H249" i="2" s="1"/>
  <c r="G248" i="2"/>
  <c r="H248" i="2" s="1"/>
  <c r="G247" i="2"/>
  <c r="H247" i="2" s="1"/>
  <c r="G246" i="2"/>
  <c r="H246" i="2" s="1"/>
  <c r="G245" i="2"/>
  <c r="H245" i="2" s="1"/>
  <c r="G244" i="2"/>
  <c r="H244" i="2" s="1"/>
  <c r="G243" i="2"/>
  <c r="H243" i="2" s="1"/>
  <c r="G242" i="2"/>
  <c r="H242" i="2" s="1"/>
  <c r="G240" i="2"/>
  <c r="H240" i="2" s="1"/>
  <c r="G239" i="2"/>
  <c r="H239" i="2" s="1"/>
  <c r="G238" i="2"/>
  <c r="H238" i="2" s="1"/>
  <c r="G237" i="2"/>
  <c r="G236" i="2"/>
  <c r="H236" i="2" s="1"/>
  <c r="G235" i="2"/>
  <c r="H235" i="2" s="1"/>
  <c r="G234" i="2"/>
  <c r="H234" i="2" s="1"/>
  <c r="G233" i="2"/>
  <c r="H233" i="2" s="1"/>
  <c r="G232" i="2"/>
  <c r="H232" i="2" s="1"/>
  <c r="G231" i="2"/>
  <c r="H231" i="2" s="1"/>
  <c r="G230" i="2"/>
  <c r="H230" i="2" s="1"/>
  <c r="G229" i="2"/>
  <c r="H229" i="2" s="1"/>
  <c r="G228" i="2"/>
  <c r="H228" i="2" s="1"/>
  <c r="G227" i="2"/>
  <c r="G226" i="2"/>
  <c r="H226" i="2" s="1"/>
  <c r="G225" i="2"/>
  <c r="H225" i="2" s="1"/>
  <c r="G224" i="2"/>
  <c r="H224" i="2" s="1"/>
  <c r="G223" i="2"/>
  <c r="H223" i="2" s="1"/>
  <c r="G220" i="2"/>
  <c r="H220" i="2" s="1"/>
  <c r="G218" i="2"/>
  <c r="G217" i="2"/>
  <c r="H217" i="2" s="1"/>
  <c r="G216" i="2"/>
  <c r="H216" i="2" s="1"/>
  <c r="G215" i="2"/>
  <c r="H215" i="2" s="1"/>
  <c r="G214" i="2"/>
  <c r="H214" i="2" s="1"/>
  <c r="G213" i="2"/>
  <c r="H213" i="2" s="1"/>
  <c r="G212" i="2"/>
  <c r="H212" i="2" s="1"/>
  <c r="G210" i="2"/>
  <c r="G206" i="2"/>
  <c r="H206" i="2" s="1"/>
  <c r="G205" i="2"/>
  <c r="H205" i="2" s="1"/>
  <c r="G204" i="2"/>
  <c r="H204" i="2" s="1"/>
  <c r="G203" i="2"/>
  <c r="H203" i="2" s="1"/>
  <c r="G202" i="2"/>
  <c r="H202" i="2" s="1"/>
  <c r="G201" i="2"/>
  <c r="G200" i="2"/>
  <c r="G199" i="2"/>
  <c r="G198" i="2"/>
  <c r="H198" i="2" s="1"/>
  <c r="G197" i="2"/>
  <c r="H197" i="2" s="1"/>
  <c r="S255" i="2"/>
  <c r="J255" i="2"/>
  <c r="S254" i="2"/>
  <c r="J254" i="2"/>
  <c r="J253" i="2"/>
  <c r="S253" i="2"/>
  <c r="J252" i="2"/>
  <c r="S252" i="2"/>
  <c r="S250" i="2"/>
  <c r="J250" i="2"/>
  <c r="J249" i="2"/>
  <c r="S249" i="2"/>
  <c r="S248" i="2"/>
  <c r="J248" i="2"/>
  <c r="S247" i="2"/>
  <c r="J247" i="2"/>
  <c r="S246" i="2"/>
  <c r="J246" i="2"/>
  <c r="J245" i="2"/>
  <c r="S245" i="2"/>
  <c r="S244" i="2"/>
  <c r="J244" i="2"/>
  <c r="S243" i="2"/>
  <c r="J243" i="2"/>
  <c r="S242" i="2"/>
  <c r="J242" i="2"/>
  <c r="J240" i="2"/>
  <c r="S240" i="2"/>
  <c r="S239" i="2"/>
  <c r="J239" i="2"/>
  <c r="S238" i="2"/>
  <c r="J238" i="2"/>
  <c r="S237" i="2"/>
  <c r="J237" i="2"/>
  <c r="J236" i="2"/>
  <c r="S236" i="2"/>
  <c r="J235" i="2"/>
  <c r="S235" i="2"/>
  <c r="S234" i="2"/>
  <c r="J234" i="2"/>
  <c r="J233" i="2"/>
  <c r="S233" i="2"/>
  <c r="S232" i="2"/>
  <c r="J232" i="2"/>
  <c r="S231" i="2"/>
  <c r="J231" i="2"/>
  <c r="S230" i="2"/>
  <c r="J230" i="2"/>
  <c r="S229" i="2"/>
  <c r="J229" i="2"/>
  <c r="S228" i="2"/>
  <c r="J228" i="2"/>
  <c r="S227" i="2"/>
  <c r="J227" i="2"/>
  <c r="J226" i="2"/>
  <c r="S226" i="2"/>
  <c r="J225" i="2"/>
  <c r="S225" i="2"/>
  <c r="J224" i="2"/>
  <c r="S224" i="2"/>
  <c r="S223" i="2"/>
  <c r="J223" i="2"/>
  <c r="S220" i="2"/>
  <c r="J220" i="2"/>
  <c r="J219" i="2"/>
  <c r="S219" i="2"/>
  <c r="G219" i="2"/>
  <c r="H219" i="2" s="1"/>
  <c r="S218" i="2"/>
  <c r="J218" i="2"/>
  <c r="J217" i="2"/>
  <c r="S217" i="2"/>
  <c r="S216" i="2"/>
  <c r="J216" i="2"/>
  <c r="S215" i="2"/>
  <c r="J215" i="2"/>
  <c r="S214" i="2"/>
  <c r="J214" i="2"/>
  <c r="S213" i="2"/>
  <c r="J213" i="2"/>
  <c r="S212" i="2"/>
  <c r="J212" i="2"/>
  <c r="J210" i="2"/>
  <c r="S210" i="2"/>
  <c r="J206" i="2"/>
  <c r="S206" i="2"/>
  <c r="S205" i="2"/>
  <c r="J205" i="2"/>
  <c r="S204" i="2"/>
  <c r="J204" i="2"/>
  <c r="S203" i="2"/>
  <c r="J203" i="2"/>
  <c r="S202" i="2"/>
  <c r="J202" i="2"/>
  <c r="J201" i="2"/>
  <c r="S201" i="2"/>
  <c r="J200" i="2"/>
  <c r="S200" i="2"/>
  <c r="S199" i="2"/>
  <c r="J199" i="2"/>
  <c r="S198" i="2"/>
  <c r="J198" i="2"/>
  <c r="J197" i="2"/>
  <c r="S197" i="2"/>
  <c r="J192" i="2"/>
  <c r="S192" i="2"/>
  <c r="G192" i="2"/>
  <c r="J190" i="2"/>
  <c r="S190" i="2"/>
  <c r="G190" i="2"/>
  <c r="H190" i="2" s="1"/>
  <c r="S188" i="2"/>
  <c r="J188" i="2"/>
  <c r="G188" i="2"/>
  <c r="H188" i="2" s="1"/>
  <c r="S186" i="2"/>
  <c r="J186" i="2"/>
  <c r="G186" i="2"/>
  <c r="H186" i="2" s="1"/>
  <c r="J185" i="2"/>
  <c r="S185" i="2"/>
  <c r="G185" i="2"/>
  <c r="H185" i="2" s="1"/>
  <c r="S181" i="2"/>
  <c r="J181" i="2"/>
  <c r="G181" i="2"/>
  <c r="H181" i="2" s="1"/>
  <c r="S180" i="2"/>
  <c r="J180" i="2"/>
  <c r="G180" i="2"/>
  <c r="H180" i="2" s="1"/>
  <c r="S179" i="2"/>
  <c r="J179" i="2"/>
  <c r="G179" i="2"/>
  <c r="H179" i="2" s="1"/>
  <c r="S178" i="2"/>
  <c r="J178" i="2"/>
  <c r="G178" i="2"/>
  <c r="H178" i="2" s="1"/>
  <c r="S177" i="2"/>
  <c r="J177" i="2"/>
  <c r="G177" i="2"/>
  <c r="H177" i="2" s="1"/>
  <c r="S175" i="2"/>
  <c r="J175" i="2"/>
  <c r="G175" i="2"/>
  <c r="H175" i="2" s="1"/>
  <c r="J176" i="2"/>
  <c r="S176" i="2"/>
  <c r="G176" i="2"/>
  <c r="H176" i="2" s="1"/>
  <c r="S172" i="2"/>
  <c r="J172" i="2"/>
  <c r="G172" i="2"/>
  <c r="H172" i="2" s="1"/>
  <c r="S171" i="2"/>
  <c r="J171" i="2"/>
  <c r="G171" i="2"/>
  <c r="H171" i="2" s="1"/>
  <c r="J170" i="2"/>
  <c r="S170" i="2"/>
  <c r="G170" i="2"/>
  <c r="H170" i="2" s="1"/>
  <c r="S167" i="2"/>
  <c r="J167" i="2"/>
  <c r="G167" i="2"/>
  <c r="H167" i="2" s="1"/>
  <c r="J166" i="2"/>
  <c r="S166" i="2"/>
  <c r="G166" i="2"/>
  <c r="H166" i="2" s="1"/>
  <c r="S164" i="2"/>
  <c r="J164" i="2"/>
  <c r="G164" i="2"/>
  <c r="H164" i="2" s="1"/>
  <c r="S163" i="2"/>
  <c r="J163" i="2"/>
  <c r="G163" i="2"/>
  <c r="H163" i="2" s="1"/>
  <c r="S162" i="2"/>
  <c r="J162" i="2"/>
  <c r="G162" i="2"/>
  <c r="H162" i="2" s="1"/>
  <c r="S161" i="2"/>
  <c r="J161" i="2"/>
  <c r="G161" i="2"/>
  <c r="J160" i="2"/>
  <c r="S160" i="2"/>
  <c r="G160" i="2"/>
  <c r="H160" i="2" s="1"/>
  <c r="J159" i="2"/>
  <c r="S159" i="2"/>
  <c r="G159" i="2"/>
  <c r="H159" i="2" s="1"/>
  <c r="S158" i="2"/>
  <c r="J158" i="2"/>
  <c r="G158" i="2"/>
  <c r="H158" i="2" s="1"/>
  <c r="S156" i="2"/>
  <c r="J156" i="2"/>
  <c r="G156" i="2"/>
  <c r="H156" i="2" s="1"/>
  <c r="S154" i="2"/>
  <c r="J154" i="2"/>
  <c r="G154" i="2"/>
  <c r="J153" i="2"/>
  <c r="S153" i="2"/>
  <c r="G153" i="2"/>
  <c r="H153" i="2" s="1"/>
  <c r="S152" i="2"/>
  <c r="J152" i="2"/>
  <c r="G152" i="2"/>
  <c r="H152" i="2" s="1"/>
  <c r="S151" i="2"/>
  <c r="J151" i="2"/>
  <c r="G151" i="2"/>
  <c r="H151" i="2" s="1"/>
  <c r="S150" i="2"/>
  <c r="J150" i="2"/>
  <c r="G150" i="2"/>
  <c r="H150" i="2" s="1"/>
  <c r="S149" i="2"/>
  <c r="J149" i="2"/>
  <c r="G149" i="2"/>
  <c r="J148" i="2"/>
  <c r="S148" i="2"/>
  <c r="G148" i="2"/>
  <c r="H148" i="2" s="1"/>
  <c r="S147" i="2"/>
  <c r="J147" i="2"/>
  <c r="G147" i="2"/>
  <c r="H147" i="2" s="1"/>
  <c r="S146" i="2"/>
  <c r="J146" i="2"/>
  <c r="G146" i="2"/>
  <c r="H146" i="2" s="1"/>
  <c r="S145" i="2"/>
  <c r="J145" i="2"/>
  <c r="G145" i="2"/>
  <c r="H145" i="2" s="1"/>
  <c r="S144" i="2"/>
  <c r="J144" i="2"/>
  <c r="G144" i="2"/>
  <c r="H144" i="2" s="1"/>
  <c r="S141" i="2"/>
  <c r="J141" i="2"/>
  <c r="G141" i="2"/>
  <c r="H141" i="2" s="1"/>
  <c r="S140" i="2"/>
  <c r="J140" i="2"/>
  <c r="G140" i="2"/>
  <c r="S139" i="2"/>
  <c r="J139" i="2"/>
  <c r="G139" i="2"/>
  <c r="H139" i="2" s="1"/>
  <c r="S138" i="2"/>
  <c r="J138" i="2"/>
  <c r="G138" i="2"/>
  <c r="J134" i="2"/>
  <c r="S134" i="2"/>
  <c r="G134" i="2"/>
  <c r="H134" i="2" s="1"/>
  <c r="S133" i="2"/>
  <c r="J133" i="2"/>
  <c r="G133" i="2"/>
  <c r="H133" i="2" s="1"/>
  <c r="S132" i="2"/>
  <c r="J132" i="2"/>
  <c r="G132" i="2"/>
  <c r="H132" i="2" s="1"/>
  <c r="J135" i="2"/>
  <c r="S135" i="2"/>
  <c r="G135" i="2"/>
  <c r="H135" i="2" s="1"/>
  <c r="S131" i="2"/>
  <c r="J131" i="2"/>
  <c r="G131" i="2"/>
  <c r="H131" i="2" s="1"/>
  <c r="S128" i="2"/>
  <c r="J128" i="2"/>
  <c r="G128" i="2"/>
  <c r="H128" i="2" s="1"/>
  <c r="J127" i="2"/>
  <c r="S127" i="2"/>
  <c r="G127" i="2"/>
  <c r="H127" i="2" s="1"/>
  <c r="J124" i="2"/>
  <c r="S124" i="2"/>
  <c r="G124" i="2"/>
  <c r="H124" i="2" s="1"/>
  <c r="S123" i="2"/>
  <c r="J123" i="2"/>
  <c r="G123" i="2"/>
  <c r="S122" i="2"/>
  <c r="J122" i="2"/>
  <c r="G122" i="2"/>
  <c r="H122" i="2" s="1"/>
  <c r="S121" i="2"/>
  <c r="J121" i="2"/>
  <c r="G121" i="2"/>
  <c r="H121" i="2" s="1"/>
  <c r="S120" i="2"/>
  <c r="J120" i="2"/>
  <c r="G120" i="2"/>
  <c r="S119" i="2"/>
  <c r="J119" i="2"/>
  <c r="G119" i="2"/>
  <c r="H119" i="2" s="1"/>
  <c r="S118" i="2"/>
  <c r="J118" i="2"/>
  <c r="G118" i="2"/>
  <c r="H118" i="2" s="1"/>
  <c r="S115" i="2"/>
  <c r="J115" i="2"/>
  <c r="G115" i="2"/>
  <c r="H115" i="2" s="1"/>
  <c r="S114" i="2"/>
  <c r="J114" i="2"/>
  <c r="G114" i="2"/>
  <c r="H114" i="2" s="1"/>
  <c r="J113" i="2"/>
  <c r="S113" i="2"/>
  <c r="G113" i="2"/>
  <c r="S112" i="2"/>
  <c r="J112" i="2"/>
  <c r="G112" i="2"/>
  <c r="S109" i="2"/>
  <c r="J109" i="2"/>
  <c r="G109" i="2"/>
  <c r="H109" i="2" s="1"/>
  <c r="S108" i="2"/>
  <c r="J108" i="2"/>
  <c r="G108" i="2"/>
  <c r="H108" i="2" s="1"/>
  <c r="S107" i="2"/>
  <c r="J107" i="2"/>
  <c r="G107" i="2"/>
  <c r="S106" i="2"/>
  <c r="J106" i="2"/>
  <c r="G106" i="2"/>
  <c r="H106" i="2" s="1"/>
  <c r="S105" i="2"/>
  <c r="J105" i="2"/>
  <c r="G105" i="2"/>
  <c r="H105" i="2" s="1"/>
  <c r="S104" i="2"/>
  <c r="J104" i="2"/>
  <c r="G104" i="2"/>
  <c r="H104" i="2" s="1"/>
  <c r="S103" i="2"/>
  <c r="J103" i="2"/>
  <c r="G103" i="2"/>
  <c r="J102" i="2"/>
  <c r="S102" i="2"/>
  <c r="G102" i="2"/>
  <c r="S101" i="2"/>
  <c r="J101" i="2"/>
  <c r="G101" i="2"/>
  <c r="S100" i="2"/>
  <c r="J100" i="2"/>
  <c r="G100" i="2"/>
  <c r="H100" i="2" s="1"/>
  <c r="S99" i="2"/>
  <c r="J99" i="2"/>
  <c r="G99" i="2"/>
  <c r="H99" i="2" s="1"/>
  <c r="S98" i="2"/>
  <c r="J98" i="2"/>
  <c r="G98" i="2"/>
  <c r="H98" i="2" s="1"/>
  <c r="O222" i="2"/>
  <c r="P222" i="2" s="1"/>
  <c r="Q222" i="2" s="1"/>
  <c r="O194" i="2"/>
  <c r="P194" i="2" s="1"/>
  <c r="R194" i="2" s="1"/>
  <c r="O187" i="2"/>
  <c r="P187" i="2" s="1"/>
  <c r="R187" i="2" s="1"/>
  <c r="O169" i="2"/>
  <c r="P169" i="2" s="1"/>
  <c r="Q169" i="2" s="1"/>
  <c r="M165" i="2"/>
  <c r="N165" i="2" s="1"/>
  <c r="O193" i="2"/>
  <c r="P193" i="2" s="1"/>
  <c r="R193" i="2" s="1"/>
  <c r="O196" i="2"/>
  <c r="P196" i="2" s="1"/>
  <c r="Q196" i="2" s="1"/>
  <c r="O155" i="2"/>
  <c r="P155" i="2" s="1"/>
  <c r="Q155" i="2" s="1"/>
  <c r="O211" i="2"/>
  <c r="P211" i="2" s="1"/>
  <c r="R211" i="2" s="1"/>
  <c r="O168" i="2"/>
  <c r="P168" i="2" s="1"/>
  <c r="Q168" i="2" s="1"/>
  <c r="O241" i="2"/>
  <c r="P241" i="2" s="1"/>
  <c r="Q241" i="2" s="1"/>
  <c r="O195" i="2"/>
  <c r="P195" i="2" s="1"/>
  <c r="Q195" i="2" s="1"/>
  <c r="O157" i="2"/>
  <c r="P157" i="2" s="1"/>
  <c r="R157" i="2" s="1"/>
  <c r="O221" i="2"/>
  <c r="P221" i="2" s="1"/>
  <c r="R221" i="2" s="1"/>
  <c r="O189" i="2"/>
  <c r="P189" i="2" s="1"/>
  <c r="R189" i="2" s="1"/>
  <c r="O182" i="2"/>
  <c r="P182" i="2" s="1"/>
  <c r="Q182" i="2" s="1"/>
  <c r="M251" i="2"/>
  <c r="N251" i="2" s="1"/>
  <c r="O191" i="2"/>
  <c r="P191" i="2" s="1"/>
  <c r="R191" i="2" s="1"/>
  <c r="O184" i="2"/>
  <c r="P184" i="2" s="1"/>
  <c r="R184" i="2" s="1"/>
  <c r="O174" i="2"/>
  <c r="P174" i="2" s="1"/>
  <c r="R174" i="2" s="1"/>
  <c r="O173" i="2"/>
  <c r="P173" i="2" s="1"/>
  <c r="R173" i="2" s="1"/>
  <c r="M183" i="2"/>
  <c r="N183" i="2" s="1"/>
  <c r="O209" i="2"/>
  <c r="M157" i="2"/>
  <c r="N157" i="2" s="1"/>
  <c r="O165" i="2"/>
  <c r="P165" i="2" s="1"/>
  <c r="Q165" i="2" s="1"/>
  <c r="M168" i="2"/>
  <c r="N168" i="2" s="1"/>
  <c r="M169" i="2"/>
  <c r="N169" i="2" s="1"/>
  <c r="M173" i="2"/>
  <c r="N173" i="2" s="1"/>
  <c r="AC174" i="2"/>
  <c r="M174" i="2"/>
  <c r="N174" i="2" s="1"/>
  <c r="M182" i="2"/>
  <c r="N182" i="2" s="1"/>
  <c r="O183" i="2"/>
  <c r="P183" i="2" s="1"/>
  <c r="M184" i="2"/>
  <c r="N184" i="2" s="1"/>
  <c r="M187" i="2"/>
  <c r="N187" i="2" s="1"/>
  <c r="M189" i="2"/>
  <c r="N189" i="2" s="1"/>
  <c r="M191" i="2"/>
  <c r="N191" i="2" s="1"/>
  <c r="M193" i="2"/>
  <c r="N193" i="2" s="1"/>
  <c r="M194" i="2"/>
  <c r="N194" i="2" s="1"/>
  <c r="M195" i="2"/>
  <c r="N195" i="2" s="1"/>
  <c r="AC196" i="2"/>
  <c r="M196" i="2"/>
  <c r="N196" i="2" s="1"/>
  <c r="M209" i="2"/>
  <c r="M211" i="2"/>
  <c r="N211" i="2" s="1"/>
  <c r="M221" i="2"/>
  <c r="N221" i="2" s="1"/>
  <c r="M222" i="2"/>
  <c r="N222" i="2" s="1"/>
  <c r="M241" i="2"/>
  <c r="N241" i="2" s="1"/>
  <c r="O251" i="2"/>
  <c r="P251" i="2" s="1"/>
  <c r="K114" i="2"/>
  <c r="K28" i="2"/>
  <c r="K147" i="2"/>
  <c r="K213" i="2"/>
  <c r="K223" i="2"/>
  <c r="K244" i="2"/>
  <c r="E256" i="2"/>
  <c r="K159" i="2"/>
  <c r="K82" i="2"/>
  <c r="K127" i="2"/>
  <c r="K156" i="2"/>
  <c r="K228" i="2"/>
  <c r="K200" i="2"/>
  <c r="K120" i="2"/>
  <c r="K170" i="2"/>
  <c r="K190" i="2"/>
  <c r="K231" i="2"/>
  <c r="D256" i="2"/>
  <c r="L127" i="2"/>
  <c r="AB147" i="2"/>
  <c r="L213" i="2"/>
  <c r="L223" i="2"/>
  <c r="L244" i="2"/>
  <c r="K214" i="2"/>
  <c r="L214" i="2" s="1"/>
  <c r="K230" i="2"/>
  <c r="K237" i="2"/>
  <c r="K36" i="2"/>
  <c r="K215" i="2"/>
  <c r="K51" i="2"/>
  <c r="AB51" i="2" s="1"/>
  <c r="K199" i="2"/>
  <c r="K72" i="2"/>
  <c r="L72" i="2" s="1"/>
  <c r="K67" i="2"/>
  <c r="AB114" i="2"/>
  <c r="K133" i="2"/>
  <c r="K98" i="2"/>
  <c r="K151" i="2"/>
  <c r="K247" i="2"/>
  <c r="K218" i="2"/>
  <c r="C256" i="2"/>
  <c r="AB127" i="2"/>
  <c r="L147" i="2"/>
  <c r="AB214" i="2"/>
  <c r="AB213" i="2"/>
  <c r="AB223" i="2"/>
  <c r="AB244" i="2"/>
  <c r="K246" i="2"/>
  <c r="K154" i="2"/>
  <c r="K99" i="2"/>
  <c r="K152" i="2"/>
  <c r="K164" i="2"/>
  <c r="K254" i="2"/>
  <c r="AB254" i="2" s="1"/>
  <c r="AB72" i="2"/>
  <c r="K55" i="2"/>
  <c r="K100" i="2"/>
  <c r="K106" i="2"/>
  <c r="K108" i="2"/>
  <c r="K234" i="2"/>
  <c r="K202" i="2"/>
  <c r="AB200" i="2"/>
  <c r="AB120" i="2"/>
  <c r="L170" i="2"/>
  <c r="L190" i="2"/>
  <c r="L154" i="2"/>
  <c r="L231" i="2"/>
  <c r="L230" i="2"/>
  <c r="L14" i="2"/>
  <c r="K198" i="2"/>
  <c r="L198" i="2" s="1"/>
  <c r="K245" i="2"/>
  <c r="K177" i="2"/>
  <c r="K78" i="2"/>
  <c r="AB78" i="2" s="1"/>
  <c r="AB199" i="2"/>
  <c r="K238" i="2"/>
  <c r="AB238" i="2" s="1"/>
  <c r="K54" i="2"/>
  <c r="K39" i="2"/>
  <c r="K175" i="2"/>
  <c r="K253" i="2"/>
  <c r="K224" i="2"/>
  <c r="AB224" i="2" s="1"/>
  <c r="K220" i="2"/>
  <c r="L220" i="2" s="1"/>
  <c r="K172" i="2"/>
  <c r="AB172" i="2" s="1"/>
  <c r="L200" i="2"/>
  <c r="L120" i="2"/>
  <c r="AB198" i="2"/>
  <c r="AB170" i="2"/>
  <c r="AB190" i="2"/>
  <c r="AB154" i="2"/>
  <c r="AB231" i="2"/>
  <c r="AB230" i="2"/>
  <c r="AB14" i="2"/>
  <c r="K216" i="2"/>
  <c r="K206" i="2"/>
  <c r="AB206" i="2" s="1"/>
  <c r="K166" i="2"/>
  <c r="K186" i="2"/>
  <c r="K135" i="2"/>
  <c r="L135" i="2" s="1"/>
  <c r="K249" i="2"/>
  <c r="K124" i="2"/>
  <c r="AB124" i="2" s="1"/>
  <c r="AB159" i="2"/>
  <c r="K93" i="2"/>
  <c r="L93" i="2" s="1"/>
  <c r="K65" i="2"/>
  <c r="K107" i="2"/>
  <c r="K163" i="2"/>
  <c r="AB163" i="2" s="1"/>
  <c r="K138" i="2"/>
  <c r="K205" i="2"/>
  <c r="K153" i="2"/>
  <c r="L133" i="2"/>
  <c r="L98" i="2"/>
  <c r="L99" i="2"/>
  <c r="L151" i="2"/>
  <c r="L237" i="2"/>
  <c r="L247" i="2"/>
  <c r="L218" i="2"/>
  <c r="L186" i="2"/>
  <c r="L82" i="2"/>
  <c r="L172" i="2"/>
  <c r="K239" i="2"/>
  <c r="K178" i="2"/>
  <c r="AB178" i="2" s="1"/>
  <c r="L138" i="2"/>
  <c r="K131" i="2"/>
  <c r="L254" i="2"/>
  <c r="K149" i="2"/>
  <c r="L149" i="2" s="1"/>
  <c r="K212" i="2"/>
  <c r="K134" i="2"/>
  <c r="AB134" i="2" s="1"/>
  <c r="L199" i="2"/>
  <c r="AB239" i="2"/>
  <c r="L16" i="2"/>
  <c r="K59" i="2"/>
  <c r="AB54" i="2"/>
  <c r="K50" i="2"/>
  <c r="K96" i="2"/>
  <c r="K102" i="2"/>
  <c r="L102" i="2" s="1"/>
  <c r="K158" i="2"/>
  <c r="K225" i="2"/>
  <c r="AB225" i="2" s="1"/>
  <c r="K180" i="2"/>
  <c r="K148" i="2"/>
  <c r="L148" i="2" s="1"/>
  <c r="AB133" i="2"/>
  <c r="AB98" i="2"/>
  <c r="AB99" i="2"/>
  <c r="AB151" i="2"/>
  <c r="AB237" i="2"/>
  <c r="AB247" i="2"/>
  <c r="AB149" i="2"/>
  <c r="AB218" i="2"/>
  <c r="AB186" i="2"/>
  <c r="AB82" i="2"/>
  <c r="AB16" i="2"/>
  <c r="AB175" i="2"/>
  <c r="K243" i="2"/>
  <c r="L158" i="2"/>
  <c r="AB36" i="2"/>
  <c r="AB102" i="2"/>
  <c r="L225" i="2"/>
  <c r="L177" i="2"/>
  <c r="K139" i="2"/>
  <c r="AB215" i="2"/>
  <c r="K29" i="2"/>
  <c r="K232" i="2"/>
  <c r="L216" i="2"/>
  <c r="K179" i="2"/>
  <c r="AB93" i="2"/>
  <c r="K71" i="2"/>
  <c r="L65" i="2"/>
  <c r="K45" i="2"/>
  <c r="K25" i="2"/>
  <c r="K255" i="2"/>
  <c r="L255" i="2" s="1"/>
  <c r="K140" i="2"/>
  <c r="K192" i="2"/>
  <c r="K176" i="2"/>
  <c r="L176" i="2" s="1"/>
  <c r="K128" i="2"/>
  <c r="L100" i="2"/>
  <c r="L152" i="2"/>
  <c r="L106" i="2"/>
  <c r="L108" i="2"/>
  <c r="L212" i="2"/>
  <c r="AB234" i="2"/>
  <c r="L245" i="2"/>
  <c r="L202" i="2"/>
  <c r="L164" i="2"/>
  <c r="L28" i="2"/>
  <c r="L224" i="2"/>
  <c r="K204" i="2"/>
  <c r="AB148" i="2"/>
  <c r="L228" i="2"/>
  <c r="AB232" i="2"/>
  <c r="K122" i="2"/>
  <c r="L122" i="2" s="1"/>
  <c r="L96" i="2"/>
  <c r="L54" i="2"/>
  <c r="AB15" i="2"/>
  <c r="K242" i="2"/>
  <c r="AB242" i="2" s="1"/>
  <c r="K104" i="2"/>
  <c r="L104" i="2" s="1"/>
  <c r="K146" i="2"/>
  <c r="AB146" i="2" s="1"/>
  <c r="K233" i="2"/>
  <c r="K217" i="2"/>
  <c r="AB217" i="2" s="1"/>
  <c r="AB100" i="2"/>
  <c r="AB152" i="2"/>
  <c r="AB106" i="2"/>
  <c r="AB108" i="2"/>
  <c r="AB212" i="2"/>
  <c r="L234" i="2"/>
  <c r="AB245" i="2"/>
  <c r="AB202" i="2"/>
  <c r="AB164" i="2"/>
  <c r="AB28" i="2"/>
  <c r="AB253" i="2"/>
  <c r="K123" i="2"/>
  <c r="AB123" i="2" s="1"/>
  <c r="L163" i="2"/>
  <c r="K167" i="2"/>
  <c r="L192" i="2"/>
  <c r="AB135" i="2"/>
  <c r="K105" i="2"/>
  <c r="L233" i="2"/>
  <c r="K132" i="2"/>
  <c r="AB132" i="2" s="1"/>
  <c r="L25" i="2"/>
  <c r="L206" i="2"/>
  <c r="AB65" i="2"/>
  <c r="K113" i="2"/>
  <c r="K83" i="2"/>
  <c r="K229" i="2"/>
  <c r="K150" i="2"/>
  <c r="L150" i="2" s="1"/>
  <c r="K119" i="2"/>
  <c r="K219" i="2"/>
  <c r="K201" i="2"/>
  <c r="L175" i="2"/>
  <c r="L253" i="2"/>
  <c r="K236" i="2"/>
  <c r="L236" i="2" s="1"/>
  <c r="AB220" i="2"/>
  <c r="K227" i="2"/>
  <c r="AB227" i="2" s="1"/>
  <c r="AB138" i="2"/>
  <c r="L134" i="2"/>
  <c r="K240" i="2"/>
  <c r="L36" i="2"/>
  <c r="K145" i="2"/>
  <c r="L140" i="2"/>
  <c r="K35" i="2"/>
  <c r="L35" i="2" s="1"/>
  <c r="K115" i="2"/>
  <c r="L115" i="2" s="1"/>
  <c r="L124" i="2"/>
  <c r="AB156" i="2"/>
  <c r="AB150" i="2"/>
  <c r="K171" i="2"/>
  <c r="L15" i="2"/>
  <c r="K70" i="2"/>
  <c r="AB70" i="2" s="1"/>
  <c r="K64" i="2"/>
  <c r="K161" i="2"/>
  <c r="AB161" i="2" s="1"/>
  <c r="L238" i="2"/>
  <c r="AB64" i="2"/>
  <c r="K58" i="2"/>
  <c r="K248" i="2"/>
  <c r="K92" i="2"/>
  <c r="L92" i="2" s="1"/>
  <c r="L70" i="2"/>
  <c r="K53" i="2"/>
  <c r="K49" i="2"/>
  <c r="K44" i="2"/>
  <c r="AB92" i="2"/>
  <c r="K250" i="2"/>
  <c r="L123" i="2"/>
  <c r="L64" i="2"/>
  <c r="K81" i="2"/>
  <c r="AB158" i="2"/>
  <c r="K69" i="2"/>
  <c r="K48" i="2"/>
  <c r="AB48" i="2" s="1"/>
  <c r="K43" i="2"/>
  <c r="AB43" i="2" s="1"/>
  <c r="K112" i="2"/>
  <c r="AB69" i="2"/>
  <c r="K63" i="2"/>
  <c r="L63" i="2" s="1"/>
  <c r="L48" i="2"/>
  <c r="L43" i="2"/>
  <c r="AB115" i="2"/>
  <c r="K109" i="2"/>
  <c r="K252" i="2"/>
  <c r="K181" i="2"/>
  <c r="K160" i="2"/>
  <c r="K141" i="2"/>
  <c r="AB255" i="2"/>
  <c r="AB228" i="2"/>
  <c r="AB140" i="2"/>
  <c r="AB177" i="2"/>
  <c r="AB192" i="2"/>
  <c r="AB176" i="2"/>
  <c r="AB122" i="2"/>
  <c r="L227" i="2"/>
  <c r="K57" i="2"/>
  <c r="AB11" i="2"/>
  <c r="K118" i="2"/>
  <c r="K226" i="2"/>
  <c r="K162" i="2"/>
  <c r="K144" i="2"/>
  <c r="K121" i="2"/>
  <c r="L242" i="2"/>
  <c r="L215" i="2"/>
  <c r="AB104" i="2"/>
  <c r="L132" i="2"/>
  <c r="L146" i="2"/>
  <c r="L249" i="2"/>
  <c r="AB233" i="2"/>
  <c r="L232" i="2"/>
  <c r="L217" i="2"/>
  <c r="L11" i="2"/>
  <c r="K91" i="2"/>
  <c r="L91" i="2" s="1"/>
  <c r="K75" i="2"/>
  <c r="L69" i="2"/>
  <c r="AB63" i="2"/>
  <c r="K52" i="2"/>
  <c r="K197" i="2"/>
  <c r="AB249" i="2"/>
  <c r="K103" i="2"/>
  <c r="L161" i="2"/>
  <c r="K101" i="2"/>
  <c r="AB96" i="2"/>
  <c r="K62" i="2"/>
  <c r="AB62" i="2" s="1"/>
  <c r="L156" i="2"/>
  <c r="K203" i="2"/>
  <c r="L29" i="2"/>
  <c r="L178" i="2"/>
  <c r="AB91" i="2"/>
  <c r="K47" i="2"/>
  <c r="AB35" i="2"/>
  <c r="L246" i="2"/>
  <c r="L114" i="2"/>
  <c r="K87" i="2"/>
  <c r="L87" i="2" s="1"/>
  <c r="K68" i="2"/>
  <c r="K56" i="2"/>
  <c r="L51" i="2"/>
  <c r="K185" i="2"/>
  <c r="L185" i="2" s="1"/>
  <c r="K210" i="2"/>
  <c r="L210" i="2" s="1"/>
  <c r="K235" i="2"/>
  <c r="L235" i="2" s="1"/>
  <c r="K188" i="2"/>
  <c r="L188" i="2" s="1"/>
  <c r="AB216" i="2"/>
  <c r="AB185" i="2"/>
  <c r="L239" i="2"/>
  <c r="AB210" i="2"/>
  <c r="AB236" i="2"/>
  <c r="AB235" i="2"/>
  <c r="AB246" i="2"/>
  <c r="AB188" i="2"/>
  <c r="L159" i="2"/>
  <c r="AB25" i="2"/>
  <c r="AB29" i="2"/>
  <c r="AB87" i="2"/>
  <c r="L62" i="2"/>
  <c r="K46" i="2"/>
  <c r="K40" i="2"/>
  <c r="F256" i="2"/>
  <c r="L78" i="2"/>
  <c r="L67" i="2"/>
  <c r="AB67" i="2"/>
  <c r="L55" i="2"/>
  <c r="AB55" i="2"/>
  <c r="L39" i="2"/>
  <c r="AB39" i="2"/>
  <c r="AB166" i="2"/>
  <c r="L166" i="2"/>
  <c r="L107" i="2"/>
  <c r="AB107" i="2"/>
  <c r="AB205" i="2"/>
  <c r="L205" i="2"/>
  <c r="AB153" i="2"/>
  <c r="L153" i="2"/>
  <c r="AB131" i="2"/>
  <c r="L131" i="2"/>
  <c r="AB59" i="2"/>
  <c r="L59" i="2"/>
  <c r="L50" i="2"/>
  <c r="AB50" i="2"/>
  <c r="AB180" i="2"/>
  <c r="L180" i="2"/>
  <c r="AB243" i="2"/>
  <c r="L243" i="2"/>
  <c r="L139" i="2"/>
  <c r="AB139" i="2"/>
  <c r="L179" i="2"/>
  <c r="AB179" i="2"/>
  <c r="AB71" i="2"/>
  <c r="L71" i="2"/>
  <c r="L45" i="2"/>
  <c r="AB45" i="2"/>
  <c r="AB128" i="2"/>
  <c r="L128" i="2"/>
  <c r="L204" i="2"/>
  <c r="AB204" i="2"/>
  <c r="AB13" i="2"/>
  <c r="L13" i="2"/>
  <c r="AB167" i="2"/>
  <c r="L167" i="2"/>
  <c r="AB105" i="2"/>
  <c r="L105" i="2"/>
  <c r="L113" i="2"/>
  <c r="AB113" i="2"/>
  <c r="AB83" i="2"/>
  <c r="L83" i="2"/>
  <c r="L229" i="2"/>
  <c r="AB229" i="2"/>
  <c r="AB119" i="2"/>
  <c r="L119" i="2"/>
  <c r="AB219" i="2"/>
  <c r="L219" i="2"/>
  <c r="L201" i="2"/>
  <c r="AB201" i="2"/>
  <c r="AB19" i="2"/>
  <c r="L19" i="2"/>
  <c r="AB240" i="2"/>
  <c r="L240" i="2"/>
  <c r="AB145" i="2"/>
  <c r="L145" i="2"/>
  <c r="L171" i="2"/>
  <c r="AB171" i="2"/>
  <c r="L58" i="2"/>
  <c r="AB58" i="2"/>
  <c r="L248" i="2"/>
  <c r="AB248" i="2"/>
  <c r="L53" i="2"/>
  <c r="AB53" i="2"/>
  <c r="L49" i="2"/>
  <c r="AB49" i="2"/>
  <c r="L44" i="2"/>
  <c r="AB44" i="2"/>
  <c r="AB250" i="2"/>
  <c r="L250" i="2"/>
  <c r="AB81" i="2"/>
  <c r="L81" i="2"/>
  <c r="L112" i="2"/>
  <c r="AB112" i="2"/>
  <c r="L18" i="2"/>
  <c r="AB18" i="2"/>
  <c r="L109" i="2"/>
  <c r="AB109" i="2"/>
  <c r="AB252" i="2"/>
  <c r="L252" i="2"/>
  <c r="L181" i="2"/>
  <c r="AB181" i="2"/>
  <c r="AB160" i="2"/>
  <c r="L160" i="2"/>
  <c r="AB141" i="2"/>
  <c r="L141" i="2"/>
  <c r="AB17" i="2"/>
  <c r="L17" i="2"/>
  <c r="L57" i="2"/>
  <c r="AB57" i="2"/>
  <c r="AB118" i="2"/>
  <c r="L118" i="2"/>
  <c r="L226" i="2"/>
  <c r="AB226" i="2"/>
  <c r="AB162" i="2"/>
  <c r="L162" i="2"/>
  <c r="AB144" i="2"/>
  <c r="L144" i="2"/>
  <c r="L121" i="2"/>
  <c r="AB121" i="2"/>
  <c r="AB75" i="2"/>
  <c r="L75" i="2"/>
  <c r="L52" i="2"/>
  <c r="AB52" i="2"/>
  <c r="L197" i="2"/>
  <c r="AB197" i="2"/>
  <c r="AB103" i="2"/>
  <c r="L103" i="2"/>
  <c r="AB101" i="2"/>
  <c r="L101" i="2"/>
  <c r="AB203" i="2"/>
  <c r="L203" i="2"/>
  <c r="L47" i="2"/>
  <c r="AB47" i="2"/>
  <c r="AB68" i="2"/>
  <c r="L68" i="2"/>
  <c r="AB56" i="2"/>
  <c r="L56" i="2"/>
  <c r="AB10" i="2"/>
  <c r="L10" i="2"/>
  <c r="L46" i="2"/>
  <c r="AB46" i="2"/>
  <c r="L40" i="2"/>
  <c r="AB40" i="2"/>
  <c r="L22" i="2"/>
  <c r="AB22" i="2"/>
  <c r="AC22" i="2" l="1"/>
  <c r="AC23" i="2" s="1"/>
  <c r="AC46" i="2"/>
  <c r="AC68" i="2"/>
  <c r="O47" i="2"/>
  <c r="P47" i="2" s="1"/>
  <c r="R47" i="2" s="1"/>
  <c r="AC52" i="2"/>
  <c r="M52" i="2"/>
  <c r="N52" i="2" s="1"/>
  <c r="O57" i="2"/>
  <c r="P57" i="2" s="1"/>
  <c r="R57" i="2" s="1"/>
  <c r="O44" i="2"/>
  <c r="P44" i="2" s="1"/>
  <c r="R44" i="2" s="1"/>
  <c r="AC49" i="2"/>
  <c r="O49" i="2"/>
  <c r="P49" i="2" s="1"/>
  <c r="R49" i="2" s="1"/>
  <c r="O58" i="2"/>
  <c r="P58" i="2" s="1"/>
  <c r="R58" i="2" s="1"/>
  <c r="AC113" i="2"/>
  <c r="AC45" i="2"/>
  <c r="O45" i="2"/>
  <c r="P45" i="2" s="1"/>
  <c r="Q45" i="2" s="1"/>
  <c r="O71" i="2"/>
  <c r="P71" i="2" s="1"/>
  <c r="R71" i="2" s="1"/>
  <c r="AC71" i="2"/>
  <c r="AC50" i="2"/>
  <c r="O59" i="2"/>
  <c r="P59" i="2" s="1"/>
  <c r="Q59" i="2" s="1"/>
  <c r="AC55" i="2"/>
  <c r="AC67" i="2"/>
  <c r="AC87" i="2"/>
  <c r="AC89" i="2" s="1"/>
  <c r="O87" i="2"/>
  <c r="P87" i="2" s="1"/>
  <c r="R87" i="2" s="1"/>
  <c r="AC91" i="2"/>
  <c r="AC62" i="2"/>
  <c r="AC63" i="2"/>
  <c r="AC43" i="2"/>
  <c r="O64" i="2"/>
  <c r="P64" i="2" s="1"/>
  <c r="AC92" i="2"/>
  <c r="O92" i="2"/>
  <c r="P92" i="2" s="1"/>
  <c r="AC64" i="2"/>
  <c r="AC70" i="2"/>
  <c r="O54" i="2"/>
  <c r="P54" i="2" s="1"/>
  <c r="R54" i="2" s="1"/>
  <c r="O65" i="2"/>
  <c r="P65" i="2" s="1"/>
  <c r="Q65" i="2" s="1"/>
  <c r="AC93" i="2"/>
  <c r="M93" i="2"/>
  <c r="N93" i="2" s="1"/>
  <c r="AC72" i="2"/>
  <c r="O72" i="2"/>
  <c r="P72" i="2" s="1"/>
  <c r="Q72" i="2" s="1"/>
  <c r="AC40" i="2"/>
  <c r="O43" i="2"/>
  <c r="P43" i="2" s="1"/>
  <c r="O68" i="2"/>
  <c r="P68" i="2" s="1"/>
  <c r="R68" i="2" s="1"/>
  <c r="AC44" i="2"/>
  <c r="O22" i="2"/>
  <c r="P22" i="2" s="1"/>
  <c r="O55" i="2"/>
  <c r="P55" i="2" s="1"/>
  <c r="R55" i="2" s="1"/>
  <c r="AC56" i="2"/>
  <c r="AC47" i="2"/>
  <c r="AC156" i="2"/>
  <c r="AC114" i="2"/>
  <c r="O51" i="2"/>
  <c r="P51" i="2" s="1"/>
  <c r="AC69" i="2"/>
  <c r="O75" i="2"/>
  <c r="O76" i="2" s="1"/>
  <c r="M40" i="2"/>
  <c r="N40" i="2" s="1"/>
  <c r="O91" i="2"/>
  <c r="P91" i="2" s="1"/>
  <c r="AC57" i="2"/>
  <c r="O48" i="2"/>
  <c r="P48" i="2" s="1"/>
  <c r="Q48" i="2" s="1"/>
  <c r="O70" i="2"/>
  <c r="P70" i="2" s="1"/>
  <c r="R70" i="2" s="1"/>
  <c r="O40" i="2"/>
  <c r="P40" i="2" s="1"/>
  <c r="O53" i="2"/>
  <c r="P53" i="2" s="1"/>
  <c r="R53" i="2" s="1"/>
  <c r="O56" i="2"/>
  <c r="P56" i="2" s="1"/>
  <c r="R56" i="2" s="1"/>
  <c r="AC58" i="2"/>
  <c r="O93" i="2"/>
  <c r="P93" i="2" s="1"/>
  <c r="AC54" i="2"/>
  <c r="AC59" i="2"/>
  <c r="AC65" i="2"/>
  <c r="M156" i="2"/>
  <c r="N156" i="2" s="1"/>
  <c r="O50" i="2"/>
  <c r="P50" i="2" s="1"/>
  <c r="R50" i="2" s="1"/>
  <c r="O67" i="2"/>
  <c r="P67" i="2" s="1"/>
  <c r="R67" i="2" s="1"/>
  <c r="M91" i="2"/>
  <c r="N91" i="2" s="1"/>
  <c r="O39" i="2"/>
  <c r="P39" i="2" s="1"/>
  <c r="R39" i="2" s="1"/>
  <c r="M51" i="2"/>
  <c r="N51" i="2" s="1"/>
  <c r="AC51" i="2"/>
  <c r="O46" i="2"/>
  <c r="P46" i="2" s="1"/>
  <c r="R46" i="2" s="1"/>
  <c r="O62" i="2"/>
  <c r="P62" i="2" s="1"/>
  <c r="M49" i="2"/>
  <c r="N49" i="2" s="1"/>
  <c r="M53" i="2"/>
  <c r="N53" i="2" s="1"/>
  <c r="M47" i="2"/>
  <c r="N47" i="2" s="1"/>
  <c r="M63" i="2"/>
  <c r="N63" i="2" s="1"/>
  <c r="M55" i="2"/>
  <c r="N55" i="2" s="1"/>
  <c r="AC28" i="2"/>
  <c r="M28" i="2"/>
  <c r="N28" i="2" s="1"/>
  <c r="M10" i="2"/>
  <c r="N10" i="2" s="1"/>
  <c r="O10" i="2"/>
  <c r="P10" i="2" s="1"/>
  <c r="O17" i="2"/>
  <c r="P17" i="2" s="1"/>
  <c r="R17" i="2" s="1"/>
  <c r="AC78" i="2"/>
  <c r="AC79" i="2" s="1"/>
  <c r="M78" i="2"/>
  <c r="N78" i="2" s="1"/>
  <c r="N79" i="2" s="1"/>
  <c r="AC29" i="2"/>
  <c r="M29" i="2"/>
  <c r="N29" i="2" s="1"/>
  <c r="O29" i="2"/>
  <c r="P29" i="2" s="1"/>
  <c r="R29" i="2" s="1"/>
  <c r="O35" i="2"/>
  <c r="M35" i="2"/>
  <c r="N35" i="2" s="1"/>
  <c r="O11" i="2"/>
  <c r="P11" i="2" s="1"/>
  <c r="Q11" i="2" s="1"/>
  <c r="M11" i="2"/>
  <c r="N11" i="2" s="1"/>
  <c r="O36" i="2"/>
  <c r="P36" i="2" s="1"/>
  <c r="AC36" i="2"/>
  <c r="AC81" i="2"/>
  <c r="M81" i="2"/>
  <c r="N81" i="2" s="1"/>
  <c r="O81" i="2"/>
  <c r="M13" i="2"/>
  <c r="N13" i="2" s="1"/>
  <c r="O19" i="2"/>
  <c r="P19" i="2" s="1"/>
  <c r="Q19" i="2" s="1"/>
  <c r="AC82" i="2"/>
  <c r="M82" i="2"/>
  <c r="N82" i="2" s="1"/>
  <c r="O82" i="2"/>
  <c r="P82" i="2" s="1"/>
  <c r="Q82" i="2" s="1"/>
  <c r="AC14" i="2"/>
  <c r="O14" i="2"/>
  <c r="P14" i="2" s="1"/>
  <c r="R14" i="2" s="1"/>
  <c r="AC83" i="2"/>
  <c r="O83" i="2"/>
  <c r="P83" i="2" s="1"/>
  <c r="Q83" i="2" s="1"/>
  <c r="M83" i="2"/>
  <c r="N83" i="2" s="1"/>
  <c r="AC15" i="2"/>
  <c r="O15" i="2"/>
  <c r="P15" i="2" s="1"/>
  <c r="R15" i="2" s="1"/>
  <c r="M15" i="2"/>
  <c r="N15" i="2" s="1"/>
  <c r="AC25" i="2"/>
  <c r="AC26" i="2" s="1"/>
  <c r="M25" i="2"/>
  <c r="AC96" i="2"/>
  <c r="O96" i="2"/>
  <c r="P96" i="2" s="1"/>
  <c r="M96" i="2"/>
  <c r="N96" i="2" s="1"/>
  <c r="M16" i="2"/>
  <c r="N16" i="2" s="1"/>
  <c r="O28" i="2"/>
  <c r="P28" i="2" s="1"/>
  <c r="M17" i="2"/>
  <c r="N17" i="2" s="1"/>
  <c r="O78" i="2"/>
  <c r="O79" i="2" s="1"/>
  <c r="AC35" i="2"/>
  <c r="AC18" i="2"/>
  <c r="M19" i="2"/>
  <c r="N19" i="2" s="1"/>
  <c r="AC17" i="2"/>
  <c r="M18" i="2"/>
  <c r="N18" i="2" s="1"/>
  <c r="AC11" i="2"/>
  <c r="AC19" i="2"/>
  <c r="H91" i="2"/>
  <c r="M114" i="2"/>
  <c r="N114" i="2" s="1"/>
  <c r="M14" i="2"/>
  <c r="N14" i="2" s="1"/>
  <c r="O69" i="2"/>
  <c r="P69" i="2" s="1"/>
  <c r="Q69" i="2" s="1"/>
  <c r="M113" i="2"/>
  <c r="N113" i="2" s="1"/>
  <c r="M46" i="2"/>
  <c r="N46" i="2" s="1"/>
  <c r="O13" i="2"/>
  <c r="P13" i="2" s="1"/>
  <c r="R13" i="2" s="1"/>
  <c r="M62" i="2"/>
  <c r="N62" i="2" s="1"/>
  <c r="AC39" i="2"/>
  <c r="AC41" i="2" s="1"/>
  <c r="M39" i="2"/>
  <c r="N39" i="2" s="1"/>
  <c r="AC75" i="2"/>
  <c r="AC76" i="2" s="1"/>
  <c r="AC48" i="2"/>
  <c r="H51" i="2"/>
  <c r="M75" i="2"/>
  <c r="AC53" i="2"/>
  <c r="O18" i="2"/>
  <c r="P18" i="2" s="1"/>
  <c r="M36" i="2"/>
  <c r="N36" i="2" s="1"/>
  <c r="M70" i="2"/>
  <c r="N70" i="2" s="1"/>
  <c r="AC16" i="2"/>
  <c r="O16" i="2"/>
  <c r="P16" i="2" s="1"/>
  <c r="R16" i="2" s="1"/>
  <c r="O114" i="2"/>
  <c r="P114" i="2" s="1"/>
  <c r="M68" i="2"/>
  <c r="N68" i="2" s="1"/>
  <c r="O25" i="2"/>
  <c r="O52" i="2"/>
  <c r="P52" i="2" s="1"/>
  <c r="O63" i="2"/>
  <c r="P63" i="2" s="1"/>
  <c r="M58" i="2"/>
  <c r="N58" i="2" s="1"/>
  <c r="M50" i="2"/>
  <c r="N50" i="2" s="1"/>
  <c r="M71" i="2"/>
  <c r="N71" i="2" s="1"/>
  <c r="R222" i="2"/>
  <c r="M65" i="2"/>
  <c r="N65" i="2" s="1"/>
  <c r="M45" i="2"/>
  <c r="N45" i="2" s="1"/>
  <c r="Q174" i="2"/>
  <c r="Q173" i="2"/>
  <c r="M64" i="2"/>
  <c r="N64" i="2" s="1"/>
  <c r="M57" i="2"/>
  <c r="N57" i="2" s="1"/>
  <c r="M59" i="2"/>
  <c r="N59" i="2" s="1"/>
  <c r="M92" i="2"/>
  <c r="M43" i="2"/>
  <c r="N43" i="2" s="1"/>
  <c r="Q88" i="2"/>
  <c r="Q191" i="2"/>
  <c r="R12" i="2"/>
  <c r="M87" i="2"/>
  <c r="N87" i="2" s="1"/>
  <c r="M67" i="2"/>
  <c r="N67" i="2" s="1"/>
  <c r="M69" i="2"/>
  <c r="N69" i="2" s="1"/>
  <c r="H72" i="2"/>
  <c r="M72" i="2"/>
  <c r="N72" i="2" s="1"/>
  <c r="R195" i="2"/>
  <c r="R182" i="2"/>
  <c r="Q211" i="2"/>
  <c r="V88" i="2"/>
  <c r="W88" i="2"/>
  <c r="P32" i="2"/>
  <c r="O33" i="2"/>
  <c r="N86" i="2"/>
  <c r="W66" i="2"/>
  <c r="V66" i="2"/>
  <c r="Q66" i="2"/>
  <c r="Q157" i="2"/>
  <c r="Q189" i="2"/>
  <c r="R241" i="2"/>
  <c r="R66" i="2"/>
  <c r="W12" i="2"/>
  <c r="V12" i="2"/>
  <c r="Q184" i="2"/>
  <c r="R168" i="2"/>
  <c r="Q221" i="2"/>
  <c r="Q97" i="2"/>
  <c r="P86" i="2"/>
  <c r="N32" i="2"/>
  <c r="N33" i="2" s="1"/>
  <c r="M33" i="2"/>
  <c r="M44" i="2"/>
  <c r="N44" i="2" s="1"/>
  <c r="H44" i="2"/>
  <c r="M22" i="2"/>
  <c r="M56" i="2"/>
  <c r="N56" i="2" s="1"/>
  <c r="M48" i="2"/>
  <c r="N48" i="2" s="1"/>
  <c r="W97" i="2"/>
  <c r="V97" i="2"/>
  <c r="M54" i="2"/>
  <c r="N54" i="2" s="1"/>
  <c r="AC135" i="2"/>
  <c r="M135" i="2"/>
  <c r="N135" i="2" s="1"/>
  <c r="M105" i="2"/>
  <c r="N105" i="2" s="1"/>
  <c r="AC121" i="2"/>
  <c r="M121" i="2"/>
  <c r="N121" i="2" s="1"/>
  <c r="O141" i="2"/>
  <c r="P141" i="2" s="1"/>
  <c r="M164" i="2"/>
  <c r="N164" i="2" s="1"/>
  <c r="M186" i="2"/>
  <c r="N186" i="2" s="1"/>
  <c r="AC230" i="2"/>
  <c r="M230" i="2"/>
  <c r="N230" i="2" s="1"/>
  <c r="O243" i="2"/>
  <c r="P243" i="2" s="1"/>
  <c r="Q243" i="2" s="1"/>
  <c r="AC123" i="2"/>
  <c r="M159" i="2"/>
  <c r="N159" i="2" s="1"/>
  <c r="AC201" i="2"/>
  <c r="M217" i="2"/>
  <c r="N217" i="2" s="1"/>
  <c r="M148" i="2"/>
  <c r="N148" i="2" s="1"/>
  <c r="AC153" i="2"/>
  <c r="M153" i="2"/>
  <c r="N153" i="2" s="1"/>
  <c r="M231" i="2"/>
  <c r="N231" i="2" s="1"/>
  <c r="AC188" i="2"/>
  <c r="M188" i="2"/>
  <c r="N188" i="2" s="1"/>
  <c r="M203" i="2"/>
  <c r="N203" i="2" s="1"/>
  <c r="M232" i="2"/>
  <c r="N232" i="2" s="1"/>
  <c r="AC122" i="2"/>
  <c r="M122" i="2"/>
  <c r="N122" i="2" s="1"/>
  <c r="AC149" i="2"/>
  <c r="AC154" i="2"/>
  <c r="M204" i="2"/>
  <c r="N204" i="2" s="1"/>
  <c r="AC176" i="2"/>
  <c r="M180" i="2"/>
  <c r="N180" i="2" s="1"/>
  <c r="M205" i="2"/>
  <c r="N205" i="2" s="1"/>
  <c r="AC190" i="2"/>
  <c r="AC223" i="2"/>
  <c r="M223" i="2"/>
  <c r="N223" i="2" s="1"/>
  <c r="M248" i="2"/>
  <c r="N248" i="2" s="1"/>
  <c r="AC161" i="2"/>
  <c r="M249" i="2"/>
  <c r="N249" i="2" s="1"/>
  <c r="AC103" i="2"/>
  <c r="AC139" i="2"/>
  <c r="AC162" i="2"/>
  <c r="M162" i="2"/>
  <c r="N162" i="2" s="1"/>
  <c r="AC181" i="2"/>
  <c r="O181" i="2"/>
  <c r="P181" i="2" s="1"/>
  <c r="M212" i="2"/>
  <c r="N212" i="2" s="1"/>
  <c r="AC237" i="2"/>
  <c r="AC250" i="2"/>
  <c r="M250" i="2"/>
  <c r="N250" i="2" s="1"/>
  <c r="AC131" i="2"/>
  <c r="M206" i="2"/>
  <c r="N206" i="2" s="1"/>
  <c r="AC119" i="2"/>
  <c r="M119" i="2"/>
  <c r="N119" i="2" s="1"/>
  <c r="AC146" i="2"/>
  <c r="M146" i="2"/>
  <c r="N146" i="2" s="1"/>
  <c r="AC192" i="2"/>
  <c r="M225" i="2"/>
  <c r="N225" i="2" s="1"/>
  <c r="AC138" i="2"/>
  <c r="O224" i="2"/>
  <c r="P224" i="2" s="1"/>
  <c r="Q224" i="2" s="1"/>
  <c r="AC108" i="2"/>
  <c r="M108" i="2"/>
  <c r="N108" i="2" s="1"/>
  <c r="AC151" i="2"/>
  <c r="M151" i="2"/>
  <c r="N151" i="2" s="1"/>
  <c r="AC170" i="2"/>
  <c r="M170" i="2"/>
  <c r="N170" i="2" s="1"/>
  <c r="AC213" i="2"/>
  <c r="M213" i="2"/>
  <c r="N213" i="2" s="1"/>
  <c r="AC238" i="2"/>
  <c r="M238" i="2"/>
  <c r="N238" i="2" s="1"/>
  <c r="AC124" i="2"/>
  <c r="O124" i="2"/>
  <c r="P124" i="2" s="1"/>
  <c r="AC132" i="2"/>
  <c r="M132" i="2"/>
  <c r="N132" i="2" s="1"/>
  <c r="AC177" i="2"/>
  <c r="M177" i="2"/>
  <c r="N177" i="2" s="1"/>
  <c r="AC197" i="2"/>
  <c r="M197" i="2"/>
  <c r="N197" i="2" s="1"/>
  <c r="M226" i="2"/>
  <c r="N226" i="2" s="1"/>
  <c r="M252" i="2"/>
  <c r="N252" i="2" s="1"/>
  <c r="AC145" i="2"/>
  <c r="AC99" i="2"/>
  <c r="M99" i="2"/>
  <c r="N99" i="2" s="1"/>
  <c r="AC198" i="2"/>
  <c r="M198" i="2"/>
  <c r="N198" i="2" s="1"/>
  <c r="M214" i="2"/>
  <c r="N214" i="2" s="1"/>
  <c r="M239" i="2"/>
  <c r="N239" i="2" s="1"/>
  <c r="AC239" i="2"/>
  <c r="AC150" i="2"/>
  <c r="O104" i="2"/>
  <c r="P104" i="2" s="1"/>
  <c r="O158" i="2"/>
  <c r="P158" i="2" s="1"/>
  <c r="M163" i="2"/>
  <c r="N163" i="2" s="1"/>
  <c r="M253" i="2"/>
  <c r="N253" i="2" s="1"/>
  <c r="AC106" i="2"/>
  <c r="AC98" i="2"/>
  <c r="M98" i="2"/>
  <c r="N98" i="2" s="1"/>
  <c r="AC120" i="2"/>
  <c r="M147" i="2"/>
  <c r="N147" i="2" s="1"/>
  <c r="AC147" i="2"/>
  <c r="AC171" i="2"/>
  <c r="M171" i="2"/>
  <c r="N171" i="2" s="1"/>
  <c r="AC185" i="2"/>
  <c r="M185" i="2"/>
  <c r="N185" i="2" s="1"/>
  <c r="AC199" i="2"/>
  <c r="AC215" i="2"/>
  <c r="M215" i="2"/>
  <c r="N215" i="2" s="1"/>
  <c r="AC228" i="2"/>
  <c r="M228" i="2"/>
  <c r="N228" i="2" s="1"/>
  <c r="M254" i="2"/>
  <c r="N254" i="2" s="1"/>
  <c r="AC118" i="2"/>
  <c r="M109" i="2"/>
  <c r="N109" i="2" s="1"/>
  <c r="M152" i="2"/>
  <c r="N152" i="2" s="1"/>
  <c r="AC240" i="2"/>
  <c r="M240" i="2"/>
  <c r="N240" i="2" s="1"/>
  <c r="AC167" i="2"/>
  <c r="AC127" i="2"/>
  <c r="M127" i="2"/>
  <c r="N127" i="2" s="1"/>
  <c r="AC178" i="2"/>
  <c r="M178" i="2"/>
  <c r="N178" i="2" s="1"/>
  <c r="M216" i="2"/>
  <c r="N216" i="2" s="1"/>
  <c r="M229" i="2"/>
  <c r="N229" i="2" s="1"/>
  <c r="AC229" i="2"/>
  <c r="AC242" i="2"/>
  <c r="O242" i="2"/>
  <c r="P242" i="2" s="1"/>
  <c r="R242" i="2" s="1"/>
  <c r="M255" i="2"/>
  <c r="N255" i="2" s="1"/>
  <c r="AC102" i="2"/>
  <c r="AC107" i="2"/>
  <c r="O107" i="2"/>
  <c r="P107" i="2" s="1"/>
  <c r="AC175" i="2"/>
  <c r="M100" i="2"/>
  <c r="N100" i="2" s="1"/>
  <c r="M133" i="2"/>
  <c r="N133" i="2" s="1"/>
  <c r="AC200" i="2"/>
  <c r="G256" i="2"/>
  <c r="AC152" i="2"/>
  <c r="AC180" i="2"/>
  <c r="AC254" i="2"/>
  <c r="M123" i="2"/>
  <c r="N123" i="2" s="1"/>
  <c r="M161" i="2"/>
  <c r="N161" i="2" s="1"/>
  <c r="AC134" i="2"/>
  <c r="M103" i="2"/>
  <c r="N103" i="2" s="1"/>
  <c r="M201" i="2"/>
  <c r="N201" i="2" s="1"/>
  <c r="AC247" i="2"/>
  <c r="M131" i="2"/>
  <c r="N131" i="2" s="1"/>
  <c r="AC166" i="2"/>
  <c r="AC206" i="2"/>
  <c r="AC248" i="2"/>
  <c r="AC218" i="2"/>
  <c r="AC140" i="2"/>
  <c r="AC224" i="2"/>
  <c r="AC236" i="2"/>
  <c r="AC249" i="2"/>
  <c r="AC216" i="2"/>
  <c r="M199" i="2"/>
  <c r="N199" i="2" s="1"/>
  <c r="AC219" i="2"/>
  <c r="M149" i="2"/>
  <c r="N149" i="2" s="1"/>
  <c r="M167" i="2"/>
  <c r="N167" i="2" s="1"/>
  <c r="M218" i="2"/>
  <c r="N218" i="2" s="1"/>
  <c r="AC163" i="2"/>
  <c r="AC158" i="2"/>
  <c r="M192" i="2"/>
  <c r="N192" i="2" s="1"/>
  <c r="M176" i="2"/>
  <c r="N176" i="2" s="1"/>
  <c r="M138" i="2"/>
  <c r="N138" i="2" s="1"/>
  <c r="AC252" i="2"/>
  <c r="O133" i="2"/>
  <c r="P133" i="2" s="1"/>
  <c r="M134" i="2"/>
  <c r="N134" i="2" s="1"/>
  <c r="AC246" i="2"/>
  <c r="AC104" i="2"/>
  <c r="AC144" i="2"/>
  <c r="M160" i="2"/>
  <c r="N160" i="2" s="1"/>
  <c r="AC179" i="2"/>
  <c r="AC253" i="2"/>
  <c r="AC109" i="2"/>
  <c r="AC220" i="2"/>
  <c r="M102" i="2"/>
  <c r="N102" i="2" s="1"/>
  <c r="M200" i="2"/>
  <c r="N200" i="2" s="1"/>
  <c r="AC205" i="2"/>
  <c r="AC214" i="2"/>
  <c r="R196" i="2"/>
  <c r="M107" i="2"/>
  <c r="N107" i="2" s="1"/>
  <c r="O145" i="2"/>
  <c r="P145" i="2" s="1"/>
  <c r="O210" i="2"/>
  <c r="P210" i="2" s="1"/>
  <c r="M166" i="2"/>
  <c r="N166" i="2" s="1"/>
  <c r="O100" i="2"/>
  <c r="P100" i="2" s="1"/>
  <c r="Q100" i="2" s="1"/>
  <c r="M112" i="2"/>
  <c r="O159" i="2"/>
  <c r="P159" i="2" s="1"/>
  <c r="O201" i="2"/>
  <c r="P201" i="2" s="1"/>
  <c r="O217" i="2"/>
  <c r="P217" i="2" s="1"/>
  <c r="O101" i="2"/>
  <c r="P101" i="2" s="1"/>
  <c r="O167" i="2"/>
  <c r="P167" i="2" s="1"/>
  <c r="M145" i="2"/>
  <c r="N145" i="2" s="1"/>
  <c r="M144" i="2"/>
  <c r="N144" i="2" s="1"/>
  <c r="M190" i="2"/>
  <c r="N190" i="2" s="1"/>
  <c r="AC101" i="2"/>
  <c r="O105" i="2"/>
  <c r="P105" i="2" s="1"/>
  <c r="H112" i="2"/>
  <c r="O121" i="2"/>
  <c r="P121" i="2" s="1"/>
  <c r="M141" i="2"/>
  <c r="N141" i="2" s="1"/>
  <c r="O148" i="2"/>
  <c r="P148" i="2" s="1"/>
  <c r="O153" i="2"/>
  <c r="P153" i="2" s="1"/>
  <c r="O164" i="2"/>
  <c r="P164" i="2" s="1"/>
  <c r="M179" i="2"/>
  <c r="N179" i="2" s="1"/>
  <c r="O186" i="2"/>
  <c r="P186" i="2" s="1"/>
  <c r="O230" i="2"/>
  <c r="P230" i="2" s="1"/>
  <c r="M243" i="2"/>
  <c r="N243" i="2" s="1"/>
  <c r="M101" i="2"/>
  <c r="N101" i="2" s="1"/>
  <c r="O128" i="2"/>
  <c r="P128" i="2" s="1"/>
  <c r="M172" i="2"/>
  <c r="N172" i="2" s="1"/>
  <c r="O202" i="2"/>
  <c r="P202" i="2" s="1"/>
  <c r="O218" i="2"/>
  <c r="P218" i="2" s="1"/>
  <c r="O231" i="2"/>
  <c r="P231" i="2" s="1"/>
  <c r="M244" i="2"/>
  <c r="N244" i="2" s="1"/>
  <c r="O134" i="2"/>
  <c r="P134" i="2" s="1"/>
  <c r="M154" i="2"/>
  <c r="N154" i="2" s="1"/>
  <c r="O160" i="2"/>
  <c r="P160" i="2" s="1"/>
  <c r="O179" i="2"/>
  <c r="P179" i="2" s="1"/>
  <c r="O219" i="2"/>
  <c r="P219" i="2" s="1"/>
  <c r="O245" i="2"/>
  <c r="P245" i="2" s="1"/>
  <c r="H218" i="2"/>
  <c r="M237" i="2"/>
  <c r="N237" i="2" s="1"/>
  <c r="O115" i="2"/>
  <c r="P115" i="2" s="1"/>
  <c r="H149" i="2"/>
  <c r="H154" i="2"/>
  <c r="O166" i="2"/>
  <c r="P166" i="2" s="1"/>
  <c r="O188" i="2"/>
  <c r="P188" i="2" s="1"/>
  <c r="O203" i="2"/>
  <c r="P203" i="2" s="1"/>
  <c r="O232" i="2"/>
  <c r="P232" i="2" s="1"/>
  <c r="H237" i="2"/>
  <c r="M219" i="2"/>
  <c r="N219" i="2" s="1"/>
  <c r="O233" i="2"/>
  <c r="P233" i="2" s="1"/>
  <c r="AC210" i="2"/>
  <c r="O149" i="2"/>
  <c r="P149" i="2" s="1"/>
  <c r="O154" i="2"/>
  <c r="P154" i="2" s="1"/>
  <c r="O176" i="2"/>
  <c r="P176" i="2" s="1"/>
  <c r="O204" i="2"/>
  <c r="P204" i="2" s="1"/>
  <c r="O246" i="2"/>
  <c r="P246" i="2" s="1"/>
  <c r="M210" i="2"/>
  <c r="N210" i="2" s="1"/>
  <c r="R155" i="2"/>
  <c r="H161" i="2"/>
  <c r="H199" i="2"/>
  <c r="H210" i="2"/>
  <c r="M220" i="2"/>
  <c r="N220" i="2" s="1"/>
  <c r="O180" i="2"/>
  <c r="P180" i="2" s="1"/>
  <c r="O190" i="2"/>
  <c r="P190" i="2" s="1"/>
  <c r="O205" i="2"/>
  <c r="P205" i="2" s="1"/>
  <c r="O220" i="2"/>
  <c r="P220" i="2" s="1"/>
  <c r="O234" i="2"/>
  <c r="P234" i="2" s="1"/>
  <c r="O247" i="2"/>
  <c r="P247" i="2" s="1"/>
  <c r="AC231" i="2"/>
  <c r="O206" i="2"/>
  <c r="P206" i="2" s="1"/>
  <c r="O235" i="2"/>
  <c r="P235" i="2" s="1"/>
  <c r="O248" i="2"/>
  <c r="P248" i="2" s="1"/>
  <c r="H200" i="2"/>
  <c r="M150" i="2"/>
  <c r="N150" i="2" s="1"/>
  <c r="O236" i="2"/>
  <c r="P236" i="2" s="1"/>
  <c r="O249" i="2"/>
  <c r="P249" i="2" s="1"/>
  <c r="AC232" i="2"/>
  <c r="O112" i="2"/>
  <c r="P112" i="2" s="1"/>
  <c r="O223" i="2"/>
  <c r="P223" i="2" s="1"/>
  <c r="M202" i="2"/>
  <c r="N202" i="2" s="1"/>
  <c r="M247" i="2"/>
  <c r="N247" i="2" s="1"/>
  <c r="Q194" i="2"/>
  <c r="R169" i="2"/>
  <c r="O98" i="2"/>
  <c r="P98" i="2" s="1"/>
  <c r="O192" i="2"/>
  <c r="P192" i="2" s="1"/>
  <c r="O225" i="2"/>
  <c r="P225" i="2" s="1"/>
  <c r="H201" i="2"/>
  <c r="M106" i="2"/>
  <c r="N106" i="2" s="1"/>
  <c r="M246" i="2"/>
  <c r="N246" i="2" s="1"/>
  <c r="O103" i="2"/>
  <c r="P103" i="2" s="1"/>
  <c r="O139" i="2"/>
  <c r="P139" i="2" s="1"/>
  <c r="O156" i="2"/>
  <c r="P156" i="2" s="1"/>
  <c r="O162" i="2"/>
  <c r="P162" i="2" s="1"/>
  <c r="O170" i="2"/>
  <c r="P170" i="2" s="1"/>
  <c r="M181" i="2"/>
  <c r="N181" i="2" s="1"/>
  <c r="O212" i="2"/>
  <c r="P212" i="2" s="1"/>
  <c r="O237" i="2"/>
  <c r="P237" i="2" s="1"/>
  <c r="O250" i="2"/>
  <c r="P250" i="2" s="1"/>
  <c r="AC202" i="2"/>
  <c r="AC225" i="2"/>
  <c r="AC233" i="2"/>
  <c r="O106" i="2"/>
  <c r="P106" i="2" s="1"/>
  <c r="O138" i="2"/>
  <c r="P138" i="2" s="1"/>
  <c r="O123" i="2"/>
  <c r="P123" i="2" s="1"/>
  <c r="M175" i="2"/>
  <c r="N175" i="2" s="1"/>
  <c r="M115" i="2"/>
  <c r="N115" i="2" s="1"/>
  <c r="O119" i="2"/>
  <c r="P119" i="2" s="1"/>
  <c r="O146" i="2"/>
  <c r="P146" i="2" s="1"/>
  <c r="O197" i="2"/>
  <c r="P197" i="2" s="1"/>
  <c r="O226" i="2"/>
  <c r="P226" i="2" s="1"/>
  <c r="O252" i="2"/>
  <c r="P252" i="2" s="1"/>
  <c r="M233" i="2"/>
  <c r="N233" i="2" s="1"/>
  <c r="AC243" i="2"/>
  <c r="O122" i="2"/>
  <c r="P122" i="2" s="1"/>
  <c r="O102" i="2"/>
  <c r="P102" i="2" s="1"/>
  <c r="O161" i="2"/>
  <c r="P161" i="2" s="1"/>
  <c r="Q187" i="2"/>
  <c r="O118" i="2"/>
  <c r="P118" i="2" s="1"/>
  <c r="M236" i="2"/>
  <c r="N236" i="2" s="1"/>
  <c r="Q193" i="2"/>
  <c r="M128" i="2"/>
  <c r="N128" i="2" s="1"/>
  <c r="O108" i="2"/>
  <c r="P108" i="2" s="1"/>
  <c r="M140" i="2"/>
  <c r="N140" i="2" s="1"/>
  <c r="O151" i="2"/>
  <c r="P151" i="2" s="1"/>
  <c r="O213" i="2"/>
  <c r="P213" i="2" s="1"/>
  <c r="O238" i="2"/>
  <c r="P238" i="2" s="1"/>
  <c r="H123" i="2"/>
  <c r="M139" i="2"/>
  <c r="N139" i="2" s="1"/>
  <c r="M118" i="2"/>
  <c r="N118" i="2" s="1"/>
  <c r="H192" i="2"/>
  <c r="AC160" i="2"/>
  <c r="M120" i="2"/>
  <c r="N120" i="2" s="1"/>
  <c r="O132" i="2"/>
  <c r="P132" i="2" s="1"/>
  <c r="H140" i="2"/>
  <c r="O177" i="2"/>
  <c r="P177" i="2" s="1"/>
  <c r="O253" i="2"/>
  <c r="P253" i="2" s="1"/>
  <c r="AC203" i="2"/>
  <c r="AC226" i="2"/>
  <c r="AC234" i="2"/>
  <c r="O144" i="2"/>
  <c r="P144" i="2" s="1"/>
  <c r="Q144" i="2" s="1"/>
  <c r="H138" i="2"/>
  <c r="H113" i="2"/>
  <c r="M224" i="2"/>
  <c r="N224" i="2" s="1"/>
  <c r="H103" i="2"/>
  <c r="O175" i="2"/>
  <c r="P175" i="2" s="1"/>
  <c r="O99" i="2"/>
  <c r="P99" i="2" s="1"/>
  <c r="H120" i="2"/>
  <c r="AC133" i="2"/>
  <c r="O185" i="2"/>
  <c r="P185" i="2" s="1"/>
  <c r="O198" i="2"/>
  <c r="P198" i="2" s="1"/>
  <c r="O214" i="2"/>
  <c r="P214" i="2" s="1"/>
  <c r="O227" i="2"/>
  <c r="P227" i="2" s="1"/>
  <c r="O239" i="2"/>
  <c r="P239" i="2" s="1"/>
  <c r="AC244" i="2"/>
  <c r="H102" i="2"/>
  <c r="H107" i="2"/>
  <c r="M245" i="2"/>
  <c r="N245" i="2" s="1"/>
  <c r="M235" i="2"/>
  <c r="N235" i="2" s="1"/>
  <c r="AC100" i="2"/>
  <c r="M104" i="2"/>
  <c r="N104" i="2" s="1"/>
  <c r="O140" i="2"/>
  <c r="P140" i="2" s="1"/>
  <c r="Q140" i="2" s="1"/>
  <c r="M158" i="2"/>
  <c r="N158" i="2" s="1"/>
  <c r="O163" i="2"/>
  <c r="P163" i="2" s="1"/>
  <c r="O240" i="2"/>
  <c r="P240" i="2" s="1"/>
  <c r="H101" i="2"/>
  <c r="O135" i="2"/>
  <c r="P135" i="2" s="1"/>
  <c r="AC245" i="2"/>
  <c r="O150" i="2"/>
  <c r="P150" i="2" s="1"/>
  <c r="R150" i="2" s="1"/>
  <c r="AC105" i="2"/>
  <c r="O120" i="2"/>
  <c r="P120" i="2" s="1"/>
  <c r="Q120" i="2" s="1"/>
  <c r="O127" i="2"/>
  <c r="AC141" i="2"/>
  <c r="O147" i="2"/>
  <c r="P147" i="2" s="1"/>
  <c r="AC159" i="2"/>
  <c r="AC164" i="2"/>
  <c r="O171" i="2"/>
  <c r="P171" i="2" s="1"/>
  <c r="AC186" i="2"/>
  <c r="O199" i="2"/>
  <c r="P199" i="2" s="1"/>
  <c r="O215" i="2"/>
  <c r="P215" i="2" s="1"/>
  <c r="O228" i="2"/>
  <c r="P228" i="2" s="1"/>
  <c r="O254" i="2"/>
  <c r="P254" i="2" s="1"/>
  <c r="AC204" i="2"/>
  <c r="AC227" i="2"/>
  <c r="AC235" i="2"/>
  <c r="M124" i="2"/>
  <c r="N124" i="2" s="1"/>
  <c r="O244" i="2"/>
  <c r="P244" i="2" s="1"/>
  <c r="R244" i="2" s="1"/>
  <c r="O109" i="2"/>
  <c r="P109" i="2" s="1"/>
  <c r="Q109" i="2" s="1"/>
  <c r="AC148" i="2"/>
  <c r="O152" i="2"/>
  <c r="P152" i="2" s="1"/>
  <c r="AC172" i="2"/>
  <c r="O200" i="2"/>
  <c r="P200" i="2" s="1"/>
  <c r="M227" i="2"/>
  <c r="N227" i="2" s="1"/>
  <c r="O131" i="2"/>
  <c r="P131" i="2" s="1"/>
  <c r="O113" i="2"/>
  <c r="P113" i="2" s="1"/>
  <c r="M234" i="2"/>
  <c r="N234" i="2" s="1"/>
  <c r="AC112" i="2"/>
  <c r="AC115" i="2"/>
  <c r="AC128" i="2"/>
  <c r="O172" i="2"/>
  <c r="P172" i="2" s="1"/>
  <c r="O178" i="2"/>
  <c r="P178" i="2" s="1"/>
  <c r="O216" i="2"/>
  <c r="P216" i="2" s="1"/>
  <c r="O229" i="2"/>
  <c r="P229" i="2" s="1"/>
  <c r="M242" i="2"/>
  <c r="N242" i="2" s="1"/>
  <c r="O255" i="2"/>
  <c r="P255" i="2" s="1"/>
  <c r="AC217" i="2"/>
  <c r="H227" i="2"/>
  <c r="AC255" i="2"/>
  <c r="J256" i="2"/>
  <c r="S256" i="2"/>
  <c r="V251" i="2"/>
  <c r="W251" i="2"/>
  <c r="N209" i="2"/>
  <c r="R183" i="2"/>
  <c r="W183" i="2"/>
  <c r="V183" i="2"/>
  <c r="R165" i="2"/>
  <c r="V165" i="2"/>
  <c r="W165" i="2"/>
  <c r="P209" i="2"/>
  <c r="W173" i="2"/>
  <c r="V173" i="2"/>
  <c r="V174" i="2"/>
  <c r="W174" i="2"/>
  <c r="V184" i="2"/>
  <c r="W184" i="2"/>
  <c r="V191" i="2"/>
  <c r="W191" i="2"/>
  <c r="W182" i="2"/>
  <c r="V182" i="2"/>
  <c r="V189" i="2"/>
  <c r="W189" i="2"/>
  <c r="W221" i="2"/>
  <c r="V221" i="2"/>
  <c r="W157" i="2"/>
  <c r="V157" i="2"/>
  <c r="W195" i="2"/>
  <c r="V195" i="2"/>
  <c r="W241" i="2"/>
  <c r="V241" i="2"/>
  <c r="W168" i="2"/>
  <c r="V168" i="2"/>
  <c r="W211" i="2"/>
  <c r="V211" i="2"/>
  <c r="W155" i="2"/>
  <c r="V155" i="2"/>
  <c r="W196" i="2"/>
  <c r="V196" i="2"/>
  <c r="V193" i="2"/>
  <c r="W193" i="2"/>
  <c r="W169" i="2"/>
  <c r="V169" i="2"/>
  <c r="W187" i="2"/>
  <c r="V187" i="2"/>
  <c r="W194" i="2"/>
  <c r="V194" i="2"/>
  <c r="V222" i="2"/>
  <c r="W222" i="2"/>
  <c r="Q183" i="2"/>
  <c r="R251" i="2"/>
  <c r="Q251" i="2"/>
  <c r="L4" i="2"/>
  <c r="K256" i="2"/>
  <c r="AB256" i="2" s="1"/>
  <c r="P2" i="2"/>
  <c r="P3" i="2"/>
  <c r="L256" i="2"/>
  <c r="W91" i="2" l="1"/>
  <c r="W156" i="2"/>
  <c r="AC84" i="2"/>
  <c r="W48" i="2"/>
  <c r="AC73" i="2"/>
  <c r="AC60" i="2"/>
  <c r="V156" i="2"/>
  <c r="P75" i="2"/>
  <c r="Q75" i="2" s="1"/>
  <c r="Q76" i="2" s="1"/>
  <c r="V114" i="2"/>
  <c r="R48" i="2"/>
  <c r="W65" i="2"/>
  <c r="Q47" i="2"/>
  <c r="W47" i="2"/>
  <c r="V57" i="2"/>
  <c r="Q57" i="2"/>
  <c r="V50" i="2"/>
  <c r="O94" i="2"/>
  <c r="W93" i="2"/>
  <c r="W71" i="2"/>
  <c r="V44" i="2"/>
  <c r="Q56" i="2"/>
  <c r="V51" i="2"/>
  <c r="Q71" i="2"/>
  <c r="W50" i="2"/>
  <c r="Q44" i="2"/>
  <c r="V47" i="2"/>
  <c r="R72" i="2"/>
  <c r="Q54" i="2"/>
  <c r="W54" i="2"/>
  <c r="V72" i="2"/>
  <c r="V55" i="2"/>
  <c r="W46" i="2"/>
  <c r="W56" i="2"/>
  <c r="R59" i="2"/>
  <c r="Q67" i="2"/>
  <c r="V67" i="2"/>
  <c r="O60" i="2"/>
  <c r="V70" i="2"/>
  <c r="Q70" i="2"/>
  <c r="O37" i="2"/>
  <c r="AC37" i="2"/>
  <c r="O89" i="2"/>
  <c r="AC94" i="2"/>
  <c r="W87" i="2"/>
  <c r="W68" i="2"/>
  <c r="Q49" i="2"/>
  <c r="AC116" i="2"/>
  <c r="Q87" i="2"/>
  <c r="W49" i="2"/>
  <c r="V49" i="2"/>
  <c r="P35" i="2"/>
  <c r="P37" i="2" s="1"/>
  <c r="V93" i="2"/>
  <c r="W45" i="2"/>
  <c r="V87" i="2"/>
  <c r="Q53" i="2"/>
  <c r="AC30" i="2"/>
  <c r="W51" i="2"/>
  <c r="Q46" i="2"/>
  <c r="R51" i="2"/>
  <c r="Q51" i="2"/>
  <c r="Q39" i="2"/>
  <c r="R93" i="2"/>
  <c r="Q93" i="2"/>
  <c r="W114" i="2"/>
  <c r="Q50" i="2"/>
  <c r="V39" i="2"/>
  <c r="W55" i="2"/>
  <c r="Q58" i="2"/>
  <c r="V91" i="2"/>
  <c r="Q55" i="2"/>
  <c r="V53" i="2"/>
  <c r="V58" i="2"/>
  <c r="R65" i="2"/>
  <c r="Q62" i="2"/>
  <c r="R62" i="2"/>
  <c r="O41" i="2"/>
  <c r="R91" i="2"/>
  <c r="Q91" i="2"/>
  <c r="Q68" i="2"/>
  <c r="W62" i="2"/>
  <c r="O23" i="2"/>
  <c r="M94" i="2"/>
  <c r="R45" i="2"/>
  <c r="W53" i="2"/>
  <c r="V59" i="2"/>
  <c r="W39" i="2"/>
  <c r="W58" i="2"/>
  <c r="M37" i="2"/>
  <c r="W14" i="2"/>
  <c r="R82" i="2"/>
  <c r="N37" i="2"/>
  <c r="M79" i="2"/>
  <c r="M41" i="2"/>
  <c r="N41" i="2"/>
  <c r="O73" i="2"/>
  <c r="Q14" i="2"/>
  <c r="W99" i="2"/>
  <c r="V83" i="2"/>
  <c r="W113" i="2"/>
  <c r="O84" i="2"/>
  <c r="R83" i="2"/>
  <c r="W83" i="2"/>
  <c r="W17" i="2"/>
  <c r="P78" i="2"/>
  <c r="R78" i="2" s="1"/>
  <c r="R79" i="2" s="1"/>
  <c r="Q15" i="2"/>
  <c r="V14" i="2"/>
  <c r="W82" i="2"/>
  <c r="V18" i="2"/>
  <c r="V11" i="2"/>
  <c r="W11" i="2"/>
  <c r="M20" i="2"/>
  <c r="Q17" i="2"/>
  <c r="R11" i="2"/>
  <c r="W16" i="2"/>
  <c r="W18" i="2"/>
  <c r="W15" i="2"/>
  <c r="V16" i="2"/>
  <c r="W19" i="2"/>
  <c r="V15" i="2"/>
  <c r="N30" i="2"/>
  <c r="M30" i="2"/>
  <c r="V82" i="2"/>
  <c r="V29" i="2"/>
  <c r="W29" i="2"/>
  <c r="P81" i="2"/>
  <c r="W81" i="2" s="1"/>
  <c r="R69" i="2"/>
  <c r="W63" i="2"/>
  <c r="V63" i="2"/>
  <c r="R63" i="2"/>
  <c r="Q63" i="2"/>
  <c r="V19" i="2"/>
  <c r="N20" i="2"/>
  <c r="W52" i="2"/>
  <c r="V52" i="2"/>
  <c r="R52" i="2"/>
  <c r="Q52" i="2"/>
  <c r="P25" i="2"/>
  <c r="O26" i="2"/>
  <c r="Q16" i="2"/>
  <c r="R19" i="2"/>
  <c r="W69" i="2"/>
  <c r="R114" i="2"/>
  <c r="Q114" i="2"/>
  <c r="M84" i="2"/>
  <c r="R36" i="2"/>
  <c r="Q36" i="2"/>
  <c r="N84" i="2"/>
  <c r="N25" i="2"/>
  <c r="N26" i="2" s="1"/>
  <c r="M26" i="2"/>
  <c r="O30" i="2"/>
  <c r="V68" i="2"/>
  <c r="V62" i="2"/>
  <c r="O20" i="2"/>
  <c r="V13" i="2"/>
  <c r="V46" i="2"/>
  <c r="Q13" i="2"/>
  <c r="W13" i="2"/>
  <c r="N75" i="2"/>
  <c r="N76" i="2" s="1"/>
  <c r="M76" i="2"/>
  <c r="AC110" i="2"/>
  <c r="V36" i="2"/>
  <c r="V71" i="2"/>
  <c r="Q18" i="2"/>
  <c r="V65" i="2"/>
  <c r="W36" i="2"/>
  <c r="V17" i="2"/>
  <c r="W70" i="2"/>
  <c r="R18" i="2"/>
  <c r="AC129" i="2"/>
  <c r="Q29" i="2"/>
  <c r="V45" i="2"/>
  <c r="M89" i="2"/>
  <c r="N89" i="2"/>
  <c r="V186" i="2"/>
  <c r="W101" i="2"/>
  <c r="V99" i="2"/>
  <c r="W57" i="2"/>
  <c r="W115" i="2"/>
  <c r="V135" i="2"/>
  <c r="N92" i="2"/>
  <c r="N94" i="2" s="1"/>
  <c r="W103" i="2"/>
  <c r="V104" i="2"/>
  <c r="V102" i="2"/>
  <c r="V101" i="2"/>
  <c r="V100" i="2"/>
  <c r="W100" i="2"/>
  <c r="R100" i="2"/>
  <c r="V252" i="2"/>
  <c r="V240" i="2"/>
  <c r="W67" i="2"/>
  <c r="W141" i="2"/>
  <c r="V132" i="2"/>
  <c r="W59" i="2"/>
  <c r="V107" i="2"/>
  <c r="W102" i="2"/>
  <c r="V105" i="2"/>
  <c r="R109" i="2"/>
  <c r="W109" i="2"/>
  <c r="W206" i="2"/>
  <c r="W205" i="2"/>
  <c r="V141" i="2"/>
  <c r="V133" i="2"/>
  <c r="M73" i="2"/>
  <c r="N73" i="2"/>
  <c r="W128" i="2"/>
  <c r="W147" i="2"/>
  <c r="W185" i="2"/>
  <c r="W152" i="2"/>
  <c r="V166" i="2"/>
  <c r="W163" i="2"/>
  <c r="W153" i="2"/>
  <c r="W162" i="2"/>
  <c r="W177" i="2"/>
  <c r="W172" i="2"/>
  <c r="W204" i="2"/>
  <c r="W161" i="2"/>
  <c r="W148" i="2"/>
  <c r="W234" i="2"/>
  <c r="V236" i="2"/>
  <c r="V255" i="2"/>
  <c r="V242" i="2"/>
  <c r="V239" i="2"/>
  <c r="W247" i="2"/>
  <c r="W210" i="2"/>
  <c r="W227" i="2"/>
  <c r="V139" i="2"/>
  <c r="V246" i="2"/>
  <c r="W223" i="2"/>
  <c r="V224" i="2"/>
  <c r="W164" i="2"/>
  <c r="R224" i="2"/>
  <c r="W246" i="2"/>
  <c r="W240" i="2"/>
  <c r="W252" i="2"/>
  <c r="W245" i="2"/>
  <c r="W232" i="2"/>
  <c r="R243" i="2"/>
  <c r="W219" i="2"/>
  <c r="V235" i="2"/>
  <c r="V167" i="2"/>
  <c r="N129" i="2"/>
  <c r="W181" i="2"/>
  <c r="W149" i="2"/>
  <c r="W166" i="2"/>
  <c r="W119" i="2"/>
  <c r="V205" i="2"/>
  <c r="W186" i="2"/>
  <c r="V181" i="2"/>
  <c r="V164" i="2"/>
  <c r="V163" i="2"/>
  <c r="W225" i="2"/>
  <c r="W151" i="2"/>
  <c r="V146" i="2"/>
  <c r="V179" i="2"/>
  <c r="V188" i="2"/>
  <c r="M129" i="2"/>
  <c r="W121" i="2"/>
  <c r="W122" i="2"/>
  <c r="V121" i="2"/>
  <c r="V69" i="2"/>
  <c r="W134" i="2"/>
  <c r="W132" i="2"/>
  <c r="W135" i="2"/>
  <c r="O136" i="2"/>
  <c r="W133" i="2"/>
  <c r="W170" i="2"/>
  <c r="W44" i="2"/>
  <c r="V151" i="2"/>
  <c r="V162" i="2"/>
  <c r="V152" i="2"/>
  <c r="V206" i="2"/>
  <c r="V180" i="2"/>
  <c r="W203" i="2"/>
  <c r="W72" i="2"/>
  <c r="AC136" i="2"/>
  <c r="V245" i="2"/>
  <c r="W32" i="2"/>
  <c r="W33" i="2" s="1"/>
  <c r="V32" i="2"/>
  <c r="V33" i="2" s="1"/>
  <c r="P33" i="2"/>
  <c r="R32" i="2"/>
  <c r="R33" i="2" s="1"/>
  <c r="Q32" i="2"/>
  <c r="Q33" i="2" s="1"/>
  <c r="V204" i="2"/>
  <c r="W248" i="2"/>
  <c r="AC142" i="2"/>
  <c r="V203" i="2"/>
  <c r="W86" i="2"/>
  <c r="V86" i="2"/>
  <c r="P89" i="2"/>
  <c r="R86" i="2"/>
  <c r="R89" i="2" s="1"/>
  <c r="Q86" i="2"/>
  <c r="AC207" i="2"/>
  <c r="V232" i="2"/>
  <c r="AC125" i="2"/>
  <c r="W188" i="2"/>
  <c r="V149" i="2"/>
  <c r="V128" i="2"/>
  <c r="V158" i="2"/>
  <c r="V220" i="2"/>
  <c r="V185" i="2"/>
  <c r="W255" i="2"/>
  <c r="W167" i="2"/>
  <c r="W105" i="2"/>
  <c r="W104" i="2"/>
  <c r="V56" i="2"/>
  <c r="M60" i="2"/>
  <c r="W98" i="2"/>
  <c r="N60" i="2"/>
  <c r="N207" i="2"/>
  <c r="O110" i="2"/>
  <c r="W96" i="2"/>
  <c r="V96" i="2"/>
  <c r="P110" i="2"/>
  <c r="R96" i="2"/>
  <c r="Q96" i="2"/>
  <c r="V253" i="2"/>
  <c r="V103" i="2"/>
  <c r="V54" i="2"/>
  <c r="W40" i="2"/>
  <c r="V40" i="2"/>
  <c r="P41" i="2"/>
  <c r="R40" i="2"/>
  <c r="R41" i="2" s="1"/>
  <c r="Q40" i="2"/>
  <c r="W244" i="2"/>
  <c r="M110" i="2"/>
  <c r="P23" i="2"/>
  <c r="R22" i="2"/>
  <c r="R23" i="2" s="1"/>
  <c r="Q22" i="2"/>
  <c r="Q23" i="2" s="1"/>
  <c r="N110" i="2"/>
  <c r="N22" i="2"/>
  <c r="N23" i="2" s="1"/>
  <c r="M23" i="2"/>
  <c r="W190" i="2"/>
  <c r="V122" i="2"/>
  <c r="V227" i="2"/>
  <c r="V225" i="2"/>
  <c r="V148" i="2"/>
  <c r="V115" i="2"/>
  <c r="W250" i="2"/>
  <c r="V210" i="2"/>
  <c r="W243" i="2"/>
  <c r="P20" i="2"/>
  <c r="W10" i="2"/>
  <c r="V10" i="2"/>
  <c r="R10" i="2"/>
  <c r="Q10" i="2"/>
  <c r="V216" i="2"/>
  <c r="W235" i="2"/>
  <c r="O125" i="2"/>
  <c r="V223" i="2"/>
  <c r="M116" i="2"/>
  <c r="W28" i="2"/>
  <c r="V28" i="2"/>
  <c r="P30" i="2"/>
  <c r="R28" i="2"/>
  <c r="R30" i="2" s="1"/>
  <c r="Q28" i="2"/>
  <c r="V119" i="2"/>
  <c r="V43" i="2"/>
  <c r="P60" i="2"/>
  <c r="W43" i="2"/>
  <c r="R43" i="2"/>
  <c r="Q43" i="2"/>
  <c r="V48" i="2"/>
  <c r="Q244" i="2"/>
  <c r="O129" i="2"/>
  <c r="Q242" i="2"/>
  <c r="W179" i="2"/>
  <c r="W220" i="2"/>
  <c r="V177" i="2"/>
  <c r="W146" i="2"/>
  <c r="V113" i="2"/>
  <c r="W224" i="2"/>
  <c r="M125" i="2"/>
  <c r="V219" i="2"/>
  <c r="N125" i="2"/>
  <c r="W202" i="2"/>
  <c r="W140" i="2"/>
  <c r="W180" i="2"/>
  <c r="Q150" i="2"/>
  <c r="V170" i="2"/>
  <c r="R140" i="2"/>
  <c r="P73" i="2"/>
  <c r="W64" i="2"/>
  <c r="V64" i="2"/>
  <c r="Q64" i="2"/>
  <c r="R64" i="2"/>
  <c r="N142" i="2"/>
  <c r="P94" i="2"/>
  <c r="Q92" i="2"/>
  <c r="R92" i="2"/>
  <c r="AC256" i="2"/>
  <c r="AC257" i="2" s="1"/>
  <c r="R112" i="2"/>
  <c r="Q112" i="2"/>
  <c r="R138" i="2"/>
  <c r="Q138" i="2"/>
  <c r="R254" i="2"/>
  <c r="Q254" i="2"/>
  <c r="R132" i="2"/>
  <c r="Q132" i="2"/>
  <c r="R197" i="2"/>
  <c r="Q197" i="2"/>
  <c r="R192" i="2"/>
  <c r="Q192" i="2"/>
  <c r="R219" i="2"/>
  <c r="Q219" i="2"/>
  <c r="R255" i="2"/>
  <c r="Q255" i="2"/>
  <c r="W228" i="2"/>
  <c r="R228" i="2"/>
  <c r="Q228" i="2"/>
  <c r="R146" i="2"/>
  <c r="Q146" i="2"/>
  <c r="Q98" i="2"/>
  <c r="R98" i="2"/>
  <c r="Q179" i="2"/>
  <c r="R179" i="2"/>
  <c r="Q215" i="2"/>
  <c r="R215" i="2"/>
  <c r="R119" i="2"/>
  <c r="Q119" i="2"/>
  <c r="R160" i="2"/>
  <c r="Q160" i="2"/>
  <c r="R124" i="2"/>
  <c r="Q124" i="2"/>
  <c r="Q229" i="2"/>
  <c r="R229" i="2"/>
  <c r="R199" i="2"/>
  <c r="Q199" i="2"/>
  <c r="R167" i="2"/>
  <c r="Q167" i="2"/>
  <c r="Q239" i="2"/>
  <c r="R239" i="2"/>
  <c r="R134" i="2"/>
  <c r="Q134" i="2"/>
  <c r="R101" i="2"/>
  <c r="Q101" i="2"/>
  <c r="Q133" i="2"/>
  <c r="R133" i="2"/>
  <c r="Q178" i="2"/>
  <c r="R178" i="2"/>
  <c r="R171" i="2"/>
  <c r="Q171" i="2"/>
  <c r="R227" i="2"/>
  <c r="Q227" i="2"/>
  <c r="R123" i="2"/>
  <c r="Q123" i="2"/>
  <c r="R246" i="2"/>
  <c r="Q246" i="2"/>
  <c r="R217" i="2"/>
  <c r="Q217" i="2"/>
  <c r="R181" i="2"/>
  <c r="Q181" i="2"/>
  <c r="Q214" i="2"/>
  <c r="R214" i="2"/>
  <c r="Q223" i="2"/>
  <c r="R223" i="2"/>
  <c r="R204" i="2"/>
  <c r="Q204" i="2"/>
  <c r="Q231" i="2"/>
  <c r="R231" i="2"/>
  <c r="R201" i="2"/>
  <c r="Q201" i="2"/>
  <c r="Q238" i="2"/>
  <c r="R238" i="2"/>
  <c r="R176" i="2"/>
  <c r="Q176" i="2"/>
  <c r="Q218" i="2"/>
  <c r="R218" i="2"/>
  <c r="R159" i="2"/>
  <c r="Q159" i="2"/>
  <c r="R158" i="2"/>
  <c r="Q158" i="2"/>
  <c r="R104" i="2"/>
  <c r="Q104" i="2"/>
  <c r="Q108" i="2"/>
  <c r="R108" i="2"/>
  <c r="R145" i="2"/>
  <c r="Q145" i="2"/>
  <c r="R185" i="2"/>
  <c r="Q185" i="2"/>
  <c r="Q249" i="2"/>
  <c r="R249" i="2"/>
  <c r="V201" i="2"/>
  <c r="W178" i="2"/>
  <c r="W216" i="2"/>
  <c r="V199" i="2"/>
  <c r="W160" i="2"/>
  <c r="O207" i="2"/>
  <c r="V124" i="2"/>
  <c r="V109" i="2"/>
  <c r="M142" i="2"/>
  <c r="V243" i="2"/>
  <c r="W200" i="2"/>
  <c r="R200" i="2"/>
  <c r="Q200" i="2"/>
  <c r="R235" i="2"/>
  <c r="Q235" i="2"/>
  <c r="Q232" i="2"/>
  <c r="R232" i="2"/>
  <c r="R186" i="2"/>
  <c r="Q186" i="2"/>
  <c r="V228" i="2"/>
  <c r="V230" i="2"/>
  <c r="R198" i="2"/>
  <c r="Q198" i="2"/>
  <c r="W238" i="2"/>
  <c r="Q149" i="2"/>
  <c r="R149" i="2"/>
  <c r="V254" i="2"/>
  <c r="O116" i="2"/>
  <c r="V217" i="2"/>
  <c r="P127" i="2"/>
  <c r="W127" i="2" s="1"/>
  <c r="V98" i="2"/>
  <c r="R175" i="2"/>
  <c r="Q175" i="2"/>
  <c r="V234" i="2"/>
  <c r="W199" i="2"/>
  <c r="V160" i="2"/>
  <c r="V123" i="2"/>
  <c r="Q135" i="2"/>
  <c r="R135" i="2"/>
  <c r="R170" i="2"/>
  <c r="Q170" i="2"/>
  <c r="R206" i="2"/>
  <c r="Q206" i="2"/>
  <c r="R203" i="2"/>
  <c r="Q203" i="2"/>
  <c r="R151" i="2"/>
  <c r="Q151" i="2"/>
  <c r="R233" i="2"/>
  <c r="Q233" i="2"/>
  <c r="W145" i="2"/>
  <c r="M256" i="2"/>
  <c r="N256" i="2" s="1"/>
  <c r="W201" i="2"/>
  <c r="R212" i="2"/>
  <c r="Q212" i="2"/>
  <c r="V250" i="2"/>
  <c r="W233" i="2"/>
  <c r="V215" i="2"/>
  <c r="W198" i="2"/>
  <c r="V175" i="2"/>
  <c r="V159" i="2"/>
  <c r="V140" i="2"/>
  <c r="W123" i="2"/>
  <c r="V244" i="2"/>
  <c r="R152" i="2"/>
  <c r="Q152" i="2"/>
  <c r="R162" i="2"/>
  <c r="Q162" i="2"/>
  <c r="Q188" i="2"/>
  <c r="R188" i="2"/>
  <c r="R164" i="2"/>
  <c r="Q164" i="2"/>
  <c r="R106" i="2"/>
  <c r="Q106" i="2"/>
  <c r="Q131" i="2"/>
  <c r="R131" i="2"/>
  <c r="R210" i="2"/>
  <c r="Q210" i="2"/>
  <c r="W124" i="2"/>
  <c r="H256" i="2"/>
  <c r="V233" i="2"/>
  <c r="W215" i="2"/>
  <c r="V198" i="2"/>
  <c r="W175" i="2"/>
  <c r="W159" i="2"/>
  <c r="V108" i="2"/>
  <c r="Q240" i="2"/>
  <c r="R240" i="2"/>
  <c r="Q161" i="2"/>
  <c r="R161" i="2"/>
  <c r="R156" i="2"/>
  <c r="Q156" i="2"/>
  <c r="R247" i="2"/>
  <c r="Q247" i="2"/>
  <c r="R166" i="2"/>
  <c r="Q166" i="2"/>
  <c r="R153" i="2"/>
  <c r="Q153" i="2"/>
  <c r="V200" i="2"/>
  <c r="W239" i="2"/>
  <c r="Q154" i="2"/>
  <c r="R154" i="2"/>
  <c r="V238" i="2"/>
  <c r="V202" i="2"/>
  <c r="W254" i="2"/>
  <c r="N112" i="2"/>
  <c r="N116" i="2" s="1"/>
  <c r="V249" i="2"/>
  <c r="W214" i="2"/>
  <c r="W197" i="2"/>
  <c r="V176" i="2"/>
  <c r="W108" i="2"/>
  <c r="M207" i="2"/>
  <c r="R163" i="2"/>
  <c r="Q163" i="2"/>
  <c r="Q102" i="2"/>
  <c r="R102" i="2"/>
  <c r="R139" i="2"/>
  <c r="Q139" i="2"/>
  <c r="R234" i="2"/>
  <c r="Q234" i="2"/>
  <c r="R148" i="2"/>
  <c r="Q148" i="2"/>
  <c r="R107" i="2"/>
  <c r="Q107" i="2"/>
  <c r="R141" i="2"/>
  <c r="Q141" i="2"/>
  <c r="Q213" i="2"/>
  <c r="R213" i="2"/>
  <c r="R236" i="2"/>
  <c r="Q236" i="2"/>
  <c r="W253" i="2"/>
  <c r="W237" i="2"/>
  <c r="R237" i="2"/>
  <c r="Q237" i="2"/>
  <c r="W217" i="2"/>
  <c r="W249" i="2"/>
  <c r="V214" i="2"/>
  <c r="V197" i="2"/>
  <c r="W176" i="2"/>
  <c r="W139" i="2"/>
  <c r="W107" i="2"/>
  <c r="Q122" i="2"/>
  <c r="R122" i="2"/>
  <c r="R103" i="2"/>
  <c r="Q103" i="2"/>
  <c r="R220" i="2"/>
  <c r="Q220" i="2"/>
  <c r="V226" i="2"/>
  <c r="R118" i="2"/>
  <c r="Q118" i="2"/>
  <c r="R209" i="2"/>
  <c r="Q209" i="2"/>
  <c r="V178" i="2"/>
  <c r="W242" i="2"/>
  <c r="V145" i="2"/>
  <c r="V248" i="2"/>
  <c r="V231" i="2"/>
  <c r="V213" i="2"/>
  <c r="V192" i="2"/>
  <c r="V172" i="2"/>
  <c r="W154" i="2"/>
  <c r="V150" i="2"/>
  <c r="O256" i="2"/>
  <c r="P256" i="2" s="1"/>
  <c r="P257" i="2" s="1"/>
  <c r="R205" i="2"/>
  <c r="Q205" i="2"/>
  <c r="R115" i="2"/>
  <c r="Q115" i="2"/>
  <c r="Q121" i="2"/>
  <c r="R121" i="2"/>
  <c r="V218" i="2"/>
  <c r="Q250" i="2"/>
  <c r="R250" i="2"/>
  <c r="W231" i="2"/>
  <c r="W213" i="2"/>
  <c r="W192" i="2"/>
  <c r="V154" i="2"/>
  <c r="O142" i="2"/>
  <c r="W120" i="2"/>
  <c r="V106" i="2"/>
  <c r="W150" i="2"/>
  <c r="R253" i="2"/>
  <c r="Q253" i="2"/>
  <c r="R190" i="2"/>
  <c r="Q190" i="2"/>
  <c r="V237" i="2"/>
  <c r="R216" i="2"/>
  <c r="Q216" i="2"/>
  <c r="Q147" i="2"/>
  <c r="R147" i="2"/>
  <c r="V147" i="2"/>
  <c r="W218" i="2"/>
  <c r="R128" i="2"/>
  <c r="Q128" i="2"/>
  <c r="Q113" i="2"/>
  <c r="R113" i="2"/>
  <c r="V161" i="2"/>
  <c r="M136" i="2"/>
  <c r="N136" i="2"/>
  <c r="W230" i="2"/>
  <c r="R230" i="2"/>
  <c r="Q230" i="2"/>
  <c r="V247" i="2"/>
  <c r="W229" i="2"/>
  <c r="V212" i="2"/>
  <c r="V190" i="2"/>
  <c r="V171" i="2"/>
  <c r="V153" i="2"/>
  <c r="V120" i="2"/>
  <c r="W106" i="2"/>
  <c r="R177" i="2"/>
  <c r="Q177" i="2"/>
  <c r="R252" i="2"/>
  <c r="Q252" i="2"/>
  <c r="R180" i="2"/>
  <c r="Q180" i="2"/>
  <c r="R105" i="2"/>
  <c r="Q105" i="2"/>
  <c r="R172" i="2"/>
  <c r="Q172" i="2"/>
  <c r="Q202" i="2"/>
  <c r="R202" i="2"/>
  <c r="W236" i="2"/>
  <c r="Q99" i="2"/>
  <c r="R99" i="2"/>
  <c r="R248" i="2"/>
  <c r="Q248" i="2"/>
  <c r="V229" i="2"/>
  <c r="W212" i="2"/>
  <c r="W171" i="2"/>
  <c r="V134" i="2"/>
  <c r="R120" i="2"/>
  <c r="W158" i="2"/>
  <c r="W226" i="2"/>
  <c r="R226" i="2"/>
  <c r="Q226" i="2"/>
  <c r="R225" i="2"/>
  <c r="Q225" i="2"/>
  <c r="Q245" i="2"/>
  <c r="R245" i="2"/>
  <c r="R144" i="2"/>
  <c r="W144" i="2"/>
  <c r="V144" i="2"/>
  <c r="P207" i="2"/>
  <c r="P142" i="2"/>
  <c r="V138" i="2"/>
  <c r="W138" i="2"/>
  <c r="P136" i="2"/>
  <c r="W131" i="2"/>
  <c r="V131" i="2"/>
  <c r="W118" i="2"/>
  <c r="V118" i="2"/>
  <c r="P125" i="2"/>
  <c r="P116" i="2"/>
  <c r="W209" i="2"/>
  <c r="V209" i="2"/>
  <c r="D1" i="2"/>
  <c r="C1" i="2" s="1"/>
  <c r="J322" i="2"/>
  <c r="J321" i="2"/>
  <c r="J320" i="2"/>
  <c r="J319" i="2"/>
  <c r="J318" i="2"/>
  <c r="J317" i="2"/>
  <c r="J316" i="2"/>
  <c r="J315" i="2"/>
  <c r="J308" i="2"/>
  <c r="J307" i="2"/>
  <c r="J306" i="2"/>
  <c r="J305" i="2"/>
  <c r="J304" i="2"/>
  <c r="J303" i="2"/>
  <c r="J302" i="2"/>
  <c r="J301" i="2"/>
  <c r="J294" i="2"/>
  <c r="J293" i="2"/>
  <c r="J292" i="2"/>
  <c r="J291" i="2"/>
  <c r="J290" i="2"/>
  <c r="J289" i="2"/>
  <c r="J288" i="2"/>
  <c r="J287" i="2"/>
  <c r="J274" i="2"/>
  <c r="J273" i="2"/>
  <c r="J272" i="2"/>
  <c r="J271" i="2"/>
  <c r="E292" i="2"/>
  <c r="C267" i="2"/>
  <c r="E308" i="2"/>
  <c r="F306" i="2"/>
  <c r="E274" i="2"/>
  <c r="F320" i="2"/>
  <c r="E318" i="2"/>
  <c r="K289" i="2"/>
  <c r="K321" i="2"/>
  <c r="F271" i="2"/>
  <c r="K302" i="2"/>
  <c r="E286" i="2"/>
  <c r="F303" i="2"/>
  <c r="E315" i="2"/>
  <c r="K292" i="2"/>
  <c r="K315" i="2"/>
  <c r="F314" i="2"/>
  <c r="E288" i="2"/>
  <c r="F322" i="2"/>
  <c r="K271" i="2"/>
  <c r="E285" i="2"/>
  <c r="F267" i="2"/>
  <c r="E317" i="2"/>
  <c r="E306" i="2"/>
  <c r="F300" i="2"/>
  <c r="F321" i="2"/>
  <c r="E266" i="2"/>
  <c r="E289" i="2"/>
  <c r="C261" i="2"/>
  <c r="E319" i="2"/>
  <c r="E320" i="2"/>
  <c r="F273" i="2"/>
  <c r="E313" i="2"/>
  <c r="E262" i="2"/>
  <c r="C313" i="2"/>
  <c r="E302" i="2"/>
  <c r="K306" i="2"/>
  <c r="E272" i="2"/>
  <c r="F304" i="2"/>
  <c r="E294" i="2"/>
  <c r="F291" i="2"/>
  <c r="E273" i="2"/>
  <c r="K322" i="2"/>
  <c r="F274" i="2"/>
  <c r="F299" i="2"/>
  <c r="F285" i="2"/>
  <c r="K272" i="2"/>
  <c r="K287" i="2"/>
  <c r="K308" i="2"/>
  <c r="E299" i="2"/>
  <c r="K316" i="2"/>
  <c r="K307" i="2"/>
  <c r="K274" i="2"/>
  <c r="F289" i="2"/>
  <c r="C314" i="2"/>
  <c r="F293" i="2"/>
  <c r="E303" i="2"/>
  <c r="E304" i="2"/>
  <c r="C286" i="2"/>
  <c r="E322" i="2"/>
  <c r="E300" i="2"/>
  <c r="K319" i="2"/>
  <c r="E291" i="2"/>
  <c r="E293" i="2"/>
  <c r="F317" i="2"/>
  <c r="E268" i="2"/>
  <c r="K305" i="2"/>
  <c r="F290" i="2"/>
  <c r="F272" i="2"/>
  <c r="F301" i="2"/>
  <c r="F315" i="2"/>
  <c r="K288" i="2"/>
  <c r="K303" i="2"/>
  <c r="K294" i="2"/>
  <c r="C266" i="2"/>
  <c r="F268" i="2"/>
  <c r="E321" i="2"/>
  <c r="E305" i="2"/>
  <c r="F319" i="2"/>
  <c r="E267" i="2"/>
  <c r="E270" i="2"/>
  <c r="C262" i="2"/>
  <c r="E301" i="2"/>
  <c r="K320" i="2"/>
  <c r="L320" i="2" s="1"/>
  <c r="C285" i="2"/>
  <c r="F305" i="2"/>
  <c r="K273" i="2"/>
  <c r="L273" i="2" s="1"/>
  <c r="F266" i="2"/>
  <c r="F270" i="2"/>
  <c r="K301" i="2"/>
  <c r="C300" i="2"/>
  <c r="E290" i="2"/>
  <c r="D261" i="2"/>
  <c r="F287" i="2"/>
  <c r="F261" i="2"/>
  <c r="K293" i="2"/>
  <c r="K290" i="2"/>
  <c r="E316" i="2"/>
  <c r="E269" i="2"/>
  <c r="F294" i="2"/>
  <c r="F308" i="2"/>
  <c r="K291" i="2"/>
  <c r="E307" i="2"/>
  <c r="D262" i="2"/>
  <c r="F318" i="2"/>
  <c r="K318" i="2"/>
  <c r="F275" i="2"/>
  <c r="F262" i="2"/>
  <c r="F307" i="2"/>
  <c r="F292" i="2"/>
  <c r="F302" i="2"/>
  <c r="C299" i="2"/>
  <c r="K317" i="2"/>
  <c r="E271" i="2"/>
  <c r="F313" i="2"/>
  <c r="E275" i="2"/>
  <c r="F286" i="2"/>
  <c r="E261" i="2"/>
  <c r="F269" i="2"/>
  <c r="E314" i="2"/>
  <c r="F288" i="2"/>
  <c r="E287" i="2"/>
  <c r="F316" i="2"/>
  <c r="K304" i="2"/>
  <c r="Q41" i="2" l="1"/>
  <c r="R75" i="2"/>
  <c r="R76" i="2" s="1"/>
  <c r="P76" i="2"/>
  <c r="Q94" i="2"/>
  <c r="W89" i="2"/>
  <c r="Q89" i="2"/>
  <c r="V89" i="2"/>
  <c r="R60" i="2"/>
  <c r="Q35" i="2"/>
  <c r="Q37" i="2" s="1"/>
  <c r="R35" i="2"/>
  <c r="R37" i="2" s="1"/>
  <c r="Q60" i="2"/>
  <c r="V35" i="2"/>
  <c r="V37" i="2" s="1"/>
  <c r="W35" i="2"/>
  <c r="W37" i="2" s="1"/>
  <c r="V112" i="2"/>
  <c r="V116" i="2" s="1"/>
  <c r="R94" i="2"/>
  <c r="V41" i="2"/>
  <c r="W41" i="2"/>
  <c r="R73" i="2"/>
  <c r="Q73" i="2"/>
  <c r="W112" i="2"/>
  <c r="W116" i="2" s="1"/>
  <c r="V78" i="2"/>
  <c r="V79" i="2" s="1"/>
  <c r="W92" i="2"/>
  <c r="W94" i="2" s="1"/>
  <c r="P79" i="2"/>
  <c r="W78" i="2"/>
  <c r="W79" i="2" s="1"/>
  <c r="W30" i="2"/>
  <c r="V75" i="2"/>
  <c r="V76" i="2" s="1"/>
  <c r="W75" i="2"/>
  <c r="W76" i="2" s="1"/>
  <c r="Q78" i="2"/>
  <c r="Q79" i="2" s="1"/>
  <c r="V92" i="2"/>
  <c r="V94" i="2" s="1"/>
  <c r="W20" i="2"/>
  <c r="Q20" i="2"/>
  <c r="V30" i="2"/>
  <c r="W84" i="2"/>
  <c r="R81" i="2"/>
  <c r="R84" i="2" s="1"/>
  <c r="Q81" i="2"/>
  <c r="Q84" i="2" s="1"/>
  <c r="P84" i="2"/>
  <c r="V81" i="2"/>
  <c r="V84" i="2" s="1"/>
  <c r="Q30" i="2"/>
  <c r="V20" i="2"/>
  <c r="R20" i="2"/>
  <c r="P26" i="2"/>
  <c r="W25" i="2"/>
  <c r="W26" i="2" s="1"/>
  <c r="V25" i="2"/>
  <c r="V26" i="2" s="1"/>
  <c r="R25" i="2"/>
  <c r="R26" i="2" s="1"/>
  <c r="Q25" i="2"/>
  <c r="Q26" i="2" s="1"/>
  <c r="W60" i="2"/>
  <c r="W129" i="2"/>
  <c r="W136" i="2"/>
  <c r="V73" i="2"/>
  <c r="O257" i="2"/>
  <c r="W256" i="2"/>
  <c r="W257" i="2" s="1"/>
  <c r="W73" i="2"/>
  <c r="P129" i="2"/>
  <c r="V127" i="2"/>
  <c r="V129" i="2" s="1"/>
  <c r="N257" i="2"/>
  <c r="M257" i="2"/>
  <c r="Q110" i="2"/>
  <c r="R110" i="2"/>
  <c r="V110" i="2"/>
  <c r="W110" i="2"/>
  <c r="V22" i="2"/>
  <c r="V23" i="2" s="1"/>
  <c r="W22" i="2"/>
  <c r="W23" i="2" s="1"/>
  <c r="Q136" i="2"/>
  <c r="V142" i="2"/>
  <c r="V256" i="2"/>
  <c r="V257" i="2" s="1"/>
  <c r="Q207" i="2"/>
  <c r="V60" i="2"/>
  <c r="R136" i="2"/>
  <c r="W207" i="2"/>
  <c r="V207" i="2"/>
  <c r="R207" i="2"/>
  <c r="Q256" i="2"/>
  <c r="Q257" i="2" s="1"/>
  <c r="R256" i="2"/>
  <c r="R257" i="2" s="1"/>
  <c r="W125" i="2"/>
  <c r="V136" i="2"/>
  <c r="Q142" i="2"/>
  <c r="R142" i="2"/>
  <c r="V125" i="2"/>
  <c r="Q116" i="2"/>
  <c r="W142" i="2"/>
  <c r="Q125" i="2"/>
  <c r="R127" i="2"/>
  <c r="R129" i="2" s="1"/>
  <c r="Q127" i="2"/>
  <c r="Q129" i="2" s="1"/>
  <c r="R116" i="2"/>
  <c r="R125" i="2"/>
  <c r="G316" i="2"/>
  <c r="M316" i="2" s="1"/>
  <c r="N316" i="2" s="1"/>
  <c r="J313" i="2"/>
  <c r="G320" i="2"/>
  <c r="M320" i="2" s="1"/>
  <c r="N320" i="2" s="1"/>
  <c r="G315" i="2"/>
  <c r="M315" i="2" s="1"/>
  <c r="N315" i="2" s="1"/>
  <c r="G318" i="2"/>
  <c r="M318" i="2" s="1"/>
  <c r="N318" i="2" s="1"/>
  <c r="G317" i="2"/>
  <c r="M317" i="2" s="1"/>
  <c r="N317" i="2" s="1"/>
  <c r="J314" i="2"/>
  <c r="G319" i="2"/>
  <c r="M319" i="2" s="1"/>
  <c r="N319" i="2" s="1"/>
  <c r="G314" i="2"/>
  <c r="M314" i="2" s="1"/>
  <c r="N314" i="2" s="1"/>
  <c r="G322" i="2"/>
  <c r="M322" i="2" s="1"/>
  <c r="N322" i="2" s="1"/>
  <c r="G313" i="2"/>
  <c r="M313" i="2" s="1"/>
  <c r="N313" i="2" s="1"/>
  <c r="G321" i="2"/>
  <c r="M321" i="2" s="1"/>
  <c r="N321" i="2" s="1"/>
  <c r="G308" i="2"/>
  <c r="M308" i="2" s="1"/>
  <c r="N308" i="2" s="1"/>
  <c r="G300" i="2"/>
  <c r="M300" i="2" s="1"/>
  <c r="N300" i="2" s="1"/>
  <c r="J300" i="2"/>
  <c r="G299" i="2"/>
  <c r="M299" i="2" s="1"/>
  <c r="N299" i="2" s="1"/>
  <c r="G301" i="2"/>
  <c r="M301" i="2" s="1"/>
  <c r="N301" i="2" s="1"/>
  <c r="J299" i="2"/>
  <c r="G303" i="2"/>
  <c r="M303" i="2" s="1"/>
  <c r="N303" i="2" s="1"/>
  <c r="G304" i="2"/>
  <c r="M304" i="2" s="1"/>
  <c r="N304" i="2" s="1"/>
  <c r="G305" i="2"/>
  <c r="M305" i="2" s="1"/>
  <c r="N305" i="2" s="1"/>
  <c r="G302" i="2"/>
  <c r="M302" i="2" s="1"/>
  <c r="N302" i="2" s="1"/>
  <c r="G306" i="2"/>
  <c r="M306" i="2" s="1"/>
  <c r="N306" i="2" s="1"/>
  <c r="G307" i="2"/>
  <c r="M307" i="2" s="1"/>
  <c r="N307" i="2" s="1"/>
  <c r="G294" i="2"/>
  <c r="M294" i="2" s="1"/>
  <c r="N294" i="2" s="1"/>
  <c r="J286" i="2"/>
  <c r="G288" i="2"/>
  <c r="M288" i="2" s="1"/>
  <c r="N288" i="2" s="1"/>
  <c r="J285" i="2"/>
  <c r="G287" i="2"/>
  <c r="M287" i="2" s="1"/>
  <c r="N287" i="2" s="1"/>
  <c r="G285" i="2"/>
  <c r="M285" i="2" s="1"/>
  <c r="N285" i="2" s="1"/>
  <c r="G289" i="2"/>
  <c r="M289" i="2" s="1"/>
  <c r="N289" i="2" s="1"/>
  <c r="G290" i="2"/>
  <c r="M290" i="2" s="1"/>
  <c r="N290" i="2" s="1"/>
  <c r="G292" i="2"/>
  <c r="M292" i="2" s="1"/>
  <c r="N292" i="2" s="1"/>
  <c r="G291" i="2"/>
  <c r="M291" i="2" s="1"/>
  <c r="N291" i="2" s="1"/>
  <c r="G286" i="2"/>
  <c r="M286" i="2" s="1"/>
  <c r="N286" i="2" s="1"/>
  <c r="G293" i="2"/>
  <c r="M293" i="2" s="1"/>
  <c r="N293" i="2" s="1"/>
  <c r="G262" i="2"/>
  <c r="H262" i="2" s="1"/>
  <c r="S262" i="2"/>
  <c r="J262" i="2"/>
  <c r="S261" i="2"/>
  <c r="J261" i="2"/>
  <c r="G261" i="2"/>
  <c r="H261" i="2" s="1"/>
  <c r="G274" i="2"/>
  <c r="M274" i="2" s="1"/>
  <c r="N274" i="2" s="1"/>
  <c r="O273" i="2"/>
  <c r="P273" i="2" s="1"/>
  <c r="G273" i="2"/>
  <c r="G272" i="2"/>
  <c r="G271" i="2"/>
  <c r="J275" i="2"/>
  <c r="J270" i="2"/>
  <c r="J269" i="2"/>
  <c r="J268" i="2"/>
  <c r="J267" i="2"/>
  <c r="J266" i="2"/>
  <c r="G268" i="2"/>
  <c r="M268" i="2" s="1"/>
  <c r="G269" i="2"/>
  <c r="M269" i="2" s="1"/>
  <c r="G275" i="2"/>
  <c r="M275" i="2" s="1"/>
  <c r="G267" i="2"/>
  <c r="M267" i="2" s="1"/>
  <c r="G270" i="2"/>
  <c r="M270" i="2" s="1"/>
  <c r="G266" i="2"/>
  <c r="M266" i="2" s="1"/>
  <c r="AF210" i="2"/>
  <c r="AF212" i="2"/>
  <c r="AF206" i="2"/>
  <c r="AF205" i="2"/>
  <c r="AF204" i="2"/>
  <c r="AF203" i="2"/>
  <c r="L274" i="2"/>
  <c r="K268" i="2"/>
  <c r="L304" i="2"/>
  <c r="L308" i="2"/>
  <c r="K262" i="2"/>
  <c r="L322" i="2"/>
  <c r="L321" i="2"/>
  <c r="L288" i="2"/>
  <c r="L292" i="2"/>
  <c r="K285" i="2"/>
  <c r="L272" i="2"/>
  <c r="L305" i="2"/>
  <c r="L290" i="2"/>
  <c r="L291" i="2"/>
  <c r="L293" i="2"/>
  <c r="L302" i="2"/>
  <c r="K270" i="2"/>
  <c r="L287" i="2"/>
  <c r="L318" i="2"/>
  <c r="L307" i="2"/>
  <c r="K313" i="2"/>
  <c r="K261" i="2"/>
  <c r="L261" i="2" s="1"/>
  <c r="K266" i="2"/>
  <c r="K299" i="2"/>
  <c r="L303" i="2"/>
  <c r="L294" i="2"/>
  <c r="L306" i="2"/>
  <c r="K269" i="2"/>
  <c r="K286" i="2"/>
  <c r="K275" i="2"/>
  <c r="K300" i="2"/>
  <c r="L317" i="2"/>
  <c r="L319" i="2"/>
  <c r="L316" i="2"/>
  <c r="L301" i="2"/>
  <c r="K267" i="2"/>
  <c r="L289" i="2"/>
  <c r="L315" i="2"/>
  <c r="L271" i="2"/>
  <c r="K314" i="2"/>
  <c r="AC10" i="2" l="1"/>
  <c r="AC20" i="2" s="1"/>
  <c r="O274" i="2"/>
  <c r="P274" i="2" s="1"/>
  <c r="Q274" i="2" s="1"/>
  <c r="O272" i="2"/>
  <c r="P272" i="2" s="1"/>
  <c r="Q272" i="2" s="1"/>
  <c r="O271" i="2"/>
  <c r="P271" i="2" s="1"/>
  <c r="R271" i="2" s="1"/>
  <c r="N295" i="2"/>
  <c r="H306" i="2"/>
  <c r="H320" i="2"/>
  <c r="H292" i="2"/>
  <c r="H308" i="2"/>
  <c r="H300" i="2"/>
  <c r="H319" i="2"/>
  <c r="H322" i="2"/>
  <c r="H317" i="2"/>
  <c r="H315" i="2"/>
  <c r="H314" i="2"/>
  <c r="H318" i="2"/>
  <c r="H321" i="2"/>
  <c r="H316" i="2"/>
  <c r="H313" i="2"/>
  <c r="H302" i="2"/>
  <c r="H303" i="2"/>
  <c r="H307" i="2"/>
  <c r="H301" i="2"/>
  <c r="H304" i="2"/>
  <c r="H299" i="2"/>
  <c r="H305" i="2"/>
  <c r="H285" i="2"/>
  <c r="H289" i="2"/>
  <c r="H287" i="2"/>
  <c r="H290" i="2"/>
  <c r="H286" i="2"/>
  <c r="H293" i="2"/>
  <c r="H291" i="2"/>
  <c r="H288" i="2"/>
  <c r="H294" i="2"/>
  <c r="O261" i="2"/>
  <c r="M261" i="2"/>
  <c r="H274" i="2"/>
  <c r="M272" i="2"/>
  <c r="N272" i="2" s="1"/>
  <c r="M271" i="2"/>
  <c r="N271" i="2" s="1"/>
  <c r="M273" i="2"/>
  <c r="N273" i="2" s="1"/>
  <c r="R273" i="2"/>
  <c r="Q273" i="2"/>
  <c r="H273" i="2"/>
  <c r="N268" i="2"/>
  <c r="N266" i="2"/>
  <c r="H272" i="2"/>
  <c r="H271" i="2"/>
  <c r="N270" i="2"/>
  <c r="N269" i="2"/>
  <c r="N267" i="2"/>
  <c r="N275" i="2"/>
  <c r="H267" i="2"/>
  <c r="H269" i="2"/>
  <c r="H275" i="2"/>
  <c r="H268" i="2"/>
  <c r="H270" i="2"/>
  <c r="H266" i="2"/>
  <c r="M8" i="2"/>
  <c r="L262" i="2"/>
  <c r="L268" i="2"/>
  <c r="L270" i="2"/>
  <c r="L314" i="2"/>
  <c r="L313" i="2"/>
  <c r="L267" i="2"/>
  <c r="L266" i="2"/>
  <c r="L299" i="2"/>
  <c r="L269" i="2"/>
  <c r="L286" i="2"/>
  <c r="L285" i="2"/>
  <c r="L275" i="2"/>
  <c r="L300" i="2"/>
  <c r="R274" i="2" l="1"/>
  <c r="O262" i="2"/>
  <c r="P262" i="2" s="1"/>
  <c r="Q262" i="2" s="1"/>
  <c r="M262" i="2"/>
  <c r="N262" i="2" s="1"/>
  <c r="R272" i="2"/>
  <c r="Q271" i="2"/>
  <c r="O275" i="2"/>
  <c r="P275" i="2" s="1"/>
  <c r="R275" i="2" s="1"/>
  <c r="O270" i="2"/>
  <c r="P270" i="2" s="1"/>
  <c r="Q270" i="2" s="1"/>
  <c r="O269" i="2"/>
  <c r="P269" i="2" s="1"/>
  <c r="Q269" i="2" s="1"/>
  <c r="O268" i="2"/>
  <c r="P268" i="2" s="1"/>
  <c r="Q268" i="2" s="1"/>
  <c r="O267" i="2"/>
  <c r="P267" i="2" s="1"/>
  <c r="R267" i="2" s="1"/>
  <c r="O266" i="2"/>
  <c r="P266" i="2" s="1"/>
  <c r="R266" i="2" s="1"/>
  <c r="N298" i="2"/>
  <c r="N309" i="2" s="1"/>
  <c r="N312" i="2"/>
  <c r="N323" i="2" s="1"/>
  <c r="P261" i="2"/>
  <c r="N261" i="2"/>
  <c r="N276" i="2"/>
  <c r="M276" i="2"/>
  <c r="M264" i="2" l="1"/>
  <c r="O264" i="2"/>
  <c r="R262" i="2"/>
  <c r="Q266" i="2"/>
  <c r="R268" i="2"/>
  <c r="Q267" i="2"/>
  <c r="R270" i="2"/>
  <c r="R269" i="2"/>
  <c r="Q275" i="2"/>
  <c r="P276" i="2"/>
  <c r="O276" i="2"/>
  <c r="P264" i="2"/>
  <c r="N264" i="2"/>
  <c r="Q261" i="2"/>
  <c r="Q264" i="2" s="1"/>
  <c r="R261" i="2"/>
  <c r="R264" i="2" l="1"/>
  <c r="Q276" i="2"/>
  <c r="R276" i="2"/>
  <c r="N259" i="2" l="1"/>
  <c r="P259" i="2"/>
  <c r="O259" i="2"/>
  <c r="O278" i="2" s="1"/>
  <c r="O281" i="2" s="1"/>
  <c r="M259" i="2"/>
  <c r="M278" i="2" s="1"/>
  <c r="M281" i="2" s="1"/>
  <c r="Q259" i="2"/>
  <c r="Q278" i="2" s="1"/>
  <c r="Q281" i="2" s="1"/>
  <c r="W259" i="2" l="1"/>
  <c r="N2" i="2" s="1"/>
  <c r="V259" i="2"/>
  <c r="N3" i="2" s="1"/>
  <c r="P278" i="2"/>
  <c r="P281" i="2" s="1"/>
  <c r="L2" i="2"/>
  <c r="L5" i="2" s="1"/>
  <c r="N278" i="2"/>
  <c r="N281" i="2" s="1"/>
  <c r="R259" i="2"/>
  <c r="L3" i="2" l="1"/>
  <c r="R278" i="2"/>
  <c r="R281" i="2" s="1"/>
  <c r="R2" i="2"/>
</calcChain>
</file>

<file path=xl/sharedStrings.xml><?xml version="1.0" encoding="utf-8"?>
<sst xmlns="http://schemas.openxmlformats.org/spreadsheetml/2006/main" count="454" uniqueCount="350">
  <si>
    <t>SKY LN Equity</t>
  </si>
  <si>
    <t>Units</t>
  </si>
  <si>
    <t>Ticker</t>
  </si>
  <si>
    <t>Name</t>
  </si>
  <si>
    <t>VOD LN Equity</t>
  </si>
  <si>
    <t>NAME</t>
  </si>
  <si>
    <t>Close</t>
  </si>
  <si>
    <t>EUR</t>
  </si>
  <si>
    <t>Current</t>
  </si>
  <si>
    <t>Currency</t>
  </si>
  <si>
    <t>CRNCY</t>
  </si>
  <si>
    <t>Currency Ticker</t>
  </si>
  <si>
    <t>FX Rate</t>
  </si>
  <si>
    <t>Change</t>
  </si>
  <si>
    <t>% Change</t>
  </si>
  <si>
    <t>Nav</t>
  </si>
  <si>
    <t>Contribution</t>
  </si>
  <si>
    <t>GB_Total</t>
  </si>
  <si>
    <t>Total_Total</t>
  </si>
  <si>
    <t>Price Multiplier</t>
  </si>
  <si>
    <t>Exposure</t>
  </si>
  <si>
    <t>% Exposure</t>
  </si>
  <si>
    <t>Short</t>
  </si>
  <si>
    <t>Long</t>
  </si>
  <si>
    <t>United Kingdom</t>
  </si>
  <si>
    <t>Total</t>
  </si>
  <si>
    <t>JP_Total</t>
  </si>
  <si>
    <t>8591 JT Equity</t>
  </si>
  <si>
    <t>Japan</t>
  </si>
  <si>
    <t>Ticker Type</t>
  </si>
  <si>
    <t>LAST_PRICE</t>
  </si>
  <si>
    <t>QUOTE_FACTOR</t>
  </si>
  <si>
    <t>Price Divisor</t>
  </si>
  <si>
    <t>Quote Factor</t>
  </si>
  <si>
    <t>US_Total</t>
  </si>
  <si>
    <t>United States</t>
  </si>
  <si>
    <t>XPO US Equity</t>
  </si>
  <si>
    <t>WFT US Equity</t>
  </si>
  <si>
    <t>VSAT US Equity</t>
  </si>
  <si>
    <t>URI US Equity</t>
  </si>
  <si>
    <t>TUP US Equity</t>
  </si>
  <si>
    <t>USD</t>
  </si>
  <si>
    <t>TRI-STAR RESOURCES LOAN 2018</t>
  </si>
  <si>
    <t>RIG US Equity</t>
  </si>
  <si>
    <t>TDG US Equity</t>
  </si>
  <si>
    <t>TSLA US Equity</t>
  </si>
  <si>
    <t>SPLK US Equity</t>
  </si>
  <si>
    <t>BID US Equity</t>
  </si>
  <si>
    <t>SNAP US Equity</t>
  </si>
  <si>
    <t>SAFM US Equity</t>
  </si>
  <si>
    <t>RDC US Equity</t>
  </si>
  <si>
    <t>QCOM US Equity</t>
  </si>
  <si>
    <t>OXANE MATERIALS PREFERRED</t>
  </si>
  <si>
    <t>NADLQ US Equity</t>
  </si>
  <si>
    <t>NLSN US Equity</t>
  </si>
  <si>
    <t>NFLX US Equity</t>
  </si>
  <si>
    <t>NAV US Equity</t>
  </si>
  <si>
    <t>MON US Equity</t>
  </si>
  <si>
    <t>LULU US Equity</t>
  </si>
  <si>
    <t>FWONK US Equity</t>
  </si>
  <si>
    <t>LVS US Equity</t>
  </si>
  <si>
    <t>LAMR US Equity</t>
  </si>
  <si>
    <t>KHC US Equity</t>
  </si>
  <si>
    <t>KGC US Equity</t>
  </si>
  <si>
    <t>K US Equity</t>
  </si>
  <si>
    <t>SJM US Equity</t>
  </si>
  <si>
    <t>HTZ US Equity</t>
  </si>
  <si>
    <t>GGAL US Equity</t>
  </si>
  <si>
    <t>GCJ8 Comdty</t>
  </si>
  <si>
    <t>GOGO US Equity</t>
  </si>
  <si>
    <t>GGP US Equity</t>
  </si>
  <si>
    <t>Fairway Energy LP</t>
  </si>
  <si>
    <t>DURATION GOLD LTD</t>
  </si>
  <si>
    <t>DAL US Equity</t>
  </si>
  <si>
    <t>CACC US Equity</t>
  </si>
  <si>
    <t>CRUS US Equity</t>
  </si>
  <si>
    <t>CAT US Equity</t>
  </si>
  <si>
    <t>CDZI US Equity</t>
  </si>
  <si>
    <t>BFR US Equity</t>
  </si>
  <si>
    <t>BMA US Equity</t>
  </si>
  <si>
    <t>CAR US Equity</t>
  </si>
  <si>
    <t>AAPL US Equity</t>
  </si>
  <si>
    <t>American Airlines Group - Delisted</t>
  </si>
  <si>
    <t>AAL US Equity</t>
  </si>
  <si>
    <t>AFRICA ALPHA CAPITAL 1</t>
  </si>
  <si>
    <t>WPP LN Equity</t>
  </si>
  <si>
    <t>TUNG LN Equity</t>
  </si>
  <si>
    <t>TLW LN Equity</t>
  </si>
  <si>
    <t>TSTR LN Equity</t>
  </si>
  <si>
    <t>TPK LN Equity</t>
  </si>
  <si>
    <t>TCS LI Equity</t>
  </si>
  <si>
    <t>TALK LN Equity</t>
  </si>
  <si>
    <t>SLP LN Equity</t>
  </si>
  <si>
    <t>GBP</t>
  </si>
  <si>
    <t>SEMBLANT WTS</t>
  </si>
  <si>
    <t>SEMBLANT PFD</t>
  </si>
  <si>
    <t>SEMBLANT ORD</t>
  </si>
  <si>
    <t>RSM Tenon Group -CFD</t>
  </si>
  <si>
    <t>RR/ LN Equity</t>
  </si>
  <si>
    <t>REDBURN EUROPE LTD</t>
  </si>
  <si>
    <t>RB/ LN Equity</t>
  </si>
  <si>
    <t>REACTION ENGINES</t>
  </si>
  <si>
    <t>RRS LN Equity</t>
  </si>
  <si>
    <t>PORT-GBP M</t>
  </si>
  <si>
    <t>PDG LN Equity</t>
  </si>
  <si>
    <t>PSON LN Equity</t>
  </si>
  <si>
    <t>OXYGEN FINANCE WARRANT</t>
  </si>
  <si>
    <t>OXYGEN FINANCE</t>
  </si>
  <si>
    <t>OXFORD NANOPORE TECH 46.5</t>
  </si>
  <si>
    <t>OBD LN Equity</t>
  </si>
  <si>
    <t>EMG LN Equity</t>
  </si>
  <si>
    <t>LOOK LN Equity</t>
  </si>
  <si>
    <t>G H8 Comdty</t>
  </si>
  <si>
    <t>LRE LN Equity</t>
  </si>
  <si>
    <t>JUP LN Equity</t>
  </si>
  <si>
    <t>JUST LN Equity</t>
  </si>
  <si>
    <t>J P BODEN C SHARES</t>
  </si>
  <si>
    <t>J P BODEN B SHARES</t>
  </si>
  <si>
    <t>ITV LN Equity</t>
  </si>
  <si>
    <t>INTU LN Equity</t>
  </si>
  <si>
    <t>INCH LN Equity</t>
  </si>
  <si>
    <t>IMPACT OIL AND GAS:1</t>
  </si>
  <si>
    <t>IMM LIMITED</t>
  </si>
  <si>
    <t>HUM LN Equity</t>
  </si>
  <si>
    <t>HWDN LN Equity</t>
  </si>
  <si>
    <t>HELPERBY THERAPEUTICS GROUP PLC</t>
  </si>
  <si>
    <t>HMSO LN Equity</t>
  </si>
  <si>
    <t>GNC LN Equity</t>
  </si>
  <si>
    <t>DOM LN Equity</t>
  </si>
  <si>
    <t>DEB LN Equity</t>
  </si>
  <si>
    <t>DTG LN Equity</t>
  </si>
  <si>
    <t>DMGT LN Equity</t>
  </si>
  <si>
    <t>CCH LN Equity</t>
  </si>
  <si>
    <t>CHRONOS THERAPEUTICS LTD</t>
  </si>
  <si>
    <t>CRN LN Equity</t>
  </si>
  <si>
    <t>BUDDI LIMITED</t>
  </si>
  <si>
    <t>BKG LN Equity</t>
  </si>
  <si>
    <t>BARC LN Equity</t>
  </si>
  <si>
    <t>BA/ LN Equity</t>
  </si>
  <si>
    <t>BME LN Equity</t>
  </si>
  <si>
    <t>AUTO LN Equity</t>
  </si>
  <si>
    <t>ASHM LN Equity</t>
  </si>
  <si>
    <t>ANTO LN Equity</t>
  </si>
  <si>
    <t>AAL LN Equity</t>
  </si>
  <si>
    <t>AGY LN Equity</t>
  </si>
  <si>
    <t>ACA LN Equity</t>
  </si>
  <si>
    <t>ABC LN Equity</t>
  </si>
  <si>
    <t>CH_Total</t>
  </si>
  <si>
    <t>Switzerland</t>
  </si>
  <si>
    <t>UHR SW Equity</t>
  </si>
  <si>
    <t>NESN SW Equity</t>
  </si>
  <si>
    <t>LHN SW Equity</t>
  </si>
  <si>
    <t>ARYN SW Equity</t>
  </si>
  <si>
    <t>SE_Total</t>
  </si>
  <si>
    <t>Sweden</t>
  </si>
  <si>
    <t>ERICB SS Equity</t>
  </si>
  <si>
    <t>JM SS Equity</t>
  </si>
  <si>
    <t>HEXAB SS Equity</t>
  </si>
  <si>
    <t>GETIB SS Equity</t>
  </si>
  <si>
    <t>CLAB SS Equity</t>
  </si>
  <si>
    <t>ZA_Total</t>
  </si>
  <si>
    <t>South Africa</t>
  </si>
  <si>
    <t>KIO SJ Equity</t>
  </si>
  <si>
    <t>AXL SJ Equity</t>
  </si>
  <si>
    <t>NO_Total</t>
  </si>
  <si>
    <t>Norway</t>
  </si>
  <si>
    <t>SDRL NO Equity</t>
  </si>
  <si>
    <t>PGS NO Equity</t>
  </si>
  <si>
    <t>NODL NO Equity</t>
  </si>
  <si>
    <t>MHG NO Equity</t>
  </si>
  <si>
    <t>FRO NO Equity</t>
  </si>
  <si>
    <t>BDRILL NO Equity</t>
  </si>
  <si>
    <t>AKERBP NO Equity</t>
  </si>
  <si>
    <t>NL_Total</t>
  </si>
  <si>
    <t>Netherlands</t>
  </si>
  <si>
    <t>PHIA NA Equity</t>
  </si>
  <si>
    <t>HDG NA Equity</t>
  </si>
  <si>
    <t>MT NA Equity</t>
  </si>
  <si>
    <t>AGN NA Equity</t>
  </si>
  <si>
    <t>6395 JT Equity</t>
  </si>
  <si>
    <t>8316 JT Equity</t>
  </si>
  <si>
    <t>9684 JT Equity</t>
  </si>
  <si>
    <t>9984 JT Equity</t>
  </si>
  <si>
    <t>4911 JT Equity</t>
  </si>
  <si>
    <t>7224 JT Equity</t>
  </si>
  <si>
    <t>6753 JT Equity</t>
  </si>
  <si>
    <t>8306 JT Equity</t>
  </si>
  <si>
    <t>JBH8 Comdty</t>
  </si>
  <si>
    <t>6740 JT Equity</t>
  </si>
  <si>
    <t>HURLN 7.5 07/24/22 Corp</t>
  </si>
  <si>
    <t>8929 JT Equity</t>
  </si>
  <si>
    <t>IT_Total</t>
  </si>
  <si>
    <t>Italy</t>
  </si>
  <si>
    <t>GEDI IM Equity</t>
  </si>
  <si>
    <t>FCA IM Equity</t>
  </si>
  <si>
    <t>IF IM Equity</t>
  </si>
  <si>
    <t>IE_Total</t>
  </si>
  <si>
    <t>Ireland</t>
  </si>
  <si>
    <t>RAFO-USD M</t>
  </si>
  <si>
    <t>KSP ID Equity</t>
  </si>
  <si>
    <t>Irish Bank Resolution Corp Ltd/Old -CFD</t>
  </si>
  <si>
    <t>HK_Total</t>
  </si>
  <si>
    <t>Hong Kong</t>
  </si>
  <si>
    <t>1128 HK Equity</t>
  </si>
  <si>
    <t>1928 HK Equity</t>
  </si>
  <si>
    <t>656 HK Equity</t>
  </si>
  <si>
    <t>GG_Total</t>
  </si>
  <si>
    <t>Guernsey</t>
  </si>
  <si>
    <t>REDFTPB GU Equity</t>
  </si>
  <si>
    <t>GR_Total</t>
  </si>
  <si>
    <t>Greece</t>
  </si>
  <si>
    <t>ALPHA GA Equity</t>
  </si>
  <si>
    <t>DE_Total</t>
  </si>
  <si>
    <t>Germany</t>
  </si>
  <si>
    <t>WDI GY Equity</t>
  </si>
  <si>
    <t>WCH GY Equity</t>
  </si>
  <si>
    <t>UN01 GY Equity</t>
  </si>
  <si>
    <t>TKA GY Equity</t>
  </si>
  <si>
    <t>SZU GY Equity</t>
  </si>
  <si>
    <t>SAP GY Equity</t>
  </si>
  <si>
    <t>QIMONDA AG</t>
  </si>
  <si>
    <t>SDF GY Equity</t>
  </si>
  <si>
    <t>IFX GY Equity</t>
  </si>
  <si>
    <t>ZIL2 GY Equity</t>
  </si>
  <si>
    <t>ART GY Equity</t>
  </si>
  <si>
    <t>FR_Total</t>
  </si>
  <si>
    <t>France</t>
  </si>
  <si>
    <t>VIV FP Equity</t>
  </si>
  <si>
    <t>DG FP Equity</t>
  </si>
  <si>
    <t>VK FP Equity</t>
  </si>
  <si>
    <t>FR FP Equity</t>
  </si>
  <si>
    <t>FTI FP Equity</t>
  </si>
  <si>
    <t>BB FP Equity</t>
  </si>
  <si>
    <t>SESG FP Equity</t>
  </si>
  <si>
    <t>SAVE FP Equity</t>
  </si>
  <si>
    <t>RCO FP Equity</t>
  </si>
  <si>
    <t>ORA FP Equity</t>
  </si>
  <si>
    <t>DEC FP Equity</t>
  </si>
  <si>
    <t>RMS FP Equity</t>
  </si>
  <si>
    <t>ERF FP Equity</t>
  </si>
  <si>
    <t>EI FP Equity</t>
  </si>
  <si>
    <t>EDF FP Equity</t>
  </si>
  <si>
    <t>EDEN FP Equity</t>
  </si>
  <si>
    <t>BNP FP Equity</t>
  </si>
  <si>
    <t>FI_Total</t>
  </si>
  <si>
    <t>Finland</t>
  </si>
  <si>
    <t>NRE1V FH Equity</t>
  </si>
  <si>
    <t>METSO FH Equity</t>
  </si>
  <si>
    <t>DK_Total</t>
  </si>
  <si>
    <t>Denmark</t>
  </si>
  <si>
    <t>WDH DC Equity</t>
  </si>
  <si>
    <t>AMBUB DC Equity</t>
  </si>
  <si>
    <t>CY_Total</t>
  </si>
  <si>
    <t>Cyprus</t>
  </si>
  <si>
    <t>GLOBAL TOTE LIMITED A</t>
  </si>
  <si>
    <t>CA_Total</t>
  </si>
  <si>
    <t>Canada</t>
  </si>
  <si>
    <t>TRQ CN Equity</t>
  </si>
  <si>
    <t>DW CN Equity</t>
  </si>
  <si>
    <t>BR_Total</t>
  </si>
  <si>
    <t>Brazil</t>
  </si>
  <si>
    <t>SLCE3 BS Equity</t>
  </si>
  <si>
    <t>BE_Total</t>
  </si>
  <si>
    <t>Belgium</t>
  </si>
  <si>
    <t>ABI BB Equity</t>
  </si>
  <si>
    <t>AU_Total</t>
  </si>
  <si>
    <t>Australia</t>
  </si>
  <si>
    <t>WOW AU Equity</t>
  </si>
  <si>
    <t>WGXO AU Equity</t>
  </si>
  <si>
    <t>WGX AU Equity</t>
  </si>
  <si>
    <t>SVH AU Equity</t>
  </si>
  <si>
    <t>MTS AU Equity</t>
  </si>
  <si>
    <t>GMA AU Equity</t>
  </si>
  <si>
    <t>FMG AU Equity</t>
  </si>
  <si>
    <t>EASTERN AUSTRALIAN IRRIGATION LTD</t>
  </si>
  <si>
    <t>CBA AU Equity</t>
  </si>
  <si>
    <t>BLD AU Equity</t>
  </si>
  <si>
    <t>AU</t>
  </si>
  <si>
    <t>BB</t>
  </si>
  <si>
    <t>BS</t>
  </si>
  <si>
    <t>CN</t>
  </si>
  <si>
    <t>CY</t>
  </si>
  <si>
    <t>DC</t>
  </si>
  <si>
    <t>FH</t>
  </si>
  <si>
    <t>FP</t>
  </si>
  <si>
    <t>GY</t>
  </si>
  <si>
    <t>GA</t>
  </si>
  <si>
    <t>GU</t>
  </si>
  <si>
    <t>HK</t>
  </si>
  <si>
    <t>ID</t>
  </si>
  <si>
    <t>IM</t>
  </si>
  <si>
    <t>JP</t>
  </si>
  <si>
    <t>NA</t>
  </si>
  <si>
    <t>NO</t>
  </si>
  <si>
    <t>SJ</t>
  </si>
  <si>
    <t>SS</t>
  </si>
  <si>
    <t>SW</t>
  </si>
  <si>
    <t>LN</t>
  </si>
  <si>
    <t>US</t>
  </si>
  <si>
    <t>Total Equity</t>
  </si>
  <si>
    <t>EURGBP Curncy</t>
  </si>
  <si>
    <t>EUR/GBP</t>
  </si>
  <si>
    <t>EURAUD Curncy</t>
  </si>
  <si>
    <t>EUR/AUD</t>
  </si>
  <si>
    <t>GBPUSD Curncy</t>
  </si>
  <si>
    <t>OEI</t>
  </si>
  <si>
    <t>GBP/USD</t>
  </si>
  <si>
    <t>USDSEK Curncy</t>
  </si>
  <si>
    <t>USDRUB Curncy</t>
  </si>
  <si>
    <t>$/SEK</t>
  </si>
  <si>
    <t>GBPZAR Curncy</t>
  </si>
  <si>
    <t>$/RUB</t>
  </si>
  <si>
    <t>$/ZAR</t>
  </si>
  <si>
    <t>$/YEN</t>
  </si>
  <si>
    <t>USDJPY Curncy</t>
  </si>
  <si>
    <t>USDHKD Curncy</t>
  </si>
  <si>
    <t>USDAUD Curncy</t>
  </si>
  <si>
    <t>$/HKD</t>
  </si>
  <si>
    <t>$/AUD</t>
  </si>
  <si>
    <t>EURUSD Curncy</t>
  </si>
  <si>
    <t>€/$</t>
  </si>
  <si>
    <t>Total Macro</t>
  </si>
  <si>
    <t>G M8 Comdty</t>
  </si>
  <si>
    <t>Total FX</t>
  </si>
  <si>
    <t>OEI Total</t>
  </si>
  <si>
    <t>BK-OEI Total</t>
  </si>
  <si>
    <t>BK-ML Total</t>
  </si>
  <si>
    <t>OEI MAC</t>
  </si>
  <si>
    <t>OEI MAC B</t>
  </si>
  <si>
    <t>OEI MAC B MAN</t>
  </si>
  <si>
    <t>EUR/USD</t>
  </si>
  <si>
    <t>Equity</t>
  </si>
  <si>
    <t>ML</t>
  </si>
  <si>
    <t>Euro Top</t>
  </si>
  <si>
    <t>Long Equity</t>
  </si>
  <si>
    <t>Short Equity</t>
  </si>
  <si>
    <t>Winners</t>
  </si>
  <si>
    <t>Relative</t>
  </si>
  <si>
    <t>Market Data</t>
  </si>
  <si>
    <t>Net Equity</t>
  </si>
  <si>
    <t>CHG_PCT_1D</t>
  </si>
  <si>
    <t>SX5E Index</t>
  </si>
  <si>
    <t>Short Winners</t>
  </si>
  <si>
    <t>Long Winners</t>
  </si>
  <si>
    <t>PREV_CLOSE_VALUE_REALTIME</t>
  </si>
  <si>
    <t>Previous</t>
  </si>
  <si>
    <t>Yesterday</t>
  </si>
  <si>
    <t>CDZI 7 03/05/20</t>
  </si>
  <si>
    <t>PX_LAST</t>
  </si>
  <si>
    <t>PX_YEST_CLOSE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</si>
</sst>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#,##0;[Red]#,##0"/>
    <numFmt numFmtId="167" formatCode="\+0.00%;[Red]\-0.00%"/>
    <numFmt numFmtId="168" formatCode="#,##0.00&quot; &quot;;[Red]\-#,##0.00&quot; &quot;"/>
    <numFmt numFmtId="169" formatCode="#,##0_ ;[Red]\-#,##0\ "/>
    <numFmt numFmtId="170" formatCode="dd\-mmm\-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00FF"/>
      <name val="Arial"/>
      <family val="2"/>
    </font>
    <font>
      <sz val="9"/>
      <color rgb="FF222222"/>
      <name val="Arial"/>
      <family val="2"/>
    </font>
    <font>
      <b/>
      <sz val="9"/>
      <color rgb="FF0000FF"/>
      <name val="Arial"/>
      <family val="2"/>
    </font>
    <font>
      <i/>
      <sz val="9"/>
      <color theme="1"/>
      <name val="Arial"/>
      <family val="2"/>
    </font>
    <font>
      <i/>
      <sz val="9"/>
      <color rgb="FF0000FF"/>
      <name val="Arial"/>
      <family val="2"/>
    </font>
    <font>
      <i/>
      <sz val="9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3">
    <xf numFmtId="0" fontId="0" fillId="0" borderId="0" xfId="0"/>
    <xf numFmtId="0" fontId="2" fillId="0" borderId="0" xfId="0" applyFont="1"/>
    <xf numFmtId="43" fontId="2" fillId="0" borderId="0" xfId="1" applyFont="1"/>
    <xf numFmtId="164" fontId="2" fillId="0" borderId="0" xfId="1" applyNumberFormat="1" applyFont="1"/>
    <xf numFmtId="165" fontId="2" fillId="0" borderId="0" xfId="1" applyNumberFormat="1" applyFont="1"/>
    <xf numFmtId="0" fontId="4" fillId="0" borderId="0" xfId="0" applyFont="1"/>
    <xf numFmtId="43" fontId="2" fillId="0" borderId="1" xfId="1" applyFont="1" applyBorder="1"/>
    <xf numFmtId="166" fontId="2" fillId="0" borderId="0" xfId="1" applyNumberFormat="1" applyFont="1"/>
    <xf numFmtId="167" fontId="6" fillId="0" borderId="0" xfId="2" applyNumberFormat="1" applyFont="1"/>
    <xf numFmtId="167" fontId="6" fillId="0" borderId="1" xfId="2" applyNumberFormat="1" applyFont="1" applyBorder="1"/>
    <xf numFmtId="168" fontId="3" fillId="0" borderId="0" xfId="1" applyNumberFormat="1" applyFont="1"/>
    <xf numFmtId="168" fontId="5" fillId="0" borderId="1" xfId="1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0" fontId="2" fillId="0" borderId="2" xfId="0" applyFont="1" applyBorder="1"/>
    <xf numFmtId="43" fontId="2" fillId="0" borderId="2" xfId="1" applyFont="1" applyBorder="1"/>
    <xf numFmtId="165" fontId="2" fillId="0" borderId="2" xfId="1" applyNumberFormat="1" applyFont="1" applyBorder="1"/>
    <xf numFmtId="167" fontId="6" fillId="0" borderId="2" xfId="2" applyNumberFormat="1" applyFont="1" applyBorder="1"/>
    <xf numFmtId="167" fontId="6" fillId="0" borderId="3" xfId="2" applyNumberFormat="1" applyFont="1" applyBorder="1"/>
    <xf numFmtId="0" fontId="2" fillId="0" borderId="0" xfId="0" applyFont="1" applyBorder="1"/>
    <xf numFmtId="43" fontId="2" fillId="0" borderId="0" xfId="1" applyFont="1" applyBorder="1"/>
    <xf numFmtId="165" fontId="2" fillId="0" borderId="0" xfId="1" applyNumberFormat="1" applyFont="1" applyBorder="1"/>
    <xf numFmtId="168" fontId="6" fillId="0" borderId="0" xfId="1" applyNumberFormat="1" applyFont="1"/>
    <xf numFmtId="168" fontId="6" fillId="0" borderId="1" xfId="1" applyNumberFormat="1" applyFont="1" applyBorder="1"/>
    <xf numFmtId="168" fontId="6" fillId="0" borderId="0" xfId="1" applyNumberFormat="1" applyFont="1" applyBorder="1"/>
    <xf numFmtId="169" fontId="2" fillId="0" borderId="0" xfId="1" applyNumberFormat="1" applyFont="1" applyAlignment="1">
      <alignment horizontal="right"/>
    </xf>
    <xf numFmtId="169" fontId="4" fillId="0" borderId="0" xfId="1" applyNumberFormat="1" applyFont="1" applyAlignment="1">
      <alignment horizontal="right"/>
    </xf>
    <xf numFmtId="169" fontId="2" fillId="0" borderId="1" xfId="1" applyNumberFormat="1" applyFont="1" applyBorder="1" applyAlignment="1">
      <alignment horizontal="right"/>
    </xf>
    <xf numFmtId="169" fontId="2" fillId="0" borderId="0" xfId="1" applyNumberFormat="1" applyFont="1" applyBorder="1" applyAlignment="1">
      <alignment horizontal="right"/>
    </xf>
    <xf numFmtId="43" fontId="4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165" fontId="4" fillId="0" borderId="0" xfId="1" applyNumberFormat="1" applyFont="1" applyAlignment="1">
      <alignment horizontal="right"/>
    </xf>
    <xf numFmtId="166" fontId="4" fillId="0" borderId="2" xfId="1" applyNumberFormat="1" applyFont="1" applyBorder="1"/>
    <xf numFmtId="2" fontId="2" fillId="0" borderId="0" xfId="0" applyNumberFormat="1" applyFont="1"/>
    <xf numFmtId="2" fontId="4" fillId="0" borderId="0" xfId="0" applyNumberFormat="1" applyFont="1" applyAlignment="1">
      <alignment horizontal="right"/>
    </xf>
    <xf numFmtId="2" fontId="2" fillId="0" borderId="1" xfId="0" applyNumberFormat="1" applyFont="1" applyBorder="1"/>
    <xf numFmtId="2" fontId="2" fillId="0" borderId="0" xfId="0" applyNumberFormat="1" applyFont="1" applyBorder="1"/>
    <xf numFmtId="166" fontId="4" fillId="0" borderId="0" xfId="1" applyNumberFormat="1" applyFont="1" applyAlignment="1">
      <alignment horizontal="right"/>
    </xf>
    <xf numFmtId="0" fontId="7" fillId="0" borderId="0" xfId="0" applyFont="1"/>
    <xf numFmtId="2" fontId="2" fillId="0" borderId="2" xfId="0" applyNumberFormat="1" applyFont="1" applyBorder="1"/>
    <xf numFmtId="168" fontId="6" fillId="0" borderId="2" xfId="1" applyNumberFormat="1" applyFont="1" applyBorder="1"/>
    <xf numFmtId="169" fontId="2" fillId="0" borderId="2" xfId="1" applyNumberFormat="1" applyFont="1" applyBorder="1" applyAlignment="1">
      <alignment horizontal="right"/>
    </xf>
    <xf numFmtId="168" fontId="5" fillId="0" borderId="2" xfId="1" applyNumberFormat="1" applyFont="1" applyBorder="1"/>
    <xf numFmtId="2" fontId="4" fillId="0" borderId="0" xfId="0" applyNumberFormat="1" applyFont="1"/>
    <xf numFmtId="0" fontId="2" fillId="0" borderId="0" xfId="0" applyFont="1"/>
    <xf numFmtId="0" fontId="4" fillId="0" borderId="1" xfId="0" applyFont="1" applyBorder="1"/>
    <xf numFmtId="0" fontId="2" fillId="0" borderId="2" xfId="0" applyFont="1" applyBorder="1"/>
    <xf numFmtId="0" fontId="4" fillId="0" borderId="0" xfId="0" applyFont="1" applyAlignment="1">
      <alignment horizontal="right"/>
    </xf>
    <xf numFmtId="0" fontId="4" fillId="0" borderId="2" xfId="0" applyFont="1" applyBorder="1"/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8" fontId="3" fillId="0" borderId="1" xfId="1" applyNumberFormat="1" applyFont="1" applyBorder="1"/>
    <xf numFmtId="167" fontId="6" fillId="0" borderId="0" xfId="2" applyNumberFormat="1" applyFont="1" applyBorder="1"/>
    <xf numFmtId="168" fontId="3" fillId="0" borderId="0" xfId="1" applyNumberFormat="1" applyFont="1" applyBorder="1"/>
    <xf numFmtId="0" fontId="2" fillId="0" borderId="4" xfId="0" applyFont="1" applyBorder="1"/>
    <xf numFmtId="0" fontId="4" fillId="0" borderId="4" xfId="0" applyFont="1" applyBorder="1"/>
    <xf numFmtId="43" fontId="2" fillId="0" borderId="4" xfId="1" applyFont="1" applyBorder="1"/>
    <xf numFmtId="2" fontId="2" fillId="0" borderId="4" xfId="0" applyNumberFormat="1" applyFont="1" applyBorder="1"/>
    <xf numFmtId="168" fontId="6" fillId="0" borderId="4" xfId="1" applyNumberFormat="1" applyFont="1" applyBorder="1"/>
    <xf numFmtId="169" fontId="2" fillId="0" borderId="4" xfId="1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5" fontId="2" fillId="0" borderId="4" xfId="1" applyNumberFormat="1" applyFont="1" applyBorder="1"/>
    <xf numFmtId="167" fontId="6" fillId="0" borderId="4" xfId="2" applyNumberFormat="1" applyFont="1" applyBorder="1"/>
    <xf numFmtId="166" fontId="4" fillId="0" borderId="4" xfId="1" applyNumberFormat="1" applyFont="1" applyBorder="1"/>
    <xf numFmtId="168" fontId="5" fillId="0" borderId="4" xfId="1" applyNumberFormat="1" applyFont="1" applyBorder="1"/>
    <xf numFmtId="43" fontId="2" fillId="0" borderId="0" xfId="1" applyFont="1" applyAlignment="1">
      <alignment horizontal="right"/>
    </xf>
    <xf numFmtId="2" fontId="2" fillId="0" borderId="0" xfId="0" applyNumberFormat="1" applyFont="1" applyAlignment="1">
      <alignment horizontal="right"/>
    </xf>
    <xf numFmtId="165" fontId="2" fillId="0" borderId="0" xfId="1" applyNumberFormat="1" applyFont="1" applyAlignment="1">
      <alignment horizontal="right"/>
    </xf>
    <xf numFmtId="166" fontId="2" fillId="0" borderId="0" xfId="1" applyNumberFormat="1" applyFont="1" applyAlignment="1">
      <alignment horizontal="right"/>
    </xf>
    <xf numFmtId="43" fontId="2" fillId="0" borderId="2" xfId="1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165" fontId="2" fillId="0" borderId="2" xfId="1" applyNumberFormat="1" applyFont="1" applyBorder="1" applyAlignment="1">
      <alignment horizontal="right"/>
    </xf>
    <xf numFmtId="166" fontId="4" fillId="0" borderId="2" xfId="1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168" fontId="6" fillId="0" borderId="2" xfId="0" applyNumberFormat="1" applyFont="1" applyBorder="1" applyAlignment="1">
      <alignment horizontal="right"/>
    </xf>
    <xf numFmtId="167" fontId="8" fillId="0" borderId="0" xfId="1" applyNumberFormat="1" applyFont="1" applyAlignment="1">
      <alignment horizontal="right"/>
    </xf>
    <xf numFmtId="167" fontId="6" fillId="0" borderId="0" xfId="1" applyNumberFormat="1" applyFont="1" applyAlignment="1">
      <alignment horizontal="right"/>
    </xf>
    <xf numFmtId="167" fontId="6" fillId="0" borderId="2" xfId="1" applyNumberFormat="1" applyFont="1" applyBorder="1" applyAlignment="1">
      <alignment horizontal="right"/>
    </xf>
    <xf numFmtId="168" fontId="5" fillId="0" borderId="0" xfId="1" applyNumberFormat="1" applyFont="1" applyAlignment="1">
      <alignment horizontal="right"/>
    </xf>
    <xf numFmtId="168" fontId="3" fillId="0" borderId="0" xfId="1" applyNumberFormat="1" applyFont="1" applyAlignment="1">
      <alignment horizontal="right"/>
    </xf>
    <xf numFmtId="168" fontId="5" fillId="0" borderId="2" xfId="1" applyNumberFormat="1" applyFont="1" applyBorder="1" applyAlignment="1">
      <alignment horizontal="right"/>
    </xf>
    <xf numFmtId="43" fontId="5" fillId="0" borderId="0" xfId="1" applyFont="1" applyAlignment="1">
      <alignment horizontal="right"/>
    </xf>
    <xf numFmtId="43" fontId="3" fillId="0" borderId="0" xfId="1" applyFont="1" applyAlignment="1">
      <alignment horizontal="right"/>
    </xf>
    <xf numFmtId="43" fontId="5" fillId="0" borderId="2" xfId="1" applyFont="1" applyBorder="1" applyAlignment="1">
      <alignment horizontal="right"/>
    </xf>
    <xf numFmtId="0" fontId="4" fillId="2" borderId="0" xfId="0" applyFont="1" applyFill="1" applyBorder="1"/>
    <xf numFmtId="43" fontId="2" fillId="2" borderId="0" xfId="1" applyFont="1" applyFill="1" applyBorder="1"/>
    <xf numFmtId="2" fontId="2" fillId="2" borderId="0" xfId="0" applyNumberFormat="1" applyFont="1" applyFill="1" applyBorder="1"/>
    <xf numFmtId="168" fontId="6" fillId="2" borderId="0" xfId="1" applyNumberFormat="1" applyFont="1" applyFill="1" applyBorder="1"/>
    <xf numFmtId="169" fontId="2" fillId="2" borderId="0" xfId="1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/>
    <xf numFmtId="165" fontId="2" fillId="2" borderId="0" xfId="1" applyNumberFormat="1" applyFont="1" applyFill="1" applyBorder="1"/>
    <xf numFmtId="167" fontId="6" fillId="2" borderId="3" xfId="2" applyNumberFormat="1" applyFont="1" applyFill="1" applyBorder="1"/>
    <xf numFmtId="166" fontId="4" fillId="2" borderId="4" xfId="1" applyNumberFormat="1" applyFont="1" applyFill="1" applyBorder="1"/>
    <xf numFmtId="167" fontId="6" fillId="2" borderId="4" xfId="2" applyNumberFormat="1" applyFont="1" applyFill="1" applyBorder="1"/>
    <xf numFmtId="168" fontId="5" fillId="2" borderId="4" xfId="1" applyNumberFormat="1" applyFont="1" applyFill="1" applyBorder="1"/>
    <xf numFmtId="0" fontId="2" fillId="2" borderId="0" xfId="0" applyFont="1" applyFill="1"/>
    <xf numFmtId="166" fontId="2" fillId="2" borderId="3" xfId="1" applyNumberFormat="1" applyFont="1" applyFill="1" applyBorder="1"/>
    <xf numFmtId="168" fontId="3" fillId="2" borderId="3" xfId="1" applyNumberFormat="1" applyFont="1" applyFill="1" applyBorder="1"/>
    <xf numFmtId="0" fontId="4" fillId="2" borderId="0" xfId="0" applyFont="1" applyFill="1"/>
    <xf numFmtId="0" fontId="4" fillId="2" borderId="1" xfId="0" applyFont="1" applyFill="1" applyBorder="1"/>
    <xf numFmtId="43" fontId="2" fillId="2" borderId="1" xfId="1" applyFont="1" applyFill="1" applyBorder="1"/>
    <xf numFmtId="2" fontId="2" fillId="2" borderId="1" xfId="0" applyNumberFormat="1" applyFont="1" applyFill="1" applyBorder="1"/>
    <xf numFmtId="168" fontId="6" fillId="2" borderId="1" xfId="1" applyNumberFormat="1" applyFont="1" applyFill="1" applyBorder="1"/>
    <xf numFmtId="169" fontId="2" fillId="2" borderId="1" xfId="1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65" fontId="2" fillId="2" borderId="1" xfId="1" applyNumberFormat="1" applyFont="1" applyFill="1" applyBorder="1"/>
    <xf numFmtId="43" fontId="9" fillId="0" borderId="0" xfId="1" applyFont="1"/>
    <xf numFmtId="2" fontId="9" fillId="0" borderId="0" xfId="0" applyNumberFormat="1" applyFont="1"/>
    <xf numFmtId="168" fontId="10" fillId="0" borderId="0" xfId="1" applyNumberFormat="1" applyFont="1"/>
    <xf numFmtId="169" fontId="9" fillId="0" borderId="0" xfId="1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9" fillId="0" borderId="0" xfId="0" applyFont="1"/>
    <xf numFmtId="165" fontId="9" fillId="0" borderId="0" xfId="1" applyNumberFormat="1" applyFont="1"/>
    <xf numFmtId="166" fontId="9" fillId="0" borderId="0" xfId="1" applyNumberFormat="1" applyFont="1"/>
    <xf numFmtId="167" fontId="10" fillId="0" borderId="0" xfId="2" applyNumberFormat="1" applyFont="1"/>
    <xf numFmtId="168" fontId="11" fillId="0" borderId="0" xfId="1" applyNumberFormat="1" applyFont="1"/>
    <xf numFmtId="0" fontId="4" fillId="2" borderId="3" xfId="0" applyFont="1" applyFill="1" applyBorder="1"/>
    <xf numFmtId="43" fontId="2" fillId="2" borderId="3" xfId="1" applyFont="1" applyFill="1" applyBorder="1"/>
    <xf numFmtId="2" fontId="2" fillId="2" borderId="3" xfId="0" applyNumberFormat="1" applyFont="1" applyFill="1" applyBorder="1"/>
    <xf numFmtId="168" fontId="6" fillId="2" borderId="3" xfId="1" applyNumberFormat="1" applyFont="1" applyFill="1" applyBorder="1"/>
    <xf numFmtId="169" fontId="2" fillId="2" borderId="3" xfId="1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/>
    <xf numFmtId="165" fontId="2" fillId="2" borderId="3" xfId="1" applyNumberFormat="1" applyFont="1" applyFill="1" applyBorder="1"/>
    <xf numFmtId="170" fontId="4" fillId="0" borderId="0" xfId="0" applyNumberFormat="1" applyFont="1"/>
    <xf numFmtId="170" fontId="4" fillId="0" borderId="0" xfId="0" applyNumberFormat="1" applyFont="1" applyAlignment="1">
      <alignment horizontal="left"/>
    </xf>
    <xf numFmtId="43" fontId="2" fillId="2" borderId="9" xfId="1" applyFont="1" applyFill="1" applyBorder="1"/>
    <xf numFmtId="43" fontId="2" fillId="2" borderId="6" xfId="1" applyFont="1" applyFill="1" applyBorder="1"/>
    <xf numFmtId="166" fontId="2" fillId="2" borderId="0" xfId="1" applyNumberFormat="1" applyFont="1" applyFill="1" applyBorder="1"/>
    <xf numFmtId="167" fontId="6" fillId="2" borderId="7" xfId="2" applyNumberFormat="1" applyFont="1" applyFill="1" applyBorder="1"/>
    <xf numFmtId="43" fontId="2" fillId="2" borderId="8" xfId="1" applyFont="1" applyFill="1" applyBorder="1"/>
    <xf numFmtId="2" fontId="2" fillId="2" borderId="9" xfId="0" applyNumberFormat="1" applyFont="1" applyFill="1" applyBorder="1"/>
    <xf numFmtId="0" fontId="2" fillId="2" borderId="9" xfId="0" applyFont="1" applyFill="1" applyBorder="1"/>
    <xf numFmtId="166" fontId="2" fillId="2" borderId="9" xfId="1" applyNumberFormat="1" applyFont="1" applyFill="1" applyBorder="1"/>
    <xf numFmtId="167" fontId="6" fillId="2" borderId="10" xfId="2" applyNumberFormat="1" applyFont="1" applyFill="1" applyBorder="1"/>
    <xf numFmtId="43" fontId="2" fillId="2" borderId="7" xfId="1" applyFont="1" applyFill="1" applyBorder="1"/>
    <xf numFmtId="0" fontId="2" fillId="2" borderId="10" xfId="0" applyFont="1" applyFill="1" applyBorder="1" applyAlignment="1">
      <alignment horizontal="right"/>
    </xf>
    <xf numFmtId="0" fontId="2" fillId="2" borderId="7" xfId="0" applyFont="1" applyFill="1" applyBorder="1"/>
    <xf numFmtId="165" fontId="2" fillId="2" borderId="10" xfId="1" applyNumberFormat="1" applyFont="1" applyFill="1" applyBorder="1"/>
    <xf numFmtId="167" fontId="6" fillId="2" borderId="5" xfId="2" applyNumberFormat="1" applyFont="1" applyFill="1" applyBorder="1"/>
    <xf numFmtId="43" fontId="4" fillId="2" borderId="1" xfId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169" fontId="4" fillId="2" borderId="1" xfId="1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165" fontId="4" fillId="2" borderId="1" xfId="1" applyNumberFormat="1" applyFont="1" applyFill="1" applyBorder="1" applyAlignment="1">
      <alignment horizontal="right"/>
    </xf>
    <xf numFmtId="166" fontId="4" fillId="2" borderId="1" xfId="1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168" fontId="3" fillId="2" borderId="5" xfId="1" applyNumberFormat="1" applyFont="1" applyFill="1" applyBorder="1"/>
    <xf numFmtId="10" fontId="2" fillId="0" borderId="0" xfId="2" applyNumberFormat="1" applyFont="1"/>
    <xf numFmtId="10" fontId="3" fillId="0" borderId="0" xfId="2" applyNumberFormat="1" applyFont="1" applyAlignment="1">
      <alignment horizontal="right"/>
    </xf>
    <xf numFmtId="10" fontId="5" fillId="0" borderId="2" xfId="2" applyNumberFormat="1" applyFont="1" applyBorder="1" applyAlignment="1">
      <alignment horizontal="right"/>
    </xf>
    <xf numFmtId="166" fontId="4" fillId="2" borderId="5" xfId="1" applyNumberFormat="1" applyFont="1" applyFill="1" applyBorder="1" applyAlignment="1">
      <alignment horizontal="right"/>
    </xf>
    <xf numFmtId="164" fontId="2" fillId="0" borderId="0" xfId="1" applyNumberFormat="1" applyFont="1" applyBorder="1"/>
    <xf numFmtId="164" fontId="4" fillId="2" borderId="1" xfId="1" applyNumberFormat="1" applyFont="1" applyFill="1" applyBorder="1" applyAlignment="1">
      <alignment horizontal="right"/>
    </xf>
    <xf numFmtId="168" fontId="3" fillId="0" borderId="5" xfId="1" applyNumberFormat="1" applyFont="1" applyBorder="1"/>
    <xf numFmtId="168" fontId="5" fillId="0" borderId="0" xfId="1" applyNumberFormat="1" applyFont="1"/>
    <xf numFmtId="168" fontId="3" fillId="0" borderId="7" xfId="1" applyNumberFormat="1" applyFont="1" applyBorder="1"/>
    <xf numFmtId="168" fontId="5" fillId="0" borderId="7" xfId="1" applyNumberFormat="1" applyFont="1" applyBorder="1" applyAlignment="1">
      <alignment horizontal="right"/>
    </xf>
    <xf numFmtId="168" fontId="3" fillId="0" borderId="7" xfId="1" applyNumberFormat="1" applyFont="1" applyBorder="1" applyAlignment="1">
      <alignment horizontal="right"/>
    </xf>
    <xf numFmtId="168" fontId="5" fillId="0" borderId="12" xfId="1" applyNumberFormat="1" applyFont="1" applyBorder="1" applyAlignment="1">
      <alignment horizontal="right"/>
    </xf>
    <xf numFmtId="168" fontId="5" fillId="0" borderId="12" xfId="1" applyNumberFormat="1" applyFont="1" applyBorder="1"/>
    <xf numFmtId="168" fontId="5" fillId="0" borderId="5" xfId="1" applyNumberFormat="1" applyFont="1" applyBorder="1"/>
    <xf numFmtId="168" fontId="5" fillId="2" borderId="12" xfId="1" applyNumberFormat="1" applyFont="1" applyFill="1" applyBorder="1"/>
    <xf numFmtId="168" fontId="11" fillId="0" borderId="7" xfId="1" applyNumberFormat="1" applyFont="1" applyBorder="1"/>
    <xf numFmtId="168" fontId="3" fillId="2" borderId="13" xfId="1" applyNumberFormat="1" applyFont="1" applyFill="1" applyBorder="1"/>
    <xf numFmtId="43" fontId="4" fillId="2" borderId="11" xfId="1" applyFont="1" applyFill="1" applyBorder="1" applyAlignment="1">
      <alignment horizontal="center"/>
    </xf>
    <xf numFmtId="43" fontId="4" fillId="2" borderId="4" xfId="1" applyFont="1" applyFill="1" applyBorder="1" applyAlignment="1">
      <alignment horizontal="center"/>
    </xf>
    <xf numFmtId="43" fontId="4" fillId="2" borderId="5" xfId="1" applyFont="1" applyFill="1" applyBorder="1" applyAlignment="1">
      <alignment horizontal="center"/>
    </xf>
    <xf numFmtId="43" fontId="4" fillId="2" borderId="12" xfId="1" applyFont="1" applyFill="1" applyBorder="1" applyAlignment="1">
      <alignment horizontal="center"/>
    </xf>
    <xf numFmtId="169" fontId="4" fillId="2" borderId="11" xfId="1" applyNumberFormat="1" applyFont="1" applyFill="1" applyBorder="1" applyAlignment="1">
      <alignment horizontal="center"/>
    </xf>
    <xf numFmtId="169" fontId="4" fillId="2" borderId="12" xfId="1" applyNumberFormat="1" applyFont="1" applyFill="1" applyBorder="1" applyAlignment="1">
      <alignment horizontal="center"/>
    </xf>
    <xf numFmtId="166" fontId="4" fillId="2" borderId="11" xfId="1" applyNumberFormat="1" applyFont="1" applyFill="1" applyBorder="1" applyAlignment="1">
      <alignment horizontal="center"/>
    </xf>
    <xf numFmtId="166" fontId="4" fillId="2" borderId="12" xfId="1" applyNumberFormat="1" applyFont="1" applyFill="1" applyBorder="1" applyAlignment="1">
      <alignment horizontal="center"/>
    </xf>
    <xf numFmtId="167" fontId="6" fillId="0" borderId="7" xfId="1" applyNumberFormat="1" applyFont="1" applyBorder="1" applyAlignment="1">
      <alignment horizontal="right"/>
    </xf>
    <xf numFmtId="43" fontId="4" fillId="2" borderId="5" xfId="1" applyFont="1" applyFill="1" applyBorder="1" applyAlignment="1">
      <alignment horizontal="right"/>
    </xf>
    <xf numFmtId="0" fontId="4" fillId="2" borderId="7" xfId="0" applyFont="1" applyFill="1" applyBorder="1" applyAlignment="1">
      <alignment horizontal="center"/>
    </xf>
    <xf numFmtId="167" fontId="6" fillId="0" borderId="0" xfId="1" applyNumberFormat="1" applyFont="1" applyBorder="1" applyAlignment="1">
      <alignment horizontal="right"/>
    </xf>
    <xf numFmtId="168" fontId="6" fillId="2" borderId="4" xfId="1" applyNumberFormat="1" applyFont="1" applyFill="1" applyBorder="1"/>
    <xf numFmtId="168" fontId="6" fillId="2" borderId="12" xfId="1" applyNumberFormat="1" applyFont="1" applyFill="1" applyBorder="1"/>
    <xf numFmtId="168" fontId="8" fillId="3" borderId="0" xfId="0" applyNumberFormat="1" applyFont="1" applyFill="1" applyAlignment="1">
      <alignment horizontal="right"/>
    </xf>
    <xf numFmtId="164" fontId="2" fillId="3" borderId="0" xfId="1" applyNumberFormat="1" applyFont="1" applyFill="1" applyBorder="1"/>
    <xf numFmtId="167" fontId="6" fillId="3" borderId="7" xfId="1" applyNumberFormat="1" applyFont="1" applyFill="1" applyBorder="1" applyAlignment="1">
      <alignment horizontal="right"/>
    </xf>
    <xf numFmtId="168" fontId="6" fillId="3" borderId="0" xfId="0" applyNumberFormat="1" applyFont="1" applyFill="1" applyAlignment="1">
      <alignment horizontal="right"/>
    </xf>
    <xf numFmtId="165" fontId="2" fillId="3" borderId="0" xfId="1" applyNumberFormat="1" applyFont="1" applyFill="1" applyBorder="1"/>
    <xf numFmtId="168" fontId="6" fillId="3" borderId="2" xfId="0" applyNumberFormat="1" applyFont="1" applyFill="1" applyBorder="1" applyAlignment="1">
      <alignment horizontal="right"/>
    </xf>
    <xf numFmtId="43" fontId="2" fillId="3" borderId="2" xfId="1" applyFont="1" applyFill="1" applyBorder="1" applyAlignment="1">
      <alignment horizontal="right"/>
    </xf>
    <xf numFmtId="167" fontId="6" fillId="3" borderId="12" xfId="1" applyNumberFormat="1" applyFont="1" applyFill="1" applyBorder="1" applyAlignment="1">
      <alignment horizontal="right"/>
    </xf>
    <xf numFmtId="168" fontId="6" fillId="3" borderId="0" xfId="1" applyNumberFormat="1" applyFont="1" applyFill="1"/>
    <xf numFmtId="168" fontId="6" fillId="3" borderId="2" xfId="1" applyNumberFormat="1" applyFont="1" applyFill="1" applyBorder="1"/>
    <xf numFmtId="168" fontId="6" fillId="3" borderId="1" xfId="1" applyNumberFormat="1" applyFont="1" applyFill="1" applyBorder="1"/>
    <xf numFmtId="168" fontId="6" fillId="3" borderId="0" xfId="1" applyNumberFormat="1" applyFont="1" applyFill="1" applyBorder="1"/>
    <xf numFmtId="168" fontId="6" fillId="3" borderId="4" xfId="1" applyNumberFormat="1" applyFont="1" applyFill="1" applyBorder="1"/>
    <xf numFmtId="15" fontId="2" fillId="0" borderId="0" xfId="0" applyNumberFormat="1" applyFont="1"/>
    <xf numFmtId="43" fontId="2" fillId="0" borderId="0" xfId="0" applyNumberFormat="1" applyFont="1"/>
    <xf numFmtId="43" fontId="2" fillId="0" borderId="4" xfId="1" applyFont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43" fontId="3" fillId="0" borderId="0" xfId="1" applyFont="1" applyBorder="1" applyAlignment="1">
      <alignment horizontal="right"/>
    </xf>
    <xf numFmtId="165" fontId="2" fillId="3" borderId="2" xfId="1" applyNumberFormat="1" applyFont="1" applyFill="1" applyBorder="1" applyAlignment="1">
      <alignment horizontal="right"/>
    </xf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23.09</v>
        <stp/>
        <stp>##V3_BDPV12</stp>
        <stp>TKA GY Equity</stp>
        <stp>LAST_PRICE</stp>
        <stp>[Crispin Spreadsheet2.xlsx]Portfolio!R69C6</stp>
        <tr r="F69" s="2"/>
      </tp>
      <tp>
        <v>1.2641</v>
        <stp/>
        <stp>##V3_BDPV12</stp>
        <stp>USDAUD Curncy</stp>
        <stp>PX_YEST_CLOSE</stp>
        <stp>[Crispin Spreadsheet.xlsx]Portfolio!R321C5</stp>
        <tr r="E321" s="2"/>
      </tp>
      <tp>
        <v>1.56901</v>
        <stp/>
        <stp>##V3_BDPV12</stp>
        <stp>EURAUD Curncy</stp>
        <stp>PX_YEST_CLOSE</stp>
        <stp>[Crispin Spreadsheet.xlsx]Portfolio!R300C5</stp>
        <tr r="E300" s="2"/>
      </tp>
      <tp>
        <v>0.88580999999999999</v>
        <stp/>
        <stp>##V3_BDPV12</stp>
        <stp>EURGBP Curncy</stp>
        <stp>PX_YEST_CLOSE</stp>
        <stp>[Crispin Spreadsheet.xlsx]Portfolio!R266C5</stp>
        <tr r="E266" s="2"/>
      </tp>
      <tp>
        <v>16.96</v>
        <stp/>
        <stp>##V3_BDPV12</stp>
        <stp>656 HK Equity</stp>
        <stp>PX_YEST_CLOSE</stp>
        <stp>[Crispin Spreadsheet.xlsx]Portfolio!R81C5</stp>
        <tr r="E81" s="2"/>
      </tp>
      <tp>
        <v>1</v>
        <stp/>
        <stp>##V3_BDPV12</stp>
        <stp>EURHKD Curncy</stp>
        <stp>QUOTE_FACTOR</stp>
        <stp>[Crispin Spreadsheet.xlsx]Portfolio!R83C11</stp>
        <tr r="K83" s="2"/>
      </tp>
      <tp>
        <v>1</v>
        <stp/>
        <stp>##V3_BDPV12</stp>
        <stp>EURHKD Curncy</stp>
        <stp>QUOTE_FACTOR</stp>
        <stp>[Crispin Spreadsheet.xlsx]Portfolio!R82C11</stp>
        <tr r="K82" s="2"/>
      </tp>
      <tp>
        <v>1</v>
        <stp/>
        <stp>##V3_BDPV12</stp>
        <stp>EURHKD Curncy</stp>
        <stp>QUOTE_FACTOR</stp>
        <stp>[Crispin Spreadsheet.xlsx]Portfolio!R81C11</stp>
        <tr r="K81" s="2"/>
      </tp>
      <tp t="s">
        <v>SILVER HERITAGE GROUP LTD</v>
        <stp/>
        <stp>##V3_BDPV12</stp>
        <stp>SVH AU Equity</stp>
        <stp>NAME</stp>
        <stp>[Crispin Spreadsheet.xlsx]Portfolio!R16C4</stp>
        <tr r="D16" s="2"/>
      </tp>
      <tp>
        <v>1</v>
        <stp/>
        <stp>##V3_BDPV12</stp>
        <stp>EURJPY Curncy</stp>
        <stp>QUOTE_FACTOR</stp>
        <stp>[Crispin Spreadsheet.xlsx]Portfolio!R96C11</stp>
        <tr r="K96" s="2"/>
      </tp>
      <tp>
        <v>1</v>
        <stp/>
        <stp>##V3_BDPV12</stp>
        <stp>EURJPY Curncy</stp>
        <stp>QUOTE_FACTOR</stp>
        <stp>[Crispin Spreadsheet.xlsx]Portfolio!R99C11</stp>
        <tr r="K99" s="2"/>
      </tp>
      <tp>
        <v>1</v>
        <stp/>
        <stp>##V3_BDPV12</stp>
        <stp>EURDKK Curncy</stp>
        <stp>QUOTE_FACTOR</stp>
        <stp>[Crispin Spreadsheet.xlsx]Portfolio!R35C11</stp>
        <tr r="K35" s="2"/>
      </tp>
      <tp>
        <v>1</v>
        <stp/>
        <stp>##V3_BDPV12</stp>
        <stp>EURDKK Curncy</stp>
        <stp>QUOTE_FACTOR</stp>
        <stp>[Crispin Spreadsheet.xlsx]Portfolio!R36C11</stp>
        <tr r="K36" s="2"/>
      </tp>
      <tp t="s">
        <v>EUROFINS SCIENTIFIC</v>
        <stp/>
        <stp>##V3_BDPV12</stp>
        <stp>ERF FP Equity</stp>
        <stp>NAME</stp>
        <stp>[Crispin Spreadsheet.xlsx]Portfolio!R47C4</stp>
        <tr r="D47" s="2"/>
      </tp>
      <tp>
        <v>1</v>
        <stp/>
        <stp>##V3_BDPV12</stp>
        <stp>EURAUD Curncy</stp>
        <stp>QUOTE_FACTOR</stp>
        <stp>[Crispin Spreadsheet.xlsx]Portfolio!R19C11</stp>
        <tr r="K19" s="2"/>
      </tp>
      <tp>
        <v>1</v>
        <stp/>
        <stp>##V3_BDPV12</stp>
        <stp>EURAUD Curncy</stp>
        <stp>QUOTE_FACTOR</stp>
        <stp>[Crispin Spreadsheet.xlsx]Portfolio!R18C11</stp>
        <tr r="K18" s="2"/>
      </tp>
      <tp>
        <v>1</v>
        <stp/>
        <stp>##V3_BDPV12</stp>
        <stp>EURAUD Curncy</stp>
        <stp>QUOTE_FACTOR</stp>
        <stp>[Crispin Spreadsheet.xlsx]Portfolio!R13C11</stp>
        <tr r="K13" s="2"/>
      </tp>
      <tp>
        <v>1</v>
        <stp/>
        <stp>##V3_BDPV12</stp>
        <stp>EURAUD Curncy</stp>
        <stp>QUOTE_FACTOR</stp>
        <stp>[Crispin Spreadsheet.xlsx]Portfolio!R11C11</stp>
        <tr r="K11" s="2"/>
      </tp>
      <tp>
        <v>1</v>
        <stp/>
        <stp>##V3_BDPV12</stp>
        <stp>EURAUD Curncy</stp>
        <stp>QUOTE_FACTOR</stp>
        <stp>[Crispin Spreadsheet.xlsx]Portfolio!R10C11</stp>
        <tr r="K10" s="2"/>
      </tp>
      <tp>
        <v>1</v>
        <stp/>
        <stp>##V3_BDPV12</stp>
        <stp>EURAUD Curncy</stp>
        <stp>QUOTE_FACTOR</stp>
        <stp>[Crispin Spreadsheet.xlsx]Portfolio!R17C11</stp>
        <tr r="K17" s="2"/>
      </tp>
      <tp>
        <v>1</v>
        <stp/>
        <stp>##V3_BDPV12</stp>
        <stp>EURAUD Curncy</stp>
        <stp>QUOTE_FACTOR</stp>
        <stp>[Crispin Spreadsheet.xlsx]Portfolio!R16C11</stp>
        <tr r="K16" s="2"/>
      </tp>
      <tp>
        <v>1</v>
        <stp/>
        <stp>##V3_BDPV12</stp>
        <stp>EURAUD Curncy</stp>
        <stp>QUOTE_FACTOR</stp>
        <stp>[Crispin Spreadsheet.xlsx]Portfolio!R15C11</stp>
        <tr r="K15" s="2"/>
      </tp>
      <tp>
        <v>1</v>
        <stp/>
        <stp>##V3_BDPV12</stp>
        <stp>EURAUD Curncy</stp>
        <stp>QUOTE_FACTOR</stp>
        <stp>[Crispin Spreadsheet.xlsx]Portfolio!R14C11</stp>
        <tr r="K14" s="2"/>
      </tp>
      <tp>
        <v>1</v>
        <stp/>
        <stp>##V3_BDPV12</stp>
        <stp>EURCAD Curncy</stp>
        <stp>QUOTE_FACTOR</stp>
        <stp>[Crispin Spreadsheet.xlsx]Portfolio!R29C11</stp>
        <tr r="K29" s="2"/>
      </tp>
      <tp>
        <v>1</v>
        <stp/>
        <stp>##V3_BDPV12</stp>
        <stp>EURCAD Curncy</stp>
        <stp>QUOTE_FACTOR</stp>
        <stp>[Crispin Spreadsheet.xlsx]Portfolio!R28C11</stp>
        <tr r="K28" s="2"/>
      </tp>
      <tp>
        <v>1</v>
        <stp/>
        <stp>##V3_BDPV12</stp>
        <stp>EURBRL Curncy</stp>
        <stp>QUOTE_FACTOR</stp>
        <stp>[Crispin Spreadsheet.xlsx]Portfolio!R25C11</stp>
        <tr r="K25" s="2"/>
      </tp>
      <tp>
        <v>1</v>
        <stp/>
        <stp>##V3_BDPV12</stp>
        <stp>EURUSD Curncy</stp>
        <stp>QUOTE_FACTOR</stp>
        <stp>[Crispin Spreadsheet.xlsx]Portfolio!R98C11</stp>
        <tr r="K98" s="2"/>
      </tp>
      <tp>
        <v>1</v>
        <stp/>
        <stp>##V3_BDPV12</stp>
        <stp>EURUSD Curncy</stp>
        <stp>QUOTE_FACTOR</stp>
        <stp>[Crispin Spreadsheet.xlsx]Portfolio!R97C11</stp>
        <tr r="K97" s="2"/>
      </tp>
      <tp>
        <v>1</v>
        <stp/>
        <stp>##V3_BDPV12</stp>
        <stp>EURUSD Curncy</stp>
        <stp>QUOTE_FACTOR</stp>
        <stp>[Crispin Spreadsheet.xlsx]Portfolio!R78C11</stp>
        <tr r="K78" s="2"/>
      </tp>
      <tp t="s">
        <v>JPY</v>
        <stp/>
        <stp>##V3_BDPV12</stp>
        <stp>6753 JT Equity</stp>
        <stp>CRNCY</stp>
        <stp>[Crispin Spreadsheet.xlsx]Portfolio!R103C3</stp>
        <tr r="C103" s="2"/>
      </tp>
      <tp>
        <v>1.2641</v>
        <stp/>
        <stp>##V3_BDPV12</stp>
        <stp>USDAUD Curncy</stp>
        <stp>PX_YEST_CLOSE</stp>
        <stp>[Crispin Spreadsheet.xlsx]Portfolio!R293C5</stp>
        <tr r="E293" s="2"/>
      </tp>
      <tp>
        <v>0.88580999999999999</v>
        <stp/>
        <stp>##V3_BDPV12</stp>
        <stp>EURGBP Curncy</stp>
        <stp>PX_YEST_CLOSE</stp>
        <stp>[Crispin Spreadsheet.xlsx]Portfolio!R285C5</stp>
        <tr r="E285" s="2"/>
      </tp>
      <tp t="s">
        <v>#N/A Start Date</v>
        <stp/>
        <stp>##V3_BDHV12</stp>
        <stp>TUNG LN Equity</stp>
        <stp>LAST_PRICE</stp>
        <stp/>
        <stp/>
        <stp>[Crispin Spreadsheet.xlsx]Portfolio!R204C32</stp>
        <tr r="AF204" s="2"/>
      </tp>
      <tp t="s">
        <v>METCASH LTD</v>
        <stp/>
        <stp>##V3_BDPV12</stp>
        <stp>MTS AU Equity</stp>
        <stp>NAME</stp>
        <stp>[Crispin Spreadsheet.xlsx]Portfolio!R15C4</stp>
        <tr r="D15" s="2"/>
      </tp>
      <tp t="s">
        <v>SOCIETE BIC SA</v>
        <stp/>
        <stp>##V3_BDPV12</stp>
        <stp>BB FP Equity</stp>
        <stp>NAME</stp>
        <stp>[Crispin Spreadsheet.xlsx]Portfolio!R54C4</stp>
        <tr r="D54" s="2"/>
      </tp>
      <tp>
        <v>106.56</v>
        <stp/>
        <stp>##V3_BDPV12</stp>
        <stp>USDJPY Curncy</stp>
        <stp>PX_YEST_CLOSE</stp>
        <stp>[Crispin Spreadsheet.xlsx]Portfolio!R319C5</stp>
        <tr r="E319" s="2"/>
      </tp>
      <tp>
        <v>3.6</v>
        <stp/>
        <stp>##V3_BDPV12</stp>
        <stp>TRQ CN Equity</stp>
        <stp>LAST_PRICE</stp>
        <stp>[Crispin Spreadsheet2.xlsx]Portfolio!R29C6</stp>
        <tr r="F29" s="2"/>
      </tp>
      <tp>
        <v>7.4473000000000003</v>
        <stp/>
        <stp>##V3_BDPV12</stp>
        <stp>EURDKK Curncy</stp>
        <stp>LAST_PRICE</stp>
        <stp>[Crispin Spreadsheet.xlsx]Portfolio!R36C12</stp>
        <tr r="L36" s="2"/>
      </tp>
      <tp>
        <v>7.4473000000000003</v>
        <stp/>
        <stp>##V3_BDPV12</stp>
        <stp>EURDKK Curncy</stp>
        <stp>LAST_PRICE</stp>
        <stp>[Crispin Spreadsheet.xlsx]Portfolio!R35C12</stp>
        <tr r="L35" s="2"/>
      </tp>
      <tp>
        <v>121.43</v>
        <stp/>
        <stp>##V3_BDPV12</stp>
        <stp>G H8 Comdty</stp>
        <stp>LAST_PRICE</stp>
        <stp>[Crispin Spreadsheet2.xlsx]Portfolio!R178C6</stp>
        <tr r="F178" s="2"/>
      </tp>
      <tp t="s">
        <v>JPY</v>
        <stp/>
        <stp>##V3_BDPV12</stp>
        <stp>7224 JT Equity</stp>
        <stp>CRNCY</stp>
        <stp>[Crispin Spreadsheet.xlsx]Portfolio!R104C3</stp>
        <tr r="C104" s="2"/>
      </tp>
      <tp>
        <v>0.88580999999999999</v>
        <stp/>
        <stp>##V3_BDPV12</stp>
        <stp>EURGBP Curncy</stp>
        <stp>PX_YEST_CLOSE</stp>
        <stp>[Crispin Spreadsheet.xlsx]Portfolio!R313C5</stp>
        <tr r="E313" s="2"/>
      </tp>
      <tp>
        <v>132.27000000000001</v>
        <stp/>
        <stp>##V3_BDPV12</stp>
        <stp>EURJPY Curncy</stp>
        <stp>PREV_CLOSE_VALUE_REALTIME</stp>
        <stp>[Crispin Spreadsheet.xlsx]Portfolio!R102C28</stp>
        <tr r="AB102" s="2"/>
      </tp>
      <tp>
        <v>132.27000000000001</v>
        <stp/>
        <stp>##V3_BDPV12</stp>
        <stp>EURJPY Curncy</stp>
        <stp>PREV_CLOSE_VALUE_REALTIME</stp>
        <stp>[Crispin Spreadsheet.xlsx]Portfolio!R103C28</stp>
        <tr r="AB103" s="2"/>
      </tp>
      <tp>
        <v>132.27000000000001</v>
        <stp/>
        <stp>##V3_BDPV12</stp>
        <stp>EURJPY Curncy</stp>
        <stp>PREV_CLOSE_VALUE_REALTIME</stp>
        <stp>[Crispin Spreadsheet.xlsx]Portfolio!R100C28</stp>
        <tr r="AB100" s="2"/>
      </tp>
      <tp>
        <v>132.27000000000001</v>
        <stp/>
        <stp>##V3_BDPV12</stp>
        <stp>EURJPY Curncy</stp>
        <stp>PREV_CLOSE_VALUE_REALTIME</stp>
        <stp>[Crispin Spreadsheet.xlsx]Portfolio!R101C28</stp>
        <tr r="AB101" s="2"/>
      </tp>
      <tp>
        <v>132.27000000000001</v>
        <stp/>
        <stp>##V3_BDPV12</stp>
        <stp>EURJPY Curncy</stp>
        <stp>PREV_CLOSE_VALUE_REALTIME</stp>
        <stp>[Crispin Spreadsheet.xlsx]Portfolio!R106C28</stp>
        <tr r="AB106" s="2"/>
      </tp>
      <tp>
        <v>132.27000000000001</v>
        <stp/>
        <stp>##V3_BDPV12</stp>
        <stp>EURJPY Curncy</stp>
        <stp>PREV_CLOSE_VALUE_REALTIME</stp>
        <stp>[Crispin Spreadsheet.xlsx]Portfolio!R107C28</stp>
        <tr r="AB107" s="2"/>
      </tp>
      <tp>
        <v>132.27000000000001</v>
        <stp/>
        <stp>##V3_BDPV12</stp>
        <stp>EURJPY Curncy</stp>
        <stp>PREV_CLOSE_VALUE_REALTIME</stp>
        <stp>[Crispin Spreadsheet.xlsx]Portfolio!R104C28</stp>
        <tr r="AB104" s="2"/>
      </tp>
      <tp>
        <v>132.27000000000001</v>
        <stp/>
        <stp>##V3_BDPV12</stp>
        <stp>EURJPY Curncy</stp>
        <stp>PREV_CLOSE_VALUE_REALTIME</stp>
        <stp>[Crispin Spreadsheet.xlsx]Portfolio!R105C28</stp>
        <tr r="AB105" s="2"/>
      </tp>
      <tp>
        <v>132.27000000000001</v>
        <stp/>
        <stp>##V3_BDPV12</stp>
        <stp>EURJPY Curncy</stp>
        <stp>PREV_CLOSE_VALUE_REALTIME</stp>
        <stp>[Crispin Spreadsheet.xlsx]Portfolio!R108C28</stp>
        <tr r="AB108" s="2"/>
      </tp>
      <tp>
        <v>132.27000000000001</v>
        <stp/>
        <stp>##V3_BDPV12</stp>
        <stp>EURJPY Curncy</stp>
        <stp>PREV_CLOSE_VALUE_REALTIME</stp>
        <stp>[Crispin Spreadsheet.xlsx]Portfolio!R109C28</stp>
        <tr r="AB109" s="2"/>
      </tp>
      <tp t="s">
        <v>ANHEUSER-BUSCH INBEV SA/NV</v>
        <stp/>
        <stp>##V3_BDPV12</stp>
        <stp>ABI BB Equity</stp>
        <stp>NAME</stp>
        <stp>[Crispin Spreadsheet.xlsx]Portfolio!R22C4</stp>
        <tr r="D22" s="2"/>
      </tp>
      <tp t="s">
        <v>ORANGE</v>
        <stp/>
        <stp>##V3_BDPV12</stp>
        <stp>ORA FP Equity</stp>
        <stp>NAME</stp>
        <stp>[Crispin Spreadsheet.xlsx]Portfolio!R50C4</stp>
        <tr r="D50" s="2"/>
      </tp>
      <tp t="s">
        <v>VALEO SA</v>
        <stp/>
        <stp>##V3_BDPV12</stp>
        <stp>FR FP Equity</stp>
        <stp>NAME</stp>
        <stp>[Crispin Spreadsheet.xlsx]Portfolio!R56C4</stp>
        <tr r="D56" s="2"/>
      </tp>
      <tp>
        <v>1.56901</v>
        <stp/>
        <stp>##V3_BDPV12</stp>
        <stp>EURAUD Curncy</stp>
        <stp>PX_YEST_CLOSE</stp>
        <stp>[Crispin Spreadsheet.xlsx]Portfolio!R314C5</stp>
        <tr r="E314" s="2"/>
      </tp>
      <tp>
        <v>1.2641</v>
        <stp/>
        <stp>##V3_BDPV12</stp>
        <stp>USDAUD Curncy</stp>
        <stp>PX_YEST_CLOSE</stp>
        <stp>[Crispin Spreadsheet.xlsx]Portfolio!R274C5</stp>
        <tr r="E274" s="2"/>
      </tp>
      <tp>
        <v>4.0084999999999997</v>
        <stp/>
        <stp>##V3_BDPV12</stp>
        <stp>EURBRL Curncy</stp>
        <stp>LAST_PRICE</stp>
        <stp>[Crispin Spreadsheet2.xlsx]Portfolio!R25C12</stp>
        <tr r="L25" s="2"/>
      </tp>
      <tp t="s">
        <v>TECHNIPFMC PLC</v>
        <stp/>
        <stp>##V3_BDPV12</stp>
        <stp>FTI FP Equity</stp>
        <stp>NAME</stp>
        <stp>[Crispin Spreadsheet.xlsx]Portfolio!R55C4</stp>
        <tr r="D55" s="2"/>
      </tp>
      <tp t="s">
        <v>WILLIAM DEMANT HOLDING</v>
        <stp/>
        <stp>##V3_BDPV12</stp>
        <stp>WDH DC Equity</stp>
        <stp>NAME</stp>
        <stp>[Crispin Spreadsheet.xlsx]Portfolio!R36C4</stp>
        <tr r="D36" s="2"/>
      </tp>
      <tp t="s">
        <v>JPY</v>
        <stp/>
        <stp>##V3_BDPV12</stp>
        <stp>4911 JT Equity</stp>
        <stp>CRNCY</stp>
        <stp>[Crispin Spreadsheet.xlsx]Portfolio!R105C3</stp>
        <tr r="C105" s="2"/>
      </tp>
      <tp>
        <v>1.56901</v>
        <stp/>
        <stp>##V3_BDPV12</stp>
        <stp>EURAUD Curncy</stp>
        <stp>PX_YEST_CLOSE</stp>
        <stp>[Crispin Spreadsheet.xlsx]Portfolio!R267C5</stp>
        <tr r="E267" s="2"/>
      </tp>
      <tp t="s">
        <v>ESSILOR INTERNATIONAL</v>
        <stp/>
        <stp>##V3_BDPV12</stp>
        <stp>EI FP Equity</stp>
        <stp>NAME</stp>
        <stp>[Crispin Spreadsheet.xlsx]Portfolio!R46C4</stp>
        <tr r="D46" s="2"/>
      </tp>
      <tp>
        <v>1.2641</v>
        <stp/>
        <stp>##V3_BDPV12</stp>
        <stp>USDAUD Curncy</stp>
        <stp>PX_YEST_CLOSE</stp>
        <stp>[Crispin Spreadsheet.xlsx]Portfolio!R307C5</stp>
        <tr r="E307" s="2"/>
      </tp>
      <tp t="s">
        <v>JPY</v>
        <stp/>
        <stp>##V3_BDPV12</stp>
        <stp>8316 JT Equity</stp>
        <stp>CRNCY</stp>
        <stp>[Crispin Spreadsheet.xlsx]Portfolio!R108C3</stp>
        <tr r="C108" s="2"/>
      </tp>
      <tp>
        <v>1.56901</v>
        <stp/>
        <stp>##V3_BDPV12</stp>
        <stp>EURAUD Curncy</stp>
        <stp>PX_YEST_CLOSE</stp>
        <stp>[Crispin Spreadsheet.xlsx]Portfolio!R286C5</stp>
        <tr r="E286" s="2"/>
      </tp>
      <tp>
        <v>1.2413000000000001</v>
        <stp/>
        <stp>##V3_BDPV12</stp>
        <stp>EURUSD Curncy</stp>
        <stp>PREV_CLOSE_VALUE_REALTIME</stp>
        <stp>[Crispin Spreadsheet.xlsx]Portfolio!R200C28</stp>
        <tr r="AB200" s="2"/>
      </tp>
      <tp>
        <v>1.2413000000000001</v>
        <stp/>
        <stp>##V3_BDPV12</stp>
        <stp>EURUSD Curncy</stp>
        <stp>PREV_CLOSE_VALUE_REALTIME</stp>
        <stp>[Crispin Spreadsheet.xlsx]Portfolio!R219C28</stp>
        <tr r="AB219" s="2"/>
      </tp>
      <tp>
        <v>1.2413000000000001</v>
        <stp/>
        <stp>##V3_BDPV12</stp>
        <stp>EURUSD Curncy</stp>
        <stp>PREV_CLOSE_VALUE_REALTIME</stp>
        <stp>[Crispin Spreadsheet.xlsx]Portfolio!R218C28</stp>
        <tr r="AB218" s="2"/>
      </tp>
      <tp>
        <v>1.2413000000000001</v>
        <stp/>
        <stp>##V3_BDPV12</stp>
        <stp>EURUSD Curncy</stp>
        <stp>PREV_CLOSE_VALUE_REALTIME</stp>
        <stp>[Crispin Spreadsheet.xlsx]Portfolio!R215C28</stp>
        <tr r="AB215" s="2"/>
      </tp>
      <tp>
        <v>1.2413000000000001</v>
        <stp/>
        <stp>##V3_BDPV12</stp>
        <stp>EURUSD Curncy</stp>
        <stp>PREV_CLOSE_VALUE_REALTIME</stp>
        <stp>[Crispin Spreadsheet.xlsx]Portfolio!R214C28</stp>
        <tr r="AB214" s="2"/>
      </tp>
      <tp>
        <v>1.2413000000000001</v>
        <stp/>
        <stp>##V3_BDPV12</stp>
        <stp>EURUSD Curncy</stp>
        <stp>PREV_CLOSE_VALUE_REALTIME</stp>
        <stp>[Crispin Spreadsheet.xlsx]Portfolio!R217C28</stp>
        <tr r="AB217" s="2"/>
      </tp>
      <tp>
        <v>1.2413000000000001</v>
        <stp/>
        <stp>##V3_BDPV12</stp>
        <stp>EURUSD Curncy</stp>
        <stp>PREV_CLOSE_VALUE_REALTIME</stp>
        <stp>[Crispin Spreadsheet.xlsx]Portfolio!R216C28</stp>
        <tr r="AB216" s="2"/>
      </tp>
      <tp>
        <v>1.2413000000000001</v>
        <stp/>
        <stp>##V3_BDPV12</stp>
        <stp>EURUSD Curncy</stp>
        <stp>PREV_CLOSE_VALUE_REALTIME</stp>
        <stp>[Crispin Spreadsheet.xlsx]Portfolio!R210C28</stp>
        <tr r="AB210" s="2"/>
      </tp>
      <tp>
        <v>1.2413000000000001</v>
        <stp/>
        <stp>##V3_BDPV12</stp>
        <stp>EURUSD Curncy</stp>
        <stp>PREV_CLOSE_VALUE_REALTIME</stp>
        <stp>[Crispin Spreadsheet.xlsx]Portfolio!R213C28</stp>
        <tr r="AB213" s="2"/>
      </tp>
      <tp>
        <v>1.2413000000000001</v>
        <stp/>
        <stp>##V3_BDPV12</stp>
        <stp>EURUSD Curncy</stp>
        <stp>PREV_CLOSE_VALUE_REALTIME</stp>
        <stp>[Crispin Spreadsheet.xlsx]Portfolio!R212C28</stp>
        <tr r="AB212" s="2"/>
      </tp>
      <tp>
        <v>1.2413000000000001</v>
        <stp/>
        <stp>##V3_BDPV12</stp>
        <stp>EURUSD Curncy</stp>
        <stp>PREV_CLOSE_VALUE_REALTIME</stp>
        <stp>[Crispin Spreadsheet.xlsx]Portfolio!R229C28</stp>
        <tr r="AB229" s="2"/>
      </tp>
      <tp>
        <v>1.2413000000000001</v>
        <stp/>
        <stp>##V3_BDPV12</stp>
        <stp>EURUSD Curncy</stp>
        <stp>PREV_CLOSE_VALUE_REALTIME</stp>
        <stp>[Crispin Spreadsheet.xlsx]Portfolio!R228C28</stp>
        <tr r="AB228" s="2"/>
      </tp>
      <tp>
        <v>1.2413000000000001</v>
        <stp/>
        <stp>##V3_BDPV12</stp>
        <stp>EURUSD Curncy</stp>
        <stp>PREV_CLOSE_VALUE_REALTIME</stp>
        <stp>[Crispin Spreadsheet.xlsx]Portfolio!R225C28</stp>
        <tr r="AB225" s="2"/>
      </tp>
      <tp>
        <v>1.2413000000000001</v>
        <stp/>
        <stp>##V3_BDPV12</stp>
        <stp>EURUSD Curncy</stp>
        <stp>PREV_CLOSE_VALUE_REALTIME</stp>
        <stp>[Crispin Spreadsheet.xlsx]Portfolio!R224C28</stp>
        <tr r="AB224" s="2"/>
      </tp>
      <tp>
        <v>1.2413000000000001</v>
        <stp/>
        <stp>##V3_BDPV12</stp>
        <stp>EURUSD Curncy</stp>
        <stp>PREV_CLOSE_VALUE_REALTIME</stp>
        <stp>[Crispin Spreadsheet.xlsx]Portfolio!R227C28</stp>
        <tr r="AB227" s="2"/>
      </tp>
      <tp>
        <v>1.2413000000000001</v>
        <stp/>
        <stp>##V3_BDPV12</stp>
        <stp>EURUSD Curncy</stp>
        <stp>PREV_CLOSE_VALUE_REALTIME</stp>
        <stp>[Crispin Spreadsheet.xlsx]Portfolio!R226C28</stp>
        <tr r="AB226" s="2"/>
      </tp>
      <tp>
        <v>1.2413000000000001</v>
        <stp/>
        <stp>##V3_BDPV12</stp>
        <stp>EURUSD Curncy</stp>
        <stp>PREV_CLOSE_VALUE_REALTIME</stp>
        <stp>[Crispin Spreadsheet.xlsx]Portfolio!R220C28</stp>
        <tr r="AB220" s="2"/>
      </tp>
      <tp>
        <v>1.2413000000000001</v>
        <stp/>
        <stp>##V3_BDPV12</stp>
        <stp>EURUSD Curncy</stp>
        <stp>PREV_CLOSE_VALUE_REALTIME</stp>
        <stp>[Crispin Spreadsheet.xlsx]Portfolio!R223C28</stp>
        <tr r="AB223" s="2"/>
      </tp>
      <tp>
        <v>1.2413000000000001</v>
        <stp/>
        <stp>##V3_BDPV12</stp>
        <stp>EURUSD Curncy</stp>
        <stp>PREV_CLOSE_VALUE_REALTIME</stp>
        <stp>[Crispin Spreadsheet.xlsx]Portfolio!R239C28</stp>
        <tr r="AB239" s="2"/>
      </tp>
      <tp>
        <v>1.2413000000000001</v>
        <stp/>
        <stp>##V3_BDPV12</stp>
        <stp>EURUSD Curncy</stp>
        <stp>PREV_CLOSE_VALUE_REALTIME</stp>
        <stp>[Crispin Spreadsheet.xlsx]Portfolio!R238C28</stp>
        <tr r="AB238" s="2"/>
      </tp>
      <tp>
        <v>1.2413000000000001</v>
        <stp/>
        <stp>##V3_BDPV12</stp>
        <stp>EURUSD Curncy</stp>
        <stp>PREV_CLOSE_VALUE_REALTIME</stp>
        <stp>[Crispin Spreadsheet.xlsx]Portfolio!R235C28</stp>
        <tr r="AB235" s="2"/>
      </tp>
      <tp>
        <v>1.2413000000000001</v>
        <stp/>
        <stp>##V3_BDPV12</stp>
        <stp>EURUSD Curncy</stp>
        <stp>PREV_CLOSE_VALUE_REALTIME</stp>
        <stp>[Crispin Spreadsheet.xlsx]Portfolio!R234C28</stp>
        <tr r="AB234" s="2"/>
      </tp>
      <tp>
        <v>1.2413000000000001</v>
        <stp/>
        <stp>##V3_BDPV12</stp>
        <stp>EURUSD Curncy</stp>
        <stp>PREV_CLOSE_VALUE_REALTIME</stp>
        <stp>[Crispin Spreadsheet.xlsx]Portfolio!R237C28</stp>
        <tr r="AB237" s="2"/>
      </tp>
      <tp>
        <v>1.2413000000000001</v>
        <stp/>
        <stp>##V3_BDPV12</stp>
        <stp>EURUSD Curncy</stp>
        <stp>PREV_CLOSE_VALUE_REALTIME</stp>
        <stp>[Crispin Spreadsheet.xlsx]Portfolio!R236C28</stp>
        <tr r="AB236" s="2"/>
      </tp>
      <tp>
        <v>1.2413000000000001</v>
        <stp/>
        <stp>##V3_BDPV12</stp>
        <stp>EURUSD Curncy</stp>
        <stp>PREV_CLOSE_VALUE_REALTIME</stp>
        <stp>[Crispin Spreadsheet.xlsx]Portfolio!R231C28</stp>
        <tr r="AB231" s="2"/>
      </tp>
      <tp>
        <v>1.2413000000000001</v>
        <stp/>
        <stp>##V3_BDPV12</stp>
        <stp>EURUSD Curncy</stp>
        <stp>PREV_CLOSE_VALUE_REALTIME</stp>
        <stp>[Crispin Spreadsheet.xlsx]Portfolio!R230C28</stp>
        <tr r="AB230" s="2"/>
      </tp>
      <tp>
        <v>1.2413000000000001</v>
        <stp/>
        <stp>##V3_BDPV12</stp>
        <stp>EURUSD Curncy</stp>
        <stp>PREV_CLOSE_VALUE_REALTIME</stp>
        <stp>[Crispin Spreadsheet.xlsx]Portfolio!R233C28</stp>
        <tr r="AB233" s="2"/>
      </tp>
      <tp>
        <v>1.2413000000000001</v>
        <stp/>
        <stp>##V3_BDPV12</stp>
        <stp>EURUSD Curncy</stp>
        <stp>PREV_CLOSE_VALUE_REALTIME</stp>
        <stp>[Crispin Spreadsheet.xlsx]Portfolio!R232C28</stp>
        <tr r="AB232" s="2"/>
      </tp>
      <tp>
        <v>1.2413000000000001</v>
        <stp/>
        <stp>##V3_BDPV12</stp>
        <stp>EURUSD Curncy</stp>
        <stp>PREV_CLOSE_VALUE_REALTIME</stp>
        <stp>[Crispin Spreadsheet.xlsx]Portfolio!R249C28</stp>
        <tr r="AB249" s="2"/>
      </tp>
      <tp>
        <v>1.2413000000000001</v>
        <stp/>
        <stp>##V3_BDPV12</stp>
        <stp>EURUSD Curncy</stp>
        <stp>PREV_CLOSE_VALUE_REALTIME</stp>
        <stp>[Crispin Spreadsheet.xlsx]Portfolio!R248C28</stp>
        <tr r="AB248" s="2"/>
      </tp>
      <tp>
        <v>1.2413000000000001</v>
        <stp/>
        <stp>##V3_BDPV12</stp>
        <stp>EURUSD Curncy</stp>
        <stp>PREV_CLOSE_VALUE_REALTIME</stp>
        <stp>[Crispin Spreadsheet.xlsx]Portfolio!R245C28</stp>
        <tr r="AB245" s="2"/>
      </tp>
      <tp>
        <v>1.2413000000000001</v>
        <stp/>
        <stp>##V3_BDPV12</stp>
        <stp>EURUSD Curncy</stp>
        <stp>PREV_CLOSE_VALUE_REALTIME</stp>
        <stp>[Crispin Spreadsheet.xlsx]Portfolio!R244C28</stp>
        <tr r="AB244" s="2"/>
      </tp>
      <tp>
        <v>1.2413000000000001</v>
        <stp/>
        <stp>##V3_BDPV12</stp>
        <stp>EURUSD Curncy</stp>
        <stp>PREV_CLOSE_VALUE_REALTIME</stp>
        <stp>[Crispin Spreadsheet.xlsx]Portfolio!R247C28</stp>
        <tr r="AB247" s="2"/>
      </tp>
      <tp>
        <v>1.2413000000000001</v>
        <stp/>
        <stp>##V3_BDPV12</stp>
        <stp>EURUSD Curncy</stp>
        <stp>PREV_CLOSE_VALUE_REALTIME</stp>
        <stp>[Crispin Spreadsheet.xlsx]Portfolio!R246C28</stp>
        <tr r="AB246" s="2"/>
      </tp>
      <tp>
        <v>1.2413000000000001</v>
        <stp/>
        <stp>##V3_BDPV12</stp>
        <stp>EURUSD Curncy</stp>
        <stp>PREV_CLOSE_VALUE_REALTIME</stp>
        <stp>[Crispin Spreadsheet.xlsx]Portfolio!R240C28</stp>
        <tr r="AB240" s="2"/>
      </tp>
      <tp>
        <v>1.2413000000000001</v>
        <stp/>
        <stp>##V3_BDPV12</stp>
        <stp>EURUSD Curncy</stp>
        <stp>PREV_CLOSE_VALUE_REALTIME</stp>
        <stp>[Crispin Spreadsheet.xlsx]Portfolio!R243C28</stp>
        <tr r="AB243" s="2"/>
      </tp>
      <tp>
        <v>1.2413000000000001</v>
        <stp/>
        <stp>##V3_BDPV12</stp>
        <stp>EURUSD Curncy</stp>
        <stp>PREV_CLOSE_VALUE_REALTIME</stp>
        <stp>[Crispin Spreadsheet.xlsx]Portfolio!R242C28</stp>
        <tr r="AB242" s="2"/>
      </tp>
      <tp>
        <v>1.2413000000000001</v>
        <stp/>
        <stp>##V3_BDPV12</stp>
        <stp>EURUSD Curncy</stp>
        <stp>PREV_CLOSE_VALUE_REALTIME</stp>
        <stp>[Crispin Spreadsheet.xlsx]Portfolio!R255C28</stp>
        <tr r="AB255" s="2"/>
      </tp>
      <tp>
        <v>1.2413000000000001</v>
        <stp/>
        <stp>##V3_BDPV12</stp>
        <stp>EURUSD Curncy</stp>
        <stp>PREV_CLOSE_VALUE_REALTIME</stp>
        <stp>[Crispin Spreadsheet.xlsx]Portfolio!R254C28</stp>
        <tr r="AB254" s="2"/>
      </tp>
      <tp>
        <v>1.2413000000000001</v>
        <stp/>
        <stp>##V3_BDPV12</stp>
        <stp>EURUSD Curncy</stp>
        <stp>PREV_CLOSE_VALUE_REALTIME</stp>
        <stp>[Crispin Spreadsheet.xlsx]Portfolio!R256C28</stp>
        <tr r="AB256" s="2"/>
      </tp>
      <tp>
        <v>1.2413000000000001</v>
        <stp/>
        <stp>##V3_BDPV12</stp>
        <stp>EURUSD Curncy</stp>
        <stp>PREV_CLOSE_VALUE_REALTIME</stp>
        <stp>[Crispin Spreadsheet.xlsx]Portfolio!R250C28</stp>
        <tr r="AB250" s="2"/>
      </tp>
      <tp>
        <v>1.2413000000000001</v>
        <stp/>
        <stp>##V3_BDPV12</stp>
        <stp>EURUSD Curncy</stp>
        <stp>PREV_CLOSE_VALUE_REALTIME</stp>
        <stp>[Crispin Spreadsheet.xlsx]Portfolio!R253C28</stp>
        <tr r="AB253" s="2"/>
      </tp>
      <tp>
        <v>1.2413000000000001</v>
        <stp/>
        <stp>##V3_BDPV12</stp>
        <stp>EURUSD Curncy</stp>
        <stp>PREV_CLOSE_VALUE_REALTIME</stp>
        <stp>[Crispin Spreadsheet.xlsx]Portfolio!R252C28</stp>
        <tr r="AB252" s="2"/>
      </tp>
      <tp>
        <v>108.95</v>
        <stp/>
        <stp>##V3_BDPV12</stp>
        <stp>EI FP Equity</stp>
        <stp>LAST_PRICE</stp>
        <stp>[Crispin Spreadsheet2.xlsx]Portfolio!R46C6</stp>
        <tr r="F46" s="2"/>
      </tp>
      <tp t="s">
        <v>JPY</v>
        <stp/>
        <stp>##V3_BDPV12</stp>
        <stp>9984 JT Equity</stp>
        <stp>CRNCY</stp>
        <stp>[Crispin Spreadsheet.xlsx]Portfolio!R106C3</stp>
        <tr r="C106" s="2"/>
      </tp>
      <tp t="s">
        <v>JPY</v>
        <stp/>
        <stp>##V3_BDPV12</stp>
        <stp>6395 JT Equity</stp>
        <stp>CRNCY</stp>
        <stp>[Crispin Spreadsheet.xlsx]Portfolio!R109C3</stp>
        <tr r="C109" s="2"/>
      </tp>
      <tp>
        <v>7.8217999999999996</v>
        <stp/>
        <stp>##V3_BDPV12</stp>
        <stp>USDHKD Curncy</stp>
        <stp>PX_YEST_CLOSE</stp>
        <stp>[Crispin Spreadsheet.xlsx]Portfolio!R320C5</stp>
        <tr r="E320" s="2"/>
      </tp>
      <tp>
        <v>106.56</v>
        <stp/>
        <stp>##V3_BDPV12</stp>
        <stp>USDJPY Curncy</stp>
        <stp>PX_YEST_CLOSE</stp>
        <stp>[Crispin Spreadsheet.xlsx]Portfolio!R272C5</stp>
        <tr r="E272" s="2"/>
      </tp>
      <tp>
        <v>84.53</v>
        <stp/>
        <stp>##V3_BDPV12</stp>
        <stp>SAP GY Equity</stp>
        <stp>LAST_PRICE</stp>
        <stp>[Crispin Spreadsheet2.xlsx]Portfolio!R67C6</stp>
        <tr r="F67" s="2"/>
      </tp>
      <tp>
        <v>4.9889999999999999</v>
        <stp/>
        <stp>##V3_BDPV12</stp>
        <stp>VK FP Equity</stp>
        <stp>LAST_PRICE</stp>
        <stp>[Crispin Spreadsheet2.xlsx]Portfolio!R57C6</stp>
        <tr r="F57" s="2"/>
      </tp>
      <tp>
        <v>1340</v>
        <stp/>
        <stp>##V3_BDPV12</stp>
        <stp>GCJ8 Comdty</stp>
        <stp>LAST_PRICE</stp>
        <stp>[Crispin Spreadsheet2.xlsx]Portfolio!R225C6</stp>
        <tr r="F225" s="2"/>
      </tp>
      <tp t="s">
        <v>JPY</v>
        <stp/>
        <stp>##V3_BDPV12</stp>
        <stp>9684 JT Equity</stp>
        <stp>CRNCY</stp>
        <stp>[Crispin Spreadsheet.xlsx]Portfolio!R107C3</stp>
        <tr r="C107" s="2"/>
      </tp>
      <tp t="s">
        <v>VINCI SA</v>
        <stp/>
        <stp>##V3_BDPV12</stp>
        <stp>DG FP Equity</stp>
        <stp>NAME</stp>
        <stp>[Crispin Spreadsheet.xlsx]Portfolio!R58C4</stp>
        <tr r="D58" s="2"/>
      </tp>
      <tp>
        <v>83.85</v>
        <stp/>
        <stp>##V3_BDPV12</stp>
        <stp>BB FP Equity</stp>
        <stp>LAST_PRICE</stp>
        <stp>[Crispin Spreadsheet2.xlsx]Portfolio!R54C6</stp>
        <tr r="F54" s="2"/>
      </tp>
      <tp>
        <v>7.8217999999999996</v>
        <stp/>
        <stp>##V3_BDPV12</stp>
        <stp>USDHKD Curncy</stp>
        <stp>PX_YEST_CLOSE</stp>
        <stp>[Crispin Spreadsheet.xlsx]Portfolio!R292C5</stp>
        <tr r="E292" s="2"/>
      </tp>
      <tp t="s">
        <v>FIAT CHRYSLER AUTOMOBILES NV</v>
        <stp/>
        <stp>##V3_BDPV12</stp>
        <stp>FCA IM Equity</stp>
        <stp>NAME</stp>
        <stp>[Crispin Spreadsheet.xlsx]Portfolio!R92C4</stp>
        <tr r="D92" s="2"/>
      </tp>
      <tp t="s">
        <v>HKD</v>
        <stp/>
        <stp>##V3_BDPV12</stp>
        <stp>656 HK Equity</stp>
        <stp>CRNCY</stp>
        <stp>[Crispin Spreadsheet.xlsx]Portfolio!R81C3</stp>
        <tr r="C81" s="2"/>
      </tp>
      <tp>
        <v>0.1440816</v>
        <stp/>
        <stp>##V3_BDPV12</stp>
        <stp>SX5E Index</stp>
        <stp>CHG_PCT_1D</stp>
        <stp>[Crispin Spreadsheet.xlsx]Portfolio!R2C16</stp>
        <tr r="P2" s="2"/>
      </tp>
      <tp>
        <v>7.8217999999999996</v>
        <stp/>
        <stp>##V3_BDPV12</stp>
        <stp>USDHKD Curncy</stp>
        <stp>PX_YEST_CLOSE</stp>
        <stp>[Crispin Spreadsheet.xlsx]Portfolio!R273C5</stp>
        <tr r="E273" s="2"/>
      </tp>
      <tp>
        <v>106.56</v>
        <stp/>
        <stp>##V3_BDPV12</stp>
        <stp>USDJPY Curncy</stp>
        <stp>PX_YEST_CLOSE</stp>
        <stp>[Crispin Spreadsheet.xlsx]Portfolio!R291C5</stp>
        <tr r="E291" s="2"/>
      </tp>
      <tp t="s">
        <v>SUEDZUCKER AG</v>
        <stp/>
        <stp>##V3_BDPV12</stp>
        <stp>SZU GY Equity</stp>
        <stp>NAME</stp>
        <stp>[Crispin Spreadsheet.xlsx]Portfolio!R68C4</stp>
        <tr r="D68" s="2"/>
      </tp>
      <tp>
        <v>121.43</v>
        <stp/>
        <stp>##V3_BDPV12</stp>
        <stp>G H8 Comdty</stp>
        <stp>LAST_PRICE</stp>
        <stp>[Crispin Spreadsheet2.xlsx]Portfolio!R261C6</stp>
        <tr r="F261" s="2"/>
      </tp>
      <tp t="s">
        <v>JPY</v>
        <stp/>
        <stp>##V3_BDPV12</stp>
        <stp>8591 JT Equity</stp>
        <stp>CRNCY</stp>
        <stp>[Crispin Spreadsheet.xlsx]Portfolio!R102C3</stp>
        <tr r="C102" s="2"/>
      </tp>
      <tp>
        <v>1.2331000000000001</v>
        <stp/>
        <stp>##V3_BDPV12</stp>
        <stp>EURUSD Curncy</stp>
        <stp>LAST_PRICE</stp>
        <stp>[Crispin Spreadsheet2.xlsx]Portfolio!R98C12</stp>
        <tr r="L98" s="2"/>
      </tp>
      <tp>
        <v>1.2331000000000001</v>
        <stp/>
        <stp>##V3_BDPV12</stp>
        <stp>EURUSD Curncy</stp>
        <stp>LAST_PRICE</stp>
        <stp>[Crispin Spreadsheet2.xlsx]Portfolio!R97C12</stp>
        <tr r="L97" s="2"/>
      </tp>
      <tp>
        <v>1.2331000000000001</v>
        <stp/>
        <stp>##V3_BDPV12</stp>
        <stp>EURUSD Curncy</stp>
        <stp>LAST_PRICE</stp>
        <stp>[Crispin Spreadsheet2.xlsx]Portfolio!R78C12</stp>
        <tr r="L78" s="2"/>
      </tp>
      <tp>
        <v>1.5557000000000001</v>
        <stp/>
        <stp>##V3_BDPV12</stp>
        <stp>EURCAD Curncy</stp>
        <stp>LAST_PRICE</stp>
        <stp>[Crispin Spreadsheet2.xlsx]Portfolio!R29C12</stp>
        <tr r="L29" s="2"/>
      </tp>
      <tp>
        <v>1.5557000000000001</v>
        <stp/>
        <stp>##V3_BDPV12</stp>
        <stp>EURCAD Curncy</stp>
        <stp>LAST_PRICE</stp>
        <stp>[Crispin Spreadsheet2.xlsx]Portfolio!R28C12</stp>
        <tr r="L28" s="2"/>
      </tp>
      <tp>
        <v>1.56169</v>
        <stp/>
        <stp>##V3_BDPV12</stp>
        <stp>EURAUD Curncy</stp>
        <stp>LAST_PRICE</stp>
        <stp>[Crispin Spreadsheet2.xlsx]Portfolio!R19C12</stp>
        <tr r="L19" s="2"/>
      </tp>
      <tp>
        <v>1.56169</v>
        <stp/>
        <stp>##V3_BDPV12</stp>
        <stp>EURAUD Curncy</stp>
        <stp>LAST_PRICE</stp>
        <stp>[Crispin Spreadsheet2.xlsx]Portfolio!R18C12</stp>
        <tr r="L18" s="2"/>
      </tp>
      <tp>
        <v>1.56169</v>
        <stp/>
        <stp>##V3_BDPV12</stp>
        <stp>EURAUD Curncy</stp>
        <stp>LAST_PRICE</stp>
        <stp>[Crispin Spreadsheet2.xlsx]Portfolio!R17C12</stp>
        <tr r="L17" s="2"/>
      </tp>
      <tp>
        <v>1.56169</v>
        <stp/>
        <stp>##V3_BDPV12</stp>
        <stp>EURAUD Curncy</stp>
        <stp>LAST_PRICE</stp>
        <stp>[Crispin Spreadsheet2.xlsx]Portfolio!R16C12</stp>
        <tr r="L16" s="2"/>
      </tp>
      <tp>
        <v>1.56169</v>
        <stp/>
        <stp>##V3_BDPV12</stp>
        <stp>EURAUD Curncy</stp>
        <stp>LAST_PRICE</stp>
        <stp>[Crispin Spreadsheet2.xlsx]Portfolio!R15C12</stp>
        <tr r="L15" s="2"/>
      </tp>
      <tp>
        <v>1.56169</v>
        <stp/>
        <stp>##V3_BDPV12</stp>
        <stp>EURAUD Curncy</stp>
        <stp>LAST_PRICE</stp>
        <stp>[Crispin Spreadsheet2.xlsx]Portfolio!R14C12</stp>
        <tr r="L14" s="2"/>
      </tp>
      <tp>
        <v>1.56169</v>
        <stp/>
        <stp>##V3_BDPV12</stp>
        <stp>EURAUD Curncy</stp>
        <stp>LAST_PRICE</stp>
        <stp>[Crispin Spreadsheet2.xlsx]Portfolio!R13C12</stp>
        <tr r="L13" s="2"/>
      </tp>
      <tp>
        <v>1.56169</v>
        <stp/>
        <stp>##V3_BDPV12</stp>
        <stp>EURAUD Curncy</stp>
        <stp>LAST_PRICE</stp>
        <stp>[Crispin Spreadsheet2.xlsx]Portfolio!R11C12</stp>
        <tr r="L11" s="2"/>
      </tp>
      <tp>
        <v>1.56169</v>
        <stp/>
        <stp>##V3_BDPV12</stp>
        <stp>EURAUD Curncy</stp>
        <stp>LAST_PRICE</stp>
        <stp>[Crispin Spreadsheet2.xlsx]Portfolio!R10C12</stp>
        <tr r="L10" s="2"/>
      </tp>
      <tp>
        <v>9.6476000000000006</v>
        <stp/>
        <stp>##V3_BDPV12</stp>
        <stp>EURHKD Curncy</stp>
        <stp>LAST_PRICE</stp>
        <stp>[Crispin Spreadsheet2.xlsx]Portfolio!R81C12</stp>
        <tr r="L81" s="2"/>
      </tp>
      <tp>
        <v>9.6476000000000006</v>
        <stp/>
        <stp>##V3_BDPV12</stp>
        <stp>EURHKD Curncy</stp>
        <stp>LAST_PRICE</stp>
        <stp>[Crispin Spreadsheet2.xlsx]Portfolio!R83C12</stp>
        <tr r="L83" s="2"/>
      </tp>
      <tp>
        <v>9.6476000000000006</v>
        <stp/>
        <stp>##V3_BDPV12</stp>
        <stp>EURHKD Curncy</stp>
        <stp>LAST_PRICE</stp>
        <stp>[Crispin Spreadsheet2.xlsx]Portfolio!R82C12</stp>
        <tr r="L82" s="2"/>
      </tp>
      <tp t="s">
        <v>ARTNET AG - REG</v>
        <stp/>
        <stp>##V3_BDPV12</stp>
        <stp>ART GY Equity</stp>
        <stp>NAME</stp>
        <stp>[Crispin Spreadsheet.xlsx]Portfolio!R62C4</stp>
        <tr r="D62" s="2"/>
      </tp>
      <tp t="s">
        <v>JPY</v>
        <stp/>
        <stp>##V3_BDPV12</stp>
        <stp>8306 JT Equity</stp>
        <stp>CRNCY</stp>
        <stp>[Crispin Spreadsheet.xlsx]Portfolio!R101C3</stp>
        <tr r="C101" s="2"/>
      </tp>
      <tp>
        <v>7.8217999999999996</v>
        <stp/>
        <stp>##V3_BDPV12</stp>
        <stp>USDHKD Curncy</stp>
        <stp>PX_YEST_CLOSE</stp>
        <stp>[Crispin Spreadsheet.xlsx]Portfolio!R306C5</stp>
        <tr r="E306" s="2"/>
      </tp>
      <tp>
        <v>27.45</v>
        <stp/>
        <stp>##V3_BDPV12</stp>
        <stp>EDEN FP Equity</stp>
        <stp>LAST_PRICE</stp>
        <stp>[Crispin Spreadsheet2.xlsx]Portfolio!R44C6</stp>
        <tr r="F44" s="2"/>
      </tp>
      <tp>
        <v>0.88580999999999999</v>
        <stp/>
        <stp>##V3_BDPV12</stp>
        <stp>EURGBP Curncy</stp>
        <stp>PX_YEST_CLOSE</stp>
        <stp>[Crispin Spreadsheet.xlsx]Portfolio!R299C5</stp>
        <tr r="E299" s="2"/>
      </tp>
      <tp>
        <v>106.56</v>
        <stp/>
        <stp>##V3_BDPV12</stp>
        <stp>USDJPY Curncy</stp>
        <stp>PX_YEST_CLOSE</stp>
        <stp>[Crispin Spreadsheet.xlsx]Portfolio!R305C5</stp>
        <tr r="E305" s="2"/>
      </tp>
      <tp>
        <v>22.48</v>
        <stp/>
        <stp>##V3_BDPV12</stp>
        <stp>IFX GY Equity</stp>
        <stp>LAST_PRICE</stp>
        <stp>[Crispin Spreadsheet2.xlsx]Portfolio!R64C6</stp>
        <tr r="F64" s="2"/>
      </tp>
      <tp t="s">
        <v>ROLLS-ROYCE HOLDINGS PLC</v>
        <stp/>
        <stp>##V3_BDPV12</stp>
        <stp>RR/ LN Equity</stp>
        <stp>NAME</stp>
        <stp>[Crispin Spreadsheet.xlsx]Portfolio!R192C4</stp>
        <tr r="D192" s="2"/>
      </tp>
      <tp t="s">
        <v>BAE SYSTEMS PLC</v>
        <stp/>
        <stp>##V3_BDPV12</stp>
        <stp>BA/ LN Equity</stp>
        <stp>NAME</stp>
        <stp>[Crispin Spreadsheet.xlsx]Portfolio!R152C4</stp>
        <tr r="D152" s="2"/>
      </tp>
      <tp t="s">
        <v>AUD</v>
        <stp/>
        <stp>##V3_BDPV12</stp>
        <stp>EURAUD Curncy</stp>
        <stp>CRNCY</stp>
        <stp>[Crispin Spreadsheet.xlsx]Portfolio!R314C3</stp>
        <tr r="C314" s="2"/>
      </tp>
      <tp>
        <v>1.2413000000000001</v>
        <stp/>
        <stp>##V3_BDPV12</stp>
        <stp>EURUSD Curncy</stp>
        <stp>PX_YEST_CLOSE</stp>
        <stp>[Crispin Spreadsheet.xlsx]Portfolio!R275C5</stp>
        <tr r="E275" s="2"/>
      </tp>
      <tp>
        <v>1.4014</v>
        <stp/>
        <stp>##V3_BDPV12</stp>
        <stp>GBPUSD Curncy</stp>
        <stp>PX_YEST_CLOSE</stp>
        <stp>[Crispin Spreadsheet.xlsx]Portfolio!R315C5</stp>
        <tr r="E315" s="2"/>
      </tp>
      <tp t="s">
        <v>BANCA IFIS SPA</v>
        <stp/>
        <stp>##V3_BDPV12</stp>
        <stp>IF IM Equity</stp>
        <stp>NAME</stp>
        <stp>[Crispin Spreadsheet.xlsx]Portfolio!R91C4</stp>
        <tr r="D91" s="2"/>
      </tp>
      <tp>
        <v>27.25</v>
        <stp/>
        <stp>##V3_BDPV12</stp>
        <stp>1128 HK Equity</stp>
        <stp>PX_YEST_CLOSE</stp>
        <stp>[Crispin Spreadsheet.xlsx]Portfolio!R83C5</stp>
        <tr r="E83" s="2"/>
      </tp>
      <tp t="s">
        <v>ORIX CORP</v>
        <stp/>
        <stp>##V3_BDPV12</stp>
        <stp>8591 JT Equity</stp>
        <stp>NAME</stp>
        <stp>[Crispin Spreadsheet.xlsx]Portfolio!R102C4</stp>
        <tr r="D102" s="2"/>
      </tp>
      <tp t="s">
        <v>SQUARE ENIX HOLDINGS CO LTD</v>
        <stp/>
        <stp>##V3_BDPV12</stp>
        <stp>9684 JT Equity</stp>
        <stp>NAME</stp>
        <stp>[Crispin Spreadsheet.xlsx]Portfolio!R107C4</stp>
        <tr r="D107" s="2"/>
      </tp>
      <tp t="s">
        <v>COMMONWEALTH BANK OF AUSTRAL</v>
        <stp/>
        <stp>##V3_BDPV12</stp>
        <stp>CBA AU Equity</stp>
        <stp>NAME</stp>
        <stp>[Crispin Spreadsheet.xlsx]Portfolio!R11C4</stp>
        <tr r="D11" s="2"/>
      </tp>
      <tp>
        <v>947</v>
        <stp/>
        <stp>##V3_BDPV12</stp>
        <stp>7224 JT Equity</stp>
        <stp>PX_YEST_CLOSE</stp>
        <stp>[Crispin Spreadsheet.xlsx]Portfolio!R104C5</stp>
        <tr r="E104" s="2"/>
      </tp>
      <tp>
        <v>7.9828000000000001</v>
        <stp/>
        <stp>##V3_BDPV12</stp>
        <stp>USDSEK Curncy</stp>
        <stp>PX_YEST_CLOSE</stp>
        <stp>[Crispin Spreadsheet.xlsx]Portfolio!R302C5</stp>
        <tr r="E302" s="2"/>
      </tp>
      <tp>
        <v>1.2331000000000001</v>
        <stp/>
        <stp>##V3_BDPV12</stp>
        <stp>EUR Curncy</stp>
        <stp>LAST_PRICE</stp>
        <stp>[Crispin Spreadsheet2.xlsx]Portfolio!R88C12</stp>
        <tr r="L88" s="2"/>
      </tp>
      <tp>
        <v>1.2331000000000001</v>
        <stp/>
        <stp>##V3_BDPV12</stp>
        <stp>EUR Curncy</stp>
        <stp>LAST_PRICE</stp>
        <stp>[Crispin Spreadsheet2.xlsx]Portfolio!R86C12</stp>
        <tr r="L86" s="2"/>
      </tp>
      <tp>
        <v>1.2331000000000001</v>
        <stp/>
        <stp>##V3_BDPV12</stp>
        <stp>EUR Curncy</stp>
        <stp>LAST_PRICE</stp>
        <stp>[Crispin Spreadsheet2.xlsx]Portfolio!R66C12</stp>
        <tr r="L66" s="2"/>
      </tp>
      <tp>
        <v>1.2331000000000001</v>
        <stp/>
        <stp>##V3_BDPV12</stp>
        <stp>EUR Curncy</stp>
        <stp>LAST_PRICE</stp>
        <stp>[Crispin Spreadsheet2.xlsx]Portfolio!R32C12</stp>
        <tr r="L32" s="2"/>
      </tp>
      <tp>
        <v>1.2331000000000001</v>
        <stp/>
        <stp>##V3_BDPV12</stp>
        <stp>EUR Curncy</stp>
        <stp>LAST_PRICE</stp>
        <stp>[Crispin Spreadsheet2.xlsx]Portfolio!R12C12</stp>
        <tr r="L12" s="2"/>
      </tp>
      <tp>
        <v>1.2413000000000001</v>
        <stp/>
        <stp>##V3_BDPV12</stp>
        <stp>EURUSD Curncy</stp>
        <stp>PX_YEST_CLOSE</stp>
        <stp>[Crispin Spreadsheet.xlsx]Portfolio!R294C5</stp>
        <tr r="E294" s="2"/>
      </tp>
      <tp t="s">
        <v>GBP</v>
        <stp/>
        <stp>##V3_BDPV12</stp>
        <stp>EURGBP Curncy</stp>
        <stp>CRNCY</stp>
        <stp>[Crispin Spreadsheet.xlsx]Portfolio!R313C3</stp>
        <tr r="C313" s="2"/>
      </tp>
      <tp>
        <v>56.369799999999998</v>
        <stp/>
        <stp>##V3_BDPV12</stp>
        <stp>USDRUB Curncy</stp>
        <stp>PX_YEST_CLOSE</stp>
        <stp>[Crispin Spreadsheet.xlsx]Portfolio!R303C5</stp>
        <tr r="E303" s="2"/>
      </tp>
      <tp>
        <v>3505</v>
        <stp/>
        <stp>##V3_BDPV12</stp>
        <stp>6753 JT Equity</stp>
        <stp>LAST_PRICE</stp>
        <stp>[Crispin Spreadsheet.xlsx]Portfolio!R103C6</stp>
        <tr r="F103" s="2"/>
      </tp>
      <tp>
        <v>44.6</v>
        <stp/>
        <stp>##V3_BDPV12</stp>
        <stp>1928 HK Equity</stp>
        <stp>PX_YEST_CLOSE</stp>
        <stp>[Crispin Spreadsheet.xlsx]Portfolio!R82C5</stp>
        <tr r="E82" s="2"/>
      </tp>
      <tp>
        <v>9.9091000000000005</v>
        <stp/>
        <stp>##V3_BDPV12</stp>
        <stp>EURSEK Curncy</stp>
        <stp>PREV_CLOSE_VALUE_REALTIME</stp>
        <stp>[Crispin Spreadsheet.xlsx]Portfolio!R133C28</stp>
        <tr r="AB133" s="2"/>
      </tp>
      <tp>
        <v>9.9091000000000005</v>
        <stp/>
        <stp>##V3_BDPV12</stp>
        <stp>EURSEK Curncy</stp>
        <stp>PREV_CLOSE_VALUE_REALTIME</stp>
        <stp>[Crispin Spreadsheet.xlsx]Portfolio!R132C28</stp>
        <tr r="AB132" s="2"/>
      </tp>
      <tp>
        <v>9.9091000000000005</v>
        <stp/>
        <stp>##V3_BDPV12</stp>
        <stp>EURSEK Curncy</stp>
        <stp>PREV_CLOSE_VALUE_REALTIME</stp>
        <stp>[Crispin Spreadsheet.xlsx]Portfolio!R131C28</stp>
        <tr r="AB131" s="2"/>
      </tp>
      <tp>
        <v>9.9091000000000005</v>
        <stp/>
        <stp>##V3_BDPV12</stp>
        <stp>EURSEK Curncy</stp>
        <stp>PREV_CLOSE_VALUE_REALTIME</stp>
        <stp>[Crispin Spreadsheet.xlsx]Portfolio!R135C28</stp>
        <tr r="AB135" s="2"/>
      </tp>
      <tp>
        <v>9.9091000000000005</v>
        <stp/>
        <stp>##V3_BDPV12</stp>
        <stp>EURSEK Curncy</stp>
        <stp>PREV_CLOSE_VALUE_REALTIME</stp>
        <stp>[Crispin Spreadsheet.xlsx]Portfolio!R134C28</stp>
        <tr r="AB134" s="2"/>
      </tp>
      <tp t="s">
        <v>SOFTBANK GROUP CORP</v>
        <stp/>
        <stp>##V3_BDPV12</stp>
        <stp>9984 JT Equity</stp>
        <stp>NAME</stp>
        <stp>[Crispin Spreadsheet.xlsx]Portfolio!R106C4</stp>
        <tr r="D106" s="2"/>
      </tp>
      <tp t="s">
        <v>RECKITT BENCKISER GROUP PLC</v>
        <stp/>
        <stp>##V3_BDPV12</stp>
        <stp>RB/ LN Equity</stp>
        <stp>NAME</stp>
        <stp>[Crispin Spreadsheet.xlsx]Portfolio!R190C4</stp>
        <tr r="D190" s="2"/>
      </tp>
      <tp t="s">
        <v>WESTGOLD RESOURCES LTD</v>
        <stp/>
        <stp>##V3_BDPV12</stp>
        <stp>WGX AU Equity</stp>
        <stp>NAME</stp>
        <stp>[Crispin Spreadsheet.xlsx]Portfolio!R17C4</stp>
        <tr r="D17" s="2"/>
      </tp>
      <tp t="s">
        <v>TURQUOISE HILL RESOURCES LTD</v>
        <stp/>
        <stp>##V3_BDPV12</stp>
        <stp>TRQ CN Equity</stp>
        <stp>NAME</stp>
        <stp>[Crispin Spreadsheet.xlsx]Portfolio!R29C4</stp>
        <tr r="D29" s="2"/>
      </tp>
      <tp t="s">
        <v>HERMES INTERNATIONAL</v>
        <stp/>
        <stp>##V3_BDPV12</stp>
        <stp>RMS FP Equity</stp>
        <stp>NAME</stp>
        <stp>[Crispin Spreadsheet.xlsx]Portfolio!R48C4</stp>
        <tr r="D48" s="2"/>
      </tp>
      <tp>
        <v>4831</v>
        <stp/>
        <stp>##V3_BDPV12</stp>
        <stp>8316 JT Equity</stp>
        <stp>PX_YEST_CLOSE</stp>
        <stp>[Crispin Spreadsheet.xlsx]Portfolio!R108C5</stp>
        <tr r="E108" s="2"/>
      </tp>
      <tp t="s">
        <v>AUD</v>
        <stp/>
        <stp>##V3_BDPV12</stp>
        <stp>EURAUD Curncy</stp>
        <stp>CRNCY</stp>
        <stp>[Crispin Spreadsheet.xlsx]Portfolio!R286C3</stp>
        <tr r="C286" s="2"/>
      </tp>
      <tp>
        <v>1.4014</v>
        <stp/>
        <stp>##V3_BDPV12</stp>
        <stp>GBPUSD Curncy</stp>
        <stp>PX_YEST_CLOSE</stp>
        <stp>[Crispin Spreadsheet.xlsx]Portfolio!R287C5</stp>
        <tr r="E287" s="2"/>
      </tp>
      <tp>
        <v>1914</v>
        <stp/>
        <stp>##V3_BDPV12</stp>
        <stp>8591 JT Equity</stp>
        <stp>LAST_PRICE</stp>
        <stp>[Crispin Spreadsheet.xlsx]Portfolio!R102C6</stp>
        <tr r="F102" s="2"/>
      </tp>
      <tp>
        <v>56.369799999999998</v>
        <stp/>
        <stp>##V3_BDPV12</stp>
        <stp>USDRUB Curncy</stp>
        <stp>PX_YEST_CLOSE</stp>
        <stp>[Crispin Spreadsheet.xlsx]Portfolio!R270C5</stp>
        <tr r="E270" s="2"/>
      </tp>
      <tp>
        <v>16.365200000000002</v>
        <stp/>
        <stp>##V3_BDPV12</stp>
        <stp>GBPZAR Curncy</stp>
        <stp>PX_YEST_CLOSE</stp>
        <stp>[Crispin Spreadsheet.xlsx]Portfolio!R318C5</stp>
        <tr r="E318" s="2"/>
      </tp>
      <tp>
        <v>220</v>
        <stp/>
        <stp>##V3_BDPV12</stp>
        <stp>6740 JT Equity</stp>
        <stp>PX_YEST_CLOSE</stp>
        <stp>[Crispin Spreadsheet.xlsx]Portfolio!R99C5</stp>
        <tr r="E99" s="2"/>
      </tp>
      <tp>
        <v>132.26</v>
        <stp/>
        <stp>##V3_BDPV12</stp>
        <stp>EURJPY Curncy</stp>
        <stp>LAST_PRICE</stp>
        <stp>[Crispin Spreadsheet2.xlsx]Portfolio!R99C12</stp>
        <tr r="L99" s="2"/>
      </tp>
      <tp>
        <v>132.26</v>
        <stp/>
        <stp>##V3_BDPV12</stp>
        <stp>EURJPY Curncy</stp>
        <stp>LAST_PRICE</stp>
        <stp>[Crispin Spreadsheet2.xlsx]Portfolio!R96C12</stp>
        <tr r="L96" s="2"/>
      </tp>
      <tp t="s">
        <v>EUR</v>
        <stp/>
        <stp>##V3_BDPV12</stp>
        <stp>UN01 GY Equity</stp>
        <stp>CRNCY</stp>
        <stp>[Crispin Spreadsheet.xlsx]Portfolio!R70C3</stp>
        <tr r="C70" s="2"/>
      </tp>
      <tp t="s">
        <v>EUR</v>
        <stp/>
        <stp>##V3_BDPV12</stp>
        <stp>ZIL2 GY Equity</stp>
        <stp>CRNCY</stp>
        <stp>[Crispin Spreadsheet.xlsx]Portfolio!R63C3</stp>
        <tr r="C63" s="2"/>
      </tp>
      <tp>
        <v>6357</v>
        <stp/>
        <stp>##V3_BDPV12</stp>
        <stp>4911 JT Equity</stp>
        <stp>PX_YEST_CLOSE</stp>
        <stp>[Crispin Spreadsheet.xlsx]Portfolio!R105C5</stp>
        <tr r="E105" s="2"/>
      </tp>
      <tp t="s">
        <v>AUD</v>
        <stp/>
        <stp>##V3_BDPV12</stp>
        <stp>EURAUD Curncy</stp>
        <stp>CRNCY</stp>
        <stp>[Crispin Spreadsheet.xlsx]Portfolio!R267C3</stp>
        <tr r="C267" s="2"/>
      </tp>
      <tp>
        <v>946</v>
        <stp/>
        <stp>##V3_BDPV12</stp>
        <stp>7224 JT Equity</stp>
        <stp>LAST_PRICE</stp>
        <stp>[Crispin Spreadsheet.xlsx]Portfolio!R104C6</stp>
        <tr r="F104" s="2"/>
      </tp>
      <tp t="s">
        <v>SHARP CORP</v>
        <stp/>
        <stp>##V3_BDPV12</stp>
        <stp>6753 JT Equity</stp>
        <stp>NAME</stp>
        <stp>[Crispin Spreadsheet.xlsx]Portfolio!R103C4</stp>
        <tr r="D103" s="2"/>
      </tp>
      <tp t="s">
        <v>SHINMAYWA INDUSTRIES LTD</v>
        <stp/>
        <stp>##V3_BDPV12</stp>
        <stp>7224 JT Equity</stp>
        <stp>NAME</stp>
        <stp>[Crispin Spreadsheet.xlsx]Portfolio!R104C4</stp>
        <tr r="D104" s="2"/>
      </tp>
      <tp t="s">
        <v>WOOLWORTHS GROUP LTD</v>
        <stp/>
        <stp>##V3_BDPV12</stp>
        <stp>WOW AU Equity</stp>
        <stp>NAME</stp>
        <stp>[Crispin Spreadsheet.xlsx]Portfolio!R19C4</stp>
        <tr r="D19" s="2"/>
      </tp>
      <tp t="s">
        <v>AUD</v>
        <stp/>
        <stp>##V3_BDPV12</stp>
        <stp>EURAUD Curncy</stp>
        <stp>CRNCY</stp>
        <stp>[Crispin Spreadsheet.xlsx]Portfolio!R300C3</stp>
        <tr r="C300" s="2"/>
      </tp>
      <tp>
        <v>1.4014</v>
        <stp/>
        <stp>##V3_BDPV12</stp>
        <stp>GBPUSD Curncy</stp>
        <stp>PX_YEST_CLOSE</stp>
        <stp>[Crispin Spreadsheet.xlsx]Portfolio!R301C5</stp>
        <tr r="E301" s="2"/>
      </tp>
      <tp>
        <v>4375</v>
        <stp/>
        <stp>##V3_BDPV12</stp>
        <stp>9684 JT Equity</stp>
        <stp>LAST_PRICE</stp>
        <stp>[Crispin Spreadsheet.xlsx]Portfolio!R107C6</stp>
        <tr r="F107" s="2"/>
      </tp>
      <tp t="s">
        <v>GBP</v>
        <stp/>
        <stp>##V3_BDPV12</stp>
        <stp>EURGBP Curncy</stp>
        <stp>CRNCY</stp>
        <stp>[Crispin Spreadsheet.xlsx]Portfolio!R266C3</stp>
        <tr r="C266" s="2"/>
      </tp>
      <tp t="s">
        <v>VALLOUREC SA</v>
        <stp/>
        <stp>##V3_BDPV12</stp>
        <stp>VK FP Equity</stp>
        <stp>NAME</stp>
        <stp>[Crispin Spreadsheet.xlsx]Portfolio!R57C4</stp>
        <tr r="D57" s="2"/>
      </tp>
      <tp>
        <v>1715</v>
        <stp/>
        <stp>##V3_BDPV12</stp>
        <stp>8929 JT Equity</stp>
        <stp>PX_YEST_CLOSE</stp>
        <stp>[Crispin Spreadsheet.xlsx]Portfolio!R96C5</stp>
        <tr r="E96" s="2"/>
      </tp>
      <tp t="s">
        <v>MITSUBISHI UFJ FINANCIAL GRO</v>
        <stp/>
        <stp>##V3_BDPV12</stp>
        <stp>8306 JT Equity</stp>
        <stp>NAME</stp>
        <stp>[Crispin Spreadsheet.xlsx]Portfolio!R101C4</stp>
        <tr r="D101" s="2"/>
      </tp>
      <tp t="s">
        <v>REMY COINTREAU</v>
        <stp/>
        <stp>##V3_BDPV12</stp>
        <stp>RCO FP Equity</stp>
        <stp>NAME</stp>
        <stp>[Crispin Spreadsheet.xlsx]Portfolio!R51C4</stp>
        <tr r="D51" s="2"/>
      </tp>
      <tp>
        <v>14.4937</v>
        <stp/>
        <stp>##V3_BDPV12</stp>
        <stp>EURZAr Curncy</stp>
        <stp>PREV_CLOSE_VALUE_REALTIME</stp>
        <stp>[Crispin Spreadsheet.xlsx]Portfolio!R127C28</stp>
        <tr r="AB127" s="2"/>
      </tp>
      <tp>
        <v>14.4937</v>
        <stp/>
        <stp>##V3_BDPV12</stp>
        <stp>EURZAr Curncy</stp>
        <stp>PREV_CLOSE_VALUE_REALTIME</stp>
        <stp>[Crispin Spreadsheet.xlsx]Portfolio!R128C28</stp>
        <tr r="AB128" s="2"/>
      </tp>
      <tp>
        <v>7.9828000000000001</v>
        <stp/>
        <stp>##V3_BDPV12</stp>
        <stp>USDSEK Curncy</stp>
        <stp>PX_YEST_CLOSE</stp>
        <stp>[Crispin Spreadsheet.xlsx]Portfolio!R316C5</stp>
        <tr r="E316" s="2"/>
      </tp>
      <tp>
        <v>56.369799999999998</v>
        <stp/>
        <stp>##V3_BDPV12</stp>
        <stp>USDRUB Curncy</stp>
        <stp>PX_YEST_CLOSE</stp>
        <stp>[Crispin Spreadsheet.xlsx]Portfolio!R317C5</stp>
        <tr r="E317" s="2"/>
      </tp>
      <tp t="s">
        <v>EDF</v>
        <stp/>
        <stp>##V3_BDPV12</stp>
        <stp>EDF FP Equity</stp>
        <stp>NAME</stp>
        <stp>[Crispin Spreadsheet.xlsx]Portfolio!R45C4</stp>
        <tr r="D45" s="2"/>
      </tp>
      <tp t="s">
        <v>#N/A Start Date</v>
        <stp/>
        <stp>##V3_BDHV12</stp>
        <stp>AAPL US Equity</stp>
        <stp>LAST_PRICE</stp>
        <stp/>
        <stp/>
        <stp>[Crispin Spreadsheet.xlsx]Portfolio!R212C32</stp>
        <tr r="AF212" s="2"/>
      </tp>
      <tp>
        <v>0.88580999999999999</v>
        <stp/>
        <stp>##V3_BDPV12</stp>
        <stp>EURGBp Curncy</stp>
        <stp>PREV_CLOSE_VALUE_REALTIME</stp>
        <stp>[Crispin Spreadsheet.xlsx]Portfolio!R206C28</stp>
        <tr r="AB206" s="2"/>
      </tp>
      <tp>
        <v>0.88580999999999999</v>
        <stp/>
        <stp>##V3_BDPV12</stp>
        <stp>EURGBp Curncy</stp>
        <stp>PREV_CLOSE_VALUE_REALTIME</stp>
        <stp>[Crispin Spreadsheet.xlsx]Portfolio!R205C28</stp>
        <tr r="AB205" s="2"/>
      </tp>
      <tp>
        <v>0.88580999999999999</v>
        <stp/>
        <stp>##V3_BDPV12</stp>
        <stp>EURGBp Curncy</stp>
        <stp>PREV_CLOSE_VALUE_REALTIME</stp>
        <stp>[Crispin Spreadsheet.xlsx]Portfolio!R204C28</stp>
        <tr r="AB204" s="2"/>
      </tp>
      <tp>
        <v>0.88580999999999999</v>
        <stp/>
        <stp>##V3_BDPV12</stp>
        <stp>EURGBp Curncy</stp>
        <stp>PREV_CLOSE_VALUE_REALTIME</stp>
        <stp>[Crispin Spreadsheet.xlsx]Portfolio!R203C28</stp>
        <tr r="AB203" s="2"/>
      </tp>
      <tp>
        <v>0.88580999999999999</v>
        <stp/>
        <stp>##V3_BDPV12</stp>
        <stp>EURGBp Curncy</stp>
        <stp>PREV_CLOSE_VALUE_REALTIME</stp>
        <stp>[Crispin Spreadsheet.xlsx]Portfolio!R202C28</stp>
        <tr r="AB202" s="2"/>
      </tp>
      <tp>
        <v>0.88580999999999999</v>
        <stp/>
        <stp>##V3_BDPV12</stp>
        <stp>EURGBp Curncy</stp>
        <stp>PREV_CLOSE_VALUE_REALTIME</stp>
        <stp>[Crispin Spreadsheet.xlsx]Portfolio!R201C28</stp>
        <tr r="AB201" s="2"/>
      </tp>
      <tp>
        <v>0.88580999999999999</v>
        <stp/>
        <stp>##V3_BDPV12</stp>
        <stp>EURGBp Curncy</stp>
        <stp>PREV_CLOSE_VALUE_REALTIME</stp>
        <stp>[Crispin Spreadsheet.xlsx]Portfolio!R149C28</stp>
        <tr r="AB149" s="2"/>
      </tp>
      <tp>
        <v>0.88580999999999999</v>
        <stp/>
        <stp>##V3_BDPV12</stp>
        <stp>EURGBp Curncy</stp>
        <stp>PREV_CLOSE_VALUE_REALTIME</stp>
        <stp>[Crispin Spreadsheet.xlsx]Portfolio!R148C28</stp>
        <tr r="AB148" s="2"/>
      </tp>
      <tp>
        <v>0.88580999999999999</v>
        <stp/>
        <stp>##V3_BDPV12</stp>
        <stp>EURGBp Curncy</stp>
        <stp>PREV_CLOSE_VALUE_REALTIME</stp>
        <stp>[Crispin Spreadsheet.xlsx]Portfolio!R147C28</stp>
        <tr r="AB147" s="2"/>
      </tp>
      <tp>
        <v>0.88580999999999999</v>
        <stp/>
        <stp>##V3_BDPV12</stp>
        <stp>EURGBp Curncy</stp>
        <stp>PREV_CLOSE_VALUE_REALTIME</stp>
        <stp>[Crispin Spreadsheet.xlsx]Portfolio!R146C28</stp>
        <tr r="AB146" s="2"/>
      </tp>
      <tp>
        <v>0.88580999999999999</v>
        <stp/>
        <stp>##V3_BDPV12</stp>
        <stp>EURGBp Curncy</stp>
        <stp>PREV_CLOSE_VALUE_REALTIME</stp>
        <stp>[Crispin Spreadsheet.xlsx]Portfolio!R145C28</stp>
        <tr r="AB145" s="2"/>
      </tp>
      <tp>
        <v>0.88580999999999999</v>
        <stp/>
        <stp>##V3_BDPV12</stp>
        <stp>EURGBp Curncy</stp>
        <stp>PREV_CLOSE_VALUE_REALTIME</stp>
        <stp>[Crispin Spreadsheet.xlsx]Portfolio!R144C28</stp>
        <tr r="AB144" s="2"/>
      </tp>
      <tp>
        <v>0.88580999999999999</v>
        <stp/>
        <stp>##V3_BDPV12</stp>
        <stp>EURGBp Curncy</stp>
        <stp>PREV_CLOSE_VALUE_REALTIME</stp>
        <stp>[Crispin Spreadsheet.xlsx]Portfolio!R159C28</stp>
        <tr r="AB159" s="2"/>
      </tp>
      <tp>
        <v>0.88580999999999999</v>
        <stp/>
        <stp>##V3_BDPV12</stp>
        <stp>EURGBp Curncy</stp>
        <stp>PREV_CLOSE_VALUE_REALTIME</stp>
        <stp>[Crispin Spreadsheet.xlsx]Portfolio!R158C28</stp>
        <tr r="AB158" s="2"/>
      </tp>
      <tp>
        <v>0.88580999999999999</v>
        <stp/>
        <stp>##V3_BDPV12</stp>
        <stp>EURGBp Curncy</stp>
        <stp>PREV_CLOSE_VALUE_REALTIME</stp>
        <stp>[Crispin Spreadsheet.xlsx]Portfolio!R154C28</stp>
        <tr r="AB154" s="2"/>
      </tp>
      <tp>
        <v>0.88580999999999999</v>
        <stp/>
        <stp>##V3_BDPV12</stp>
        <stp>EURGBp Curncy</stp>
        <stp>PREV_CLOSE_VALUE_REALTIME</stp>
        <stp>[Crispin Spreadsheet.xlsx]Portfolio!R153C28</stp>
        <tr r="AB153" s="2"/>
      </tp>
      <tp>
        <v>0.88580999999999999</v>
        <stp/>
        <stp>##V3_BDPV12</stp>
        <stp>EURGBp Curncy</stp>
        <stp>PREV_CLOSE_VALUE_REALTIME</stp>
        <stp>[Crispin Spreadsheet.xlsx]Portfolio!R152C28</stp>
        <tr r="AB152" s="2"/>
      </tp>
      <tp>
        <v>0.88580999999999999</v>
        <stp/>
        <stp>##V3_BDPV12</stp>
        <stp>EURGBp Curncy</stp>
        <stp>PREV_CLOSE_VALUE_REALTIME</stp>
        <stp>[Crispin Spreadsheet.xlsx]Portfolio!R151C28</stp>
        <tr r="AB151" s="2"/>
      </tp>
      <tp>
        <v>0.88580999999999999</v>
        <stp/>
        <stp>##V3_BDPV12</stp>
        <stp>EURGBp Curncy</stp>
        <stp>PREV_CLOSE_VALUE_REALTIME</stp>
        <stp>[Crispin Spreadsheet.xlsx]Portfolio!R150C28</stp>
        <tr r="AB150" s="2"/>
      </tp>
      <tp>
        <v>0.88580999999999999</v>
        <stp/>
        <stp>##V3_BDPV12</stp>
        <stp>EURGBp Curncy</stp>
        <stp>PREV_CLOSE_VALUE_REALTIME</stp>
        <stp>[Crispin Spreadsheet.xlsx]Portfolio!R167C28</stp>
        <tr r="AB167" s="2"/>
      </tp>
      <tp>
        <v>0.88580999999999999</v>
        <stp/>
        <stp>##V3_BDPV12</stp>
        <stp>EURGBp Curncy</stp>
        <stp>PREV_CLOSE_VALUE_REALTIME</stp>
        <stp>[Crispin Spreadsheet.xlsx]Portfolio!R166C28</stp>
        <tr r="AB166" s="2"/>
      </tp>
      <tp>
        <v>0.88580999999999999</v>
        <stp/>
        <stp>##V3_BDPV12</stp>
        <stp>EURGBp Curncy</stp>
        <stp>PREV_CLOSE_VALUE_REALTIME</stp>
        <stp>[Crispin Spreadsheet.xlsx]Portfolio!R164C28</stp>
        <tr r="AB164" s="2"/>
      </tp>
      <tp>
        <v>0.88580999999999999</v>
        <stp/>
        <stp>##V3_BDPV12</stp>
        <stp>EURGBp Curncy</stp>
        <stp>PREV_CLOSE_VALUE_REALTIME</stp>
        <stp>[Crispin Spreadsheet.xlsx]Portfolio!R163C28</stp>
        <tr r="AB163" s="2"/>
      </tp>
      <tp>
        <v>0.88580999999999999</v>
        <stp/>
        <stp>##V3_BDPV12</stp>
        <stp>EURGBp Curncy</stp>
        <stp>PREV_CLOSE_VALUE_REALTIME</stp>
        <stp>[Crispin Spreadsheet.xlsx]Portfolio!R162C28</stp>
        <tr r="AB162" s="2"/>
      </tp>
      <tp>
        <v>0.88580999999999999</v>
        <stp/>
        <stp>##V3_BDPV12</stp>
        <stp>EURGBp Curncy</stp>
        <stp>PREV_CLOSE_VALUE_REALTIME</stp>
        <stp>[Crispin Spreadsheet.xlsx]Portfolio!R161C28</stp>
        <tr r="AB161" s="2"/>
      </tp>
      <tp>
        <v>0.88580999999999999</v>
        <stp/>
        <stp>##V3_BDPV12</stp>
        <stp>EURGBp Curncy</stp>
        <stp>PREV_CLOSE_VALUE_REALTIME</stp>
        <stp>[Crispin Spreadsheet.xlsx]Portfolio!R160C28</stp>
        <tr r="AB160" s="2"/>
      </tp>
      <tp>
        <v>0.88580999999999999</v>
        <stp/>
        <stp>##V3_BDPV12</stp>
        <stp>EURGBp Curncy</stp>
        <stp>PREV_CLOSE_VALUE_REALTIME</stp>
        <stp>[Crispin Spreadsheet.xlsx]Portfolio!R179C28</stp>
        <tr r="AB179" s="2"/>
      </tp>
      <tp>
        <v>0.88580999999999999</v>
        <stp/>
        <stp>##V3_BDPV12</stp>
        <stp>EURGBp Curncy</stp>
        <stp>PREV_CLOSE_VALUE_REALTIME</stp>
        <stp>[Crispin Spreadsheet.xlsx]Portfolio!R177C28</stp>
        <tr r="AB177" s="2"/>
      </tp>
      <tp>
        <v>0.88580999999999999</v>
        <stp/>
        <stp>##V3_BDPV12</stp>
        <stp>EURGBp Curncy</stp>
        <stp>PREV_CLOSE_VALUE_REALTIME</stp>
        <stp>[Crispin Spreadsheet.xlsx]Portfolio!R176C28</stp>
        <tr r="AB176" s="2"/>
      </tp>
      <tp>
        <v>0.88580999999999999</v>
        <stp/>
        <stp>##V3_BDPV12</stp>
        <stp>EURGBp Curncy</stp>
        <stp>PREV_CLOSE_VALUE_REALTIME</stp>
        <stp>[Crispin Spreadsheet.xlsx]Portfolio!R175C28</stp>
        <tr r="AB175" s="2"/>
      </tp>
      <tp>
        <v>0.88580999999999999</v>
        <stp/>
        <stp>##V3_BDPV12</stp>
        <stp>EURGBp Curncy</stp>
        <stp>PREV_CLOSE_VALUE_REALTIME</stp>
        <stp>[Crispin Spreadsheet.xlsx]Portfolio!R172C28</stp>
        <tr r="AB172" s="2"/>
      </tp>
      <tp>
        <v>0.88580999999999999</v>
        <stp/>
        <stp>##V3_BDPV12</stp>
        <stp>EURGBp Curncy</stp>
        <stp>PREV_CLOSE_VALUE_REALTIME</stp>
        <stp>[Crispin Spreadsheet.xlsx]Portfolio!R171C28</stp>
        <tr r="AB171" s="2"/>
      </tp>
      <tp>
        <v>0.88580999999999999</v>
        <stp/>
        <stp>##V3_BDPV12</stp>
        <stp>EURGBp Curncy</stp>
        <stp>PREV_CLOSE_VALUE_REALTIME</stp>
        <stp>[Crispin Spreadsheet.xlsx]Portfolio!R170C28</stp>
        <tr r="AB170" s="2"/>
      </tp>
      <tp>
        <v>0.88580999999999999</v>
        <stp/>
        <stp>##V3_BDPV12</stp>
        <stp>EURGBp Curncy</stp>
        <stp>PREV_CLOSE_VALUE_REALTIME</stp>
        <stp>[Crispin Spreadsheet.xlsx]Portfolio!R188C28</stp>
        <tr r="AB188" s="2"/>
      </tp>
      <tp>
        <v>0.88580999999999999</v>
        <stp/>
        <stp>##V3_BDPV12</stp>
        <stp>EURGBp Curncy</stp>
        <stp>PREV_CLOSE_VALUE_REALTIME</stp>
        <stp>[Crispin Spreadsheet.xlsx]Portfolio!R186C28</stp>
        <tr r="AB186" s="2"/>
      </tp>
      <tp>
        <v>0.88580999999999999</v>
        <stp/>
        <stp>##V3_BDPV12</stp>
        <stp>EURGBp Curncy</stp>
        <stp>PREV_CLOSE_VALUE_REALTIME</stp>
        <stp>[Crispin Spreadsheet.xlsx]Portfolio!R185C28</stp>
        <tr r="AB185" s="2"/>
      </tp>
      <tp>
        <v>0.88580999999999999</v>
        <stp/>
        <stp>##V3_BDPV12</stp>
        <stp>EURGBp Curncy</stp>
        <stp>PREV_CLOSE_VALUE_REALTIME</stp>
        <stp>[Crispin Spreadsheet.xlsx]Portfolio!R181C28</stp>
        <tr r="AB181" s="2"/>
      </tp>
      <tp>
        <v>0.88580999999999999</v>
        <stp/>
        <stp>##V3_BDPV12</stp>
        <stp>EURGBp Curncy</stp>
        <stp>PREV_CLOSE_VALUE_REALTIME</stp>
        <stp>[Crispin Spreadsheet.xlsx]Portfolio!R180C28</stp>
        <tr r="AB180" s="2"/>
      </tp>
      <tp>
        <v>0.88580999999999999</v>
        <stp/>
        <stp>##V3_BDPV12</stp>
        <stp>EURGBp Curncy</stp>
        <stp>PREV_CLOSE_VALUE_REALTIME</stp>
        <stp>[Crispin Spreadsheet.xlsx]Portfolio!R199C28</stp>
        <tr r="AB199" s="2"/>
      </tp>
      <tp>
        <v>0.88580999999999999</v>
        <stp/>
        <stp>##V3_BDPV12</stp>
        <stp>EURGBp Curncy</stp>
        <stp>PREV_CLOSE_VALUE_REALTIME</stp>
        <stp>[Crispin Spreadsheet.xlsx]Portfolio!R198C28</stp>
        <tr r="AB198" s="2"/>
      </tp>
      <tp>
        <v>0.88580999999999999</v>
        <stp/>
        <stp>##V3_BDPV12</stp>
        <stp>EURGBp Curncy</stp>
        <stp>PREV_CLOSE_VALUE_REALTIME</stp>
        <stp>[Crispin Spreadsheet.xlsx]Portfolio!R197C28</stp>
        <tr r="AB197" s="2"/>
      </tp>
      <tp>
        <v>0.88580999999999999</v>
        <stp/>
        <stp>##V3_BDPV12</stp>
        <stp>EURGBp Curncy</stp>
        <stp>PREV_CLOSE_VALUE_REALTIME</stp>
        <stp>[Crispin Spreadsheet.xlsx]Portfolio!R192C28</stp>
        <tr r="AB192" s="2"/>
      </tp>
      <tp>
        <v>0.88580999999999999</v>
        <stp/>
        <stp>##V3_BDPV12</stp>
        <stp>EURGBp Curncy</stp>
        <stp>PREV_CLOSE_VALUE_REALTIME</stp>
        <stp>[Crispin Spreadsheet.xlsx]Portfolio!R190C28</stp>
        <tr r="AB190" s="2"/>
      </tp>
      <tp>
        <v>0.88580999999999999</v>
        <stp/>
        <stp>##V3_BDPV12</stp>
        <stp>EURGBP Curncy</stp>
        <stp>PREV_CLOSE_VALUE_REALTIME</stp>
        <stp>[Crispin Spreadsheet.xlsx]Portfolio!R178C28</stp>
        <tr r="AB178" s="2"/>
      </tp>
      <tp>
        <v>17.943999999999999</v>
        <stp/>
        <stp>##V3_BDPV12</stp>
        <stp>FCA IM Equity</stp>
        <stp>LAST_PRICE</stp>
        <stp>[Crispin Spreadsheet2.xlsx]Portfolio!R92C6</stp>
        <tr r="F92" s="2"/>
      </tp>
      <tp t="s">
        <v>BRL</v>
        <stp/>
        <stp>##V3_BDPV12</stp>
        <stp>SLCE3 BS Equity</stp>
        <stp>CRNCY</stp>
        <stp>[Crispin Spreadsheet.xlsx]Portfolio!R25C3</stp>
        <tr r="C25" s="2"/>
      </tp>
      <tp t="s">
        <v>VIVENDI</v>
        <stp/>
        <stp>##V3_BDPV12</stp>
        <stp>VIV FP Equity</stp>
        <stp>NAME</stp>
        <stp>[Crispin Spreadsheet.xlsx]Portfolio!R59C4</stp>
        <tr r="D59" s="2"/>
      </tp>
      <tp t="s">
        <v>KINGSPAN GROUP PLC</v>
        <stp/>
        <stp>##V3_BDPV12</stp>
        <stp>KSP ID Equity</stp>
        <stp>NAME</stp>
        <stp>[Crispin Spreadsheet.xlsx]Portfolio!R87C4</stp>
        <tr r="D87" s="2"/>
      </tp>
      <tp>
        <v>3490</v>
        <stp/>
        <stp>##V3_BDPV12</stp>
        <stp>6753 JT Equity</stp>
        <stp>PX_YEST_CLOSE</stp>
        <stp>[Crispin Spreadsheet.xlsx]Portfolio!R103C5</stp>
        <tr r="E103" s="2"/>
      </tp>
      <tp t="s">
        <v>DATAWIND INC</v>
        <stp/>
        <stp>##V3_BDPV12</stp>
        <stp>DW CN Equity</stp>
        <stp>NAME</stp>
        <stp>[Crispin Spreadsheet.xlsx]Portfolio!R28C4</stp>
        <tr r="D28" s="2"/>
      </tp>
      <tp>
        <v>1.2413000000000001</v>
        <stp/>
        <stp>##V3_BDPV12</stp>
        <stp>EURUSD Curncy</stp>
        <stp>PX_YEST_CLOSE</stp>
        <stp>[Crispin Spreadsheet.xlsx]Portfolio!R322C5</stp>
        <tr r="E322" s="2"/>
      </tp>
      <tp t="s">
        <v>GBP</v>
        <stp/>
        <stp>##V3_BDPV12</stp>
        <stp>EURGBP Curncy</stp>
        <stp>CRNCY</stp>
        <stp>[Crispin Spreadsheet.xlsx]Portfolio!R285C3</stp>
        <tr r="C285" s="2"/>
      </tp>
      <tp>
        <v>784.6</v>
        <stp/>
        <stp>##V3_BDPV12</stp>
        <stp>8306 JT Equity</stp>
        <stp>LAST_PRICE</stp>
        <stp>[Crispin Spreadsheet.xlsx]Portfolio!R101C6</stp>
        <tr r="F101" s="2"/>
      </tp>
      <tp t="s">
        <v>SHISEIDO CO LTD</v>
        <stp/>
        <stp>##V3_BDPV12</stp>
        <stp>4911 JT Equity</stp>
        <stp>NAME</stp>
        <stp>[Crispin Spreadsheet.xlsx]Portfolio!R105C4</stp>
        <tr r="D105" s="2"/>
      </tp>
      <tp t="s">
        <v>WIRECARD AG</v>
        <stp/>
        <stp>##V3_BDPV12</stp>
        <stp>WDI GY Equity</stp>
        <stp>NAME</stp>
        <stp>[Crispin Spreadsheet.xlsx]Portfolio!R72C4</stp>
        <tr r="D72" s="2"/>
      </tp>
      <tp t="s">
        <v>HURRICANE ENERGY PLC</v>
        <stp/>
        <stp>##V3_BDPV12</stp>
        <stp>HURLN 7.5 07/24/22 Corp</stp>
        <stp>NAME</stp>
        <stp>[Crispin Spreadsheet.xlsx]Portfolio!R98C4</stp>
        <tr r="D98" s="2"/>
      </tp>
      <tp t="s">
        <v>SAP SE</v>
        <stp/>
        <stp>##V3_BDPV12</stp>
        <stp>SAP GY Equity</stp>
        <stp>NAME</stp>
        <stp>[Crispin Spreadsheet.xlsx]Portfolio!R67C4</stp>
        <tr r="D67" s="2"/>
      </tp>
      <tp>
        <v>1933</v>
        <stp/>
        <stp>##V3_BDPV12</stp>
        <stp>8591 JT Equity</stp>
        <stp>PX_YEST_CLOSE</stp>
        <stp>[Crispin Spreadsheet.xlsx]Portfolio!R102C5</stp>
        <tr r="E102" s="2"/>
      </tp>
      <tp t="s">
        <v>HKD</v>
        <stp/>
        <stp>##V3_BDPV12</stp>
        <stp>1928 HK Equity</stp>
        <stp>CRNCY</stp>
        <stp>[Crispin Spreadsheet.xlsx]Portfolio!R82C3</stp>
        <tr r="C82" s="2"/>
      </tp>
      <tp>
        <v>6350</v>
        <stp/>
        <stp>##V3_BDPV12</stp>
        <stp>4911 JT Equity</stp>
        <stp>LAST_PRICE</stp>
        <stp>[Crispin Spreadsheet.xlsx]Portfolio!R105C6</stp>
        <tr r="F105" s="2"/>
      </tp>
      <tp t="s">
        <v>HKD</v>
        <stp/>
        <stp>##V3_BDPV12</stp>
        <stp>1128 HK Equity</stp>
        <stp>CRNCY</stp>
        <stp>[Crispin Spreadsheet.xlsx]Portfolio!R83C3</stp>
        <tr r="C83" s="2"/>
      </tp>
      <tp>
        <v>24.34</v>
        <stp/>
        <stp>##V3_BDPV12</stp>
        <stp>UN01 GY Equity</stp>
        <stp>PX_YEST_CLOSE</stp>
        <stp>[Crispin Spreadsheet.xlsx]Portfolio!R70C5</stp>
        <tr r="E70" s="2"/>
      </tp>
      <tp>
        <v>16.399999999999999</v>
        <stp/>
        <stp>##V3_BDPV12</stp>
        <stp>ZIL2 GY Equity</stp>
        <stp>PX_YEST_CLOSE</stp>
        <stp>[Crispin Spreadsheet.xlsx]Portfolio!R63C5</stp>
        <tr r="E63" s="2"/>
      </tp>
      <tp t="s">
        <v>BNP PARIBAS</v>
        <stp/>
        <stp>##V3_BDPV12</stp>
        <stp>BNP FP Equity</stp>
        <stp>NAME</stp>
        <stp>[Crispin Spreadsheet.xlsx]Portfolio!R43C4</stp>
        <tr r="D43" s="2"/>
      </tp>
      <tp>
        <v>7.9828000000000001</v>
        <stp/>
        <stp>##V3_BDPV12</stp>
        <stp>USDSEK Curncy</stp>
        <stp>PX_YEST_CLOSE</stp>
        <stp>[Crispin Spreadsheet.xlsx]Portfolio!R269C5</stp>
        <tr r="E269" s="2"/>
      </tp>
      <tp>
        <v>8922</v>
        <stp/>
        <stp>##V3_BDPV12</stp>
        <stp>9984 JT Equity</stp>
        <stp>LAST_PRICE</stp>
        <stp>[Crispin Spreadsheet.xlsx]Portfolio!R106C6</stp>
        <tr r="F106" s="2"/>
      </tp>
      <tp>
        <v>16.365200000000002</v>
        <stp/>
        <stp>##V3_BDPV12</stp>
        <stp>GBPZAR Curncy</stp>
        <stp>PX_YEST_CLOSE</stp>
        <stp>[Crispin Spreadsheet.xlsx]Portfolio!R290C5</stp>
        <tr r="E290" s="2"/>
      </tp>
      <tp t="s">
        <v>GENWORTH MORTGAGE INSURANCE</v>
        <stp/>
        <stp>##V3_BDPV12</stp>
        <stp>GMA AU Equity</stp>
        <stp>NAME</stp>
        <stp>[Crispin Spreadsheet.xlsx]Portfolio!R14C4</stp>
        <tr r="D14" s="2"/>
      </tp>
      <tp t="s">
        <v>JCDECAUX SA</v>
        <stp/>
        <stp>##V3_BDPV12</stp>
        <stp>DEC FP Equity</stp>
        <stp>NAME</stp>
        <stp>[Crispin Spreadsheet.xlsx]Portfolio!R49C4</stp>
        <tr r="D49" s="2"/>
      </tp>
      <tp>
        <v>85.14</v>
        <stp/>
        <stp>##V3_BDPV12</stp>
        <stp>ABI BB Equity</stp>
        <stp>LAST_PRICE</stp>
        <stp>[Crispin Spreadsheet2.xlsx]Portfolio!R22C6</stp>
        <tr r="F22" s="2"/>
      </tp>
      <tp>
        <v>793.6</v>
        <stp/>
        <stp>##V3_BDPV12</stp>
        <stp>8306 JT Equity</stp>
        <stp>PX_YEST_CLOSE</stp>
        <stp>[Crispin Spreadsheet.xlsx]Portfolio!R101C5</stp>
        <tr r="E101" s="2"/>
      </tp>
      <tp>
        <v>7.9828000000000001</v>
        <stp/>
        <stp>##V3_BDPV12</stp>
        <stp>USDSEK Curncy</stp>
        <stp>PX_YEST_CLOSE</stp>
        <stp>[Crispin Spreadsheet.xlsx]Portfolio!R288C5</stp>
        <tr r="E288" s="2"/>
      </tp>
      <tp t="s">
        <v>GBP</v>
        <stp/>
        <stp>##V3_BDPV12</stp>
        <stp>EURGBP Curncy</stp>
        <stp>CRNCY</stp>
        <stp>[Crispin Spreadsheet.xlsx]Portfolio!R299C3</stp>
        <tr r="C299" s="2"/>
      </tp>
      <tp>
        <v>56.369799999999998</v>
        <stp/>
        <stp>##V3_BDPV12</stp>
        <stp>USDRUB Curncy</stp>
        <stp>PX_YEST_CLOSE</stp>
        <stp>[Crispin Spreadsheet.xlsx]Portfolio!R289C5</stp>
        <tr r="E289" s="2"/>
      </tp>
      <tp>
        <v>16.365200000000002</v>
        <stp/>
        <stp>##V3_BDPV12</stp>
        <stp>GBPZAR Curncy</stp>
        <stp>PX_YEST_CLOSE</stp>
        <stp>[Crispin Spreadsheet.xlsx]Portfolio!R271C5</stp>
        <tr r="E271" s="2"/>
      </tp>
      <tp>
        <v>9.6561000000000003</v>
        <stp/>
        <stp>##V3_BDPV12</stp>
        <stp>EURNOK Curncy</stp>
        <stp>PREV_CLOSE_VALUE_REALTIME</stp>
        <stp>[Crispin Spreadsheet.xlsx]Portfolio!R118C28</stp>
        <tr r="AB118" s="2"/>
      </tp>
      <tp>
        <v>9.6561000000000003</v>
        <stp/>
        <stp>##V3_BDPV12</stp>
        <stp>EURNOK Curncy</stp>
        <stp>PREV_CLOSE_VALUE_REALTIME</stp>
        <stp>[Crispin Spreadsheet.xlsx]Portfolio!R119C28</stp>
        <tr r="AB119" s="2"/>
      </tp>
      <tp>
        <v>9.6561000000000003</v>
        <stp/>
        <stp>##V3_BDPV12</stp>
        <stp>EURNOK Curncy</stp>
        <stp>PREV_CLOSE_VALUE_REALTIME</stp>
        <stp>[Crispin Spreadsheet.xlsx]Portfolio!R124C28</stp>
        <tr r="AB124" s="2"/>
      </tp>
      <tp>
        <v>9.6561000000000003</v>
        <stp/>
        <stp>##V3_BDPV12</stp>
        <stp>EURNOK Curncy</stp>
        <stp>PREV_CLOSE_VALUE_REALTIME</stp>
        <stp>[Crispin Spreadsheet.xlsx]Portfolio!R122C28</stp>
        <tr r="AB122" s="2"/>
      </tp>
      <tp>
        <v>9.6561000000000003</v>
        <stp/>
        <stp>##V3_BDPV12</stp>
        <stp>EURNOK Curncy</stp>
        <stp>PREV_CLOSE_VALUE_REALTIME</stp>
        <stp>[Crispin Spreadsheet.xlsx]Portfolio!R123C28</stp>
        <tr r="AB123" s="2"/>
      </tp>
      <tp>
        <v>9.6561000000000003</v>
        <stp/>
        <stp>##V3_BDPV12</stp>
        <stp>EURNOK Curncy</stp>
        <stp>PREV_CLOSE_VALUE_REALTIME</stp>
        <stp>[Crispin Spreadsheet.xlsx]Portfolio!R120C28</stp>
        <tr r="AB120" s="2"/>
      </tp>
      <tp>
        <v>9.6561000000000003</v>
        <stp/>
        <stp>##V3_BDPV12</stp>
        <stp>EURNOK Curncy</stp>
        <stp>PREV_CLOSE_VALUE_REALTIME</stp>
        <stp>[Crispin Spreadsheet.xlsx]Portfolio!R121C28</stp>
        <tr r="AB121" s="2"/>
      </tp>
      <tp t="s">
        <v>JPY</v>
        <stp/>
        <stp>##V3_BDPV12</stp>
        <stp>6740 JT Equity</stp>
        <stp>CRNCY</stp>
        <stp>[Crispin Spreadsheet.xlsx]Portfolio!R99C3</stp>
        <tr r="C99" s="2"/>
      </tp>
      <tp t="s">
        <v>#N/A Start Date</v>
        <stp/>
        <stp>##V3_BDHV12</stp>
        <stp>VOD LN Equity</stp>
        <stp>LAST_PRICE</stp>
        <stp/>
        <stp/>
        <stp>[Crispin Spreadsheet.xlsx]Portfolio!R205C32</stp>
        <tr r="AF205" s="2"/>
      </tp>
      <tp t="s">
        <v>#N/A Start Date</v>
        <stp/>
        <stp>##V3_BDHV12</stp>
        <stp>WPP LN Equity</stp>
        <stp>LAST_PRICE</stp>
        <stp/>
        <stp/>
        <stp>[Crispin Spreadsheet.xlsx]Portfolio!R206C32</stp>
        <tr r="AF206" s="2"/>
      </tp>
      <tp t="s">
        <v>#N/A Start Date</v>
        <stp/>
        <stp>##V3_BDHV12</stp>
        <stp>TLW LN Equity</stp>
        <stp>LAST_PRICE</stp>
        <stp/>
        <stp/>
        <stp>[Crispin Spreadsheet.xlsx]Portfolio!R203C32</stp>
        <tr r="AF203" s="2"/>
      </tp>
      <tp t="s">
        <v>WACKER CHEMIE AG</v>
        <stp/>
        <stp>##V3_BDPV12</stp>
        <stp>WCH GY Equity</stp>
        <stp>NAME</stp>
        <stp>[Crispin Spreadsheet.xlsx]Portfolio!R71C4</stp>
        <tr r="D71" s="2"/>
      </tp>
      <tp t="s">
        <v>FORTESCUE METALS GROUP LTD</v>
        <stp/>
        <stp>##V3_BDPV12</stp>
        <stp>FMG AU Equity</stp>
        <stp>NAME</stp>
        <stp>[Crispin Spreadsheet.xlsx]Portfolio!R13C4</stp>
        <tr r="D13" s="2"/>
      </tp>
      <tp>
        <v>10.41</v>
        <stp/>
        <stp>##V3_BDPV12</stp>
        <stp>EDF FP Equity</stp>
        <stp>LAST_PRICE</stp>
        <stp>[Crispin Spreadsheet2.xlsx]Portfolio!R45C6</stp>
        <tr r="F45" s="2"/>
      </tp>
      <tp t="s">
        <v>THYSSENKRUPP AG</v>
        <stp/>
        <stp>##V3_BDPV12</stp>
        <stp>TKA GY Equity</stp>
        <stp>NAME</stp>
        <stp>[Crispin Spreadsheet.xlsx]Portfolio!R69C4</stp>
        <tr r="D69" s="2"/>
      </tp>
      <tp t="s">
        <v>#N/A Start Date</v>
        <stp/>
        <stp>##V3_BDHV12</stp>
        <stp>AAL US Equity</stp>
        <stp>LAST_PRICE</stp>
        <stp/>
        <stp/>
        <stp>[Crispin Spreadsheet.xlsx]Portfolio!R210C32</stp>
        <tr r="AF210" s="2"/>
      </tp>
      <tp t="s">
        <v>INFINEON TECHNOLOGIES AG</v>
        <stp/>
        <stp>##V3_BDPV12</stp>
        <stp>IFX GY Equity</stp>
        <stp>NAME</stp>
        <stp>[Crispin Spreadsheet.xlsx]Portfolio!R64C4</stp>
        <tr r="D64" s="2"/>
      </tp>
      <tp>
        <v>4465</v>
        <stp/>
        <stp>##V3_BDPV12</stp>
        <stp>9684 JT Equity</stp>
        <stp>PX_YEST_CLOSE</stp>
        <stp>[Crispin Spreadsheet.xlsx]Portfolio!R107C5</stp>
        <tr r="E107" s="2"/>
      </tp>
      <tp>
        <v>1.1527799999999999</v>
        <stp/>
        <stp>##V3_BDPV12</stp>
        <stp>EURCHF Curncy</stp>
        <stp>PREV_CLOSE_VALUE_REALTIME</stp>
        <stp>[Crispin Spreadsheet.xlsx]Portfolio!R139C28</stp>
        <tr r="AB139" s="2"/>
      </tp>
      <tp>
        <v>1.1527799999999999</v>
        <stp/>
        <stp>##V3_BDPV12</stp>
        <stp>EURCHF Curncy</stp>
        <stp>PREV_CLOSE_VALUE_REALTIME</stp>
        <stp>[Crispin Spreadsheet.xlsx]Portfolio!R138C28</stp>
        <tr r="AB138" s="2"/>
      </tp>
      <tp>
        <v>1.1527799999999999</v>
        <stp/>
        <stp>##V3_BDPV12</stp>
        <stp>EURCHF Curncy</stp>
        <stp>PREV_CLOSE_VALUE_REALTIME</stp>
        <stp>[Crispin Spreadsheet.xlsx]Portfolio!R141C28</stp>
        <tr r="AB141" s="2"/>
      </tp>
      <tp>
        <v>1.1527799999999999</v>
        <stp/>
        <stp>##V3_BDPV12</stp>
        <stp>EURCHF Curncy</stp>
        <stp>PREV_CLOSE_VALUE_REALTIME</stp>
        <stp>[Crispin Spreadsheet.xlsx]Portfolio!R140C28</stp>
        <tr r="AB140" s="2"/>
      </tp>
      <tp>
        <v>1729</v>
        <stp/>
        <stp>##V3_BDPV12</stp>
        <stp>6395 JT Equity</stp>
        <stp>PX_YEST_CLOSE</stp>
        <stp>[Crispin Spreadsheet.xlsx]Portfolio!R109C5</stp>
        <tr r="E109" s="2"/>
      </tp>
      <tp>
        <v>8999</v>
        <stp/>
        <stp>##V3_BDPV12</stp>
        <stp>9984 JT Equity</stp>
        <stp>PX_YEST_CLOSE</stp>
        <stp>[Crispin Spreadsheet.xlsx]Portfolio!R106C5</stp>
        <tr r="E106" s="2"/>
      </tp>
      <tp>
        <v>1.2413000000000001</v>
        <stp/>
        <stp>##V3_BDPV12</stp>
        <stp>EURUSD Curncy</stp>
        <stp>PX_YEST_CLOSE</stp>
        <stp>[Crispin Spreadsheet.xlsx]Portfolio!R308C5</stp>
        <tr r="E308" s="2"/>
      </tp>
      <tp>
        <v>1.4014</v>
        <stp/>
        <stp>##V3_BDPV12</stp>
        <stp>GBPUSD Curncy</stp>
        <stp>PX_YEST_CLOSE</stp>
        <stp>[Crispin Spreadsheet.xlsx]Portfolio!R268C5</stp>
        <tr r="E268" s="2"/>
      </tp>
      <tp t="s">
        <v>SUMITOMO MITSUI FINANCIAL GR</v>
        <stp/>
        <stp>##V3_BDPV12</stp>
        <stp>8316 JT Equity</stp>
        <stp>NAME</stp>
        <stp>[Crispin Spreadsheet.xlsx]Portfolio!R108C4</stp>
        <tr r="D108" s="2"/>
      </tp>
      <tp t="s">
        <v>JPY</v>
        <stp/>
        <stp>##V3_BDPV12</stp>
        <stp>8929 JT Equity</stp>
        <stp>CRNCY</stp>
        <stp>[Crispin Spreadsheet.xlsx]Portfolio!R96C3</stp>
        <tr r="C96" s="2"/>
      </tp>
      <tp t="s">
        <v>BORAL LTD</v>
        <stp/>
        <stp>##V3_BDPV12</stp>
        <stp>BLD AU Equity</stp>
        <stp>NAME</stp>
        <stp>[Crispin Spreadsheet.xlsx]Portfolio!R10C4</stp>
        <tr r="D10" s="2"/>
      </tp>
      <tp>
        <v>33.159999999999997</v>
        <stp/>
        <stp>##V3_BDPV12</stp>
        <stp>SLCE3 BS Equity</stp>
        <stp>PX_YEST_CLOSE</stp>
        <stp>[Crispin Spreadsheet.xlsx]Portfolio!R25C5</stp>
        <tr r="E25" s="2"/>
      </tp>
      <tp>
        <v>4773</v>
        <stp/>
        <stp>##V3_BDPV12</stp>
        <stp>8316 JT Equity</stp>
        <stp>LAST_PRICE</stp>
        <stp>[Crispin Spreadsheet.xlsx]Portfolio!R108C6</stp>
        <tr r="F108" s="2"/>
      </tp>
      <tp>
        <v>16.365200000000002</v>
        <stp/>
        <stp>##V3_BDPV12</stp>
        <stp>GBPZAR Curncy</stp>
        <stp>PX_YEST_CLOSE</stp>
        <stp>[Crispin Spreadsheet.xlsx]Portfolio!R304C5</stp>
        <tr r="E304" s="2"/>
      </tp>
      <tp t="s">
        <v>K+S AG-REG</v>
        <stp/>
        <stp>##V3_BDPV12</stp>
        <stp>SDF GY Equity</stp>
        <stp>NAME</stp>
        <stp>[Crispin Spreadsheet.xlsx]Portfolio!R65C4</stp>
        <tr r="D65" s="2"/>
      </tp>
      <tp>
        <v>23.95</v>
        <stp/>
        <stp>##V3_BDPV12</stp>
        <stp>FTI FP Equity</stp>
        <stp>LAST_PRICE</stp>
        <stp>[Crispin Spreadsheet2.xlsx]Portfolio!R55C6</stp>
        <tr r="F55" s="2"/>
      </tp>
      <tp>
        <v>1699</v>
        <stp/>
        <stp>##V3_BDPV12</stp>
        <stp>6395 JT Equity</stp>
        <stp>LAST_PRICE</stp>
        <stp>[Crispin Spreadsheet.xlsx]Portfolio!R109C6</stp>
        <tr r="F109" s="2"/>
      </tp>
      <tp t="s">
        <v>TADANO LTD</v>
        <stp/>
        <stp>##V3_BDPV12</stp>
        <stp>6395 JT Equity</stp>
        <stp>NAME</stp>
        <stp>[Crispin Spreadsheet.xlsx]Portfolio!R109C4</stp>
        <tr r="D109" s="2"/>
      </tp>
      <tp>
        <v>0.59899999999999998</v>
        <stp/>
        <stp>##V3_BDPV12</stp>
        <stp>GEDI IM Equity</stp>
        <stp>LAST_PRICE</stp>
        <stp>[Crispin Spreadsheet.xlsx]Portfolio!R93C6</stp>
        <tr r="F93" s="2"/>
      </tp>
    </main>
    <main first="bloomberg.rtd">
      <tp>
        <v>283.73899999999998</v>
        <stp/>
        <stp>##V3_BDPV12</stp>
        <stp>NFLX US Equity</stp>
        <stp>LAST_PRICE</stp>
        <stp>[Crispin Spreadsheet2.xlsx]Portfolio!R238C6</stp>
        <tr r="F238" s="2"/>
      </tp>
      <tp>
        <v>19.63</v>
        <stp/>
        <stp>##V3_BDPV12</stp>
        <stp>SNAP US Equity</stp>
        <stp>LAST_PRICE</stp>
        <stp>[Crispin Spreadsheet2.xlsx]Portfolio!R245C6</stp>
        <tr r="F245" s="2"/>
      </tp>
      <tp t="s">
        <v>SANDS CHINA LTD</v>
        <stp/>
        <stp>##V3_BDPV12</stp>
        <stp>1928 HK Equity</stp>
        <stp>NAME</stp>
        <stp>[Crispin Spreadsheet.xlsx]Portfolio!R82C4</stp>
        <tr r="D82" s="2"/>
      </tp>
      <tp>
        <v>132.27000000000001</v>
        <stp/>
        <stp>##V3_BDPV12</stp>
        <stp>EURJPY Curncy</stp>
        <stp>PREV_CLOSE_VALUE_REALTIME</stp>
        <stp>[Crispin Spreadsheet.xlsx]Portfolio!R99C28</stp>
        <tr r="AB99" s="2"/>
      </tp>
      <tp>
        <v>132.27000000000001</v>
        <stp/>
        <stp>##V3_BDPV12</stp>
        <stp>EURJPY Curncy</stp>
        <stp>PREV_CLOSE_VALUE_REALTIME</stp>
        <stp>[Crispin Spreadsheet.xlsx]Portfolio!R96C28</stp>
        <tr r="AB96" s="2"/>
      </tp>
      <tp>
        <v>339.14</v>
        <stp/>
        <stp>##V3_BDPV12</stp>
        <stp>TSLA US Equity</stp>
        <stp>LAST_PRICE</stp>
        <stp>[Crispin Spreadsheet2.xlsx]Portfolio!R248C6</stp>
        <tr r="F248" s="2"/>
      </tp>
      <tp>
        <v>204.8</v>
        <stp/>
        <stp>##V3_BDPV12</stp>
        <stp>AKERBP NO Equity</stp>
        <stp>PX_YEST_CLOSE</stp>
        <stp>[Crispin Spreadsheet.xlsx]Portfolio!R118C5</stp>
        <tr r="E118" s="2"/>
      </tp>
      <tp t="s">
        <v>GBP</v>
        <stp/>
        <stp>##V3_BDPV12</stp>
        <stp>G M8 Comdty</stp>
        <stp>CRNCY</stp>
        <stp>[Crispin Spreadsheet.xlsx]Portfolio!R262C3</stp>
        <tr r="C262" s="2"/>
      </tp>
      <tp t="s">
        <v>WYNN MACAU LTD</v>
        <stp/>
        <stp>##V3_BDPV12</stp>
        <stp>1128 HK Equity</stp>
        <stp>NAME</stp>
        <stp>[Crispin Spreadsheet.xlsx]Portfolio!R83C4</stp>
        <tr r="D83" s="2"/>
      </tp>
      <tp>
        <v>71.614999999999995</v>
        <stp/>
        <stp>##V3_BDPV12</stp>
        <stp>VSAT US Equity</stp>
        <stp>LAST_PRICE</stp>
        <stp>[Crispin Spreadsheet2.xlsx]Portfolio!R254C6</stp>
        <tr r="F254" s="2"/>
      </tp>
      <tp>
        <v>82.5</v>
        <stp/>
        <stp>##V3_BDPV12</stp>
        <stp>DG FP Equity</stp>
        <stp>LAST_PRICE</stp>
        <stp>[Crispin Spreadsheet.xlsx]Portfolio!R58C6</stp>
        <tr r="F58" s="2"/>
      </tp>
      <tp>
        <v>0.13500000000000001</v>
        <stp/>
        <stp>##V3_BDPV12</stp>
        <stp>DW CN Equity</stp>
        <stp>LAST_PRICE</stp>
        <stp>[Crispin Spreadsheet.xlsx]Portfolio!R28C6</stp>
        <tr r="F28" s="2"/>
      </tp>
      <tp t="s">
        <v>NOK</v>
        <stp/>
        <stp>##V3_BDPV12</stp>
        <stp>BDRILL NO Equity</stp>
        <stp>CRNCY</stp>
        <stp>[Crispin Spreadsheet.xlsx]Portfolio!R119C3</stp>
        <tr r="C119" s="2"/>
      </tp>
      <tp>
        <v>6.7000000000000004E-2</v>
        <stp/>
        <stp>##V3_BDPV12</stp>
        <stp>NADLQ US Equity</stp>
        <stp>LAST_PRICE</stp>
        <stp>[Crispin Spreadsheet.xlsx]Portfolio!R240C6</stp>
        <tr r="F240" s="2"/>
      </tp>
      <tp t="s">
        <v>GBP</v>
        <stp/>
        <stp>##V3_BDPV12</stp>
        <stp>G H8 Comdty</stp>
        <stp>CRNCY</stp>
        <stp>[Crispin Spreadsheet.xlsx]Portfolio!R261C3</stp>
        <tr r="C261" s="2"/>
      </tp>
      <tp>
        <v>9.7093000000000007</v>
        <stp/>
        <stp>##V3_BDPV12</stp>
        <stp>EURHKD Curncy</stp>
        <stp>PREV_CLOSE_VALUE_REALTIME</stp>
        <stp>[Crispin Spreadsheet.xlsx]Portfolio!R81C28</stp>
        <tr r="AB81" s="2"/>
      </tp>
      <tp>
        <v>9.7093000000000007</v>
        <stp/>
        <stp>##V3_BDPV12</stp>
        <stp>EURHKD Curncy</stp>
        <stp>PREV_CLOSE_VALUE_REALTIME</stp>
        <stp>[Crispin Spreadsheet.xlsx]Portfolio!R82C28</stp>
        <tr r="AB82" s="2"/>
      </tp>
      <tp>
        <v>9.7093000000000007</v>
        <stp/>
        <stp>##V3_BDPV12</stp>
        <stp>EURHKD Curncy</stp>
        <stp>PREV_CLOSE_VALUE_REALTIME</stp>
        <stp>[Crispin Spreadsheet.xlsx]Portfolio!R83C28</stp>
        <tr r="AB83" s="2"/>
      </tp>
      <tp>
        <v>67.295000000000002</v>
        <stp/>
        <stp>##V3_BDPV12</stp>
        <stp>GGAL US Equity</stp>
        <stp>LAST_PRICE</stp>
        <stp>[Crispin Spreadsheet2.xlsx]Portfolio!R226C6</stp>
        <tr r="F226" s="2"/>
      </tp>
      <tp>
        <v>5.01</v>
        <stp/>
        <stp>##V3_BDPV12</stp>
        <stp>VK FP Equity</stp>
        <stp>PX_YEST_CLOSE</stp>
        <stp>[Crispin Spreadsheet.xlsx]Portfolio!R57C5</stp>
        <tr r="E57" s="2"/>
      </tp>
      <tp t="s">
        <v>EUR</v>
        <stp/>
        <stp>##V3_BDPV12</stp>
        <stp>BB FP Equity</stp>
        <stp>CRNCY</stp>
        <stp>[Crispin Spreadsheet.xlsx]Portfolio!R54C3</stp>
        <tr r="C54" s="2"/>
      </tp>
      <tp>
        <v>82.2</v>
        <stp/>
        <stp>##V3_BDPV12</stp>
        <stp>DG FP Equity</stp>
        <stp>PX_YEST_CLOSE</stp>
        <stp>[Crispin Spreadsheet.xlsx]Portfolio!R58C5</stp>
        <tr r="E58" s="2"/>
      </tp>
      <tp>
        <v>109.4</v>
        <stp/>
        <stp>##V3_BDPV12</stp>
        <stp>EI FP Equity</stp>
        <stp>PX_YEST_CLOSE</stp>
        <stp>[Crispin Spreadsheet.xlsx]Portfolio!R46C5</stp>
        <tr r="E46" s="2"/>
      </tp>
      <tp>
        <v>132.245</v>
        <stp/>
        <stp>##V3_BDPV12</stp>
        <stp>SAFM US Equity</stp>
        <stp>LAST_PRICE</stp>
        <stp>[Crispin Spreadsheet2.xlsx]Portfolio!R244C6</stp>
        <tr r="F244" s="2"/>
      </tp>
      <tp t="s">
        <v>EUR</v>
        <stp/>
        <stp>##V3_BDPV12</stp>
        <stp>IF IM Equity</stp>
        <stp>CRNCY</stp>
        <stp>[Crispin Spreadsheet.xlsx]Portfolio!R91C3</stp>
        <tr r="C91" s="2"/>
      </tp>
      <tp>
        <v>203</v>
        <stp/>
        <stp>##V3_BDPV12</stp>
        <stp>AKERBP NO Equity</stp>
        <stp>LAST_PRICE</stp>
        <stp>[Crispin Spreadsheet.xlsx]Portfolio!R118C6</stp>
        <tr r="F118" s="2"/>
      </tp>
      <tp>
        <v>10.465</v>
        <stp/>
        <stp>##V3_BDPV12</stp>
        <stp>GOGO US Equity</stp>
        <stp>LAST_PRICE</stp>
        <stp>[Crispin Spreadsheet2.xlsx]Portfolio!R224C6</stp>
        <tr r="F224" s="2"/>
      </tp>
      <tp t="s">
        <v>JM AB</v>
        <stp/>
        <stp>##V3_BDPV12</stp>
        <stp>JM SS Equity</stp>
        <stp>NAME</stp>
        <stp>[Crispin Spreadsheet.xlsx]Portfolio!R134C4</stp>
        <tr r="D134" s="2"/>
      </tp>
      <tp>
        <v>4.0125000000000002</v>
        <stp/>
        <stp>##V3_BDPV12</stp>
        <stp>EURBRL Curncy</stp>
        <stp>PREV_CLOSE_VALUE_REALTIME</stp>
        <stp>[Crispin Spreadsheet.xlsx]Portfolio!R25C28</stp>
        <tr r="AB25" s="2"/>
      </tp>
      <tp>
        <v>200.8</v>
        <stp/>
        <stp>##V3_BDPV12</stp>
        <stp>BARC LN Equity</stp>
        <stp>LAST_PRICE</stp>
        <stp>[Crispin Spreadsheet2.xlsx]Portfolio!R153C6</stp>
        <tr r="F153" s="2"/>
      </tp>
      <tp>
        <v>1</v>
        <stp/>
        <stp>##V3_BDPV12</stp>
        <stp>EUR Curncy</stp>
        <stp>QUOTE_FACTOR</stp>
        <stp>[Crispin Spreadsheet.xlsx]Portfolio!R251C11</stp>
        <tr r="K251" s="2"/>
      </tp>
      <tp>
        <v>1</v>
        <stp/>
        <stp>##V3_BDPV12</stp>
        <stp>EUR Curncy</stp>
        <stp>QUOTE_FACTOR</stp>
        <stp>[Crispin Spreadsheet.xlsx]Portfolio!R241C11</stp>
        <tr r="K241" s="2"/>
      </tp>
      <tp>
        <v>1</v>
        <stp/>
        <stp>##V3_BDPV12</stp>
        <stp>EUR Curncy</stp>
        <stp>QUOTE_FACTOR</stp>
        <stp>[Crispin Spreadsheet.xlsx]Portfolio!R211C11</stp>
        <tr r="K211" s="2"/>
      </tp>
      <tp>
        <v>1</v>
        <stp/>
        <stp>##V3_BDPV12</stp>
        <stp>EUR Curncy</stp>
        <stp>QUOTE_FACTOR</stp>
        <stp>[Crispin Spreadsheet.xlsx]Portfolio!R209C11</stp>
        <tr r="K209" s="2"/>
      </tp>
      <tp>
        <v>1</v>
        <stp/>
        <stp>##V3_BDPV12</stp>
        <stp>EUR Curncy</stp>
        <stp>QUOTE_FACTOR</stp>
        <stp>[Crispin Spreadsheet.xlsx]Portfolio!R221C11</stp>
        <tr r="K221" s="2"/>
      </tp>
      <tp>
        <v>1</v>
        <stp/>
        <stp>##V3_BDPV12</stp>
        <stp>EUR Curncy</stp>
        <stp>QUOTE_FACTOR</stp>
        <stp>[Crispin Spreadsheet.xlsx]Portfolio!R222C11</stp>
        <tr r="K222" s="2"/>
      </tp>
      <tp>
        <v>1</v>
        <stp/>
        <stp>##V3_BDPV12</stp>
        <stp>EUR Curncy</stp>
        <stp>QUOTE_FACTOR</stp>
        <stp>[Crispin Spreadsheet.xlsx]Portfolio!R155C11</stp>
        <tr r="K155" s="2"/>
      </tp>
      <tp>
        <v>1</v>
        <stp/>
        <stp>##V3_BDPV12</stp>
        <stp>EUR Curncy</stp>
        <stp>QUOTE_FACTOR</stp>
        <stp>[Crispin Spreadsheet.xlsx]Portfolio!R157C11</stp>
        <tr r="K157" s="2"/>
      </tp>
      <tp>
        <v>1</v>
        <stp/>
        <stp>##V3_BDPV12</stp>
        <stp>EUR Curncy</stp>
        <stp>QUOTE_FACTOR</stp>
        <stp>[Crispin Spreadsheet.xlsx]Portfolio!R173C11</stp>
        <tr r="K173" s="2"/>
      </tp>
      <tp>
        <v>1</v>
        <stp/>
        <stp>##V3_BDPV12</stp>
        <stp>EUR Curncy</stp>
        <stp>QUOTE_FACTOR</stp>
        <stp>[Crispin Spreadsheet.xlsx]Portfolio!R174C11</stp>
        <tr r="K174" s="2"/>
      </tp>
      <tp>
        <v>1</v>
        <stp/>
        <stp>##V3_BDPV12</stp>
        <stp>EUR Curncy</stp>
        <stp>QUOTE_FACTOR</stp>
        <stp>[Crispin Spreadsheet.xlsx]Portfolio!R168C11</stp>
        <tr r="K168" s="2"/>
      </tp>
      <tp>
        <v>1</v>
        <stp/>
        <stp>##V3_BDPV12</stp>
        <stp>EUR Curncy</stp>
        <stp>QUOTE_FACTOR</stp>
        <stp>[Crispin Spreadsheet.xlsx]Portfolio!R169C11</stp>
        <tr r="K169" s="2"/>
      </tp>
      <tp>
        <v>1</v>
        <stp/>
        <stp>##V3_BDPV12</stp>
        <stp>EUR Curncy</stp>
        <stp>QUOTE_FACTOR</stp>
        <stp>[Crispin Spreadsheet.xlsx]Portfolio!R165C11</stp>
        <tr r="K165" s="2"/>
      </tp>
      <tp>
        <v>1</v>
        <stp/>
        <stp>##V3_BDPV12</stp>
        <stp>EUR Curncy</stp>
        <stp>QUOTE_FACTOR</stp>
        <stp>[Crispin Spreadsheet.xlsx]Portfolio!R191C11</stp>
        <tr r="K191" s="2"/>
      </tp>
      <tp>
        <v>1</v>
        <stp/>
        <stp>##V3_BDPV12</stp>
        <stp>EUR Curncy</stp>
        <stp>QUOTE_FACTOR</stp>
        <stp>[Crispin Spreadsheet.xlsx]Portfolio!R193C11</stp>
        <tr r="K193" s="2"/>
      </tp>
      <tp>
        <v>1</v>
        <stp/>
        <stp>##V3_BDPV12</stp>
        <stp>EUR Curncy</stp>
        <stp>QUOTE_FACTOR</stp>
        <stp>[Crispin Spreadsheet.xlsx]Portfolio!R194C11</stp>
        <tr r="K194" s="2"/>
      </tp>
      <tp>
        <v>1</v>
        <stp/>
        <stp>##V3_BDPV12</stp>
        <stp>EUR Curncy</stp>
        <stp>QUOTE_FACTOR</stp>
        <stp>[Crispin Spreadsheet.xlsx]Portfolio!R195C11</stp>
        <tr r="K195" s="2"/>
      </tp>
      <tp>
        <v>1</v>
        <stp/>
        <stp>##V3_BDPV12</stp>
        <stp>EUR Curncy</stp>
        <stp>QUOTE_FACTOR</stp>
        <stp>[Crispin Spreadsheet.xlsx]Portfolio!R196C11</stp>
        <tr r="K196" s="2"/>
      </tp>
      <tp>
        <v>1</v>
        <stp/>
        <stp>##V3_BDPV12</stp>
        <stp>EUR Curncy</stp>
        <stp>QUOTE_FACTOR</stp>
        <stp>[Crispin Spreadsheet.xlsx]Portfolio!R189C11</stp>
        <tr r="K189" s="2"/>
      </tp>
      <tp>
        <v>1</v>
        <stp/>
        <stp>##V3_BDPV12</stp>
        <stp>EUR Curncy</stp>
        <stp>QUOTE_FACTOR</stp>
        <stp>[Crispin Spreadsheet.xlsx]Portfolio!R182C11</stp>
        <tr r="K182" s="2"/>
      </tp>
      <tp>
        <v>1</v>
        <stp/>
        <stp>##V3_BDPV12</stp>
        <stp>EUR Curncy</stp>
        <stp>QUOTE_FACTOR</stp>
        <stp>[Crispin Spreadsheet.xlsx]Portfolio!R183C11</stp>
        <tr r="K183" s="2"/>
      </tp>
      <tp>
        <v>1</v>
        <stp/>
        <stp>##V3_BDPV12</stp>
        <stp>EUR Curncy</stp>
        <stp>QUOTE_FACTOR</stp>
        <stp>[Crispin Spreadsheet.xlsx]Portfolio!R184C11</stp>
        <tr r="K184" s="2"/>
      </tp>
      <tp>
        <v>1</v>
        <stp/>
        <stp>##V3_BDPV12</stp>
        <stp>EUR Curncy</stp>
        <stp>QUOTE_FACTOR</stp>
        <stp>[Crispin Spreadsheet.xlsx]Portfolio!R187C11</stp>
        <tr r="K187" s="2"/>
      </tp>
      <tp>
        <v>1.55898</v>
        <stp/>
        <stp>##V3_BDPV12</stp>
        <stp>EURCAD Curncy</stp>
        <stp>PREV_CLOSE_VALUE_REALTIME</stp>
        <stp>[Crispin Spreadsheet.xlsx]Portfolio!R28C28</stp>
        <tr r="AB28" s="2"/>
      </tp>
      <tp>
        <v>1.55898</v>
        <stp/>
        <stp>##V3_BDPV12</stp>
        <stp>EURCAD Curncy</stp>
        <stp>PREV_CLOSE_VALUE_REALTIME</stp>
        <stp>[Crispin Spreadsheet.xlsx]Portfolio!R29C28</stp>
        <tr r="AB29" s="2"/>
      </tp>
      <tp>
        <v>62.655000000000001</v>
        <stp/>
        <stp>##V3_BDPV12</stp>
        <stp>QCOM US Equity</stp>
        <stp>LAST_PRICE</stp>
        <stp>[Crispin Spreadsheet2.xlsx]Portfolio!R242C6</stp>
        <tr r="F242" s="2"/>
      </tp>
      <tp>
        <v>36.479999999999997</v>
        <stp/>
        <stp>##V3_BDPV12</stp>
        <stp>IF IM Equity</stp>
        <stp>LAST_PRICE</stp>
        <stp>[Crispin Spreadsheet.xlsx]Portfolio!R91C6</stp>
        <tr r="F91" s="2"/>
      </tp>
      <tp t="s">
        <v>GBP</v>
        <stp/>
        <stp>##V3_BDPV12</stp>
        <stp>G H8 Comdty</stp>
        <stp>CRNCY</stp>
        <stp>[Crispin Spreadsheet.xlsx]Portfolio!R178C3</stp>
        <tr r="C178" s="2"/>
      </tp>
      <tp>
        <v>1.56901</v>
        <stp/>
        <stp>##V3_BDPV12</stp>
        <stp>EURAUD Curncy</stp>
        <stp>PREV_CLOSE_VALUE_REALTIME</stp>
        <stp>[Crispin Spreadsheet.xlsx]Portfolio!R18C28</stp>
        <tr r="AB18" s="2"/>
      </tp>
      <tp>
        <v>1.56901</v>
        <stp/>
        <stp>##V3_BDPV12</stp>
        <stp>EURAUD Curncy</stp>
        <stp>PREV_CLOSE_VALUE_REALTIME</stp>
        <stp>[Crispin Spreadsheet.xlsx]Portfolio!R19C28</stp>
        <tr r="AB19" s="2"/>
      </tp>
      <tp>
        <v>1.56901</v>
        <stp/>
        <stp>##V3_BDPV12</stp>
        <stp>EURAUD Curncy</stp>
        <stp>PREV_CLOSE_VALUE_REALTIME</stp>
        <stp>[Crispin Spreadsheet.xlsx]Portfolio!R10C28</stp>
        <tr r="AB10" s="2"/>
      </tp>
      <tp>
        <v>1.56901</v>
        <stp/>
        <stp>##V3_BDPV12</stp>
        <stp>EURAUD Curncy</stp>
        <stp>PREV_CLOSE_VALUE_REALTIME</stp>
        <stp>[Crispin Spreadsheet.xlsx]Portfolio!R11C28</stp>
        <tr r="AB11" s="2"/>
      </tp>
      <tp>
        <v>1.56901</v>
        <stp/>
        <stp>##V3_BDPV12</stp>
        <stp>EURAUD Curncy</stp>
        <stp>PREV_CLOSE_VALUE_REALTIME</stp>
        <stp>[Crispin Spreadsheet.xlsx]Portfolio!R13C28</stp>
        <tr r="AB13" s="2"/>
      </tp>
      <tp>
        <v>1.56901</v>
        <stp/>
        <stp>##V3_BDPV12</stp>
        <stp>EURAUD Curncy</stp>
        <stp>PREV_CLOSE_VALUE_REALTIME</stp>
        <stp>[Crispin Spreadsheet.xlsx]Portfolio!R14C28</stp>
        <tr r="AB14" s="2"/>
      </tp>
      <tp>
        <v>1.56901</v>
        <stp/>
        <stp>##V3_BDPV12</stp>
        <stp>EURAUD Curncy</stp>
        <stp>PREV_CLOSE_VALUE_REALTIME</stp>
        <stp>[Crispin Spreadsheet.xlsx]Portfolio!R15C28</stp>
        <tr r="AB15" s="2"/>
      </tp>
      <tp>
        <v>1.56901</v>
        <stp/>
        <stp>##V3_BDPV12</stp>
        <stp>EURAUD Curncy</stp>
        <stp>PREV_CLOSE_VALUE_REALTIME</stp>
        <stp>[Crispin Spreadsheet.xlsx]Portfolio!R16C28</stp>
        <tr r="AB16" s="2"/>
      </tp>
      <tp>
        <v>1.56901</v>
        <stp/>
        <stp>##V3_BDPV12</stp>
        <stp>EURAUD Curncy</stp>
        <stp>PREV_CLOSE_VALUE_REALTIME</stp>
        <stp>[Crispin Spreadsheet.xlsx]Portfolio!R17C28</stp>
        <tr r="AB17" s="2"/>
      </tp>
      <tp t="s">
        <v>EUR</v>
        <stp/>
        <stp>##V3_BDPV12</stp>
        <stp>VK FP Equity</stp>
        <stp>CRNCY</stp>
        <stp>[Crispin Spreadsheet.xlsx]Portfolio!R57C3</stp>
        <tr r="C57" s="2"/>
      </tp>
      <tp>
        <v>60.24</v>
        <stp/>
        <stp>##V3_BDPV12</stp>
        <stp>FR FP Equity</stp>
        <stp>LAST_PRICE</stp>
        <stp>[Crispin Spreadsheet.xlsx]Portfolio!R56C6</stp>
        <tr r="F56" s="2"/>
      </tp>
      <tp t="s">
        <v>USD</v>
        <stp/>
        <stp>##V3_BDPV12</stp>
        <stp>K US Equity</stp>
        <stp>CRNCY</stp>
        <stp>[Crispin Spreadsheet.xlsx]Portfolio!R229C3</stp>
        <tr r="C229" s="2"/>
      </tp>
      <tp>
        <v>80.345299999999995</v>
        <stp/>
        <stp>##V3_BDPV12</stp>
        <stp>LULU US Equity</stp>
        <stp>LAST_PRICE</stp>
        <stp>[Crispin Spreadsheet2.xlsx]Portfolio!R235C6</stp>
        <tr r="F235" s="2"/>
      </tp>
      <tp>
        <v>361.9</v>
        <stp/>
        <stp>##V3_BDPV12</stp>
        <stp>AUTO LN Equity</stp>
        <stp>LAST_PRICE</stp>
        <stp>[Crispin Spreadsheet2.xlsx]Portfolio!R150C6</stp>
        <tr r="F150" s="2"/>
      </tp>
      <tp>
        <v>36.42</v>
        <stp/>
        <stp>##V3_BDPV12</stp>
        <stp>IF IM Equity</stp>
        <stp>PX_YEST_CLOSE</stp>
        <stp>[Crispin Spreadsheet.xlsx]Portfolio!R91C5</stp>
        <tr r="E91" s="2"/>
      </tp>
      <tp>
        <v>7.4470999999999998</v>
        <stp/>
        <stp>##V3_BDPV12</stp>
        <stp>EURDKK Curncy</stp>
        <stp>PREV_CLOSE_VALUE_REALTIME</stp>
        <stp>[Crispin Spreadsheet.xlsx]Portfolio!R35C28</stp>
        <tr r="AB35" s="2"/>
      </tp>
      <tp>
        <v>7.4470999999999998</v>
        <stp/>
        <stp>##V3_BDPV12</stp>
        <stp>EURDKK Curncy</stp>
        <stp>PREV_CLOSE_VALUE_REALTIME</stp>
        <stp>[Crispin Spreadsheet.xlsx]Portfolio!R36C28</stp>
        <tr r="AB36" s="2"/>
      </tp>
      <tp t="s">
        <v>EUR</v>
        <stp/>
        <stp>##V3_BDPV12</stp>
        <stp>DG FP Equity</stp>
        <stp>CRNCY</stp>
        <stp>[Crispin Spreadsheet.xlsx]Portfolio!R58C3</stp>
        <tr r="C58" s="2"/>
      </tp>
      <tp t="s">
        <v>EUR</v>
        <stp/>
        <stp>##V3_BDPV12</stp>
        <stp>EI FP Equity</stp>
        <stp>CRNCY</stp>
        <stp>[Crispin Spreadsheet.xlsx]Portfolio!R46C3</stp>
        <tr r="C46" s="2"/>
      </tp>
      <tp>
        <v>84.1</v>
        <stp/>
        <stp>##V3_BDPV12</stp>
        <stp>BB FP Equity</stp>
        <stp>PX_YEST_CLOSE</stp>
        <stp>[Crispin Spreadsheet.xlsx]Portfolio!R54C5</stp>
        <tr r="E54" s="2"/>
      </tp>
      <tp>
        <v>93.53</v>
        <stp/>
        <stp>##V3_BDPV12</stp>
        <stp>SPLK US Equity</stp>
        <stp>LAST_PRICE</stp>
        <stp>[Crispin Spreadsheet2.xlsx]Portfolio!R247C6</stp>
        <tr r="F247" s="2"/>
      </tp>
      <tp>
        <v>488.6</v>
        <stp/>
        <stp>##V3_BDPV12</stp>
        <stp>ERF FP Equity</stp>
        <stp>LAST_PRICE</stp>
        <stp>[Crispin Spreadsheet.xlsx]Portfolio!R47C6</stp>
        <tr r="F47" s="2"/>
      </tp>
      <tp>
        <v>37.6</v>
        <stp/>
        <stp>##V3_BDPV12</stp>
        <stp>KSP ID Equity</stp>
        <stp>LAST_PRICE</stp>
        <stp>[Crispin Spreadsheet.xlsx]Portfolio!R87C6</stp>
        <tr r="F87" s="2"/>
      </tp>
      <tp>
        <v>1.48</v>
        <stp/>
        <stp>##V3_BDPV12</stp>
        <stp>WGX AU Equity</stp>
        <stp>LAST_PRICE</stp>
        <stp>[Crispin Spreadsheet.xlsx]Portfolio!R17C6</stp>
        <tr r="F17" s="2"/>
      </tp>
      <tp>
        <v>24.53</v>
        <stp/>
        <stp>##V3_BDPV12</stp>
        <stp>UN01 GY Equity</stp>
        <stp>LAST_PRICE</stp>
        <stp>[Crispin Spreadsheet.xlsx]Portfolio!R70C6</stp>
        <tr r="F70" s="2"/>
      </tp>
      <tp>
        <v>195.1</v>
        <stp/>
        <stp>##V3_BDPV12</stp>
        <stp>WDH DC Equity</stp>
        <stp>LAST_PRICE</stp>
        <stp>[Crispin Spreadsheet.xlsx]Portfolio!R36C6</stp>
        <tr r="F36" s="2"/>
      </tp>
      <tp>
        <v>8.5000000000000006E-2</v>
        <stp/>
        <stp>##V3_BDPV12</stp>
        <stp>SVH AU Equity</stp>
        <stp>LAST_PRICE</stp>
        <stp>[Crispin Spreadsheet.xlsx]Portfolio!R16C6</stp>
        <tr r="F16" s="2"/>
      </tp>
      <tp t="s">
        <v>KELLOGG CO</v>
        <stp/>
        <stp>##V3_BDPV12</stp>
        <stp>K US Equity</stp>
        <stp>NAME</stp>
        <stp>[Crispin Spreadsheet.xlsx]Portfolio!R229C4</stp>
        <tr r="D229" s="2"/>
      </tp>
      <tp t="s">
        <v>LONG GILT FUTURE  Mar18</v>
        <stp/>
        <stp>##V3_BDPV12</stp>
        <stp>G H8 Comdty</stp>
        <stp>NAME</stp>
        <stp>[Crispin Spreadsheet.xlsx]Portfolio!R178C4</stp>
        <tr r="D178" s="2"/>
      </tp>
      <tp>
        <v>35</v>
        <stp/>
        <stp>##V3_BDPV12</stp>
        <stp>FWONK US Equity</stp>
        <stp>LAST_PRICE</stp>
        <stp>[Crispin Spreadsheet2.xlsx]Portfolio!R234C6</stp>
        <tr r="F234" s="2"/>
      </tp>
      <tp>
        <v>3.22</v>
        <stp/>
        <stp>##V3_BDPV12</stp>
        <stp>MTS AU Equity</stp>
        <stp>LAST_PRICE</stp>
        <stp>[Crispin Spreadsheet.xlsx]Portfolio!R15C6</stp>
        <tr r="F15" s="2"/>
      </tp>
      <tp>
        <v>22.23</v>
        <stp/>
        <stp>##V3_BDPV12</stp>
        <stp>SDF GY Equity</stp>
        <stp>LAST_PRICE</stp>
        <stp>[Crispin Spreadsheet.xlsx]Portfolio!R65C6</stp>
        <tr r="F65" s="2"/>
      </tp>
      <tp t="s">
        <v>USD</v>
        <stp/>
        <stp>##V3_BDPV12</stp>
        <stp>REDFTPB GU Equity</stp>
        <stp>CRNCY</stp>
        <stp>[Crispin Spreadsheet.xlsx]Portfolio!R78C3</stp>
        <tr r="C78" s="2"/>
      </tp>
      <tp t="s">
        <v>UNIPER SE</v>
        <stp/>
        <stp>##V3_BDPV12</stp>
        <stp>UN01 GY Equity</stp>
        <stp>NAME</stp>
        <stp>[Crispin Spreadsheet.xlsx]Portfolio!R70C4</stp>
        <tr r="D70" s="2"/>
      </tp>
      <tp t="s">
        <v>JAPAN DISPLAY INC</v>
        <stp/>
        <stp>##V3_BDPV12</stp>
        <stp>6740 JT Equity</stp>
        <stp>NAME</stp>
        <stp>[Crispin Spreadsheet.xlsx]Portfolio!R99C4</stp>
        <tr r="D99" s="2"/>
      </tp>
      <tp>
        <v>2.62</v>
        <stp/>
        <stp>##V3_BDPV12</stp>
        <stp>GMA AU Equity</stp>
        <stp>LAST_PRICE</stp>
        <stp>[Crispin Spreadsheet.xlsx]Portfolio!R14C6</stp>
        <tr r="F14" s="2"/>
      </tp>
      <tp>
        <v>697.2</v>
        <stp/>
        <stp>##V3_BDPV12</stp>
        <stp>PSON LN Equity</stp>
        <stp>LAST_PRICE</stp>
        <stp>[Crispin Spreadsheet2.xlsx]Portfolio!R185C6</stp>
        <tr r="F185" s="2"/>
      </tp>
      <tp t="s">
        <v>NOK</v>
        <stp/>
        <stp>##V3_BDPV12</stp>
        <stp>AKERBP NO Equity</stp>
        <stp>CRNCY</stp>
        <stp>[Crispin Spreadsheet.xlsx]Portfolio!R118C3</stp>
        <tr r="C118" s="2"/>
      </tp>
      <tp>
        <v>64.84</v>
        <stp/>
        <stp>##V3_BDPV12</stp>
        <stp>BNP FP Equity</stp>
        <stp>LAST_PRICE</stp>
        <stp>[Crispin Spreadsheet.xlsx]Portfolio!R43C6</stp>
        <tr r="F43" s="2"/>
      </tp>
      <tp t="s">
        <v>EUR</v>
        <stp/>
        <stp>##V3_BDPV12</stp>
        <stp>FR FP Equity</stp>
        <stp>CRNCY</stp>
        <stp>[Crispin Spreadsheet.xlsx]Portfolio!R56C3</stp>
        <tr r="C56" s="2"/>
      </tp>
      <tp>
        <v>5.36</v>
        <stp/>
        <stp>##V3_BDPV12</stp>
        <stp>FMG AU Equity</stp>
        <stp>LAST_PRICE</stp>
        <stp>[Crispin Spreadsheet.xlsx]Portfolio!R13C6</stp>
        <tr r="F13" s="2"/>
      </tp>
      <tp>
        <v>12.07</v>
        <stp/>
        <stp>##V3_BDPV12</stp>
        <stp>SESG FP Equity</stp>
        <stp>LAST_PRICE</stp>
        <stp>[Crispin Spreadsheet.xlsx]Portfolio!R53C6</stp>
        <tr r="F53" s="2"/>
      </tp>
      <tp t="s">
        <v>JPN 10Y BOND(OSE) Mar18</v>
        <stp/>
        <stp>##V3_BDPV12</stp>
        <stp>JBH8 Comdty</stp>
        <stp>NAME</stp>
        <stp>[Crispin Spreadsheet.xlsx]Portfolio!R100C4</stp>
        <tr r="D100" s="2"/>
      </tp>
      <tp>
        <v>120.16</v>
        <stp/>
        <stp>##V3_BDPV12</stp>
        <stp>G M8 Comdty</stp>
        <stp>PX_YEST_CLOSE</stp>
        <stp>[Crispin Spreadsheet.xlsx]Portfolio!R262C5</stp>
        <tr r="E262" s="2"/>
      </tp>
      <tp>
        <v>3.6</v>
        <stp/>
        <stp>##V3_BDPV12</stp>
        <stp>ART GY Equity</stp>
        <stp>LAST_PRICE</stp>
        <stp>[Crispin Spreadsheet.xlsx]Portfolio!R62C6</stp>
        <tr r="F62" s="2"/>
      </tp>
      <tp>
        <v>84.8</v>
        <stp/>
        <stp>##V3_BDPV12</stp>
        <stp>SAVE FP Equity</stp>
        <stp>LAST_PRICE</stp>
        <stp>[Crispin Spreadsheet.xlsx]Portfolio!R52C6</stp>
        <tr r="F52" s="2"/>
      </tp>
      <tp>
        <v>99.42</v>
        <stp/>
        <stp>##V3_BDPV12</stp>
        <stp>WDI GY Equity</stp>
        <stp>LAST_PRICE</stp>
        <stp>[Crispin Spreadsheet.xlsx]Portfolio!R72C6</stp>
        <tr r="F72" s="2"/>
      </tp>
      <tp t="s">
        <v>ARCELORMITTAL</v>
        <stp/>
        <stp>##V3_BDPV12</stp>
        <stp>MT NA Equity</stp>
        <stp>NAME</stp>
        <stp>[Crispin Spreadsheet.xlsx]Portfolio!R113C4</stp>
        <tr r="D113" s="2"/>
      </tp>
      <tp>
        <v>74.260000000000005</v>
        <stp/>
        <stp>##V3_BDPV12</stp>
        <stp>CBA AU Equity</stp>
        <stp>LAST_PRICE</stp>
        <stp>[Crispin Spreadsheet.xlsx]Portfolio!R11C6</stp>
        <tr r="F11" s="2"/>
      </tp>
      <tp>
        <v>107.4</v>
        <stp/>
        <stp>##V3_BDPV12</stp>
        <stp>RCO FP Equity</stp>
        <stp>LAST_PRICE</stp>
        <stp>[Crispin Spreadsheet.xlsx]Portfolio!R51C6</stp>
        <tr r="F51" s="2"/>
      </tp>
      <tp>
        <v>0.13500000000000001</v>
        <stp/>
        <stp>##V3_BDPV12</stp>
        <stp>DW CN Equity</stp>
        <stp>PX_YEST_CLOSE</stp>
        <stp>[Crispin Spreadsheet.xlsx]Portfolio!R28C5</stp>
        <tr r="E28" s="2"/>
      </tp>
      <tp>
        <v>140.6</v>
        <stp/>
        <stp>##V3_BDPV12</stp>
        <stp>WCH GY Equity</stp>
        <stp>LAST_PRICE</stp>
        <stp>[Crispin Spreadsheet.xlsx]Portfolio!R71C6</stp>
        <tr r="F71" s="2"/>
      </tp>
      <tp>
        <v>102</v>
        <stp/>
        <stp>##V3_BDPV12</stp>
        <stp>GETIB SS Equity</stp>
        <stp>LAST_PRICE</stp>
        <stp>[Crispin Spreadsheet.xlsx]Portfolio!R132C6</stp>
        <tr r="F132" s="2"/>
      </tp>
      <tp>
        <v>16.940000000000001</v>
        <stp/>
        <stp>##V3_BDPV12</stp>
        <stp>656 HK Equity</stp>
        <stp>LAST_PRICE</stp>
        <stp>[Crispin Spreadsheet.xlsx]Portfolio!R81C6</stp>
        <tr r="F81" s="2"/>
      </tp>
      <tp>
        <v>173.78</v>
        <stp/>
        <stp>##V3_BDPV12</stp>
        <stp>AAPL US Equity</stp>
        <stp>LAST_PRICE</stp>
        <stp>[Crispin Spreadsheet2.xlsx]Portfolio!R212C6</stp>
        <tr r="F212" s="2"/>
      </tp>
      <tp>
        <v>13.625</v>
        <stp/>
        <stp>##V3_BDPV12</stp>
        <stp>ORA FP Equity</stp>
        <stp>LAST_PRICE</stp>
        <stp>[Crispin Spreadsheet.xlsx]Portfolio!R50C6</stp>
        <tr r="F50" s="2"/>
      </tp>
      <tp>
        <v>7.77</v>
        <stp/>
        <stp>##V3_BDPV12</stp>
        <stp>BLD AU Equity</stp>
        <stp>LAST_PRICE</stp>
        <stp>[Crispin Spreadsheet.xlsx]Portfolio!R10C6</stp>
        <tr r="F10" s="2"/>
      </tp>
      <tp>
        <v>33</v>
        <stp/>
        <stp>##V3_BDPV12</stp>
        <stp>BDRILL NO Equity</stp>
        <stp>PX_YEST_CLOSE</stp>
        <stp>[Crispin Spreadsheet.xlsx]Portfolio!R119C5</stp>
        <tr r="E119" s="2"/>
      </tp>
      <tp>
        <v>121.13</v>
        <stp/>
        <stp>##V3_BDPV12</stp>
        <stp>G H8 Comdty</stp>
        <stp>PX_YEST_CLOSE</stp>
        <stp>[Crispin Spreadsheet.xlsx]Portfolio!R261C5</stp>
        <tr r="E261" s="2"/>
      </tp>
      <tp t="s">
        <v>LONG GILT FUTURE  Mar18</v>
        <stp/>
        <stp>##V3_BDPV12</stp>
        <stp>G H8 Comdty</stp>
        <stp>NAME</stp>
        <stp>[Crispin Spreadsheet.xlsx]Portfolio!R261C4</stp>
        <tr r="D261" s="2"/>
      </tp>
      <tp>
        <v>1.2331000000000001</v>
        <stp/>
        <stp>##V3_BDPV12</stp>
        <stp>EUR Curncy</stp>
        <stp>LAST_PRICE</stp>
        <stp>[Crispin Spreadsheet2.xlsx]Portfolio!R193C12</stp>
        <tr r="L193" s="2"/>
      </tp>
      <tp>
        <v>1.2331000000000001</v>
        <stp/>
        <stp>##V3_BDPV12</stp>
        <stp>EUR Curncy</stp>
        <stp>LAST_PRICE</stp>
        <stp>[Crispin Spreadsheet2.xlsx]Portfolio!R191C12</stp>
        <tr r="L191" s="2"/>
      </tp>
      <tp>
        <v>1.2331000000000001</v>
        <stp/>
        <stp>##V3_BDPV12</stp>
        <stp>EUR Curncy</stp>
        <stp>LAST_PRICE</stp>
        <stp>[Crispin Spreadsheet2.xlsx]Portfolio!R196C12</stp>
        <tr r="L196" s="2"/>
      </tp>
      <tp>
        <v>1.2331000000000001</v>
        <stp/>
        <stp>##V3_BDPV12</stp>
        <stp>EUR Curncy</stp>
        <stp>LAST_PRICE</stp>
        <stp>[Crispin Spreadsheet2.xlsx]Portfolio!R194C12</stp>
        <tr r="L194" s="2"/>
      </tp>
      <tp>
        <v>1.2331000000000001</v>
        <stp/>
        <stp>##V3_BDPV12</stp>
        <stp>EUR Curncy</stp>
        <stp>LAST_PRICE</stp>
        <stp>[Crispin Spreadsheet2.xlsx]Portfolio!R195C12</stp>
        <tr r="L195" s="2"/>
      </tp>
      <tp>
        <v>1.2331000000000001</v>
        <stp/>
        <stp>##V3_BDPV12</stp>
        <stp>EUR Curncy</stp>
        <stp>LAST_PRICE</stp>
        <stp>[Crispin Spreadsheet2.xlsx]Portfolio!R182C12</stp>
        <tr r="L182" s="2"/>
      </tp>
      <tp>
        <v>1.2331000000000001</v>
        <stp/>
        <stp>##V3_BDPV12</stp>
        <stp>EUR Curncy</stp>
        <stp>LAST_PRICE</stp>
        <stp>[Crispin Spreadsheet2.xlsx]Portfolio!R183C12</stp>
        <tr r="L183" s="2"/>
      </tp>
      <tp>
        <v>1.2331000000000001</v>
        <stp/>
        <stp>##V3_BDPV12</stp>
        <stp>EUR Curncy</stp>
        <stp>LAST_PRICE</stp>
        <stp>[Crispin Spreadsheet2.xlsx]Portfolio!R187C12</stp>
        <tr r="L187" s="2"/>
      </tp>
      <tp>
        <v>1.2331000000000001</v>
        <stp/>
        <stp>##V3_BDPV12</stp>
        <stp>EUR Curncy</stp>
        <stp>LAST_PRICE</stp>
        <stp>[Crispin Spreadsheet2.xlsx]Portfolio!R184C12</stp>
        <tr r="L184" s="2"/>
      </tp>
      <tp>
        <v>1.2331000000000001</v>
        <stp/>
        <stp>##V3_BDPV12</stp>
        <stp>EUR Curncy</stp>
        <stp>LAST_PRICE</stp>
        <stp>[Crispin Spreadsheet2.xlsx]Portfolio!R189C12</stp>
        <tr r="L189" s="2"/>
      </tp>
      <tp>
        <v>1.2331000000000001</v>
        <stp/>
        <stp>##V3_BDPV12</stp>
        <stp>EUR Curncy</stp>
        <stp>LAST_PRICE</stp>
        <stp>[Crispin Spreadsheet2.xlsx]Portfolio!R157C12</stp>
        <tr r="L157" s="2"/>
      </tp>
      <tp>
        <v>1.2331000000000001</v>
        <stp/>
        <stp>##V3_BDPV12</stp>
        <stp>EUR Curncy</stp>
        <stp>LAST_PRICE</stp>
        <stp>[Crispin Spreadsheet2.xlsx]Portfolio!R155C12</stp>
        <tr r="L155" s="2"/>
      </tp>
      <tp>
        <v>1.2331000000000001</v>
        <stp/>
        <stp>##V3_BDPV12</stp>
        <stp>EUR Curncy</stp>
        <stp>LAST_PRICE</stp>
        <stp>[Crispin Spreadsheet2.xlsx]Portfolio!R173C12</stp>
        <tr r="L173" s="2"/>
      </tp>
      <tp>
        <v>1.2331000000000001</v>
        <stp/>
        <stp>##V3_BDPV12</stp>
        <stp>EUR Curncy</stp>
        <stp>LAST_PRICE</stp>
        <stp>[Crispin Spreadsheet2.xlsx]Portfolio!R174C12</stp>
        <tr r="L174" s="2"/>
      </tp>
      <tp>
        <v>1.2331000000000001</v>
        <stp/>
        <stp>##V3_BDPV12</stp>
        <stp>EUR Curncy</stp>
        <stp>LAST_PRICE</stp>
        <stp>[Crispin Spreadsheet2.xlsx]Portfolio!R165C12</stp>
        <tr r="L165" s="2"/>
      </tp>
      <tp>
        <v>1.2331000000000001</v>
        <stp/>
        <stp>##V3_BDPV12</stp>
        <stp>EUR Curncy</stp>
        <stp>LAST_PRICE</stp>
        <stp>[Crispin Spreadsheet2.xlsx]Portfolio!R168C12</stp>
        <tr r="L168" s="2"/>
      </tp>
      <tp>
        <v>1.2331000000000001</v>
        <stp/>
        <stp>##V3_BDPV12</stp>
        <stp>EUR Curncy</stp>
        <stp>LAST_PRICE</stp>
        <stp>[Crispin Spreadsheet2.xlsx]Portfolio!R169C12</stp>
        <tr r="L169" s="2"/>
      </tp>
      <tp>
        <v>1.2331000000000001</v>
        <stp/>
        <stp>##V3_BDPV12</stp>
        <stp>EUR Curncy</stp>
        <stp>LAST_PRICE</stp>
        <stp>[Crispin Spreadsheet2.xlsx]Portfolio!R251C12</stp>
        <tr r="L251" s="2"/>
      </tp>
      <tp>
        <v>1.2331000000000001</v>
        <stp/>
        <stp>##V3_BDPV12</stp>
        <stp>EUR Curncy</stp>
        <stp>LAST_PRICE</stp>
        <stp>[Crispin Spreadsheet2.xlsx]Portfolio!R241C12</stp>
        <tr r="L241" s="2"/>
      </tp>
      <tp>
        <v>1.2331000000000001</v>
        <stp/>
        <stp>##V3_BDPV12</stp>
        <stp>EUR Curncy</stp>
        <stp>LAST_PRICE</stp>
        <stp>[Crispin Spreadsheet2.xlsx]Portfolio!R211C12</stp>
        <tr r="L211" s="2"/>
      </tp>
      <tp>
        <v>1.2331000000000001</v>
        <stp/>
        <stp>##V3_BDPV12</stp>
        <stp>EUR Curncy</stp>
        <stp>LAST_PRICE</stp>
        <stp>[Crispin Spreadsheet2.xlsx]Portfolio!R209C12</stp>
        <tr r="L209" s="2"/>
      </tp>
      <tp>
        <v>1.2331000000000001</v>
        <stp/>
        <stp>##V3_BDPV12</stp>
        <stp>EUR Curncy</stp>
        <stp>LAST_PRICE</stp>
        <stp>[Crispin Spreadsheet2.xlsx]Portfolio!R222C12</stp>
        <tr r="L222" s="2"/>
      </tp>
      <tp>
        <v>1.2331000000000001</v>
        <stp/>
        <stp>##V3_BDPV12</stp>
        <stp>EUR Curncy</stp>
        <stp>LAST_PRICE</stp>
        <stp>[Crispin Spreadsheet2.xlsx]Portfolio!R221C12</stp>
        <tr r="L221" s="2"/>
      </tp>
      <tp>
        <v>69.66</v>
        <stp/>
        <stp>##V3_BDPV12</stp>
        <stp>K US Equity</stp>
        <stp>PX_YEST_CLOSE</stp>
        <stp>[Crispin Spreadsheet.xlsx]Portfolio!R229C5</stp>
        <tr r="E229" s="2"/>
      </tp>
      <tp>
        <v>43.44</v>
        <stp/>
        <stp>##V3_BDPV12</stp>
        <stp>CRUS US Equity</stp>
        <stp>LAST_PRICE</stp>
        <stp>[Crispin Spreadsheet2.xlsx]Portfolio!R218C6</stp>
        <tr r="F218" s="2"/>
      </tp>
      <tp>
        <v>26.51</v>
        <stp/>
        <stp>##V3_BDPV12</stp>
        <stp>METSO FH Equity</stp>
        <stp>LAST_PRICE</stp>
        <stp>[Crispin Spreadsheet.xlsx]Portfolio!R39C6</stp>
        <tr r="F39" s="2"/>
      </tp>
      <tp>
        <v>31.125</v>
        <stp/>
        <stp>##V3_BDPV12</stp>
        <stp>PHIA NA Equity</stp>
        <stp>LAST_PRICE</stp>
        <stp>[Crispin Spreadsheet2.xlsx]Portfolio!R115C6</stp>
        <tr r="F115" s="2"/>
      </tp>
      <tp>
        <v>0.2</v>
        <stp/>
        <stp>##V3_BDPV12</stp>
        <stp>WGXO AU Equity</stp>
        <stp>LAST_PRICE</stp>
        <stp>[Crispin Spreadsheet.xlsx]Portfolio!R18C6</stp>
        <tr r="F18" s="2"/>
      </tp>
      <tp>
        <v>488</v>
        <stp/>
        <stp>##V3_BDPV12</stp>
        <stp>HEXAB SS Equity</stp>
        <stp>LAST_PRICE</stp>
        <stp>[Crispin Spreadsheet.xlsx]Portfolio!R133C6</stp>
        <tr r="F133" s="2"/>
      </tp>
      <tp t="s">
        <v>LONG GILT FUTURE  Jun18</v>
        <stp/>
        <stp>##V3_BDPV12</stp>
        <stp>G M8 Comdty</stp>
        <stp>NAME</stp>
        <stp>[Crispin Spreadsheet.xlsx]Portfolio!R262C4</stp>
        <tr r="D262" s="2"/>
      </tp>
      <tp>
        <v>63.76</v>
        <stp/>
        <stp>##V3_BDPV12</stp>
        <stp>REDFTPB GU Equity</stp>
        <stp>PX_YEST_CLOSE</stp>
        <stp>[Crispin Spreadsheet.xlsx]Portfolio!R78C5</stp>
        <tr r="E78" s="2"/>
      </tp>
      <tp t="s">
        <v>AOYAMA ZAISAN NETWORKS CO LT</v>
        <stp/>
        <stp>##V3_BDPV12</stp>
        <stp>8929 JT Equity</stp>
        <stp>NAME</stp>
        <stp>[Crispin Spreadsheet.xlsx]Portfolio!R96C4</stp>
        <tr r="D96" s="2"/>
      </tp>
      <tp>
        <v>467.1</v>
        <stp/>
        <stp>##V3_BDPV12</stp>
        <stp>HWDN LN Equity</stp>
        <stp>LAST_PRICE</stp>
        <stp>[Crispin Spreadsheet2.xlsx]Portfolio!R166C6</stp>
        <tr r="F166" s="2"/>
      </tp>
      <tp t="s">
        <v>GOLD 100 OZ FUTR  Apr18</v>
        <stp/>
        <stp>##V3_BDPV12</stp>
        <stp>GCJ8 Comdty</stp>
        <stp>NAME</stp>
        <stp>[Crispin Spreadsheet.xlsx]Portfolio!R225C4</stp>
        <tr r="D225" s="2"/>
      </tp>
      <tp>
        <v>16.25</v>
        <stp/>
        <stp>##V3_BDPV12</stp>
        <stp>ZIL2 GY Equity</stp>
        <stp>LAST_PRICE</stp>
        <stp>[Crispin Spreadsheet.xlsx]Portfolio!R63C6</stp>
        <tr r="F63" s="2"/>
      </tp>
      <tp t="s">
        <v>NOKIAN RENKAAT OYJ</v>
        <stp/>
        <stp>##V3_BDPV12</stp>
        <stp>NRE1V FH Equity</stp>
        <stp>NAME</stp>
        <stp>[Crispin Spreadsheet.xlsx]Portfolio!R40C4</stp>
        <tr r="D40" s="2"/>
      </tp>
      <tp>
        <v>59.84</v>
        <stp/>
        <stp>##V3_BDPV12</stp>
        <stp>FR FP Equity</stp>
        <stp>PX_YEST_CLOSE</stp>
        <stp>[Crispin Spreadsheet.xlsx]Portfolio!R56C5</stp>
        <tr r="E56" s="2"/>
      </tp>
      <tp>
        <v>33.200000000000003</v>
        <stp/>
        <stp>##V3_BDPV12</stp>
        <stp>BDRILL NO Equity</stp>
        <stp>LAST_PRICE</stp>
        <stp>[Crispin Spreadsheet.xlsx]Portfolio!R119C6</stp>
        <tr r="F119" s="2"/>
      </tp>
      <tp>
        <v>54.68</v>
        <stp/>
        <stp>##V3_BDPV12</stp>
        <stp>ERICB SS Equity</stp>
        <stp>LAST_PRICE</stp>
        <stp>[Crispin Spreadsheet2.xlsx]Portfolio!R135C6</stp>
        <tr r="F135" s="2"/>
      </tp>
      <tp>
        <v>33.08</v>
        <stp/>
        <stp>##V3_BDPV12</stp>
        <stp>DEC FP Equity</stp>
        <stp>LAST_PRICE</stp>
        <stp>[Crispin Spreadsheet.xlsx]Portfolio!R49C6</stp>
        <tr r="F49" s="2"/>
      </tp>
      <tp>
        <v>27.39</v>
        <stp/>
        <stp>##V3_BDPV12</stp>
        <stp>WOW AU Equity</stp>
        <stp>LAST_PRICE</stp>
        <stp>[Crispin Spreadsheet.xlsx]Portfolio!R19C6</stp>
        <tr r="F19" s="2"/>
      </tp>
      <tp>
        <v>21.4</v>
        <stp/>
        <stp>##V3_BDPV12</stp>
        <stp>VIV FP Equity</stp>
        <stp>LAST_PRICE</stp>
        <stp>[Crispin Spreadsheet.xlsx]Portfolio!R59C6</stp>
        <tr r="F59" s="2"/>
      </tp>
      <tp>
        <v>122.2</v>
        <stp/>
        <stp>##V3_BDPV12</stp>
        <stp>AMBUB DC Equity</stp>
        <stp>LAST_PRICE</stp>
        <stp>[Crispin Spreadsheet.xlsx]Portfolio!R35C6</stp>
        <tr r="F35" s="2"/>
      </tp>
      <tp>
        <v>121.13</v>
        <stp/>
        <stp>##V3_BDPV12</stp>
        <stp>G H8 Comdty</stp>
        <stp>PX_YEST_CLOSE</stp>
        <stp>[Crispin Spreadsheet.xlsx]Portfolio!R178C5</stp>
        <tr r="E178" s="2"/>
      </tp>
      <tp>
        <v>33.229999999999997</v>
        <stp/>
        <stp>##V3_BDPV12</stp>
        <stp>NLSN US Equity</stp>
        <stp>LAST_PRICE</stp>
        <stp>[Crispin Spreadsheet2.xlsx]Portfolio!R239C6</stp>
        <tr r="F239" s="2"/>
      </tp>
      <tp t="s">
        <v>CAD</v>
        <stp/>
        <stp>##V3_BDPV12</stp>
        <stp>DW CN Equity</stp>
        <stp>CRNCY</stp>
        <stp>[Crispin Spreadsheet.xlsx]Portfolio!R28C3</stp>
        <tr r="C28" s="2"/>
      </tp>
      <tp>
        <v>439.9</v>
        <stp/>
        <stp>##V3_BDPV12</stp>
        <stp>RMS FP Equity</stp>
        <stp>LAST_PRICE</stp>
        <stp>[Crispin Spreadsheet.xlsx]Portfolio!R48C6</stp>
        <tr r="F48" s="2"/>
      </tp>
      <tp>
        <v>15.005000000000001</v>
        <stp/>
        <stp>##V3_BDPV12</stp>
        <stp>SZU GY Equity</stp>
        <stp>LAST_PRICE</stp>
        <stp>[Crispin Spreadsheet.xlsx]Portfolio!R68C6</stp>
        <tr r="F68" s="2"/>
      </tp>
      <tp>
        <v>1.97</v>
        <stp/>
        <stp>##V3_BDPV12</stp>
        <stp>ALPHA GA Equity</stp>
        <stp>LAST_PRICE</stp>
        <stp>[Crispin Spreadsheet.xlsx]Portfolio!R75C6</stp>
        <tr r="F75" s="2"/>
      </tp>
      <tp>
        <v>1.2413000000000001</v>
        <stp/>
        <stp>##V3_BDPV12</stp>
        <stp>EURUSD Curncy</stp>
        <stp>PREV_CLOSE_VALUE_REALTIME</stp>
        <stp>[Crispin Spreadsheet.xlsx]Portfolio!R78C28</stp>
        <tr r="AB78" s="2"/>
      </tp>
      <tp>
        <v>1.2413000000000001</v>
        <stp/>
        <stp>##V3_BDPV12</stp>
        <stp>EURUSD Curncy</stp>
        <stp>PREV_CLOSE_VALUE_REALTIME</stp>
        <stp>[Crispin Spreadsheet.xlsx]Portfolio!R98C28</stp>
        <tr r="AB98" s="2"/>
      </tp>
      <tp>
        <v>1.2413000000000001</v>
        <stp/>
        <stp>##V3_BDPV12</stp>
        <stp>EURUSD Curncy</stp>
        <stp>PREV_CLOSE_VALUE_REALTIME</stp>
        <stp>[Crispin Spreadsheet.xlsx]Portfolio!R97C28</stp>
        <tr r="AB97" s="2"/>
      </tp>
      <tp t="s">
        <v>JPY</v>
        <stp/>
        <stp>##V3_BDPV12</stp>
        <stp>JBH8 Comdty</stp>
        <stp>CRNCY</stp>
        <stp>[Crispin Spreadsheet.xlsx]Portfolio!R100C3</stp>
        <tr r="C100" s="2"/>
      </tp>
      <tp t="s">
        <v>USD</v>
        <stp/>
        <stp>##V3_BDPV12</stp>
        <stp>GCJ8 Comdty</stp>
        <stp>CRNCY</stp>
        <stp>[Crispin Spreadsheet.xlsx]Portfolio!R225C3</stp>
        <tr r="C225" s="2"/>
      </tp>
      <tp t="s">
        <v>ALPHA BANK AE</v>
        <stp/>
        <stp>##V3_BDPV12</stp>
        <stp>ALPHA GA Equity</stp>
        <stp>NAME</stp>
        <stp>[Crispin Spreadsheet.xlsx]Portfolio!R75C4</stp>
        <tr r="D75" s="2"/>
      </tp>
      <tp>
        <v>114.09</v>
        <stp/>
        <stp>##V3_BDPV12</stp>
        <stp>HURLN 7.5 07/24/22 Corp</stp>
        <stp>LAST_PRICE</stp>
        <stp>[Crispin Spreadsheet.xlsx]Portfolio!R98C6</stp>
        <tr r="F98" s="2"/>
      </tp>
      <tp t="s">
        <v>EDENRED</v>
        <stp/>
        <stp>##V3_BDPV12</stp>
        <stp>EDEN FP Equity</stp>
        <stp>NAME</stp>
        <stp>[Crispin Spreadsheet.xlsx]Portfolio!R44C4</stp>
        <tr r="D44" s="2"/>
      </tp>
      <tp>
        <v>1</v>
        <stp/>
        <stp>##V3_BDPV12</stp>
        <stp>EUR Curncy</stp>
        <stp>QUOTE_FACTOR</stp>
        <stp>[Crispin Spreadsheet.xlsx]Portfolio!R86C11</stp>
        <tr r="K86" s="2"/>
      </tp>
      <tp>
        <v>1</v>
        <stp/>
        <stp>##V3_BDPV12</stp>
        <stp>EUR Curncy</stp>
        <stp>QUOTE_FACTOR</stp>
        <stp>[Crispin Spreadsheet.xlsx]Portfolio!R88C11</stp>
        <tr r="K88" s="2"/>
      </tp>
      <tp>
        <v>1</v>
        <stp/>
        <stp>##V3_BDPV12</stp>
        <stp>EUR Curncy</stp>
        <stp>QUOTE_FACTOR</stp>
        <stp>[Crispin Spreadsheet.xlsx]Portfolio!R66C11</stp>
        <tr r="K66" s="2"/>
      </tp>
      <tp>
        <v>1</v>
        <stp/>
        <stp>##V3_BDPV12</stp>
        <stp>EUR Curncy</stp>
        <stp>QUOTE_FACTOR</stp>
        <stp>[Crispin Spreadsheet.xlsx]Portfolio!R32C11</stp>
        <tr r="K32" s="2"/>
      </tp>
      <tp>
        <v>1</v>
        <stp/>
        <stp>##V3_BDPV12</stp>
        <stp>EUR Curncy</stp>
        <stp>QUOTE_FACTOR</stp>
        <stp>[Crispin Spreadsheet.xlsx]Portfolio!R12C11</stp>
        <tr r="K12" s="2"/>
      </tp>
      <tp t="s">
        <v>ELRINGKLINGER AG</v>
        <stp/>
        <stp>##V3_BDPV12</stp>
        <stp>ZIL2 GY Equity</stp>
        <stp>NAME</stp>
        <stp>[Crispin Spreadsheet.xlsx]Portfolio!R63C4</stp>
        <tr r="D63" s="2"/>
      </tp>
      <tp t="s">
        <v>THE RED FORT PARTNERSHIP-B</v>
        <stp/>
        <stp>##V3_BDPV12</stp>
        <stp>REDFTPB GU Equity</stp>
        <stp>NAME</stp>
        <stp>[Crispin Spreadsheet.xlsx]Portfolio!R78C4</stp>
        <tr r="D78" s="2"/>
      </tp>
      <tp>
        <v>1356.2</v>
        <stp/>
        <stp>##V3_BDPV12</stp>
        <stp>GCJ8 Comdty</stp>
        <stp>PX_YEST_CLOSE</stp>
        <stp>[Crispin Spreadsheet.xlsx]Portfolio!R225C5</stp>
        <tr r="E225" s="2"/>
      </tp>
      <tp>
        <v>33.49</v>
        <stp/>
        <stp>##V3_BDPV12</stp>
        <stp>SLCE3 BS Equity</stp>
        <stp>LAST_PRICE</stp>
        <stp>[Crispin Spreadsheet2.xlsx]Portfolio!R25C6</stp>
        <tr r="F25" s="2"/>
      </tp>
      <tp t="s">
        <v>GEDI GRUPPO EDITORIALE SPA</v>
        <stp/>
        <stp>##V3_BDPV12</stp>
        <stp>GEDI IM Equity</stp>
        <stp>NAME</stp>
        <stp>[Crispin Spreadsheet.xlsx]Portfolio!R93C4</stp>
        <tr r="D93" s="2"/>
      </tp>
      <tp>
        <v>150.72</v>
        <stp/>
        <stp>##V3_BDPV12</stp>
        <stp>JBH8 Comdty</stp>
        <stp>PX_YEST_CLOSE</stp>
        <stp>[Crispin Spreadsheet.xlsx]Portfolio!R100C5</stp>
        <tr r="E100" s="2"/>
      </tp>
      <tp t="s">
        <v>METSO OYJ</v>
        <stp/>
        <stp>##V3_BDPV12</stp>
        <stp>METSO FH Equity</stp>
        <stp>NAME</stp>
        <stp>[Crispin Spreadsheet.xlsx]Portfolio!R39C4</stp>
        <tr r="D39" s="2"/>
      </tp>
      <tp>
        <v>1.2413000000000001</v>
        <stp/>
        <stp>##V3_BDPV12</stp>
        <stp>EUR Curncy</stp>
        <stp>PREV_CLOSE_VALUE_REALTIME</stp>
        <stp>[Crispin Spreadsheet.xlsx]Portfolio!R189C28</stp>
        <tr r="AB189" s="2"/>
      </tp>
      <tp>
        <v>1.2413000000000001</v>
        <stp/>
        <stp>##V3_BDPV12</stp>
        <stp>EUR Curncy</stp>
        <stp>PREV_CLOSE_VALUE_REALTIME</stp>
        <stp>[Crispin Spreadsheet.xlsx]Portfolio!R187C28</stp>
        <tr r="AB187" s="2"/>
      </tp>
      <tp>
        <v>1.2413000000000001</v>
        <stp/>
        <stp>##V3_BDPV12</stp>
        <stp>EUR Curncy</stp>
        <stp>PREV_CLOSE_VALUE_REALTIME</stp>
        <stp>[Crispin Spreadsheet.xlsx]Portfolio!R184C28</stp>
        <tr r="AB184" s="2"/>
      </tp>
      <tp>
        <v>1.2413000000000001</v>
        <stp/>
        <stp>##V3_BDPV12</stp>
        <stp>EUR Curncy</stp>
        <stp>PREV_CLOSE_VALUE_REALTIME</stp>
        <stp>[Crispin Spreadsheet.xlsx]Portfolio!R182C28</stp>
        <tr r="AB182" s="2"/>
      </tp>
      <tp>
        <v>1.2413000000000001</v>
        <stp/>
        <stp>##V3_BDPV12</stp>
        <stp>EUR Curncy</stp>
        <stp>PREV_CLOSE_VALUE_REALTIME</stp>
        <stp>[Crispin Spreadsheet.xlsx]Portfolio!R183C28</stp>
        <tr r="AB183" s="2"/>
      </tp>
      <tp>
        <v>1.2413000000000001</v>
        <stp/>
        <stp>##V3_BDPV12</stp>
        <stp>EUR Curncy</stp>
        <stp>PREV_CLOSE_VALUE_REALTIME</stp>
        <stp>[Crispin Spreadsheet.xlsx]Portfolio!R196C28</stp>
        <tr r="AB196" s="2"/>
      </tp>
      <tp>
        <v>1.2413000000000001</v>
        <stp/>
        <stp>##V3_BDPV12</stp>
        <stp>EUR Curncy</stp>
        <stp>PREV_CLOSE_VALUE_REALTIME</stp>
        <stp>[Crispin Spreadsheet.xlsx]Portfolio!R194C28</stp>
        <tr r="AB194" s="2"/>
      </tp>
      <tp>
        <v>1.2413000000000001</v>
        <stp/>
        <stp>##V3_BDPV12</stp>
        <stp>EUR Curncy</stp>
        <stp>PREV_CLOSE_VALUE_REALTIME</stp>
        <stp>[Crispin Spreadsheet.xlsx]Portfolio!R195C28</stp>
        <tr r="AB195" s="2"/>
      </tp>
      <tp>
        <v>1.2413000000000001</v>
        <stp/>
        <stp>##V3_BDPV12</stp>
        <stp>EUR Curncy</stp>
        <stp>PREV_CLOSE_VALUE_REALTIME</stp>
        <stp>[Crispin Spreadsheet.xlsx]Portfolio!R193C28</stp>
        <tr r="AB193" s="2"/>
      </tp>
      <tp>
        <v>1.2413000000000001</v>
        <stp/>
        <stp>##V3_BDPV12</stp>
        <stp>EUR Curncy</stp>
        <stp>PREV_CLOSE_VALUE_REALTIME</stp>
        <stp>[Crispin Spreadsheet.xlsx]Portfolio!R191C28</stp>
        <tr r="AB191" s="2"/>
      </tp>
      <tp>
        <v>1.2413000000000001</v>
        <stp/>
        <stp>##V3_BDPV12</stp>
        <stp>EUR Curncy</stp>
        <stp>PREV_CLOSE_VALUE_REALTIME</stp>
        <stp>[Crispin Spreadsheet.xlsx]Portfolio!R157C28</stp>
        <tr r="AB157" s="2"/>
      </tp>
      <tp>
        <v>1.2413000000000001</v>
        <stp/>
        <stp>##V3_BDPV12</stp>
        <stp>EUR Curncy</stp>
        <stp>PREV_CLOSE_VALUE_REALTIME</stp>
        <stp>[Crispin Spreadsheet.xlsx]Portfolio!R155C28</stp>
        <tr r="AB155" s="2"/>
      </tp>
      <tp>
        <v>1.2413000000000001</v>
        <stp/>
        <stp>##V3_BDPV12</stp>
        <stp>EUR Curncy</stp>
        <stp>PREV_CLOSE_VALUE_REALTIME</stp>
        <stp>[Crispin Spreadsheet.xlsx]Portfolio!R168C28</stp>
        <tr r="AB168" s="2"/>
      </tp>
      <tp>
        <v>1.2413000000000001</v>
        <stp/>
        <stp>##V3_BDPV12</stp>
        <stp>EUR Curncy</stp>
        <stp>PREV_CLOSE_VALUE_REALTIME</stp>
        <stp>[Crispin Spreadsheet.xlsx]Portfolio!R169C28</stp>
        <tr r="AB169" s="2"/>
      </tp>
      <tp>
        <v>1.2413000000000001</v>
        <stp/>
        <stp>##V3_BDPV12</stp>
        <stp>EUR Curncy</stp>
        <stp>PREV_CLOSE_VALUE_REALTIME</stp>
        <stp>[Crispin Spreadsheet.xlsx]Portfolio!R165C28</stp>
        <tr r="AB165" s="2"/>
      </tp>
      <tp>
        <v>1.2413000000000001</v>
        <stp/>
        <stp>##V3_BDPV12</stp>
        <stp>EUR Curncy</stp>
        <stp>PREV_CLOSE_VALUE_REALTIME</stp>
        <stp>[Crispin Spreadsheet.xlsx]Portfolio!R174C28</stp>
        <tr r="AB174" s="2"/>
      </tp>
      <tp>
        <v>1.2413000000000001</v>
        <stp/>
        <stp>##V3_BDPV12</stp>
        <stp>EUR Curncy</stp>
        <stp>PREV_CLOSE_VALUE_REALTIME</stp>
        <stp>[Crispin Spreadsheet.xlsx]Portfolio!R173C28</stp>
        <tr r="AB173" s="2"/>
      </tp>
      <tp>
        <v>1.2413000000000001</v>
        <stp/>
        <stp>##V3_BDPV12</stp>
        <stp>EUR Curncy</stp>
        <stp>PREV_CLOSE_VALUE_REALTIME</stp>
        <stp>[Crispin Spreadsheet.xlsx]Portfolio!R209C28</stp>
        <tr r="AB209" s="2"/>
      </tp>
      <tp>
        <v>1.2413000000000001</v>
        <stp/>
        <stp>##V3_BDPV12</stp>
        <stp>EUR Curncy</stp>
        <stp>PREV_CLOSE_VALUE_REALTIME</stp>
        <stp>[Crispin Spreadsheet.xlsx]Portfolio!R211C28</stp>
        <tr r="AB211" s="2"/>
      </tp>
      <tp>
        <v>1.2413000000000001</v>
        <stp/>
        <stp>##V3_BDPV12</stp>
        <stp>EUR Curncy</stp>
        <stp>PREV_CLOSE_VALUE_REALTIME</stp>
        <stp>[Crispin Spreadsheet.xlsx]Portfolio!R222C28</stp>
        <tr r="AB222" s="2"/>
      </tp>
      <tp>
        <v>1.2413000000000001</v>
        <stp/>
        <stp>##V3_BDPV12</stp>
        <stp>EUR Curncy</stp>
        <stp>PREV_CLOSE_VALUE_REALTIME</stp>
        <stp>[Crispin Spreadsheet.xlsx]Portfolio!R221C28</stp>
        <tr r="AB221" s="2"/>
      </tp>
      <tp>
        <v>1.2413000000000001</v>
        <stp/>
        <stp>##V3_BDPV12</stp>
        <stp>EUR Curncy</stp>
        <stp>PREV_CLOSE_VALUE_REALTIME</stp>
        <stp>[Crispin Spreadsheet.xlsx]Portfolio!R241C28</stp>
        <tr r="AB241" s="2"/>
      </tp>
      <tp>
        <v>1.2413000000000001</v>
        <stp/>
        <stp>##V3_BDPV12</stp>
        <stp>EUR Curncy</stp>
        <stp>PREV_CLOSE_VALUE_REALTIME</stp>
        <stp>[Crispin Spreadsheet.xlsx]Portfolio!R251C28</stp>
        <tr r="AB251" s="2"/>
      </tp>
      <tp>
        <v>27.7</v>
        <stp/>
        <stp>##V3_BDPV12</stp>
        <stp>1128 HK Equity</stp>
        <stp>LAST_PRICE</stp>
        <stp>[Crispin Spreadsheet.xlsx]Portfolio!R83C6</stp>
        <tr r="F83" s="2"/>
      </tp>
      <tp t="s">
        <v>AMBU A/S-B</v>
        <stp/>
        <stp>##V3_BDPV12</stp>
        <stp>AMBUB DC Equity</stp>
        <stp>NAME</stp>
        <stp>[Crispin Spreadsheet.xlsx]Portfolio!R35C4</stp>
        <tr r="D35" s="2"/>
      </tp>
      <tp>
        <v>37.549999999999997</v>
        <stp/>
        <stp>##V3_BDPV12</stp>
        <stp>NRE1V FH Equity</stp>
        <stp>LAST_PRICE</stp>
        <stp>[Crispin Spreadsheet2.xlsx]Portfolio!R40C6</stp>
        <tr r="F40" s="2"/>
      </tp>
      <tp t="s">
        <v>SLC AGRICOLA SA</v>
        <stp/>
        <stp>##V3_BDPV12</stp>
        <stp>SLCE3 BS Equity</stp>
        <stp>NAME</stp>
        <stp>[Crispin Spreadsheet.xlsx]Portfolio!R25C4</stp>
        <tr r="D25" s="2"/>
      </tp>
      <tp>
        <v>45.1</v>
        <stp/>
        <stp>##V3_BDPV12</stp>
        <stp>1928 HK Equity</stp>
        <stp>LAST_PRICE</stp>
        <stp>[Crispin Spreadsheet.xlsx]Portfolio!R82C6</stp>
        <tr r="F82" s="2"/>
      </tp>
      <tp>
        <v>1721</v>
        <stp/>
        <stp>##V3_BDPV12</stp>
        <stp>8929 JT Equity</stp>
        <stp>LAST_PRICE</stp>
        <stp>[Crispin Spreadsheet.xlsx]Portfolio!R96C6</stp>
        <tr r="F96" s="2"/>
      </tp>
      <tp t="s">
        <v>SES</v>
        <stp/>
        <stp>##V3_BDPV12</stp>
        <stp>SESG FP Equity</stp>
        <stp>NAME</stp>
        <stp>[Crispin Spreadsheet.xlsx]Portfolio!R53C4</stp>
        <tr r="D53" s="2"/>
      </tp>
      <tp>
        <v>216</v>
        <stp/>
        <stp>##V3_BDPV12</stp>
        <stp>6740 JT Equity</stp>
        <stp>LAST_PRICE</stp>
        <stp>[Crispin Spreadsheet.xlsx]Portfolio!R99C6</stp>
        <tr r="F99" s="2"/>
      </tp>
      <tp t="s">
        <v>WESTGOLD RESOURCES LTD-CW19</v>
        <stp/>
        <stp>##V3_BDPV12</stp>
        <stp>WGXO AU Equity</stp>
        <stp>NAME</stp>
        <stp>[Crispin Spreadsheet.xlsx]Portfolio!R18C4</stp>
        <tr r="D18" s="2"/>
      </tp>
      <tp t="s">
        <v>SAVENCIA SA</v>
        <stp/>
        <stp>##V3_BDPV12</stp>
        <stp>SAVE FP Equity</stp>
        <stp>NAME</stp>
        <stp>[Crispin Spreadsheet.xlsx]Portfolio!R52C4</stp>
        <tr r="D52" s="2"/>
      </tp>
      <tp t="s">
        <v>CLOETTA AB-B SHS</v>
        <stp/>
        <stp>##V3_BDPV12</stp>
        <stp>CLAB SS Equity</stp>
        <stp>NAME</stp>
        <stp>[Crispin Spreadsheet.xlsx]Portfolio!R131C4</stp>
        <tr r="D131" s="2"/>
      </tp>
      <tp t="s">
        <v>HERTZ GLOBAL HOLDINGS INC</v>
        <stp/>
        <stp>##V3_BDPV12</stp>
        <stp>HTZ US Equity</stp>
        <stp>NAME</stp>
        <stp>[Crispin Spreadsheet.xlsx]Portfolio!R227C4</stp>
        <tr r="D227" s="2"/>
      </tp>
      <tp t="s">
        <v>EUR</v>
        <stp/>
        <stp>##V3_BDPV12</stp>
        <stp>IFX GY Equity</stp>
        <stp>CRNCY</stp>
        <stp>[Crispin Spreadsheet.xlsx]Portfolio!R64C3</stp>
        <tr r="C64" s="2"/>
      </tp>
      <tp t="s">
        <v>TUNGSTEN CORP PLC</v>
        <stp/>
        <stp>##V3_BDPV12</stp>
        <stp>TUNG LN Equity</stp>
        <stp>NAME</stp>
        <stp>[Crispin Spreadsheet.xlsx]Portfolio!R204C4</stp>
        <tr r="D204" s="2"/>
      </tp>
      <tp t="s">
        <v>USD</v>
        <stp/>
        <stp>##V3_BDPV12</stp>
        <stp>BMA US Equity</stp>
        <stp>CRNCY</stp>
        <stp>[Crispin Spreadsheet.xlsx]Portfolio!R214C3</stp>
        <tr r="C214" s="2"/>
      </tp>
      <tp t="s">
        <v>NOK</v>
        <stp/>
        <stp>##V3_BDPV12</stp>
        <stp>SDRL NO Equity</stp>
        <stp>CRNCY</stp>
        <stp>[Crispin Spreadsheet.xlsx]Portfolio!R124C3</stp>
        <tr r="C124" s="2"/>
      </tp>
      <tp t="s">
        <v>EUR</v>
        <stp/>
        <stp>##V3_BDPV12</stp>
        <stp>HDG NA Equity</stp>
        <stp>CRNCY</stp>
        <stp>[Crispin Spreadsheet.xlsx]Portfolio!R114C3</stp>
        <tr r="C114" s="2"/>
      </tp>
      <tp t="s">
        <v>USD</v>
        <stp/>
        <stp>##V3_BDPV12</stp>
        <stp>SAFM US Equity</stp>
        <stp>CRNCY</stp>
        <stp>[Crispin Spreadsheet.xlsx]Portfolio!R244C3</stp>
        <tr r="C244" s="2"/>
      </tp>
      <tp>
        <v>32.92</v>
        <stp/>
        <stp>##V3_BDPV12</stp>
        <stp>CLAB SS Equity</stp>
        <stp>PX_YEST_CLOSE</stp>
        <stp>[Crispin Spreadsheet.xlsx]Portfolio!R131C5</stp>
        <tr r="E131" s="2"/>
      </tp>
      <tp t="s">
        <v>GBp</v>
        <stp/>
        <stp>##V3_BDPV12</stp>
        <stp>ABC LN Equity</stp>
        <stp>CRNCY</stp>
        <stp>[Crispin Spreadsheet.xlsx]Portfolio!R144C3</stp>
        <tr r="C144" s="2"/>
      </tp>
      <tp t="s">
        <v>GBp</v>
        <stp/>
        <stp>##V3_BDPV12</stp>
        <stp>BKG LN Equity</stp>
        <stp>CRNCY</stp>
        <stp>[Crispin Spreadsheet.xlsx]Portfolio!R154C3</stp>
        <tr r="C154" s="2"/>
      </tp>
      <tp t="s">
        <v>BORR DRILLING LTD</v>
        <stp/>
        <stp>##V3_BDPV12</stp>
        <stp>BDRILL NO Equity</stp>
        <stp>NAME</stp>
        <stp>[Crispin Spreadsheet.xlsx]Portfolio!R119C4</stp>
        <tr r="D119" s="2"/>
      </tp>
      <tp>
        <v>23.14</v>
        <stp/>
        <stp>##V3_BDPV12</stp>
        <stp>PGS NO Equity</stp>
        <stp>LAST_PRICE</stp>
        <stp>[Crispin Spreadsheet.xlsx]Portfolio!R123C6</stp>
        <tr r="F123" s="2"/>
      </tp>
      <tp>
        <v>0.88131000000000004</v>
        <stp/>
        <stp>##V3_BDPV12</stp>
        <stp>EURGBP Curncy</stp>
        <stp>LAST_PRICE</stp>
        <stp>[Crispin Spreadsheet2.xlsx]Portfolio!R299C6</stp>
        <tr r="F299" s="2"/>
      </tp>
      <tp t="s">
        <v>LOOKERS PLC</v>
        <stp/>
        <stp>##V3_BDPV12</stp>
        <stp>LOOK LN Equity</stp>
        <stp>NAME</stp>
        <stp>[Crispin Spreadsheet.xlsx]Portfolio!R179C4</stp>
        <tr r="D179" s="2"/>
      </tp>
      <tp t="s">
        <v>EUR</v>
        <stp/>
        <stp>##V3_BDPV12</stp>
        <stp>SZU GY Equity</stp>
        <stp>CRNCY</stp>
        <stp>[Crispin Spreadsheet.xlsx]Portfolio!R68C3</stp>
        <tr r="C68" s="2"/>
      </tp>
      <tp>
        <v>0.59499999999999997</v>
        <stp/>
        <stp>##V3_BDPV12</stp>
        <stp>GEDI IM Equity</stp>
        <stp>PX_YEST_CLOSE</stp>
        <stp>[Crispin Spreadsheet.xlsx]Portfolio!R93C5</stp>
        <tr r="E93" s="2"/>
      </tp>
      <tp t="s">
        <v>TALKTALK TELECOM GROUP</v>
        <stp/>
        <stp>##V3_BDPV12</stp>
        <stp>TALK LN Equity</stp>
        <stp>NAME</stp>
        <stp>[Crispin Spreadsheet.xlsx]Portfolio!R199C4</stp>
        <tr r="D199" s="2"/>
      </tp>
      <tp>
        <v>25.73</v>
        <stp/>
        <stp>##V3_BDPV12</stp>
        <stp>EDEN FP Equity</stp>
        <stp>PX_YEST_CLOSE</stp>
        <stp>[Crispin Spreadsheet.xlsx]Portfolio!R44C5</stp>
        <tr r="E44" s="2"/>
      </tp>
      <tp>
        <v>2.06</v>
        <stp/>
        <stp>##V3_BDPV12</stp>
        <stp>SDRL NO Equity</stp>
        <stp>LAST_PRICE</stp>
        <stp>[Crispin Spreadsheet.xlsx]Portfolio!R124C6</stp>
        <tr r="F124" s="2"/>
      </tp>
      <tp t="s">
        <v>USD</v>
        <stp/>
        <stp>##V3_BDPV12</stp>
        <stp>BFR US Equity</stp>
        <stp>CRNCY</stp>
        <stp>[Crispin Spreadsheet.xlsx]Portfolio!R215C3</stp>
        <tr r="C215" s="2"/>
      </tp>
      <tp t="s">
        <v>GBp</v>
        <stp/>
        <stp>##V3_BDPV12</stp>
        <stp>VOD LN Equity</stp>
        <stp>CRNCY</stp>
        <stp>[Crispin Spreadsheet.xlsx]Portfolio!R205C3</stp>
        <tr r="C205" s="2"/>
      </tp>
      <tp t="s">
        <v>USD</v>
        <stp/>
        <stp>##V3_BDPV12</stp>
        <stp>WFT US Equity</stp>
        <stp>CRNCY</stp>
        <stp>[Crispin Spreadsheet.xlsx]Portfolio!R255C3</stp>
        <tr r="C255" s="2"/>
      </tp>
      <tp>
        <v>10.23</v>
        <stp/>
        <stp>##V3_BDPV12</stp>
        <stp>GOGO US Equity</stp>
        <stp>PX_YEST_CLOSE</stp>
        <stp>[Crispin Spreadsheet.xlsx]Portfolio!R224C5</stp>
        <tr r="E224" s="2"/>
      </tp>
      <tp>
        <v>172.43</v>
        <stp/>
        <stp>##V3_BDPV12</stp>
        <stp>AAPL US Equity</stp>
        <stp>PX_YEST_CLOSE</stp>
        <stp>[Crispin Spreadsheet.xlsx]Portfolio!R212C5</stp>
        <tr r="E212" s="2"/>
      </tp>
      <tp t="s">
        <v>GBp</v>
        <stp/>
        <stp>##V3_BDPV12</stp>
        <stp>ACA LN Equity</stp>
        <stp>CRNCY</stp>
        <stp>[Crispin Spreadsheet.xlsx]Portfolio!R145C3</stp>
        <tr r="C145" s="2"/>
      </tp>
      <tp t="s">
        <v>GBp</v>
        <stp/>
        <stp>##V3_BDPV12</stp>
        <stp>TSTR LN Equity</stp>
        <stp>CRNCY</stp>
        <stp>[Crispin Spreadsheet.xlsx]Portfolio!R202C3</stp>
        <tr r="C202" s="2"/>
      </tp>
      <tp t="s">
        <v>USD</v>
        <stp/>
        <stp>##V3_BDPV12</stp>
        <stp>SNAP US Equity</stp>
        <stp>CRNCY</stp>
        <stp>[Crispin Spreadsheet.xlsx]Portfolio!R245C3</stp>
        <tr r="C245" s="2"/>
      </tp>
      <tp>
        <v>7.8236999999999997</v>
        <stp/>
        <stp>##V3_BDPV12</stp>
        <stp>USDHKD Curncy</stp>
        <stp>LAST_PRICE</stp>
        <stp>[Crispin Spreadsheet.xlsx]Portfolio!R306C6</stp>
        <tr r="F306" s="2"/>
      </tp>
      <tp>
        <v>36.700000000000003</v>
        <stp/>
        <stp>##V3_BDPV12</stp>
        <stp>KSP ID Equity</stp>
        <stp>PX_YEST_CLOSE</stp>
        <stp>[Crispin Spreadsheet.xlsx]Portfolio!R87C5</stp>
        <tr r="E87" s="2"/>
      </tp>
      <tp>
        <v>83.86</v>
        <stp/>
        <stp>##V3_BDPV12</stp>
        <stp>SAP GY Equity</stp>
        <stp>PX_YEST_CLOSE</stp>
        <stp>[Crispin Spreadsheet.xlsx]Portfolio!R67C5</stp>
        <tr r="E67" s="2"/>
      </tp>
      <tp>
        <v>120.44</v>
        <stp/>
        <stp>##V3_BDPV12</stp>
        <stp>G M8 Comdty</stp>
        <stp>LAST_PRICE</stp>
        <stp>[Crispin Spreadsheet.xlsx]Portfolio!R262C6</stp>
        <tr r="F262" s="2"/>
      </tp>
      <tp t="s">
        <v>ALLERGY THERAPEUTICS PLC</v>
        <stp/>
        <stp>##V3_BDPV12</stp>
        <stp>AGY LN Equity</stp>
        <stp>NAME</stp>
        <stp>[Crispin Spreadsheet.xlsx]Portfolio!R146C4</stp>
        <tr r="D146" s="2"/>
      </tp>
      <tp t="s">
        <v>AUD</v>
        <stp/>
        <stp>##V3_BDPV12</stp>
        <stp>WOW AU Equity</stp>
        <stp>CRNCY</stp>
        <stp>[Crispin Spreadsheet.xlsx]Portfolio!R19C3</stp>
        <tr r="C19" s="2"/>
      </tp>
      <tp t="s">
        <v>SEK</v>
        <stp/>
        <stp>##V3_BDPV12</stp>
        <stp>GETIB SS Equity</stp>
        <stp>CRNCY</stp>
        <stp>[Crispin Spreadsheet.xlsx]Portfolio!R132C3</stp>
        <tr r="C132" s="2"/>
      </tp>
      <tp t="s">
        <v>EUR</v>
        <stp/>
        <stp>##V3_BDPV12</stp>
        <stp>PHIA NA Equity</stp>
        <stp>CRNCY</stp>
        <stp>[Crispin Spreadsheet.xlsx]Portfolio!R115C3</stp>
        <tr r="C115" s="2"/>
      </tp>
      <tp t="s">
        <v>USD</v>
        <stp/>
        <stp>##V3_BDPV12</stp>
        <stp>BID US Equity</stp>
        <stp>CRNCY</stp>
        <stp>[Crispin Spreadsheet.xlsx]Portfolio!R246C3</stp>
        <tr r="C246" s="2"/>
      </tp>
      <tp t="s">
        <v>GBp</v>
        <stp/>
        <stp>##V3_BDPV12</stp>
        <stp>PDG LN Equity</stp>
        <stp>CRNCY</stp>
        <stp>[Crispin Spreadsheet.xlsx]Portfolio!R186C3</stp>
        <tr r="C186" s="2"/>
      </tp>
      <tp t="s">
        <v>USD</v>
        <stp/>
        <stp>##V3_BDPV12</stp>
        <stp>MON US Equity</stp>
        <stp>CRNCY</stp>
        <stp>[Crispin Spreadsheet.xlsx]Portfolio!R236C3</stp>
        <tr r="C236" s="2"/>
      </tp>
      <tp t="s">
        <v>GBp</v>
        <stp/>
        <stp>##V3_BDPV12</stp>
        <stp>WPP LN Equity</stp>
        <stp>CRNCY</stp>
        <stp>[Crispin Spreadsheet.xlsx]Portfolio!R206C3</stp>
        <tr r="C206" s="2"/>
      </tp>
      <tp t="s">
        <v>GBp</v>
        <stp/>
        <stp>##V3_BDPV12</stp>
        <stp>JUP LN Equity</stp>
        <stp>CRNCY</stp>
        <stp>[Crispin Spreadsheet.xlsx]Portfolio!R176C3</stp>
        <tr r="C176" s="2"/>
      </tp>
      <tp t="s">
        <v>USD</v>
        <stp/>
        <stp>##V3_BDPV12</stp>
        <stp>XPO US Equity</stp>
        <stp>CRNCY</stp>
        <stp>[Crispin Spreadsheet.xlsx]Portfolio!R256C3</stp>
        <tr r="C256" s="2"/>
      </tp>
      <tp t="s">
        <v>GBp</v>
        <stp/>
        <stp>##V3_BDPV12</stp>
        <stp>AGY LN Equity</stp>
        <stp>CRNCY</stp>
        <stp>[Crispin Spreadsheet.xlsx]Portfolio!R146C3</stp>
        <tr r="C146" s="2"/>
      </tp>
      <tp t="s">
        <v>GBp</v>
        <stp/>
        <stp>##V3_BDPV12</stp>
        <stp>PSON LN Equity</stp>
        <stp>CRNCY</stp>
        <stp>[Crispin Spreadsheet.xlsx]Portfolio!R185C3</stp>
        <tr r="C185" s="2"/>
      </tp>
      <tp t="s">
        <v>EUR</v>
        <stp/>
        <stp>##V3_BDPV12</stp>
        <stp>CRN LN Equity</stp>
        <stp>CRNCY</stp>
        <stp>[Crispin Spreadsheet.xlsx]Portfolio!R156C3</stp>
        <tr r="C156" s="2"/>
      </tp>
      <tp>
        <v>1.3992</v>
        <stp/>
        <stp>##V3_BDPV12</stp>
        <stp>GBPUSD Curncy</stp>
        <stp>LAST_PRICE</stp>
        <stp>[Crispin Spreadsheet2.xlsx]Portfolio!R268C6</stp>
        <tr r="F268" s="2"/>
      </tp>
      <tp t="s">
        <v>BARCLAYS PLC</v>
        <stp/>
        <stp>##V3_BDPV12</stp>
        <stp>BARC LN Equity</stp>
        <stp>NAME</stp>
        <stp>[Crispin Spreadsheet.xlsx]Portfolio!R153C4</stp>
        <tr r="D153" s="2"/>
      </tp>
      <tp>
        <v>3.25</v>
        <stp/>
        <stp>##V3_BDPV12</stp>
        <stp>MTS AU Equity</stp>
        <stp>PX_YEST_CLOSE</stp>
        <stp>[Crispin Spreadsheet.xlsx]Portfolio!R15C5</stp>
        <tr r="E15" s="2"/>
      </tp>
      <tp>
        <v>3.6</v>
        <stp/>
        <stp>##V3_BDPV12</stp>
        <stp>ART GY Equity</stp>
        <stp>PX_YEST_CLOSE</stp>
        <stp>[Crispin Spreadsheet.xlsx]Portfolio!R62C5</stp>
        <tr r="E62" s="2"/>
      </tp>
      <tp>
        <v>34.909999999999997</v>
        <stp/>
        <stp>##V3_BDPV12</stp>
        <stp>FWONK US Equity</stp>
        <stp>PX_YEST_CLOSE</stp>
        <stp>[Crispin Spreadsheet.xlsx]Portfolio!R234C5</stp>
        <tr r="E234" s="2"/>
      </tp>
      <tp t="s">
        <v>SKY PLC</v>
        <stp/>
        <stp>##V3_BDPV12</stp>
        <stp>SKY LN Equity</stp>
        <stp>NAME</stp>
        <stp>[Crispin Spreadsheet.xlsx]Portfolio!R197C4</stp>
        <tr r="D197" s="2"/>
      </tp>
      <tp t="s">
        <v>SEK</v>
        <stp/>
        <stp>##V3_BDPV12</stp>
        <stp>HEXAB SS Equity</stp>
        <stp>CRNCY</stp>
        <stp>[Crispin Spreadsheet.xlsx]Portfolio!R133C3</stp>
        <tr r="C133" s="2"/>
      </tp>
      <tp>
        <v>37.409999999999997</v>
        <stp/>
        <stp>##V3_BDPV12</stp>
        <stp>NRE1V FH Equity</stp>
        <stp>PX_YEST_CLOSE</stp>
        <stp>[Crispin Spreadsheet.xlsx]Portfolio!R40C5</stp>
        <tr r="E40" s="2"/>
      </tp>
      <tp t="s">
        <v>AUD</v>
        <stp/>
        <stp>##V3_BDPV12</stp>
        <stp>WGX AU Equity</stp>
        <stp>CRNCY</stp>
        <stp>[Crispin Spreadsheet.xlsx]Portfolio!R17C3</stp>
        <tr r="C17" s="2"/>
      </tp>
      <tp t="s">
        <v>EUR</v>
        <stp/>
        <stp>##V3_BDPV12</stp>
        <stp>VIV FP Equity</stp>
        <stp>CRNCY</stp>
        <stp>[Crispin Spreadsheet.xlsx]Portfolio!R59C3</stp>
        <tr r="C59" s="2"/>
      </tp>
      <tp>
        <v>201</v>
        <stp/>
        <stp>##V3_BDPV12</stp>
        <stp>BARC LN Equity</stp>
        <stp>PX_YEST_CLOSE</stp>
        <stp>[Crispin Spreadsheet.xlsx]Portfolio!R153C5</stp>
        <tr r="E153" s="2"/>
      </tp>
      <tp t="s">
        <v>USD</v>
        <stp/>
        <stp>##V3_BDPV12</stp>
        <stp>CAT US Equity</stp>
        <stp>CRNCY</stp>
        <stp>[Crispin Spreadsheet.xlsx]Portfolio!R217C3</stp>
        <tr r="C217" s="2"/>
      </tp>
      <tp t="s">
        <v>USD</v>
        <stp/>
        <stp>##V3_BDPV12</stp>
        <stp>SPLK US Equity</stp>
        <stp>CRNCY</stp>
        <stp>[Crispin Spreadsheet.xlsx]Portfolio!R247C3</stp>
        <tr r="C247" s="2"/>
      </tp>
      <tp t="s">
        <v>ZAr</v>
        <stp/>
        <stp>##V3_BDPV12</stp>
        <stp>AXL SJ Equity</stp>
        <stp>CRNCY</stp>
        <stp>[Crispin Spreadsheet.xlsx]Portfolio!R127C3</stp>
        <tr r="C127" s="2"/>
      </tp>
      <tp t="s">
        <v>USD</v>
        <stp/>
        <stp>##V3_BDPV12</stp>
        <stp>HTZ US Equity</stp>
        <stp>CRNCY</stp>
        <stp>[Crispin Spreadsheet.xlsx]Portfolio!R227C3</stp>
        <tr r="C227" s="2"/>
      </tp>
      <tp t="s">
        <v>GBp</v>
        <stp/>
        <stp>##V3_BDPV12</stp>
        <stp>SKY LN Equity</stp>
        <stp>CRNCY</stp>
        <stp>[Crispin Spreadsheet.xlsx]Portfolio!R197C3</stp>
        <tr r="C197" s="2"/>
      </tp>
      <tp t="s">
        <v>USD</v>
        <stp/>
        <stp>##V3_BDPV12</stp>
        <stp>NAV US Equity</stp>
        <stp>CRNCY</stp>
        <stp>[Crispin Spreadsheet.xlsx]Portfolio!R237C3</stp>
        <tr r="C237" s="2"/>
      </tp>
      <tp t="s">
        <v>GBp</v>
        <stp/>
        <stp>##V3_BDPV12</stp>
        <stp>HUM LN Equity</stp>
        <stp>CRNCY</stp>
        <stp>[Crispin Spreadsheet.xlsx]Portfolio!R167C3</stp>
        <tr r="C167" s="2"/>
      </tp>
      <tp t="s">
        <v>GBp</v>
        <stp/>
        <stp>##V3_BDPV12</stp>
        <stp>LRE LN Equity</stp>
        <stp>CRNCY</stp>
        <stp>[Crispin Spreadsheet.xlsx]Portfolio!R177C3</stp>
        <tr r="C177" s="2"/>
      </tp>
      <tp>
        <v>362.8</v>
        <stp/>
        <stp>##V3_BDPV12</stp>
        <stp>AUTO LN Equity</stp>
        <stp>PX_YEST_CLOSE</stp>
        <stp>[Crispin Spreadsheet.xlsx]Portfolio!R150C5</stp>
        <tr r="E150" s="2"/>
      </tp>
      <tp t="s">
        <v>GBp</v>
        <stp/>
        <stp>##V3_BDPV12</stp>
        <stp>AAL LN Equity</stp>
        <stp>CRNCY</stp>
        <stp>[Crispin Spreadsheet.xlsx]Portfolio!R147C3</stp>
        <tr r="C147" s="2"/>
      </tp>
      <tp>
        <v>67.02</v>
        <stp/>
        <stp>##V3_BDPV12</stp>
        <stp>GGAL US Equity</stp>
        <stp>PX_YEST_CLOSE</stp>
        <stp>[Crispin Spreadsheet.xlsx]Portfolio!R226C5</stp>
        <tr r="E226" s="2"/>
      </tp>
      <tp>
        <v>1279</v>
        <stp/>
        <stp>##V3_BDPV12</stp>
        <stp>ABC LN Equity</stp>
        <stp>LAST_PRICE</stp>
        <stp>[Crispin Spreadsheet2.xlsx]Portfolio!R144C6</stp>
        <tr r="F144" s="2"/>
      </tp>
      <tp>
        <v>107.26</v>
        <stp/>
        <stp>##V3_BDPV12</stp>
        <stp>USDJPY Curncy</stp>
        <stp>LAST_PRICE</stp>
        <stp>[Crispin Spreadsheet2.xlsx]Portfolio!R305C6</stp>
        <tr r="F305" s="2"/>
      </tp>
      <tp>
        <v>1743.2</v>
        <stp/>
        <stp>##V3_BDPV12</stp>
        <stp>AAL LN Equity</stp>
        <stp>LAST_PRICE</stp>
        <stp>[Crispin Spreadsheet2.xlsx]Portfolio!R147C6</stp>
        <tr r="F147" s="2"/>
      </tp>
      <tp>
        <v>120.55</v>
        <stp/>
        <stp>##V3_BDPV12</stp>
        <stp>MON US Equity</stp>
        <stp>LAST_PRICE</stp>
        <stp>[Crispin Spreadsheet.xlsx]Portfolio!R236C6</stp>
        <tr r="F236" s="2"/>
      </tp>
      <tp t="s">
        <v>ANTOFAGASTA PLC</v>
        <stp/>
        <stp>##V3_BDPV12</stp>
        <stp>ANTO LN Equity</stp>
        <stp>NAME</stp>
        <stp>[Crispin Spreadsheet.xlsx]Portfolio!R148C4</stp>
        <tr r="D148" s="2"/>
      </tp>
      <tp t="s">
        <v>USD</v>
        <stp/>
        <stp>##V3_BDPV12</stp>
        <stp>NADLQ US Equity</stp>
        <stp>CRNCY</stp>
        <stp>[Crispin Spreadsheet.xlsx]Portfolio!R240C3</stp>
        <tr r="C240" s="2"/>
      </tp>
      <tp t="s">
        <v>NIELSEN HOLDINGS PLC</v>
        <stp/>
        <stp>##V3_BDPV12</stp>
        <stp>NLSN US Equity</stp>
        <stp>NAME</stp>
        <stp>[Crispin Spreadsheet.xlsx]Portfolio!R239C4</stp>
        <tr r="D239" s="2"/>
      </tp>
      <tp t="s">
        <v>CAD</v>
        <stp/>
        <stp>##V3_BDPV12</stp>
        <stp>TRQ CN Equity</stp>
        <stp>CRNCY</stp>
        <stp>[Crispin Spreadsheet.xlsx]Portfolio!R29C3</stp>
        <tr r="C29" s="2"/>
      </tp>
      <tp>
        <v>186.55</v>
        <stp/>
        <stp>##V3_BDPV12</stp>
        <stp>JM SS Equity</stp>
        <stp>LAST_PRICE</stp>
        <stp>[Crispin Spreadsheet2.xlsx]Portfolio!R134C6</stp>
        <tr r="F134" s="2"/>
      </tp>
      <tp t="s">
        <v>USD</v>
        <stp/>
        <stp>##V3_BDPV12</stp>
        <stp>AAL US Equity</stp>
        <stp>CRNCY</stp>
        <stp>[Crispin Spreadsheet.xlsx]Portfolio!R210C3</stp>
        <tr r="C210" s="2"/>
      </tp>
      <tp t="s">
        <v>USD</v>
        <stp/>
        <stp>##V3_BDPV12</stp>
        <stp>DAL US Equity</stp>
        <stp>CRNCY</stp>
        <stp>[Crispin Spreadsheet.xlsx]Portfolio!R220C3</stp>
        <tr r="C220" s="2"/>
      </tp>
      <tp t="s">
        <v>USD</v>
        <stp/>
        <stp>##V3_BDPV12</stp>
        <stp>KGC US Equity</stp>
        <stp>CRNCY</stp>
        <stp>[Crispin Spreadsheet.xlsx]Portfolio!R230C3</stp>
        <tr r="C230" s="2"/>
      </tp>
      <tp t="s">
        <v>GBp</v>
        <stp/>
        <stp>##V3_BDPV12</stp>
        <stp>RB/ LN Equity</stp>
        <stp>CRNCY</stp>
        <stp>[Crispin Spreadsheet.xlsx]Portfolio!R190C3</stp>
        <tr r="C190" s="2"/>
      </tp>
      <tp t="s">
        <v>USD</v>
        <stp/>
        <stp>##V3_BDPV12</stp>
        <stp>TCS LI Equity</stp>
        <stp>CRNCY</stp>
        <stp>[Crispin Spreadsheet.xlsx]Portfolio!R200C3</stp>
        <tr r="C200" s="2"/>
      </tp>
      <tp t="s">
        <v>USD</v>
        <stp/>
        <stp>##V3_BDPV12</stp>
        <stp>QCOM US Equity</stp>
        <stp>CRNCY</stp>
        <stp>[Crispin Spreadsheet.xlsx]Portfolio!R242C3</stp>
        <tr r="C242" s="2"/>
      </tp>
      <tp t="s">
        <v>USD</v>
        <stp/>
        <stp>##V3_BDPV12</stp>
        <stp>RIG US Equity</stp>
        <stp>CRNCY</stp>
        <stp>[Crispin Spreadsheet.xlsx]Portfolio!R250C3</stp>
        <tr r="C250" s="2"/>
      </tp>
      <tp t="s">
        <v>GBp</v>
        <stp/>
        <stp>##V3_BDPV12</stp>
        <stp>DTG LN Equity</stp>
        <stp>CRNCY</stp>
        <stp>[Crispin Spreadsheet.xlsx]Portfolio!R160C3</stp>
        <tr r="C160" s="2"/>
      </tp>
      <tp t="s">
        <v>NOK</v>
        <stp/>
        <stp>##V3_BDPV12</stp>
        <stp>FRO NO Equity</stp>
        <stp>CRNCY</stp>
        <stp>[Crispin Spreadsheet.xlsx]Portfolio!R120C3</stp>
        <tr r="C120" s="2"/>
      </tp>
      <tp t="s">
        <v>GBp</v>
        <stp/>
        <stp>##V3_BDPV12</stp>
        <stp>EMG LN Equity</stp>
        <stp>CRNCY</stp>
        <stp>[Crispin Spreadsheet.xlsx]Portfolio!R180C3</stp>
        <tr r="C180" s="2"/>
      </tp>
      <tp>
        <v>278.52</v>
        <stp/>
        <stp>##V3_BDPV12</stp>
        <stp>NFLX US Equity</stp>
        <stp>PX_YEST_CLOSE</stp>
        <stp>[Crispin Spreadsheet.xlsx]Portfolio!R238C5</stp>
        <tr r="E238" s="2"/>
      </tp>
      <tp>
        <v>107.26</v>
        <stp/>
        <stp>##V3_BDPV12</stp>
        <stp>USDJPY Curncy</stp>
        <stp>LAST_PRICE</stp>
        <stp>[Crispin Spreadsheet2.xlsx]Portfolio!R272C6</stp>
        <tr r="F272" s="2"/>
      </tp>
      <tp>
        <v>7.8236999999999997</v>
        <stp/>
        <stp>##V3_BDPV12</stp>
        <stp>USDHKD Curncy</stp>
        <stp>LAST_PRICE</stp>
        <stp>[Crispin Spreadsheet.xlsx]Portfolio!R273C6</stp>
        <tr r="F273" s="2"/>
      </tp>
      <tp>
        <v>1422.5</v>
        <stp/>
        <stp>##V3_BDPV12</stp>
        <stp>TPK LN Equity</stp>
        <stp>LAST_PRICE</stp>
        <stp>[Crispin Spreadsheet.xlsx]Portfolio!R201C6</stp>
        <tr r="F201" s="2"/>
      </tp>
      <tp t="s">
        <v>ARYZTA AG</v>
        <stp/>
        <stp>##V3_BDPV12</stp>
        <stp>ARYN SW Equity</stp>
        <stp>NAME</stp>
        <stp>[Crispin Spreadsheet.xlsx]Portfolio!R138C4</stp>
        <tr r="D138" s="2"/>
      </tp>
      <tp>
        <v>150.72</v>
        <stp/>
        <stp>##V3_BDPV12</stp>
        <stp>JBH8 Comdty</stp>
        <stp>LAST_PRICE</stp>
        <stp>[Crispin Spreadsheet.xlsx]Portfolio!R100C6</stp>
        <tr r="F100" s="2"/>
      </tp>
      <tp t="s">
        <v>AUD</v>
        <stp/>
        <stp>##V3_BDPV12</stp>
        <stp>WGXO AU Equity</stp>
        <stp>CRNCY</stp>
        <stp>[Crispin Spreadsheet.xlsx]Portfolio!R18C3</stp>
        <tr r="C18" s="2"/>
      </tp>
      <tp t="s">
        <v>SYLVANIA PLATINUM LTD</v>
        <stp/>
        <stp>##V3_BDPV12</stp>
        <stp>SLP LN Equity</stp>
        <stp>NAME</stp>
        <stp>[Crispin Spreadsheet.xlsx]Portfolio!R198C4</stp>
        <tr r="D198" s="2"/>
      </tp>
      <tp t="s">
        <v>EUR</v>
        <stp/>
        <stp>##V3_BDPV12</stp>
        <stp>SAVE FP Equity</stp>
        <stp>CRNCY</stp>
        <stp>[Crispin Spreadsheet.xlsx]Portfolio!R52C3</stp>
        <tr r="C52" s="2"/>
      </tp>
      <tp>
        <v>896.8</v>
        <stp/>
        <stp>##V3_BDPV12</stp>
        <stp>ANTO LN Equity</stp>
        <stp>LAST_PRICE</stp>
        <stp>[Crispin Spreadsheet.xlsx]Portfolio!R148C6</stp>
        <tr r="F148" s="2"/>
      </tp>
      <tp>
        <v>90.2</v>
        <stp/>
        <stp>##V3_BDPV12</stp>
        <stp>LOOK LN Equity</stp>
        <stp>LAST_PRICE</stp>
        <stp>[Crispin Spreadsheet.xlsx]Portfolio!R179C6</stp>
        <tr r="F179" s="2"/>
      </tp>
      <tp t="s">
        <v>USD</v>
        <stp/>
        <stp>##V3_BDPV12</stp>
        <stp>VSAT US Equity</stp>
        <stp>CRNCY</stp>
        <stp>[Crispin Spreadsheet.xlsx]Portfolio!R254C3</stp>
        <tr r="C254" s="2"/>
      </tp>
      <tp t="s">
        <v>USD</v>
        <stp/>
        <stp>##V3_BDPV12</stp>
        <stp>KHC US Equity</stp>
        <stp>CRNCY</stp>
        <stp>[Crispin Spreadsheet.xlsx]Portfolio!R231C3</stp>
        <tr r="C231" s="2"/>
      </tp>
      <tp t="s">
        <v>GBp</v>
        <stp/>
        <stp>##V3_BDPV12</stp>
        <stp>TPK LN Equity</stp>
        <stp>CRNCY</stp>
        <stp>[Crispin Spreadsheet.xlsx]Portfolio!R201C3</stp>
        <tr r="C201" s="2"/>
      </tp>
      <tp>
        <v>63.76</v>
        <stp/>
        <stp>##V3_BDPV12</stp>
        <stp>REDFTPB GU Equity</stp>
        <stp>LAST_PRICE</stp>
        <stp>[Crispin Spreadsheet.xlsx]Portfolio!R78C6</stp>
        <tr r="F78" s="2"/>
      </tp>
      <tp t="s">
        <v>CHF</v>
        <stp/>
        <stp>##V3_BDPV12</stp>
        <stp>UHR SW Equity</stp>
        <stp>CRNCY</stp>
        <stp>[Crispin Spreadsheet.xlsx]Portfolio!R141C3</stp>
        <tr r="C141" s="2"/>
      </tp>
      <tp>
        <v>33.68</v>
        <stp/>
        <stp>##V3_BDPV12</stp>
        <stp>NLSN US Equity</stp>
        <stp>PX_YEST_CLOSE</stp>
        <stp>[Crispin Spreadsheet.xlsx]Portfolio!R239C5</stp>
        <tr r="E239" s="2"/>
      </tp>
      <tp t="s">
        <v>NOK</v>
        <stp/>
        <stp>##V3_BDPV12</stp>
        <stp>MHG NO Equity</stp>
        <stp>CRNCY</stp>
        <stp>[Crispin Spreadsheet.xlsx]Portfolio!R121C3</stp>
        <tr r="C121" s="2"/>
      </tp>
      <tp t="s">
        <v>GBp</v>
        <stp/>
        <stp>##V3_BDPV12</stp>
        <stp>OBD LN Equity</stp>
        <stp>CRNCY</stp>
        <stp>[Crispin Spreadsheet.xlsx]Portfolio!R181C3</stp>
        <tr r="C181" s="2"/>
      </tp>
      <tp t="s">
        <v>GBp</v>
        <stp/>
        <stp>##V3_BDPV12</stp>
        <stp>BME LN Equity</stp>
        <stp>CRNCY</stp>
        <stp>[Crispin Spreadsheet.xlsx]Portfolio!R151C3</stp>
        <tr r="C151" s="2"/>
      </tp>
      <tp>
        <v>1</v>
        <stp/>
        <stp>##V3_BDPV12</stp>
        <stp>EURZAr Curncy</stp>
        <stp>QUOTE_FACTOR</stp>
        <stp>[Crispin Spreadsheet.xlsx]Portfolio!R127C11</stp>
        <tr r="K127" s="2"/>
      </tp>
      <tp>
        <v>1</v>
        <stp/>
        <stp>##V3_BDPV12</stp>
        <stp>EURZAr Curncy</stp>
        <stp>QUOTE_FACTOR</stp>
        <stp>[Crispin Spreadsheet.xlsx]Portfolio!R128C11</stp>
        <tr r="K128" s="2"/>
      </tp>
      <tp t="s">
        <v>GBp</v>
        <stp/>
        <stp>##V3_BDPV12</stp>
        <stp>DEB LN Equity</stp>
        <stp>CRNCY</stp>
        <stp>[Crispin Spreadsheet.xlsx]Portfolio!R161C3</stp>
        <tr r="C161" s="2"/>
      </tp>
      <tp>
        <v>1105.5</v>
        <stp/>
        <stp>##V3_BDPV12</stp>
        <stp>SKY LN Equity</stp>
        <stp>LAST_PRICE</stp>
        <stp>[Crispin Spreadsheet.xlsx]Portfolio!R197C6</stp>
        <tr r="F197" s="2"/>
      </tp>
      <tp>
        <v>21</v>
        <stp/>
        <stp>##V3_BDPV12</stp>
        <stp>TCS LI Equity</stp>
        <stp>LAST_PRICE</stp>
        <stp>[Crispin Spreadsheet.xlsx]Portfolio!R200C6</stp>
        <tr r="F200" s="2"/>
      </tp>
      <tp>
        <v>7.8236999999999997</v>
        <stp/>
        <stp>##V3_BDPV12</stp>
        <stp>USDHKD Curncy</stp>
        <stp>LAST_PRICE</stp>
        <stp>[Crispin Spreadsheet.xlsx]Portfolio!R292C6</stp>
        <tr r="F292" s="2"/>
      </tp>
      <tp>
        <v>64.61</v>
        <stp/>
        <stp>##V3_BDPV12</stp>
        <stp>BNP FP Equity</stp>
        <stp>PX_YEST_CLOSE</stp>
        <stp>[Crispin Spreadsheet.xlsx]Portfolio!R43C5</stp>
        <tr r="E43" s="2"/>
      </tp>
      <tp>
        <v>597</v>
        <stp/>
        <stp>##V3_BDPV12</stp>
        <stp>BA/ LN Equity</stp>
        <stp>LAST_PRICE</stp>
        <stp>[Crispin Spreadsheet2.xlsx]Portfolio!R152C6</stp>
        <tr r="F152" s="2"/>
      </tp>
      <tp t="s">
        <v>RANDGOLD RESOURCES LTD</v>
        <stp/>
        <stp>##V3_BDPV12</stp>
        <stp>RRS LN Equity</stp>
        <stp>NAME</stp>
        <stp>[Crispin Spreadsheet.xlsx]Portfolio!R188C4</stp>
        <tr r="D188" s="2"/>
      </tp>
      <tp t="s">
        <v>EUR</v>
        <stp/>
        <stp>##V3_BDPV12</stp>
        <stp>SESG FP Equity</stp>
        <stp>CRNCY</stp>
        <stp>[Crispin Spreadsheet.xlsx]Portfolio!R53C3</stp>
        <tr r="C53" s="2"/>
      </tp>
      <tp>
        <v>23.96</v>
        <stp/>
        <stp>##V3_BDPV12</stp>
        <stp>ARYN SW Equity</stp>
        <stp>LAST_PRICE</stp>
        <stp>[Crispin Spreadsheet.xlsx]Portfolio!R138C6</stp>
        <tr r="F138" s="2"/>
      </tp>
      <tp t="s">
        <v>GBp</v>
        <stp/>
        <stp>##V3_BDPV12</stp>
        <stp>RR/ LN Equity</stp>
        <stp>CRNCY</stp>
        <stp>[Crispin Spreadsheet.xlsx]Portfolio!R192C3</stp>
        <tr r="C192" s="2"/>
      </tp>
      <tp t="s">
        <v>GBp</v>
        <stp/>
        <stp>##V3_BDPV12</stp>
        <stp>ITV LN Equity</stp>
        <stp>CRNCY</stp>
        <stp>[Crispin Spreadsheet.xlsx]Portfolio!R172C3</stp>
        <tr r="C172" s="2"/>
      </tp>
      <tp t="s">
        <v>USD</v>
        <stp/>
        <stp>##V3_BDPV12</stp>
        <stp>TUP US Equity</stp>
        <stp>CRNCY</stp>
        <stp>[Crispin Spreadsheet.xlsx]Portfolio!R252C3</stp>
        <tr r="C252" s="2"/>
      </tp>
      <tp t="s">
        <v>GBp</v>
        <stp/>
        <stp>##V3_BDPV12</stp>
        <stp>BA/ LN Equity</stp>
        <stp>CRNCY</stp>
        <stp>[Crispin Spreadsheet.xlsx]Portfolio!R152C3</stp>
        <tr r="C152" s="2"/>
      </tp>
      <tp t="s">
        <v>EUR</v>
        <stp/>
        <stp>##V3_BDPV12</stp>
        <stp>AGN NA Equity</stp>
        <stp>CRNCY</stp>
        <stp>[Crispin Spreadsheet.xlsx]Portfolio!R112C3</stp>
        <tr r="C112" s="2"/>
      </tp>
      <tp t="s">
        <v>GBp</v>
        <stp/>
        <stp>##V3_BDPV12</stp>
        <stp>DOM LN Equity</stp>
        <stp>CRNCY</stp>
        <stp>[Crispin Spreadsheet.xlsx]Portfolio!R162C3</stp>
        <tr r="C162" s="2"/>
      </tp>
      <tp>
        <v>181.9</v>
        <stp/>
        <stp>##V3_BDPV12</stp>
        <stp>TLW LN Equity</stp>
        <stp>LAST_PRICE</stp>
        <stp>[Crispin Spreadsheet.xlsx]Portfolio!R203C6</stp>
        <tr r="F203" s="2"/>
      </tp>
      <tp t="s">
        <v>ASHMORE GROUP PLC</v>
        <stp/>
        <stp>##V3_BDPV12</stp>
        <stp>ASHM LN Equity</stp>
        <stp>NAME</stp>
        <stp>[Crispin Spreadsheet.xlsx]Portfolio!R149C4</stp>
        <tr r="D149" s="2"/>
      </tp>
      <tp>
        <v>53.48</v>
        <stp/>
        <stp>##V3_BDPV12</stp>
        <stp>ERICB SS Equity</stp>
        <stp>PX_YEST_CLOSE</stp>
        <stp>[Crispin Spreadsheet.xlsx]Portfolio!R135C5</stp>
        <tr r="E135" s="2"/>
      </tp>
      <tp>
        <v>5929</v>
        <stp/>
        <stp>##V3_BDPV12</stp>
        <stp>RB/ LN Equity</stp>
        <stp>LAST_PRICE</stp>
        <stp>[Crispin Spreadsheet2.xlsx]Portfolio!R190C6</stp>
        <tr r="F190" s="2"/>
      </tp>
      <tp t="s">
        <v>KONINKLIJKE PHILIPS NV</v>
        <stp/>
        <stp>##V3_BDPV12</stp>
        <stp>PHIA NA Equity</stp>
        <stp>NAME</stp>
        <stp>[Crispin Spreadsheet.xlsx]Portfolio!R115C4</stp>
        <tr r="D115" s="2"/>
      </tp>
      <tp t="s">
        <v>EUR</v>
        <stp/>
        <stp>##V3_BDPV12</stp>
        <stp>RMS FP Equity</stp>
        <stp>CRNCY</stp>
        <stp>[Crispin Spreadsheet.xlsx]Portfolio!R48C3</stp>
        <tr r="C48" s="2"/>
      </tp>
      <tp>
        <v>646</v>
        <stp/>
        <stp>##V3_BDPV12</stp>
        <stp>DMGT LN Equity</stp>
        <stp>LAST_PRICE</stp>
        <stp>[Crispin Spreadsheet.xlsx]Portfolio!R159C6</stp>
        <tr r="F159" s="2"/>
      </tp>
      <tp t="s">
        <v>USD</v>
        <stp/>
        <stp>##V3_BDPV12</stp>
        <stp>CAR US Equity</stp>
        <stp>CRNCY</stp>
        <stp>[Crispin Spreadsheet.xlsx]Portfolio!R213C3</stp>
        <tr r="C213" s="2"/>
      </tp>
      <tp t="s">
        <v>USD</v>
        <stp/>
        <stp>##V3_BDPV12</stp>
        <stp>GGP US Equity</stp>
        <stp>CRNCY</stp>
        <stp>[Crispin Spreadsheet.xlsx]Portfolio!R223C3</stp>
        <tr r="C223" s="2"/>
      </tp>
      <tp t="s">
        <v>NOK</v>
        <stp/>
        <stp>##V3_BDPV12</stp>
        <stp>PGS NO Equity</stp>
        <stp>CRNCY</stp>
        <stp>[Crispin Spreadsheet.xlsx]Portfolio!R123C3</stp>
        <tr r="C123" s="2"/>
      </tp>
      <tp t="s">
        <v>GBp</v>
        <stp/>
        <stp>##V3_BDPV12</stp>
        <stp>TLW LN Equity</stp>
        <stp>CRNCY</stp>
        <stp>[Crispin Spreadsheet.xlsx]Portfolio!R203C3</stp>
        <tr r="C203" s="2"/>
      </tp>
      <tp t="s">
        <v>USD</v>
        <stp/>
        <stp>##V3_BDPV12</stp>
        <stp>LVS US Equity</stp>
        <stp>CRNCY</stp>
        <stp>[Crispin Spreadsheet.xlsx]Portfolio!R233C3</stp>
        <tr r="C233" s="2"/>
      </tp>
      <tp>
        <v>91.2</v>
        <stp/>
        <stp>##V3_BDPV12</stp>
        <stp>LOOK LN Equity</stp>
        <stp>PX_YEST_CLOSE</stp>
        <stp>[Crispin Spreadsheet.xlsx]Portfolio!R179C5</stp>
        <tr r="E179" s="2"/>
      </tp>
      <tp t="s">
        <v>USD</v>
        <stp/>
        <stp>##V3_BDPV12</stp>
        <stp>RDC US Equity</stp>
        <stp>CRNCY</stp>
        <stp>[Crispin Spreadsheet.xlsx]Portfolio!R243C3</stp>
        <tr r="C243" s="2"/>
      </tp>
      <tp t="s">
        <v>USD</v>
        <stp/>
        <stp>##V3_BDPV12</stp>
        <stp>URI US Equity</stp>
        <stp>CRNCY</stp>
        <stp>[Crispin Spreadsheet.xlsx]Portfolio!R253C3</stp>
        <tr r="C253" s="2"/>
      </tp>
      <tp>
        <v>14.1</v>
        <stp/>
        <stp>##V3_BDPV12</stp>
        <stp>CDZI US Equity</stp>
        <stp>PX_YEST_CLOSE</stp>
        <stp>[Crispin Spreadsheet.xlsx]Portfolio!R216C5</stp>
        <tr r="E216" s="2"/>
      </tp>
      <tp t="s">
        <v>GBp</v>
        <stp/>
        <stp>##V3_BDPV12</stp>
        <stp>GNC LN Equity</stp>
        <stp>CRNCY</stp>
        <stp>[Crispin Spreadsheet.xlsx]Portfolio!R163C3</stp>
        <tr r="C163" s="2"/>
      </tp>
      <tp t="s">
        <v>GBp</v>
        <stp/>
        <stp>##V3_BDPV12</stp>
        <stp>TUNG LN Equity</stp>
        <stp>CRNCY</stp>
        <stp>[Crispin Spreadsheet.xlsx]Portfolio!R204C3</stp>
        <tr r="C204" s="2"/>
      </tp>
      <tp>
        <v>107.26</v>
        <stp/>
        <stp>##V3_BDPV12</stp>
        <stp>USDJPY Curncy</stp>
        <stp>LAST_PRICE</stp>
        <stp>[Crispin Spreadsheet2.xlsx]Portfolio!R291C6</stp>
        <tr r="F291" s="2"/>
      </tp>
      <tp>
        <v>25.45</v>
        <stp/>
        <stp>##V3_BDPV12</stp>
        <stp>PDG LN Equity</stp>
        <stp>LAST_PRICE</stp>
        <stp>[Crispin Spreadsheet.xlsx]Portfolio!R186C6</stp>
        <tr r="F186" s="2"/>
      </tp>
      <tp>
        <v>7.8236999999999997</v>
        <stp/>
        <stp>##V3_BDPV12</stp>
        <stp>USDHKD Curncy</stp>
        <stp>LAST_PRICE</stp>
        <stp>[Crispin Spreadsheet.xlsx]Portfolio!R320C6</stp>
        <tr r="F320" s="2"/>
      </tp>
      <tp t="s">
        <v>EUR</v>
        <stp/>
        <stp>##V3_BDPV12</stp>
        <stp>GEDI IM Equity</stp>
        <stp>CRNCY</stp>
        <stp>[Crispin Spreadsheet.xlsx]Portfolio!R93C3</stp>
        <tr r="C93" s="2"/>
      </tp>
      <tp>
        <v>15</v>
        <stp/>
        <stp>##V3_BDPV12</stp>
        <stp>SZU GY Equity</stp>
        <stp>PX_YEST_CLOSE</stp>
        <stp>[Crispin Spreadsheet.xlsx]Portfolio!R68C5</stp>
        <tr r="E68" s="2"/>
      </tp>
      <tp t="s">
        <v>EUR</v>
        <stp/>
        <stp>##V3_BDPV12</stp>
        <stp>EDEN FP Equity</stp>
        <stp>CRNCY</stp>
        <stp>[Crispin Spreadsheet.xlsx]Portfolio!R44C3</stp>
        <tr r="C44" s="2"/>
      </tp>
      <tp t="s">
        <v>GOGO INC</v>
        <stp/>
        <stp>##V3_BDPV12</stp>
        <stp>GOGO US Equity</stp>
        <stp>NAME</stp>
        <stp>[Crispin Spreadsheet.xlsx]Portfolio!R224C4</stp>
        <tr r="D224" s="2"/>
      </tp>
      <tp t="s">
        <v>HAMMERSON PLC</v>
        <stp/>
        <stp>##V3_BDPV12</stp>
        <stp>HMSO LN Equity</stp>
        <stp>NAME</stp>
        <stp>[Crispin Spreadsheet.xlsx]Portfolio!R164C4</stp>
        <tr r="D164" s="2"/>
      </tp>
      <tp t="s">
        <v>PEARSON PLC</v>
        <stp/>
        <stp>##V3_BDPV12</stp>
        <stp>PSON LN Equity</stp>
        <stp>NAME</stp>
        <stp>[Crispin Spreadsheet.xlsx]Portfolio!R185C4</stp>
        <tr r="D185" s="2"/>
      </tp>
      <tp>
        <v>321.91000000000003</v>
        <stp/>
        <stp>##V3_BDPV12</stp>
        <stp>CACC US Equity</stp>
        <stp>PX_YEST_CLOSE</stp>
        <stp>[Crispin Spreadsheet.xlsx]Portfolio!R219C5</stp>
        <tr r="E219" s="2"/>
      </tp>
      <tp>
        <v>192.45</v>
        <stp/>
        <stp>##V3_BDPV12</stp>
        <stp>JM SS Equity</stp>
        <stp>PX_YEST_CLOSE</stp>
        <stp>[Crispin Spreadsheet.xlsx]Portfolio!R134C5</stp>
        <tr r="E134" s="2"/>
      </tp>
      <tp>
        <v>65</v>
        <stp/>
        <stp>##V3_BDPV12</stp>
        <stp>AXL SJ Equity</stp>
        <stp>LAST_PRICE</stp>
        <stp>[Crispin Spreadsheet.xlsx]Portfolio!R127C6</stp>
        <tr r="F127" s="2"/>
      </tp>
      <tp>
        <v>22.02</v>
        <stp/>
        <stp>##V3_BDPV12</stp>
        <stp>IFX GY Equity</stp>
        <stp>PX_YEST_CLOSE</stp>
        <stp>[Crispin Spreadsheet.xlsx]Portfolio!R64C5</stp>
        <tr r="E64" s="2"/>
      </tp>
      <tp t="s">
        <v>CREDIT ACCEPTANCE CORP</v>
        <stp/>
        <stp>##V3_BDPV12</stp>
        <stp>CACC US Equity</stp>
        <stp>NAME</stp>
        <stp>[Crispin Spreadsheet.xlsx]Portfolio!R219C4</stp>
        <tr r="D219" s="2"/>
      </tp>
      <tp t="s">
        <v>GRUPO FINANCIERO GALICIA-ADR</v>
        <stp/>
        <stp>##V3_BDPV12</stp>
        <stp>GGAL US Equity</stp>
        <stp>NAME</stp>
        <stp>[Crispin Spreadsheet.xlsx]Portfolio!R226C4</stp>
        <tr r="D226" s="2"/>
      </tp>
      <tp t="s">
        <v>TULLOW OIL PLC</v>
        <stp/>
        <stp>##V3_BDPV12</stp>
        <stp>TLW LN Equity</stp>
        <stp>NAME</stp>
        <stp>[Crispin Spreadsheet.xlsx]Portfolio!R203C4</stp>
        <tr r="D203" s="2"/>
      </tp>
      <tp t="s">
        <v>ITV PLC</v>
        <stp/>
        <stp>##V3_BDPV12</stp>
        <stp>ITV LN Equity</stp>
        <stp>NAME</stp>
        <stp>[Crispin Spreadsheet.xlsx]Portfolio!R172C4</stp>
        <tr r="D172" s="2"/>
      </tp>
      <tp>
        <v>41.77</v>
        <stp/>
        <stp>##V3_BDPV12</stp>
        <stp>CRUS US Equity</stp>
        <stp>PX_YEST_CLOSE</stp>
        <stp>[Crispin Spreadsheet.xlsx]Portfolio!R218C5</stp>
        <tr r="E218" s="2"/>
      </tp>
      <tp>
        <v>172.255</v>
        <stp/>
        <stp>##V3_BDPV12</stp>
        <stp>URI US Equity</stp>
        <stp>LAST_PRICE</stp>
        <stp>[Crispin Spreadsheet2.xlsx]Portfolio!R253C6</stp>
        <tr r="F253" s="2"/>
      </tp>
      <tp>
        <v>51.85</v>
        <stp/>
        <stp>##V3_BDPV12</stp>
        <stp>AAL US Equity</stp>
        <stp>LAST_PRICE</stp>
        <stp>[Crispin Spreadsheet.xlsx]Portfolio!R210C6</stp>
        <tr r="F210" s="2"/>
      </tp>
      <tp>
        <v>20.97</v>
        <stp/>
        <stp>##V3_BDPV12</stp>
        <stp>VIV FP Equity</stp>
        <stp>PX_YEST_CLOSE</stp>
        <stp>[Crispin Spreadsheet.xlsx]Portfolio!R59C5</stp>
        <tr r="E59" s="2"/>
      </tp>
      <tp>
        <v>1.52</v>
        <stp/>
        <stp>##V3_BDPV12</stp>
        <stp>WGX AU Equity</stp>
        <stp>PX_YEST_CLOSE</stp>
        <stp>[Crispin Spreadsheet.xlsx]Portfolio!R17C5</stp>
        <tr r="E17" s="2"/>
      </tp>
      <tp t="s">
        <v>EUR</v>
        <stp/>
        <stp>##V3_BDPV12</stp>
        <stp>NRE1V FH Equity</stp>
        <stp>CRNCY</stp>
        <stp>[Crispin Spreadsheet.xlsx]Portfolio!R40C3</stp>
        <tr r="C40" s="2"/>
      </tp>
      <tp t="s">
        <v>BBVA BANCO FRANCES SA-ADR</v>
        <stp/>
        <stp>##V3_BDPV12</stp>
        <stp>BFR US Equity</stp>
        <stp>NAME</stp>
        <stp>[Crispin Spreadsheet.xlsx]Portfolio!R215C4</stp>
        <tr r="D215" s="2"/>
      </tp>
      <tp t="s">
        <v>SANDERSON FARMS INC</v>
        <stp/>
        <stp>##V3_BDPV12</stp>
        <stp>SAFM US Equity</stp>
        <stp>NAME</stp>
        <stp>[Crispin Spreadsheet.xlsx]Portfolio!R244C4</stp>
        <tr r="D244" s="2"/>
      </tp>
      <tp t="s">
        <v>EUR</v>
        <stp/>
        <stp>##V3_BDPV12</stp>
        <stp>ART GY Equity</stp>
        <stp>CRNCY</stp>
        <stp>[Crispin Spreadsheet.xlsx]Portfolio!R62C3</stp>
        <tr r="C62" s="2"/>
      </tp>
      <tp t="s">
        <v>AUD</v>
        <stp/>
        <stp>##V3_BDPV12</stp>
        <stp>MTS AU Equity</stp>
        <stp>CRNCY</stp>
        <stp>[Crispin Spreadsheet.xlsx]Portfolio!R15C3</stp>
        <tr r="C15" s="2"/>
      </tp>
      <tp t="s">
        <v>TESLA INC</v>
        <stp/>
        <stp>##V3_BDPV12</stp>
        <stp>TSLA US Equity</stp>
        <stp>NAME</stp>
        <stp>[Crispin Spreadsheet.xlsx]Portfolio!R248C4</stp>
        <tr r="D248" s="2"/>
      </tp>
      <tp>
        <v>465.1</v>
        <stp/>
        <stp>##V3_BDPV12</stp>
        <stp>HMSO LN Equity</stp>
        <stp>LAST_PRICE</stp>
        <stp>[Crispin Spreadsheet.xlsx]Portfolio!R164C6</stp>
        <tr r="F164" s="2"/>
      </tp>
      <tp t="s">
        <v>GBp</v>
        <stp/>
        <stp>##V3_BDPV12</stp>
        <stp>TALK LN Equity</stp>
        <stp>CRNCY</stp>
        <stp>[Crispin Spreadsheet.xlsx]Portfolio!R199C3</stp>
        <tr r="C199" s="2"/>
      </tp>
      <tp>
        <v>1</v>
        <stp/>
        <stp>##V3_BDPV12</stp>
        <stp>EURUSD Curncy</stp>
        <stp>QUOTE_FACTOR</stp>
        <stp>[Crispin Spreadsheet.xlsx]Portfolio!R320C11</stp>
        <tr r="K320" s="2"/>
      </tp>
      <tp>
        <v>1</v>
        <stp/>
        <stp>##V3_BDPV12</stp>
        <stp>EURUSD Curncy</stp>
        <stp>QUOTE_FACTOR</stp>
        <stp>[Crispin Spreadsheet.xlsx]Portfolio!R321C11</stp>
        <tr r="K321" s="2"/>
      </tp>
      <tp>
        <v>1</v>
        <stp/>
        <stp>##V3_BDPV12</stp>
        <stp>EURUSD Curncy</stp>
        <stp>QUOTE_FACTOR</stp>
        <stp>[Crispin Spreadsheet.xlsx]Portfolio!R322C11</stp>
        <tr r="K322" s="2"/>
      </tp>
      <tp>
        <v>1</v>
        <stp/>
        <stp>##V3_BDPV12</stp>
        <stp>EURUSD Curncy</stp>
        <stp>QUOTE_FACTOR</stp>
        <stp>[Crispin Spreadsheet.xlsx]Portfolio!R302C11</stp>
        <tr r="K302" s="2"/>
      </tp>
      <tp>
        <v>1</v>
        <stp/>
        <stp>##V3_BDPV12</stp>
        <stp>EURUSD Curncy</stp>
        <stp>QUOTE_FACTOR</stp>
        <stp>[Crispin Spreadsheet.xlsx]Portfolio!R303C11</stp>
        <tr r="K303" s="2"/>
      </tp>
      <tp>
        <v>1</v>
        <stp/>
        <stp>##V3_BDPV12</stp>
        <stp>EURUSD Curncy</stp>
        <stp>QUOTE_FACTOR</stp>
        <stp>[Crispin Spreadsheet.xlsx]Portfolio!R305C11</stp>
        <tr r="K305" s="2"/>
      </tp>
      <tp>
        <v>1</v>
        <stp/>
        <stp>##V3_BDPV12</stp>
        <stp>EURUSD Curncy</stp>
        <stp>QUOTE_FACTOR</stp>
        <stp>[Crispin Spreadsheet.xlsx]Portfolio!R306C11</stp>
        <tr r="K306" s="2"/>
      </tp>
      <tp>
        <v>1</v>
        <stp/>
        <stp>##V3_BDPV12</stp>
        <stp>EURUSD Curncy</stp>
        <stp>QUOTE_FACTOR</stp>
        <stp>[Crispin Spreadsheet.xlsx]Portfolio!R307C11</stp>
        <tr r="K307" s="2"/>
      </tp>
      <tp>
        <v>1</v>
        <stp/>
        <stp>##V3_BDPV12</stp>
        <stp>EURUSD Curncy</stp>
        <stp>QUOTE_FACTOR</stp>
        <stp>[Crispin Spreadsheet.xlsx]Portfolio!R308C11</stp>
        <tr r="K308" s="2"/>
      </tp>
      <tp>
        <v>1</v>
        <stp/>
        <stp>##V3_BDPV12</stp>
        <stp>EURUSD Curncy</stp>
        <stp>QUOTE_FACTOR</stp>
        <stp>[Crispin Spreadsheet.xlsx]Portfolio!R316C11</stp>
        <tr r="K316" s="2"/>
      </tp>
      <tp>
        <v>1</v>
        <stp/>
        <stp>##V3_BDPV12</stp>
        <stp>EURUSD Curncy</stp>
        <stp>QUOTE_FACTOR</stp>
        <stp>[Crispin Spreadsheet.xlsx]Portfolio!R317C11</stp>
        <tr r="K317" s="2"/>
      </tp>
      <tp>
        <v>1</v>
        <stp/>
        <stp>##V3_BDPV12</stp>
        <stp>EURUSD Curncy</stp>
        <stp>QUOTE_FACTOR</stp>
        <stp>[Crispin Spreadsheet.xlsx]Portfolio!R319C11</stp>
        <tr r="K319" s="2"/>
      </tp>
      <tp>
        <v>1</v>
        <stp/>
        <stp>##V3_BDPV12</stp>
        <stp>EURUSD Curncy</stp>
        <stp>QUOTE_FACTOR</stp>
        <stp>[Crispin Spreadsheet.xlsx]Portfolio!R288C11</stp>
        <tr r="K288" s="2"/>
      </tp>
      <tp>
        <v>1</v>
        <stp/>
        <stp>##V3_BDPV12</stp>
        <stp>EURUSD Curncy</stp>
        <stp>QUOTE_FACTOR</stp>
        <stp>[Crispin Spreadsheet.xlsx]Portfolio!R289C11</stp>
        <tr r="K289" s="2"/>
      </tp>
      <tp>
        <v>1</v>
        <stp/>
        <stp>##V3_BDPV12</stp>
        <stp>EURUSD Curncy</stp>
        <stp>QUOTE_FACTOR</stp>
        <stp>[Crispin Spreadsheet.xlsx]Portfolio!R291C11</stp>
        <tr r="K291" s="2"/>
      </tp>
      <tp>
        <v>1</v>
        <stp/>
        <stp>##V3_BDPV12</stp>
        <stp>EURUSD Curncy</stp>
        <stp>QUOTE_FACTOR</stp>
        <stp>[Crispin Spreadsheet.xlsx]Portfolio!R292C11</stp>
        <tr r="K292" s="2"/>
      </tp>
      <tp>
        <v>1</v>
        <stp/>
        <stp>##V3_BDPV12</stp>
        <stp>EURUSD Curncy</stp>
        <stp>QUOTE_FACTOR</stp>
        <stp>[Crispin Spreadsheet.xlsx]Portfolio!R293C11</stp>
        <tr r="K293" s="2"/>
      </tp>
      <tp>
        <v>1</v>
        <stp/>
        <stp>##V3_BDPV12</stp>
        <stp>EURUSD Curncy</stp>
        <stp>QUOTE_FACTOR</stp>
        <stp>[Crispin Spreadsheet.xlsx]Portfolio!R294C11</stp>
        <tr r="K294" s="2"/>
      </tp>
      <tp>
        <v>1</v>
        <stp/>
        <stp>##V3_BDPV12</stp>
        <stp>EURUSD Curncy</stp>
        <stp>QUOTE_FACTOR</stp>
        <stp>[Crispin Spreadsheet.xlsx]Portfolio!R220C11</stp>
        <tr r="K220" s="2"/>
      </tp>
      <tp>
        <v>1</v>
        <stp/>
        <stp>##V3_BDPV12</stp>
        <stp>EURUSD Curncy</stp>
        <stp>QUOTE_FACTOR</stp>
        <stp>[Crispin Spreadsheet.xlsx]Portfolio!R223C11</stp>
        <tr r="K223" s="2"/>
      </tp>
      <tp>
        <v>1</v>
        <stp/>
        <stp>##V3_BDPV12</stp>
        <stp>EURUSD Curncy</stp>
        <stp>QUOTE_FACTOR</stp>
        <stp>[Crispin Spreadsheet.xlsx]Portfolio!R224C11</stp>
        <tr r="K224" s="2"/>
      </tp>
      <tp>
        <v>1</v>
        <stp/>
        <stp>##V3_BDPV12</stp>
        <stp>EURUSD Curncy</stp>
        <stp>QUOTE_FACTOR</stp>
        <stp>[Crispin Spreadsheet.xlsx]Portfolio!R225C11</stp>
        <tr r="K225" s="2"/>
      </tp>
      <tp>
        <v>1</v>
        <stp/>
        <stp>##V3_BDPV12</stp>
        <stp>EURUSD Curncy</stp>
        <stp>QUOTE_FACTOR</stp>
        <stp>[Crispin Spreadsheet.xlsx]Portfolio!R226C11</stp>
        <tr r="K226" s="2"/>
      </tp>
      <tp>
        <v>1</v>
        <stp/>
        <stp>##V3_BDPV12</stp>
        <stp>EURUSD Curncy</stp>
        <stp>QUOTE_FACTOR</stp>
        <stp>[Crispin Spreadsheet.xlsx]Portfolio!R227C11</stp>
        <tr r="K227" s="2"/>
      </tp>
      <tp>
        <v>1</v>
        <stp/>
        <stp>##V3_BDPV12</stp>
        <stp>EURUSD Curncy</stp>
        <stp>QUOTE_FACTOR</stp>
        <stp>[Crispin Spreadsheet.xlsx]Portfolio!R228C11</stp>
        <tr r="K228" s="2"/>
      </tp>
      <tp>
        <v>1</v>
        <stp/>
        <stp>##V3_BDPV12</stp>
        <stp>EURUSD Curncy</stp>
        <stp>QUOTE_FACTOR</stp>
        <stp>[Crispin Spreadsheet.xlsx]Portfolio!R229C11</stp>
        <tr r="K229" s="2"/>
      </tp>
      <tp>
        <v>1</v>
        <stp/>
        <stp>##V3_BDPV12</stp>
        <stp>EURUSD Curncy</stp>
        <stp>QUOTE_FACTOR</stp>
        <stp>[Crispin Spreadsheet.xlsx]Portfolio!R230C11</stp>
        <tr r="K230" s="2"/>
      </tp>
      <tp>
        <v>1</v>
        <stp/>
        <stp>##V3_BDPV12</stp>
        <stp>EURUSD Curncy</stp>
        <stp>QUOTE_FACTOR</stp>
        <stp>[Crispin Spreadsheet.xlsx]Portfolio!R231C11</stp>
        <tr r="K231" s="2"/>
      </tp>
      <tp>
        <v>1</v>
        <stp/>
        <stp>##V3_BDPV12</stp>
        <stp>EURUSD Curncy</stp>
        <stp>QUOTE_FACTOR</stp>
        <stp>[Crispin Spreadsheet.xlsx]Portfolio!R232C11</stp>
        <tr r="K232" s="2"/>
      </tp>
      <tp>
        <v>1</v>
        <stp/>
        <stp>##V3_BDPV12</stp>
        <stp>EURUSD Curncy</stp>
        <stp>QUOTE_FACTOR</stp>
        <stp>[Crispin Spreadsheet.xlsx]Portfolio!R233C11</stp>
        <tr r="K233" s="2"/>
      </tp>
      <tp>
        <v>1</v>
        <stp/>
        <stp>##V3_BDPV12</stp>
        <stp>EURUSD Curncy</stp>
        <stp>QUOTE_FACTOR</stp>
        <stp>[Crispin Spreadsheet.xlsx]Portfolio!R234C11</stp>
        <tr r="K234" s="2"/>
      </tp>
      <tp>
        <v>1</v>
        <stp/>
        <stp>##V3_BDPV12</stp>
        <stp>EURUSD Curncy</stp>
        <stp>QUOTE_FACTOR</stp>
        <stp>[Crispin Spreadsheet.xlsx]Portfolio!R235C11</stp>
        <tr r="K235" s="2"/>
      </tp>
      <tp>
        <v>1</v>
        <stp/>
        <stp>##V3_BDPV12</stp>
        <stp>EURUSD Curncy</stp>
        <stp>QUOTE_FACTOR</stp>
        <stp>[Crispin Spreadsheet.xlsx]Portfolio!R236C11</stp>
        <tr r="K236" s="2"/>
      </tp>
      <tp>
        <v>1</v>
        <stp/>
        <stp>##V3_BDPV12</stp>
        <stp>EURUSD Curncy</stp>
        <stp>QUOTE_FACTOR</stp>
        <stp>[Crispin Spreadsheet.xlsx]Portfolio!R237C11</stp>
        <tr r="K237" s="2"/>
      </tp>
      <tp>
        <v>1</v>
        <stp/>
        <stp>##V3_BDPV12</stp>
        <stp>EURUSD Curncy</stp>
        <stp>QUOTE_FACTOR</stp>
        <stp>[Crispin Spreadsheet.xlsx]Portfolio!R238C11</stp>
        <tr r="K238" s="2"/>
      </tp>
      <tp>
        <v>1</v>
        <stp/>
        <stp>##V3_BDPV12</stp>
        <stp>EURUSD Curncy</stp>
        <stp>QUOTE_FACTOR</stp>
        <stp>[Crispin Spreadsheet.xlsx]Portfolio!R239C11</stp>
        <tr r="K239" s="2"/>
      </tp>
      <tp>
        <v>1</v>
        <stp/>
        <stp>##V3_BDPV12</stp>
        <stp>EURUSD Curncy</stp>
        <stp>QUOTE_FACTOR</stp>
        <stp>[Crispin Spreadsheet.xlsx]Portfolio!R200C11</stp>
        <tr r="K200" s="2"/>
      </tp>
      <tp>
        <v>1</v>
        <stp/>
        <stp>##V3_BDPV12</stp>
        <stp>EURUSD Curncy</stp>
        <stp>QUOTE_FACTOR</stp>
        <stp>[Crispin Spreadsheet.xlsx]Portfolio!R210C11</stp>
        <tr r="K210" s="2"/>
      </tp>
      <tp>
        <v>1</v>
        <stp/>
        <stp>##V3_BDPV12</stp>
        <stp>EURUSD Curncy</stp>
        <stp>QUOTE_FACTOR</stp>
        <stp>[Crispin Spreadsheet.xlsx]Portfolio!R212C11</stp>
        <tr r="K212" s="2"/>
      </tp>
      <tp>
        <v>1</v>
        <stp/>
        <stp>##V3_BDPV12</stp>
        <stp>EURUSD Curncy</stp>
        <stp>QUOTE_FACTOR</stp>
        <stp>[Crispin Spreadsheet.xlsx]Portfolio!R213C11</stp>
        <tr r="K213" s="2"/>
      </tp>
      <tp>
        <v>1</v>
        <stp/>
        <stp>##V3_BDPV12</stp>
        <stp>EURUSD Curncy</stp>
        <stp>QUOTE_FACTOR</stp>
        <stp>[Crispin Spreadsheet.xlsx]Portfolio!R214C11</stp>
        <tr r="K214" s="2"/>
      </tp>
      <tp>
        <v>1</v>
        <stp/>
        <stp>##V3_BDPV12</stp>
        <stp>EURUSD Curncy</stp>
        <stp>QUOTE_FACTOR</stp>
        <stp>[Crispin Spreadsheet.xlsx]Portfolio!R215C11</stp>
        <tr r="K215" s="2"/>
      </tp>
      <tp>
        <v>1</v>
        <stp/>
        <stp>##V3_BDPV12</stp>
        <stp>EURUSD Curncy</stp>
        <stp>QUOTE_FACTOR</stp>
        <stp>[Crispin Spreadsheet.xlsx]Portfolio!R216C11</stp>
        <tr r="K216" s="2"/>
      </tp>
      <tp>
        <v>1</v>
        <stp/>
        <stp>##V3_BDPV12</stp>
        <stp>EURUSD Curncy</stp>
        <stp>QUOTE_FACTOR</stp>
        <stp>[Crispin Spreadsheet.xlsx]Portfolio!R217C11</stp>
        <tr r="K217" s="2"/>
      </tp>
      <tp>
        <v>1</v>
        <stp/>
        <stp>##V3_BDPV12</stp>
        <stp>EURUSD Curncy</stp>
        <stp>QUOTE_FACTOR</stp>
        <stp>[Crispin Spreadsheet.xlsx]Portfolio!R218C11</stp>
        <tr r="K218" s="2"/>
      </tp>
      <tp>
        <v>1</v>
        <stp/>
        <stp>##V3_BDPV12</stp>
        <stp>EURUSD Curncy</stp>
        <stp>QUOTE_FACTOR</stp>
        <stp>[Crispin Spreadsheet.xlsx]Portfolio!R219C11</stp>
        <tr r="K219" s="2"/>
      </tp>
      <tp>
        <v>1</v>
        <stp/>
        <stp>##V3_BDPV12</stp>
        <stp>EURUSD Curncy</stp>
        <stp>QUOTE_FACTOR</stp>
        <stp>[Crispin Spreadsheet.xlsx]Portfolio!R269C11</stp>
        <tr r="K269" s="2"/>
      </tp>
      <tp>
        <v>1</v>
        <stp/>
        <stp>##V3_BDPV12</stp>
        <stp>EURUSD Curncy</stp>
        <stp>QUOTE_FACTOR</stp>
        <stp>[Crispin Spreadsheet.xlsx]Portfolio!R270C11</stp>
        <tr r="K270" s="2"/>
      </tp>
      <tp>
        <v>1</v>
        <stp/>
        <stp>##V3_BDPV12</stp>
        <stp>EURUSD Curncy</stp>
        <stp>QUOTE_FACTOR</stp>
        <stp>[Crispin Spreadsheet.xlsx]Portfolio!R272C11</stp>
        <tr r="K272" s="2"/>
      </tp>
      <tp>
        <v>1</v>
        <stp/>
        <stp>##V3_BDPV12</stp>
        <stp>EURUSD Curncy</stp>
        <stp>QUOTE_FACTOR</stp>
        <stp>[Crispin Spreadsheet.xlsx]Portfolio!R273C11</stp>
        <tr r="K273" s="2"/>
      </tp>
      <tp>
        <v>1</v>
        <stp/>
        <stp>##V3_BDPV12</stp>
        <stp>EURUSD Curncy</stp>
        <stp>QUOTE_FACTOR</stp>
        <stp>[Crispin Spreadsheet.xlsx]Portfolio!R274C11</stp>
        <tr r="K274" s="2"/>
      </tp>
      <tp>
        <v>1</v>
        <stp/>
        <stp>##V3_BDPV12</stp>
        <stp>EURUSD Curncy</stp>
        <stp>QUOTE_FACTOR</stp>
        <stp>[Crispin Spreadsheet.xlsx]Portfolio!R275C11</stp>
        <tr r="K275" s="2"/>
      </tp>
      <tp>
        <v>1</v>
        <stp/>
        <stp>##V3_BDPV12</stp>
        <stp>EURUSD Curncy</stp>
        <stp>QUOTE_FACTOR</stp>
        <stp>[Crispin Spreadsheet.xlsx]Portfolio!R240C11</stp>
        <tr r="K240" s="2"/>
      </tp>
      <tp>
        <v>1</v>
        <stp/>
        <stp>##V3_BDPV12</stp>
        <stp>EURUSD Curncy</stp>
        <stp>QUOTE_FACTOR</stp>
        <stp>[Crispin Spreadsheet.xlsx]Portfolio!R242C11</stp>
        <tr r="K242" s="2"/>
      </tp>
      <tp>
        <v>1</v>
        <stp/>
        <stp>##V3_BDPV12</stp>
        <stp>EURUSD Curncy</stp>
        <stp>QUOTE_FACTOR</stp>
        <stp>[Crispin Spreadsheet.xlsx]Portfolio!R243C11</stp>
        <tr r="K243" s="2"/>
      </tp>
      <tp>
        <v>1</v>
        <stp/>
        <stp>##V3_BDPV12</stp>
        <stp>EURUSD Curncy</stp>
        <stp>QUOTE_FACTOR</stp>
        <stp>[Crispin Spreadsheet.xlsx]Portfolio!R244C11</stp>
        <tr r="K244" s="2"/>
      </tp>
      <tp>
        <v>1</v>
        <stp/>
        <stp>##V3_BDPV12</stp>
        <stp>EURUSD Curncy</stp>
        <stp>QUOTE_FACTOR</stp>
        <stp>[Crispin Spreadsheet.xlsx]Portfolio!R245C11</stp>
        <tr r="K245" s="2"/>
      </tp>
      <tp>
        <v>1</v>
        <stp/>
        <stp>##V3_BDPV12</stp>
        <stp>EURUSD Curncy</stp>
        <stp>QUOTE_FACTOR</stp>
        <stp>[Crispin Spreadsheet.xlsx]Portfolio!R246C11</stp>
        <tr r="K246" s="2"/>
      </tp>
      <tp>
        <v>1</v>
        <stp/>
        <stp>##V3_BDPV12</stp>
        <stp>EURUSD Curncy</stp>
        <stp>QUOTE_FACTOR</stp>
        <stp>[Crispin Spreadsheet.xlsx]Portfolio!R247C11</stp>
        <tr r="K247" s="2"/>
      </tp>
      <tp>
        <v>1</v>
        <stp/>
        <stp>##V3_BDPV12</stp>
        <stp>EURUSD Curncy</stp>
        <stp>QUOTE_FACTOR</stp>
        <stp>[Crispin Spreadsheet.xlsx]Portfolio!R248C11</stp>
        <tr r="K248" s="2"/>
      </tp>
      <tp>
        <v>1</v>
        <stp/>
        <stp>##V3_BDPV12</stp>
        <stp>EURUSD Curncy</stp>
        <stp>QUOTE_FACTOR</stp>
        <stp>[Crispin Spreadsheet.xlsx]Portfolio!R249C11</stp>
        <tr r="K249" s="2"/>
      </tp>
      <tp>
        <v>1</v>
        <stp/>
        <stp>##V3_BDPV12</stp>
        <stp>EURUSD Curncy</stp>
        <stp>QUOTE_FACTOR</stp>
        <stp>[Crispin Spreadsheet.xlsx]Portfolio!R250C11</stp>
        <tr r="K250" s="2"/>
      </tp>
      <tp>
        <v>1</v>
        <stp/>
        <stp>##V3_BDPV12</stp>
        <stp>EURUSD Curncy</stp>
        <stp>QUOTE_FACTOR</stp>
        <stp>[Crispin Spreadsheet.xlsx]Portfolio!R252C11</stp>
        <tr r="K252" s="2"/>
      </tp>
      <tp>
        <v>1</v>
        <stp/>
        <stp>##V3_BDPV12</stp>
        <stp>EURUSD Curncy</stp>
        <stp>QUOTE_FACTOR</stp>
        <stp>[Crispin Spreadsheet.xlsx]Portfolio!R253C11</stp>
        <tr r="K253" s="2"/>
      </tp>
      <tp>
        <v>1</v>
        <stp/>
        <stp>##V3_BDPV12</stp>
        <stp>EURUSD Curncy</stp>
        <stp>QUOTE_FACTOR</stp>
        <stp>[Crispin Spreadsheet.xlsx]Portfolio!R254C11</stp>
        <tr r="K254" s="2"/>
      </tp>
      <tp>
        <v>1</v>
        <stp/>
        <stp>##V3_BDPV12</stp>
        <stp>EURUSD Curncy</stp>
        <stp>QUOTE_FACTOR</stp>
        <stp>[Crispin Spreadsheet.xlsx]Portfolio!R255C11</stp>
        <tr r="K255" s="2"/>
      </tp>
      <tp>
        <v>1</v>
        <stp/>
        <stp>##V3_BDPV12</stp>
        <stp>EURUSD Curncy</stp>
        <stp>QUOTE_FACTOR</stp>
        <stp>[Crispin Spreadsheet.xlsx]Portfolio!R256C11</stp>
        <tr r="K256" s="2"/>
      </tp>
      <tp>
        <v>208.4</v>
        <stp/>
        <stp>##V3_BDPV12</stp>
        <stp>INTU LN Equity</stp>
        <stp>PX_YEST_CLOSE</stp>
        <stp>[Crispin Spreadsheet.xlsx]Portfolio!R171C5</stp>
        <tr r="E171" s="2"/>
      </tp>
      <tp>
        <v>391.8</v>
        <stp/>
        <stp>##V3_BDPV12</stp>
        <stp>ASHM LN Equity</stp>
        <stp>PX_YEST_CLOSE</stp>
        <stp>[Crispin Spreadsheet.xlsx]Portfolio!R149C5</stp>
        <tr r="E149" s="2"/>
      </tp>
      <tp>
        <v>16</v>
        <stp/>
        <stp>##V3_BDPV12</stp>
        <stp>SLP LN Equity</stp>
        <stp>LAST_PRICE</stp>
        <stp>[Crispin Spreadsheet.xlsx]Portfolio!R198C6</stp>
        <tr r="F198" s="2"/>
      </tp>
      <tp>
        <v>3854</v>
        <stp/>
        <stp>##V3_BDPV12</stp>
        <stp>BKG LN Equity</stp>
        <stp>LAST_PRICE</stp>
        <stp>[Crispin Spreadsheet2.xlsx]Portfolio!R154C6</stp>
        <tr r="F154" s="2"/>
      </tp>
      <tp>
        <v>0.88131000000000004</v>
        <stp/>
        <stp>##V3_BDPV12</stp>
        <stp>EURGBP Curncy</stp>
        <stp>LAST_PRICE</stp>
        <stp>[Crispin Spreadsheet2.xlsx]Portfolio!R313C6</stp>
        <tr r="F313" s="2"/>
      </tp>
      <tp>
        <v>27.31</v>
        <stp/>
        <stp>##V3_BDPV12</stp>
        <stp>WOW AU Equity</stp>
        <stp>PX_YEST_CLOSE</stp>
        <stp>[Crispin Spreadsheet.xlsx]Portfolio!R19C5</stp>
        <tr r="E19" s="2"/>
      </tp>
      <tp t="s">
        <v>HOWDEN JOINERY GROUP PLC</v>
        <stp/>
        <stp>##V3_BDPV12</stp>
        <stp>HWDN LN Equity</stp>
        <stp>NAME</stp>
        <stp>[Crispin Spreadsheet.xlsx]Portfolio!R166C4</stp>
        <tr r="D166" s="2"/>
      </tp>
      <tp t="s">
        <v>INCHCAPE PLC</v>
        <stp/>
        <stp>##V3_BDPV12</stp>
        <stp>INCH LN Equity</stp>
        <stp>NAME</stp>
        <stp>[Crispin Spreadsheet.xlsx]Portfolio!R170C4</stp>
        <tr r="D170" s="2"/>
      </tp>
      <tp t="s">
        <v>WPP PLC</v>
        <stp/>
        <stp>##V3_BDPV12</stp>
        <stp>WPP LN Equity</stp>
        <stp>NAME</stp>
        <stp>[Crispin Spreadsheet.xlsx]Portfolio!R206C4</stp>
        <tr r="D206" s="2"/>
      </tp>
      <tp t="s">
        <v>SEADRILL LTD</v>
        <stp/>
        <stp>##V3_BDPV12</stp>
        <stp>SDRL NO Equity</stp>
        <stp>NAME</stp>
        <stp>[Crispin Spreadsheet.xlsx]Portfolio!R124C4</stp>
        <tr r="D124" s="2"/>
      </tp>
      <tp t="s">
        <v>JUPITER FUND MANAGEMENT</v>
        <stp/>
        <stp>##V3_BDPV12</stp>
        <stp>JUP LN Equity</stp>
        <stp>NAME</stp>
        <stp>[Crispin Spreadsheet.xlsx]Portfolio!R176C4</stp>
        <tr r="D176" s="2"/>
      </tp>
      <tp t="s">
        <v>EUR</v>
        <stp/>
        <stp>##V3_BDPV12</stp>
        <stp>KSP ID Equity</stp>
        <stp>CRNCY</stp>
        <stp>[Crispin Spreadsheet.xlsx]Portfolio!R87C3</stp>
        <tr r="C87" s="2"/>
      </tp>
      <tp t="s">
        <v>EUR</v>
        <stp/>
        <stp>##V3_BDPV12</stp>
        <stp>SAP GY Equity</stp>
        <stp>CRNCY</stp>
        <stp>[Crispin Spreadsheet.xlsx]Portfolio!R67C3</stp>
        <tr r="C67" s="2"/>
      </tp>
      <tp>
        <v>100.4</v>
        <stp/>
        <stp>##V3_BDPV12</stp>
        <stp>TALK LN Equity</stp>
        <stp>LAST_PRICE</stp>
        <stp>[Crispin Spreadsheet.xlsx]Portfolio!R199C6</stp>
        <tr r="F199" s="2"/>
      </tp>
      <tp t="s">
        <v>USD</v>
        <stp/>
        <stp>##V3_BDPV12</stp>
        <stp>TSLA US Equity</stp>
        <stp>CRNCY</stp>
        <stp>[Crispin Spreadsheet.xlsx]Portfolio!R248C3</stp>
        <tr r="C248" s="2"/>
      </tp>
      <tp>
        <v>81.400000000000006</v>
        <stp/>
        <stp>##V3_BDPV12</stp>
        <stp>LULU US Equity</stp>
        <stp>PX_YEST_CLOSE</stp>
        <stp>[Crispin Spreadsheet.xlsx]Portfolio!R235C5</stp>
        <tr r="E235" s="2"/>
      </tp>
      <tp>
        <v>24.05</v>
        <stp/>
        <stp>##V3_BDPV12</stp>
        <stp>ARYN SW Equity</stp>
        <stp>PX_YEST_CLOSE</stp>
        <stp>[Crispin Spreadsheet.xlsx]Portfolio!R138C5</stp>
        <tr r="E138" s="2"/>
      </tp>
      <tp>
        <v>897.8</v>
        <stp/>
        <stp>##V3_BDPV12</stp>
        <stp>ANTO LN Equity</stp>
        <stp>PX_YEST_CLOSE</stp>
        <stp>[Crispin Spreadsheet.xlsx]Portfolio!R148C5</stp>
        <tr r="E148" s="2"/>
      </tp>
      <tp>
        <v>712.5</v>
        <stp/>
        <stp>##V3_BDPV12</stp>
        <stp>INCH LN Equity</stp>
        <stp>PX_YEST_CLOSE</stp>
        <stp>[Crispin Spreadsheet.xlsx]Portfolio!R170C5</stp>
        <tr r="E170" s="2"/>
      </tp>
      <tp>
        <v>1.3992</v>
        <stp/>
        <stp>##V3_BDPV12</stp>
        <stp>GBPUSD Curncy</stp>
        <stp>LAST_PRICE</stp>
        <stp>[Crispin Spreadsheet2.xlsx]Portfolio!R301C6</stp>
        <tr r="F301" s="2"/>
      </tp>
      <tp>
        <v>18.940000000000001</v>
        <stp/>
        <stp>##V3_BDPV12</stp>
        <stp>HTZ US Equity</stp>
        <stp>LAST_PRICE</stp>
        <stp>[Crispin Spreadsheet2.xlsx]Portfolio!R227C6</stp>
        <tr r="F227" s="2"/>
      </tp>
      <tp>
        <v>6148</v>
        <stp/>
        <stp>##V3_BDPV12</stp>
        <stp>RRS LN Equity</stp>
        <stp>LAST_PRICE</stp>
        <stp>[Crispin Spreadsheet.xlsx]Portfolio!R188C6</stp>
        <tr r="F188" s="2"/>
      </tp>
      <tp>
        <v>83.8</v>
        <stp/>
        <stp>##V3_BDPV12</stp>
        <stp>SAVE FP Equity</stp>
        <stp>PX_YEST_CLOSE</stp>
        <stp>[Crispin Spreadsheet.xlsx]Portfolio!R52C5</stp>
        <tr r="E52" s="2"/>
      </tp>
      <tp t="s">
        <v>CADIZ INC</v>
        <stp/>
        <stp>##V3_BDPV12</stp>
        <stp>CDZI US Equity</stp>
        <stp>NAME</stp>
        <stp>[Crispin Spreadsheet.xlsx]Portfolio!R216C4</stp>
        <tr r="D216" s="2"/>
      </tp>
      <tp t="s">
        <v>AUTO TRADER GROUP PLC</v>
        <stp/>
        <stp>##V3_BDPV12</stp>
        <stp>AUTO LN Equity</stp>
        <stp>NAME</stp>
        <stp>[Crispin Spreadsheet.xlsx]Portfolio!R150C4</stp>
        <tr r="D150" s="2"/>
      </tp>
      <tp>
        <v>0.2</v>
        <stp/>
        <stp>##V3_BDPV12</stp>
        <stp>WGXO AU Equity</stp>
        <stp>PX_YEST_CLOSE</stp>
        <stp>[Crispin Spreadsheet.xlsx]Portfolio!R18C5</stp>
        <tr r="E18" s="2"/>
      </tp>
      <tp t="s">
        <v>NORTH ATLANTIC DRILLING LTD</v>
        <stp/>
        <stp>##V3_BDPV12</stp>
        <stp>NADLQ US Equity</stp>
        <stp>NAME</stp>
        <stp>[Crispin Spreadsheet.xlsx]Portfolio!R240C4</stp>
        <tr r="D240" s="2"/>
      </tp>
      <tp t="s">
        <v>AVIS BUDGET GROUP INC</v>
        <stp/>
        <stp>##V3_BDPV12</stp>
        <stp>CAR US Equity</stp>
        <stp>NAME</stp>
        <stp>[Crispin Spreadsheet.xlsx]Portfolio!R213C4</stp>
        <tr r="D213" s="2"/>
      </tp>
      <tp t="s">
        <v>NAVISTAR INTERNATIONAL CORP</v>
        <stp/>
        <stp>##V3_BDPV12</stp>
        <stp>NAV US Equity</stp>
        <stp>NAME</stp>
        <stp>[Crispin Spreadsheet.xlsx]Portfolio!R237C4</stp>
        <tr r="D237" s="2"/>
      </tp>
      <tp t="s">
        <v>WEATHERFORD INTERNATIONAL PL</v>
        <stp/>
        <stp>##V3_BDPV12</stp>
        <stp>WFT US Equity</stp>
        <stp>NAME</stp>
        <stp>[Crispin Spreadsheet.xlsx]Portfolio!R255C4</stp>
        <tr r="D255" s="2"/>
      </tp>
      <tp t="s">
        <v>QUALCOMM INC</v>
        <stp/>
        <stp>##V3_BDPV12</stp>
        <stp>QCOM US Equity</stp>
        <stp>NAME</stp>
        <stp>[Crispin Spreadsheet.xlsx]Portfolio!R242C4</stp>
        <tr r="D242" s="2"/>
      </tp>
      <tp>
        <v>212.3</v>
        <stp/>
        <stp>##V3_BDPV12</stp>
        <stp>INTU LN Equity</stp>
        <stp>LAST_PRICE</stp>
        <stp>[Crispin Spreadsheet.xlsx]Portfolio!R171C6</stp>
        <tr r="F171" s="2"/>
      </tp>
      <tp>
        <v>63</v>
        <stp/>
        <stp>##V3_BDPV12</stp>
        <stp>NODL NO Equity</stp>
        <stp>LAST_PRICE</stp>
        <stp>[Crispin Spreadsheet.xlsx]Portfolio!R122C6</stp>
        <tr r="F122" s="2"/>
      </tp>
      <tp t="s">
        <v>GBp</v>
        <stp/>
        <stp>##V3_BDPV12</stp>
        <stp>RRS LN Equity</stp>
        <stp>CRNCY</stp>
        <stp>[Crispin Spreadsheet.xlsx]Portfolio!R188C3</stp>
        <tr r="C188" s="2"/>
      </tp>
      <tp t="s">
        <v>GBp</v>
        <stp/>
        <stp>##V3_BDPV12</stp>
        <stp>SLP LN Equity</stp>
        <stp>CRNCY</stp>
        <stp>[Crispin Spreadsheet.xlsx]Portfolio!R198C3</stp>
        <tr r="C198" s="2"/>
      </tp>
      <tp t="s">
        <v>ZAr</v>
        <stp/>
        <stp>##V3_BDPV12</stp>
        <stp>KIO SJ Equity</stp>
        <stp>CRNCY</stp>
        <stp>[Crispin Spreadsheet.xlsx]Portfolio!R128C3</stp>
        <tr r="C128" s="2"/>
      </tp>
      <tp t="s">
        <v>USD</v>
        <stp/>
        <stp>##V3_BDPV12</stp>
        <stp>SJM US Equity</stp>
        <stp>CRNCY</stp>
        <stp>[Crispin Spreadsheet.xlsx]Portfolio!R228C3</stp>
        <tr r="C228" s="2"/>
      </tp>
      <tp>
        <v>459.1</v>
        <stp/>
        <stp>##V3_BDPV12</stp>
        <stp>HWDN LN Equity</stp>
        <stp>PX_YEST_CLOSE</stp>
        <stp>[Crispin Spreadsheet.xlsx]Portfolio!R166C5</stp>
        <tr r="E166" s="2"/>
      </tp>
      <tp>
        <v>1</v>
        <stp/>
        <stp>##V3_BDPV12</stp>
        <stp>EURSEK Curncy</stp>
        <stp>QUOTE_FACTOR</stp>
        <stp>[Crispin Spreadsheet.xlsx]Portfolio!R131C11</stp>
        <tr r="K131" s="2"/>
      </tp>
      <tp>
        <v>1</v>
        <stp/>
        <stp>##V3_BDPV12</stp>
        <stp>EURSEK Curncy</stp>
        <stp>QUOTE_FACTOR</stp>
        <stp>[Crispin Spreadsheet.xlsx]Portfolio!R132C11</stp>
        <tr r="K132" s="2"/>
      </tp>
      <tp>
        <v>1</v>
        <stp/>
        <stp>##V3_BDPV12</stp>
        <stp>EURSEK Curncy</stp>
        <stp>QUOTE_FACTOR</stp>
        <stp>[Crispin Spreadsheet.xlsx]Portfolio!R133C11</stp>
        <tr r="K133" s="2"/>
      </tp>
      <tp>
        <v>1</v>
        <stp/>
        <stp>##V3_BDPV12</stp>
        <stp>EURSEK Curncy</stp>
        <stp>QUOTE_FACTOR</stp>
        <stp>[Crispin Spreadsheet.xlsx]Portfolio!R134C11</stp>
        <tr r="K134" s="2"/>
      </tp>
      <tp>
        <v>1</v>
        <stp/>
        <stp>##V3_BDPV12</stp>
        <stp>EURSEK Curncy</stp>
        <stp>QUOTE_FACTOR</stp>
        <stp>[Crispin Spreadsheet.xlsx]Portfolio!R135C11</stp>
        <tr r="K135" s="2"/>
      </tp>
      <tp>
        <v>70.069999999999993</v>
        <stp/>
        <stp>##V3_BDPV12</stp>
        <stp>LAMR US Equity</stp>
        <stp>PX_YEST_CLOSE</stp>
        <stp>[Crispin Spreadsheet.xlsx]Portfolio!R232C5</stp>
        <tr r="E232" s="2"/>
      </tp>
      <tp>
        <v>74.959999999999994</v>
        <stp/>
        <stp>##V3_BDPV12</stp>
        <stp>NESN SW Equity</stp>
        <stp>PX_YEST_CLOSE</stp>
        <stp>[Crispin Spreadsheet.xlsx]Portfolio!R140C5</stp>
        <tr r="E140" s="2"/>
      </tp>
      <tp t="s">
        <v>GBp</v>
        <stp/>
        <stp>##V3_BDPV12</stp>
        <stp>CCH LN Equity</stp>
        <stp>CRNCY</stp>
        <stp>[Crispin Spreadsheet.xlsx]Portfolio!R158C3</stp>
        <tr r="C158" s="2"/>
      </tp>
      <tp>
        <v>0.88131000000000004</v>
        <stp/>
        <stp>##V3_BDPV12</stp>
        <stp>EURGBP Curncy</stp>
        <stp>LAST_PRICE</stp>
        <stp>[Crispin Spreadsheet2.xlsx]Portfolio!R285C6</stp>
        <tr r="F285" s="2"/>
      </tp>
      <tp>
        <v>3.6</v>
        <stp/>
        <stp>##V3_BDPV12</stp>
        <stp>TRQ CN Equity</stp>
        <stp>PX_YEST_CLOSE</stp>
        <stp>[Crispin Spreadsheet.xlsx]Portfolio!R29C5</stp>
        <tr r="E29" s="2"/>
      </tp>
      <tp t="s">
        <v>APPLE INC</v>
        <stp/>
        <stp>##V3_BDPV12</stp>
        <stp>AAPL US Equity</stp>
        <stp>NAME</stp>
        <stp>[Crispin Spreadsheet.xlsx]Portfolio!R212C4</stp>
        <tr r="D212" s="2"/>
      </tp>
      <tp t="s">
        <v>NORTHERN DRILLING LTD</v>
        <stp/>
        <stp>##V3_BDPV12</stp>
        <stp>NODL NO Equity</stp>
        <stp>NAME</stp>
        <stp>[Crispin Spreadsheet.xlsx]Portfolio!R122C4</stp>
        <tr r="D122" s="2"/>
      </tp>
      <tp t="s">
        <v>NESTLE SA-REG</v>
        <stp/>
        <stp>##V3_BDPV12</stp>
        <stp>NESN SW Equity</stp>
        <stp>NAME</stp>
        <stp>[Crispin Spreadsheet.xlsx]Portfolio!R140C4</stp>
        <tr r="D140" s="2"/>
      </tp>
      <tp t="s">
        <v>LAS VEGAS SANDS CORP</v>
        <stp/>
        <stp>##V3_BDPV12</stp>
        <stp>LVS US Equity</stp>
        <stp>NAME</stp>
        <stp>[Crispin Spreadsheet.xlsx]Portfolio!R233C4</stp>
        <tr r="D233" s="2"/>
      </tp>
      <tp t="s">
        <v>PETROLEUM GEO-SERVICES</v>
        <stp/>
        <stp>##V3_BDPV12</stp>
        <stp>PGS NO Equity</stp>
        <stp>NAME</stp>
        <stp>[Crispin Spreadsheet.xlsx]Portfolio!R123C4</stp>
        <tr r="D123" s="2"/>
      </tp>
      <tp>
        <v>708</v>
        <stp/>
        <stp>##V3_BDPV12</stp>
        <stp>INCH LN Equity</stp>
        <stp>LAST_PRICE</stp>
        <stp>[Crispin Spreadsheet.xlsx]Portfolio!R170C6</stp>
        <tr r="F170" s="2"/>
      </tp>
      <tp t="s">
        <v>CHF</v>
        <stp/>
        <stp>##V3_BDPV12</stp>
        <stp>LHN SW Equity</stp>
        <stp>CRNCY</stp>
        <stp>[Crispin Spreadsheet.xlsx]Portfolio!R139C3</stp>
        <tr r="C139" s="2"/>
      </tp>
      <tp t="s">
        <v>USD</v>
        <stp/>
        <stp>##V3_BDPV12</stp>
        <stp>TDG US Equity</stp>
        <stp>CRNCY</stp>
        <stp>[Crispin Spreadsheet.xlsx]Portfolio!R249C3</stp>
        <tr r="C249" s="2"/>
      </tp>
      <tp>
        <v>140.1</v>
        <stp/>
        <stp>##V3_BDPV12</stp>
        <stp>JUST LN Equity</stp>
        <stp>PX_YEST_CLOSE</stp>
        <stp>[Crispin Spreadsheet.xlsx]Portfolio!R175C5</stp>
        <tr r="E175" s="2"/>
      </tp>
      <tp>
        <v>32952</v>
        <stp/>
        <stp>##V3_BDPV12</stp>
        <stp>KIO SJ Equity</stp>
        <stp>LAST_PRICE</stp>
        <stp>[Crispin Spreadsheet.xlsx]Portfolio!R128C6</stp>
        <tr r="F128" s="2"/>
      </tp>
      <tp>
        <v>1.3992</v>
        <stp/>
        <stp>##V3_BDPV12</stp>
        <stp>GBPUSD Curncy</stp>
        <stp>LAST_PRICE</stp>
        <stp>[Crispin Spreadsheet2.xlsx]Portfolio!R287C6</stp>
        <tr r="F287" s="2"/>
      </tp>
      <tp>
        <v>74.66</v>
        <stp/>
        <stp>##V3_BDPV12</stp>
        <stp>LVS US Equity</stp>
        <stp>LAST_PRICE</stp>
        <stp>[Crispin Spreadsheet2.xlsx]Portfolio!R233C6</stp>
        <tr r="F233" s="2"/>
      </tp>
      <tp>
        <v>441.6</v>
        <stp/>
        <stp>##V3_BDPV12</stp>
        <stp>RMS FP Equity</stp>
        <stp>PX_YEST_CLOSE</stp>
        <stp>[Crispin Spreadsheet.xlsx]Portfolio!R48C5</stp>
        <tr r="E48" s="2"/>
      </tp>
      <tp t="s">
        <v>GGP INC</v>
        <stp/>
        <stp>##V3_BDPV12</stp>
        <stp>GGP US Equity</stp>
        <stp>NAME</stp>
        <stp>[Crispin Spreadsheet.xlsx]Portfolio!R223C4</stp>
        <tr r="D223" s="2"/>
      </tp>
      <tp t="s">
        <v>CATERPILLAR INC</v>
        <stp/>
        <stp>##V3_BDPV12</stp>
        <stp>CAT US Equity</stp>
        <stp>NAME</stp>
        <stp>[Crispin Spreadsheet.xlsx]Portfolio!R217C4</stp>
        <tr r="D217" s="2"/>
      </tp>
      <tp t="s">
        <v>TCS GROUP HOLDING -REG S</v>
        <stp/>
        <stp>##V3_BDPV12</stp>
        <stp>TCS LI Equity</stp>
        <stp>NAME</stp>
        <stp>[Crispin Spreadsheet.xlsx]Portfolio!R200C4</stp>
        <tr r="D200" s="2"/>
      </tp>
      <tp t="s">
        <v>SWATCH GROUP AG/THE-BR</v>
        <stp/>
        <stp>##V3_BDPV12</stp>
        <stp>UHR SW Equity</stp>
        <stp>NAME</stp>
        <stp>[Crispin Spreadsheet.xlsx]Portfolio!R141C4</stp>
        <tr r="D141" s="2"/>
      </tp>
      <tp>
        <v>459.9</v>
        <stp/>
        <stp>##V3_BDPV12</stp>
        <stp>HMSO LN Equity</stp>
        <stp>PX_YEST_CLOSE</stp>
        <stp>[Crispin Spreadsheet.xlsx]Portfolio!R164C5</stp>
        <tr r="E164" s="2"/>
      </tp>
      <tp>
        <v>61.8</v>
        <stp/>
        <stp>##V3_BDPV12</stp>
        <stp>NODL NO Equity</stp>
        <stp>PX_YEST_CLOSE</stp>
        <stp>[Crispin Spreadsheet.xlsx]Portfolio!R122C5</stp>
        <tr r="E122" s="2"/>
      </tp>
      <tp>
        <v>91.81</v>
        <stp/>
        <stp>##V3_BDPV12</stp>
        <stp>XPO US Equity</stp>
        <stp>LAST_PRICE</stp>
        <stp>[Crispin Spreadsheet2.xlsx]Portfolio!R256C6</stp>
        <tr r="F256" s="2"/>
      </tp>
      <tp>
        <v>108.75</v>
        <stp/>
        <stp>##V3_BDPV12</stp>
        <stp>BMA US Equity</stp>
        <stp>LAST_PRICE</stp>
        <stp>[Crispin Spreadsheet.xlsx]Portfolio!R214C6</stp>
        <tr r="F214" s="2"/>
      </tp>
      <tp>
        <v>11.845000000000001</v>
        <stp/>
        <stp>##V3_BDPV12</stp>
        <stp>SESG FP Equity</stp>
        <stp>PX_YEST_CLOSE</stp>
        <stp>[Crispin Spreadsheet.xlsx]Portfolio!R53C5</stp>
        <tr r="E53" s="2"/>
      </tp>
      <tp t="s">
        <v>SPLUNK INC</v>
        <stp/>
        <stp>##V3_BDPV12</stp>
        <stp>SPLK US Equity</stp>
        <stp>NAME</stp>
        <stp>[Crispin Spreadsheet.xlsx]Portfolio!R247C4</stp>
        <tr r="D247" s="2"/>
      </tp>
      <tp t="s">
        <v>TUPPERWARE BRANDS CORP</v>
        <stp/>
        <stp>##V3_BDPV12</stp>
        <stp>TUP US Equity</stp>
        <stp>NAME</stp>
        <stp>[Crispin Spreadsheet.xlsx]Portfolio!R252C4</stp>
        <tr r="D252" s="2"/>
      </tp>
      <tp t="s">
        <v>EUR</v>
        <stp/>
        <stp>##V3_BDPV12</stp>
        <stp>BNP FP Equity</stp>
        <stp>CRNCY</stp>
        <stp>[Crispin Spreadsheet.xlsx]Portfolio!R43C3</stp>
        <tr r="C43" s="2"/>
      </tp>
      <tp>
        <v>28.795000000000002</v>
        <stp/>
        <stp>##V3_BDPV12</stp>
        <stp>MT NA Equity</stp>
        <stp>PX_YEST_CLOSE</stp>
        <stp>[Crispin Spreadsheet.xlsx]Portfolio!R113C5</stp>
        <tr r="E113" s="2"/>
      </tp>
      <tp>
        <v>647.5</v>
        <stp/>
        <stp>##V3_BDPV12</stp>
        <stp>DMGT LN Equity</stp>
        <stp>PX_YEST_CLOSE</stp>
        <stp>[Crispin Spreadsheet.xlsx]Portfolio!R159C5</stp>
        <tr r="E159" s="2"/>
      </tp>
      <tp>
        <v>202.75</v>
        <stp/>
        <stp>##V3_BDPV12</stp>
        <stp>VOD LN Equity</stp>
        <stp>LAST_PRICE</stp>
        <stp>[Crispin Spreadsheet2.xlsx]Portfolio!R205C6</stp>
        <tr r="F205" s="2"/>
      </tp>
      <tp>
        <v>107.26</v>
        <stp/>
        <stp>##V3_BDPV12</stp>
        <stp>USDJPY Curncy</stp>
        <stp>LAST_PRICE</stp>
        <stp>[Crispin Spreadsheet2.xlsx]Portfolio!R319C6</stp>
        <tr r="F319" s="2"/>
      </tp>
      <tp>
        <v>5.6059999999999999</v>
        <stp/>
        <stp>##V3_BDPV12</stp>
        <stp>AGN NA Equity</stp>
        <stp>LAST_PRICE</stp>
        <stp>[Crispin Spreadsheet2.xlsx]Portfolio!R112C6</stp>
        <tr r="F112" s="2"/>
      </tp>
      <tp>
        <v>0.88131000000000004</v>
        <stp/>
        <stp>##V3_BDPV12</stp>
        <stp>EURGBP Curncy</stp>
        <stp>LAST_PRICE</stp>
        <stp>[Crispin Spreadsheet2.xlsx]Portfolio!R266C6</stp>
        <tr r="F266" s="2"/>
      </tp>
      <tp>
        <v>1.3992</v>
        <stp/>
        <stp>##V3_BDPV12</stp>
        <stp>GBPUSD Curncy</stp>
        <stp>LAST_PRICE</stp>
        <stp>[Crispin Spreadsheet2.xlsx]Portfolio!R315C6</stp>
        <tr r="F315" s="2"/>
      </tp>
      <tp>
        <v>24.39</v>
        <stp/>
        <stp>##V3_BDPV12</stp>
        <stp>BFR US Equity</stp>
        <stp>LAST_PRICE</stp>
        <stp>[Crispin Spreadsheet.xlsx]Portfolio!R215C6</stp>
        <tr r="F215" s="2"/>
      </tp>
      <tp>
        <v>2.58</v>
        <stp/>
        <stp>##V3_BDPV12</stp>
        <stp>GMA AU Equity</stp>
        <stp>PX_YEST_CLOSE</stp>
        <stp>[Crispin Spreadsheet.xlsx]Portfolio!R14C5</stp>
        <tr r="E14" s="2"/>
      </tp>
      <tp>
        <v>26.2</v>
        <stp/>
        <stp>##V3_BDPV12</stp>
        <stp>METSO FH Equity</stp>
        <stp>PX_YEST_CLOSE</stp>
        <stp>[Crispin Spreadsheet.xlsx]Portfolio!R39C5</stp>
        <tr r="E39" s="2"/>
      </tp>
      <tp t="s">
        <v>EUR</v>
        <stp/>
        <stp>##V3_BDPV12</stp>
        <stp>FTI FP Equity</stp>
        <stp>CRNCY</stp>
        <stp>[Crispin Spreadsheet.xlsx]Portfolio!R55C3</stp>
        <tr r="C55" s="2"/>
      </tp>
      <tp>
        <v>70.8</v>
        <stp/>
        <stp>##V3_BDPV12</stp>
        <stp>KHC US Equity</stp>
        <stp>PX_YEST_CLOSE</stp>
        <stp>[Crispin Spreadsheet.xlsx]Portfolio!R231C5</stp>
        <tr r="E231" s="2"/>
      </tp>
      <tp>
        <v>1423.5</v>
        <stp/>
        <stp>##V3_BDPV12</stp>
        <stp>TPK LN Equity</stp>
        <stp>PX_YEST_CLOSE</stp>
        <stp>[Crispin Spreadsheet.xlsx]Portfolio!R201C5</stp>
        <tr r="E201" s="2"/>
      </tp>
      <tp>
        <v>72.099999999999994</v>
        <stp/>
        <stp>##V3_BDPV12</stp>
        <stp>VSAT US Equity</stp>
        <stp>PX_YEST_CLOSE</stp>
        <stp>[Crispin Spreadsheet.xlsx]Portfolio!R254C5</stp>
        <tr r="E254" s="2"/>
      </tp>
      <tp>
        <v>430.2</v>
        <stp/>
        <stp>##V3_BDPV12</stp>
        <stp>BME LN Equity</stp>
        <stp>PX_YEST_CLOSE</stp>
        <stp>[Crispin Spreadsheet.xlsx]Portfolio!R151C5</stp>
        <tr r="E151" s="2"/>
      </tp>
      <tp>
        <v>28.4</v>
        <stp/>
        <stp>##V3_BDPV12</stp>
        <stp>DEB LN Equity</stp>
        <stp>PX_YEST_CLOSE</stp>
        <stp>[Crispin Spreadsheet.xlsx]Portfolio!R161C5</stp>
        <tr r="E161" s="2"/>
      </tp>
      <tp>
        <v>408.2</v>
        <stp/>
        <stp>##V3_BDPV12</stp>
        <stp>UHR SW Equity</stp>
        <stp>PX_YEST_CLOSE</stp>
        <stp>[Crispin Spreadsheet.xlsx]Portfolio!R141C5</stp>
        <tr r="E141" s="2"/>
      </tp>
      <tp>
        <v>176.5</v>
        <stp/>
        <stp>##V3_BDPV12</stp>
        <stp>OBD LN Equity</stp>
        <stp>PX_YEST_CLOSE</stp>
        <stp>[Crispin Spreadsheet.xlsx]Portfolio!R181C5</stp>
        <tr r="E181" s="2"/>
      </tp>
      <tp>
        <v>150.80000000000001</v>
        <stp/>
        <stp>##V3_BDPV12</stp>
        <stp>MHG NO Equity</stp>
        <stp>PX_YEST_CLOSE</stp>
        <stp>[Crispin Spreadsheet.xlsx]Portfolio!R121C5</stp>
        <tr r="E121" s="2"/>
      </tp>
      <tp t="s">
        <v>USD</v>
        <stp/>
        <stp>##V3_BDPV12</stp>
        <stp>NLSN US Equity</stp>
        <stp>CRNCY</stp>
        <stp>[Crispin Spreadsheet.xlsx]Portfolio!R239C3</stp>
        <tr r="C239" s="2"/>
      </tp>
      <tp>
        <v>7.6</v>
        <stp/>
        <stp>##V3_BDPV12</stp>
        <stp>BLD AU Equity</stp>
        <stp>PX_YEST_CLOSE</stp>
        <stp>[Crispin Spreadsheet.xlsx]Portfolio!R10C5</stp>
        <tr r="E10" s="2"/>
      </tp>
      <tp>
        <v>5.35</v>
        <stp/>
        <stp>##V3_BDPV12</stp>
        <stp>FMG AU Equity</stp>
        <stp>PX_YEST_CLOSE</stp>
        <stp>[Crispin Spreadsheet.xlsx]Portfolio!R13C5</stp>
        <tr r="E13" s="2"/>
      </tp>
      <tp>
        <v>6.7000000000000004E-2</v>
        <stp/>
        <stp>##V3_BDPV12</stp>
        <stp>NADLQ US Equity</stp>
        <stp>PX_YEST_CLOSE</stp>
        <stp>[Crispin Spreadsheet.xlsx]Portfolio!R240C5</stp>
        <tr r="E240" s="2"/>
      </tp>
      <tp t="s">
        <v>ERICSSON LM-B SHS</v>
        <stp/>
        <stp>##V3_BDPV12</stp>
        <stp>ERICB SS Equity</stp>
        <stp>NAME</stp>
        <stp>[Crispin Spreadsheet.xlsx]Portfolio!R135C4</stp>
        <tr r="D135" s="2"/>
      </tp>
      <tp t="s">
        <v>DELTA AIR LINES INC</v>
        <stp/>
        <stp>##V3_BDPV12</stp>
        <stp>DAL US Equity</stp>
        <stp>NAME</stp>
        <stp>[Crispin Spreadsheet.xlsx]Portfolio!R220C4</stp>
        <tr r="D220" s="2"/>
      </tp>
      <tp t="s">
        <v>AMERICAN AIRLINES GROUP INC</v>
        <stp/>
        <stp>##V3_BDPV12</stp>
        <stp>AAL US Equity</stp>
        <stp>NAME</stp>
        <stp>[Crispin Spreadsheet.xlsx]Portfolio!R210C4</stp>
        <tr r="D210" s="2"/>
      </tp>
      <tp t="s">
        <v>AEGON NV</v>
        <stp/>
        <stp>##V3_BDPV12</stp>
        <stp>AGN NA Equity</stp>
        <stp>NAME</stp>
        <stp>[Crispin Spreadsheet.xlsx]Portfolio!R112C4</stp>
        <tr r="D112" s="2"/>
      </tp>
      <tp>
        <v>32.74</v>
        <stp/>
        <stp>##V3_BDPV12</stp>
        <stp>CLAB SS Equity</stp>
        <stp>LAST_PRICE</stp>
        <stp>[Crispin Spreadsheet.xlsx]Portfolio!R131C6</stp>
        <tr r="F131" s="2"/>
      </tp>
      <tp>
        <v>6075</v>
        <stp/>
        <stp>##V3_BDPV12</stp>
        <stp>RB/ LN Equity</stp>
        <stp>PX_YEST_CLOSE</stp>
        <stp>[Crispin Spreadsheet.xlsx]Portfolio!R190C5</stp>
        <tr r="E190" s="2"/>
      </tp>
      <tp>
        <v>3.94</v>
        <stp/>
        <stp>##V3_BDPV12</stp>
        <stp>KGC US Equity</stp>
        <stp>PX_YEST_CLOSE</stp>
        <stp>[Crispin Spreadsheet.xlsx]Portfolio!R230C5</stp>
        <tr r="E230" s="2"/>
      </tp>
      <tp>
        <v>20.75</v>
        <stp/>
        <stp>##V3_BDPV12</stp>
        <stp>TCS LI Equity</stp>
        <stp>PX_YEST_CLOSE</stp>
        <stp>[Crispin Spreadsheet.xlsx]Portfolio!R200C5</stp>
        <tr r="E200" s="2"/>
      </tp>
      <tp>
        <v>51.58</v>
        <stp/>
        <stp>##V3_BDPV12</stp>
        <stp>AAL US Equity</stp>
        <stp>PX_YEST_CLOSE</stp>
        <stp>[Crispin Spreadsheet.xlsx]Portfolio!R210C5</stp>
        <tr r="E210" s="2"/>
      </tp>
      <tp>
        <v>52.85</v>
        <stp/>
        <stp>##V3_BDPV12</stp>
        <stp>DAL US Equity</stp>
        <stp>PX_YEST_CLOSE</stp>
        <stp>[Crispin Spreadsheet.xlsx]Portfolio!R220C5</stp>
        <tr r="E220" s="2"/>
      </tp>
      <tp>
        <v>1</v>
        <stp/>
        <stp>##V3_BDPV12</stp>
        <stp>EURNOK Curncy</stp>
        <stp>QUOTE_FACTOR</stp>
        <stp>[Crispin Spreadsheet.xlsx]Portfolio!R118C11</stp>
        <tr r="K118" s="2"/>
      </tp>
      <tp>
        <v>1</v>
        <stp/>
        <stp>##V3_BDPV12</stp>
        <stp>EURNOK Curncy</stp>
        <stp>QUOTE_FACTOR</stp>
        <stp>[Crispin Spreadsheet.xlsx]Portfolio!R119C11</stp>
        <tr r="K119" s="2"/>
      </tp>
      <tp>
        <v>1</v>
        <stp/>
        <stp>##V3_BDPV12</stp>
        <stp>EURNOK Curncy</stp>
        <stp>QUOTE_FACTOR</stp>
        <stp>[Crispin Spreadsheet.xlsx]Portfolio!R120C11</stp>
        <tr r="K120" s="2"/>
      </tp>
      <tp>
        <v>1</v>
        <stp/>
        <stp>##V3_BDPV12</stp>
        <stp>EURNOK Curncy</stp>
        <stp>QUOTE_FACTOR</stp>
        <stp>[Crispin Spreadsheet.xlsx]Portfolio!R121C11</stp>
        <tr r="K121" s="2"/>
      </tp>
      <tp>
        <v>1</v>
        <stp/>
        <stp>##V3_BDPV12</stp>
        <stp>EURNOK Curncy</stp>
        <stp>QUOTE_FACTOR</stp>
        <stp>[Crispin Spreadsheet.xlsx]Portfolio!R122C11</stp>
        <tr r="K122" s="2"/>
      </tp>
      <tp>
        <v>1</v>
        <stp/>
        <stp>##V3_BDPV12</stp>
        <stp>EURNOK Curncy</stp>
        <stp>QUOTE_FACTOR</stp>
        <stp>[Crispin Spreadsheet.xlsx]Portfolio!R123C11</stp>
        <tr r="K123" s="2"/>
      </tp>
      <tp>
        <v>1</v>
        <stp/>
        <stp>##V3_BDPV12</stp>
        <stp>EURNOK Curncy</stp>
        <stp>QUOTE_FACTOR</stp>
        <stp>[Crispin Spreadsheet.xlsx]Portfolio!R124C11</stp>
        <tr r="K124" s="2"/>
      </tp>
      <tp t="s">
        <v>USD</v>
        <stp/>
        <stp>##V3_BDPV12</stp>
        <stp>NFLX US Equity</stp>
        <stp>CRNCY</stp>
        <stp>[Crispin Spreadsheet.xlsx]Portfolio!R238C3</stp>
        <tr r="C238" s="2"/>
      </tp>
      <tp>
        <v>770</v>
        <stp/>
        <stp>##V3_BDPV12</stp>
        <stp>DTG LN Equity</stp>
        <stp>PX_YEST_CLOSE</stp>
        <stp>[Crispin Spreadsheet.xlsx]Portfolio!R160C5</stp>
        <tr r="E160" s="2"/>
      </tp>
      <tp>
        <v>31.38</v>
        <stp/>
        <stp>##V3_BDPV12</stp>
        <stp>FRO NO Equity</stp>
        <stp>PX_YEST_CLOSE</stp>
        <stp>[Crispin Spreadsheet.xlsx]Portfolio!R120C5</stp>
        <tr r="E120" s="2"/>
      </tp>
      <tp>
        <v>184.6</v>
        <stp/>
        <stp>##V3_BDPV12</stp>
        <stp>EMG LN Equity</stp>
        <stp>PX_YEST_CLOSE</stp>
        <stp>[Crispin Spreadsheet.xlsx]Portfolio!R180C5</stp>
        <tr r="E180" s="2"/>
      </tp>
      <tp>
        <v>9.09</v>
        <stp/>
        <stp>##V3_BDPV12</stp>
        <stp>RIG US Equity</stp>
        <stp>PX_YEST_CLOSE</stp>
        <stp>[Crispin Spreadsheet.xlsx]Portfolio!R250C5</stp>
        <tr r="E250" s="2"/>
      </tp>
      <tp>
        <v>64.849999999999994</v>
        <stp/>
        <stp>##V3_BDPV12</stp>
        <stp>QCOM US Equity</stp>
        <stp>PX_YEST_CLOSE</stp>
        <stp>[Crispin Spreadsheet.xlsx]Portfolio!R242C5</stp>
        <tr r="E242" s="2"/>
      </tp>
      <tp>
        <v>14.4861</v>
        <stp/>
        <stp>##V3_BDPV12</stp>
        <stp>EURZAr Curncy</stp>
        <stp>LAST_PRICE</stp>
        <stp>[Crispin Spreadsheet2.xlsx]Portfolio!R128C12</stp>
        <tr r="L128" s="2"/>
      </tp>
      <tp>
        <v>14.4861</v>
        <stp/>
        <stp>##V3_BDPV12</stp>
        <stp>EURZAr Curncy</stp>
        <stp>LAST_PRICE</stp>
        <stp>[Crispin Spreadsheet2.xlsx]Portfolio!R127C12</stp>
        <tr r="L127" s="2"/>
      </tp>
      <tp>
        <v>9.2899999999999991</v>
        <stp/>
        <stp>##V3_BDPV12</stp>
        <stp>RIG US Equity</stp>
        <stp>LAST_PRICE</stp>
        <stp>[Crispin Spreadsheet2.xlsx]Portfolio!R250C6</stp>
        <tr r="F250" s="2"/>
      </tp>
      <tp>
        <v>69.194999999999993</v>
        <stp/>
        <stp>##V3_BDPV12</stp>
        <stp>KHC US Equity</stp>
        <stp>LAST_PRICE</stp>
        <stp>[Crispin Spreadsheet2.xlsx]Portfolio!R231C6</stp>
        <tr r="F231" s="2"/>
      </tp>
      <tp>
        <v>9.9743999999999993</v>
        <stp/>
        <stp>##V3_BDPV12</stp>
        <stp>EURSEK Curncy</stp>
        <stp>LAST_PRICE</stp>
        <stp>[Crispin Spreadsheet2.xlsx]Portfolio!R132C12</stp>
        <tr r="L132" s="2"/>
      </tp>
      <tp>
        <v>9.9743999999999993</v>
        <stp/>
        <stp>##V3_BDPV12</stp>
        <stp>EURSEK Curncy</stp>
        <stp>LAST_PRICE</stp>
        <stp>[Crispin Spreadsheet2.xlsx]Portfolio!R133C12</stp>
        <tr r="L133" s="2"/>
      </tp>
      <tp>
        <v>9.9743999999999993</v>
        <stp/>
        <stp>##V3_BDPV12</stp>
        <stp>EURSEK Curncy</stp>
        <stp>LAST_PRICE</stp>
        <stp>[Crispin Spreadsheet2.xlsx]Portfolio!R131C12</stp>
        <tr r="L131" s="2"/>
      </tp>
      <tp>
        <v>9.9743999999999993</v>
        <stp/>
        <stp>##V3_BDPV12</stp>
        <stp>EURSEK Curncy</stp>
        <stp>LAST_PRICE</stp>
        <stp>[Crispin Spreadsheet2.xlsx]Portfolio!R134C12</stp>
        <tr r="L134" s="2"/>
      </tp>
      <tp>
        <v>9.9743999999999993</v>
        <stp/>
        <stp>##V3_BDPV12</stp>
        <stp>EURSEK Curncy</stp>
        <stp>LAST_PRICE</stp>
        <stp>[Crispin Spreadsheet2.xlsx]Portfolio!R135C12</stp>
        <tr r="L135" s="2"/>
      </tp>
      <tp>
        <v>1.2331000000000001</v>
        <stp/>
        <stp>##V3_BDPV12</stp>
        <stp>EURUSD Curncy</stp>
        <stp>LAST_PRICE</stp>
        <stp>[Crispin Spreadsheet2.xlsx]Portfolio!R308C12</stp>
        <tr r="L308" s="2"/>
      </tp>
      <tp>
        <v>1.2331000000000001</v>
        <stp/>
        <stp>##V3_BDPV12</stp>
        <stp>EURUSD Curncy</stp>
        <stp>LAST_PRICE</stp>
        <stp>[Crispin Spreadsheet2.xlsx]Portfolio!R305C12</stp>
        <tr r="L305" s="2"/>
      </tp>
      <tp>
        <v>1.2331000000000001</v>
        <stp/>
        <stp>##V3_BDPV12</stp>
        <stp>EURUSD Curncy</stp>
        <stp>LAST_PRICE</stp>
        <stp>[Crispin Spreadsheet2.xlsx]Portfolio!R307C12</stp>
        <tr r="L307" s="2"/>
      </tp>
      <tp>
        <v>1.2331000000000001</v>
        <stp/>
        <stp>##V3_BDPV12</stp>
        <stp>EURUSD Curncy</stp>
        <stp>LAST_PRICE</stp>
        <stp>[Crispin Spreadsheet2.xlsx]Portfolio!R306C12</stp>
        <tr r="L306" s="2"/>
      </tp>
      <tp>
        <v>1.2331000000000001</v>
        <stp/>
        <stp>##V3_BDPV12</stp>
        <stp>EURUSD Curncy</stp>
        <stp>LAST_PRICE</stp>
        <stp>[Crispin Spreadsheet2.xlsx]Portfolio!R303C12</stp>
        <tr r="L303" s="2"/>
      </tp>
      <tp>
        <v>1.2331000000000001</v>
        <stp/>
        <stp>##V3_BDPV12</stp>
        <stp>EURUSD Curncy</stp>
        <stp>LAST_PRICE</stp>
        <stp>[Crispin Spreadsheet2.xlsx]Portfolio!R302C12</stp>
        <tr r="L302" s="2"/>
      </tp>
      <tp>
        <v>1.2331000000000001</v>
        <stp/>
        <stp>##V3_BDPV12</stp>
        <stp>EURUSD Curncy</stp>
        <stp>LAST_PRICE</stp>
        <stp>[Crispin Spreadsheet2.xlsx]Portfolio!R319C12</stp>
        <tr r="L319" s="2"/>
      </tp>
      <tp>
        <v>1.2331000000000001</v>
        <stp/>
        <stp>##V3_BDPV12</stp>
        <stp>EURUSD Curncy</stp>
        <stp>LAST_PRICE</stp>
        <stp>[Crispin Spreadsheet2.xlsx]Portfolio!R317C12</stp>
        <tr r="L317" s="2"/>
      </tp>
      <tp>
        <v>1.2331000000000001</v>
        <stp/>
        <stp>##V3_BDPV12</stp>
        <stp>EURUSD Curncy</stp>
        <stp>LAST_PRICE</stp>
        <stp>[Crispin Spreadsheet2.xlsx]Portfolio!R316C12</stp>
        <tr r="L316" s="2"/>
      </tp>
      <tp>
        <v>1.2331000000000001</v>
        <stp/>
        <stp>##V3_BDPV12</stp>
        <stp>EURUSD Curncy</stp>
        <stp>LAST_PRICE</stp>
        <stp>[Crispin Spreadsheet2.xlsx]Portfolio!R321C12</stp>
        <tr r="L321" s="2"/>
      </tp>
      <tp>
        <v>1.2331000000000001</v>
        <stp/>
        <stp>##V3_BDPV12</stp>
        <stp>EURUSD Curncy</stp>
        <stp>LAST_PRICE</stp>
        <stp>[Crispin Spreadsheet2.xlsx]Portfolio!R320C12</stp>
        <tr r="L320" s="2"/>
      </tp>
      <tp>
        <v>1.2331000000000001</v>
        <stp/>
        <stp>##V3_BDPV12</stp>
        <stp>EURUSD Curncy</stp>
        <stp>LAST_PRICE</stp>
        <stp>[Crispin Spreadsheet2.xlsx]Portfolio!R322C12</stp>
        <tr r="L322" s="2"/>
      </tp>
      <tp>
        <v>1.2331000000000001</v>
        <stp/>
        <stp>##V3_BDPV12</stp>
        <stp>EURUSD Curncy</stp>
        <stp>LAST_PRICE</stp>
        <stp>[Crispin Spreadsheet2.xlsx]Portfolio!R289C12</stp>
        <tr r="L289" s="2"/>
      </tp>
      <tp>
        <v>1.2331000000000001</v>
        <stp/>
        <stp>##V3_BDPV12</stp>
        <stp>EURUSD Curncy</stp>
        <stp>LAST_PRICE</stp>
        <stp>[Crispin Spreadsheet2.xlsx]Portfolio!R288C12</stp>
        <tr r="L288" s="2"/>
      </tp>
      <tp>
        <v>1.2331000000000001</v>
        <stp/>
        <stp>##V3_BDPV12</stp>
        <stp>EURUSD Curncy</stp>
        <stp>LAST_PRICE</stp>
        <stp>[Crispin Spreadsheet2.xlsx]Portfolio!R294C12</stp>
        <tr r="L294" s="2"/>
      </tp>
      <tp>
        <v>1.2331000000000001</v>
        <stp/>
        <stp>##V3_BDPV12</stp>
        <stp>EURUSD Curncy</stp>
        <stp>LAST_PRICE</stp>
        <stp>[Crispin Spreadsheet2.xlsx]Portfolio!R291C12</stp>
        <tr r="L291" s="2"/>
      </tp>
      <tp>
        <v>1.2331000000000001</v>
        <stp/>
        <stp>##V3_BDPV12</stp>
        <stp>EURUSD Curncy</stp>
        <stp>LAST_PRICE</stp>
        <stp>[Crispin Spreadsheet2.xlsx]Portfolio!R293C12</stp>
        <tr r="L293" s="2"/>
      </tp>
      <tp>
        <v>1.2331000000000001</v>
        <stp/>
        <stp>##V3_BDPV12</stp>
        <stp>EURUSD Curncy</stp>
        <stp>LAST_PRICE</stp>
        <stp>[Crispin Spreadsheet2.xlsx]Portfolio!R292C12</stp>
        <tr r="L292" s="2"/>
      </tp>
      <tp>
        <v>1.2331000000000001</v>
        <stp/>
        <stp>##V3_BDPV12</stp>
        <stp>EURUSD Curncy</stp>
        <stp>LAST_PRICE</stp>
        <stp>[Crispin Spreadsheet2.xlsx]Portfolio!R249C12</stp>
        <tr r="L249" s="2"/>
      </tp>
      <tp>
        <v>1.2331000000000001</v>
        <stp/>
        <stp>##V3_BDPV12</stp>
        <stp>EURUSD Curncy</stp>
        <stp>LAST_PRICE</stp>
        <stp>[Crispin Spreadsheet2.xlsx]Portfolio!R248C12</stp>
        <tr r="L248" s="2"/>
      </tp>
      <tp>
        <v>1.2331000000000001</v>
        <stp/>
        <stp>##V3_BDPV12</stp>
        <stp>EURUSD Curncy</stp>
        <stp>LAST_PRICE</stp>
        <stp>[Crispin Spreadsheet2.xlsx]Portfolio!R245C12</stp>
        <tr r="L245" s="2"/>
      </tp>
      <tp>
        <v>1.2331000000000001</v>
        <stp/>
        <stp>##V3_BDPV12</stp>
        <stp>EURUSD Curncy</stp>
        <stp>LAST_PRICE</stp>
        <stp>[Crispin Spreadsheet2.xlsx]Portfolio!R244C12</stp>
        <tr r="L244" s="2"/>
      </tp>
      <tp>
        <v>1.2331000000000001</v>
        <stp/>
        <stp>##V3_BDPV12</stp>
        <stp>EURUSD Curncy</stp>
        <stp>LAST_PRICE</stp>
        <stp>[Crispin Spreadsheet2.xlsx]Portfolio!R247C12</stp>
        <tr r="L247" s="2"/>
      </tp>
      <tp>
        <v>1.2331000000000001</v>
        <stp/>
        <stp>##V3_BDPV12</stp>
        <stp>EURUSD Curncy</stp>
        <stp>LAST_PRICE</stp>
        <stp>[Crispin Spreadsheet2.xlsx]Portfolio!R246C12</stp>
        <tr r="L246" s="2"/>
      </tp>
      <tp>
        <v>1.2331000000000001</v>
        <stp/>
        <stp>##V3_BDPV12</stp>
        <stp>EURUSD Curncy</stp>
        <stp>LAST_PRICE</stp>
        <stp>[Crispin Spreadsheet2.xlsx]Portfolio!R240C12</stp>
        <tr r="L240" s="2"/>
      </tp>
      <tp>
        <v>1.2331000000000001</v>
        <stp/>
        <stp>##V3_BDPV12</stp>
        <stp>EURUSD Curncy</stp>
        <stp>LAST_PRICE</stp>
        <stp>[Crispin Spreadsheet2.xlsx]Portfolio!R243C12</stp>
        <tr r="L243" s="2"/>
      </tp>
      <tp>
        <v>1.2331000000000001</v>
        <stp/>
        <stp>##V3_BDPV12</stp>
        <stp>EURUSD Curncy</stp>
        <stp>LAST_PRICE</stp>
        <stp>[Crispin Spreadsheet2.xlsx]Portfolio!R242C12</stp>
        <tr r="L242" s="2"/>
      </tp>
      <tp>
        <v>1.2331000000000001</v>
        <stp/>
        <stp>##V3_BDPV12</stp>
        <stp>EURUSD Curncy</stp>
        <stp>LAST_PRICE</stp>
        <stp>[Crispin Spreadsheet2.xlsx]Portfolio!R255C12</stp>
        <tr r="L255" s="2"/>
      </tp>
      <tp>
        <v>1.2331000000000001</v>
        <stp/>
        <stp>##V3_BDPV12</stp>
        <stp>EURUSD Curncy</stp>
        <stp>LAST_PRICE</stp>
        <stp>[Crispin Spreadsheet2.xlsx]Portfolio!R254C12</stp>
        <tr r="L254" s="2"/>
      </tp>
      <tp>
        <v>1.2331000000000001</v>
        <stp/>
        <stp>##V3_BDPV12</stp>
        <stp>EURUSD Curncy</stp>
        <stp>LAST_PRICE</stp>
        <stp>[Crispin Spreadsheet2.xlsx]Portfolio!R256C12</stp>
        <tr r="L256" s="2"/>
      </tp>
      <tp>
        <v>1.2331000000000001</v>
        <stp/>
        <stp>##V3_BDPV12</stp>
        <stp>EURUSD Curncy</stp>
        <stp>LAST_PRICE</stp>
        <stp>[Crispin Spreadsheet2.xlsx]Portfolio!R250C12</stp>
        <tr r="L250" s="2"/>
      </tp>
      <tp>
        <v>1.2331000000000001</v>
        <stp/>
        <stp>##V3_BDPV12</stp>
        <stp>EURUSD Curncy</stp>
        <stp>LAST_PRICE</stp>
        <stp>[Crispin Spreadsheet2.xlsx]Portfolio!R253C12</stp>
        <tr r="L253" s="2"/>
      </tp>
      <tp>
        <v>1.2331000000000001</v>
        <stp/>
        <stp>##V3_BDPV12</stp>
        <stp>EURUSD Curncy</stp>
        <stp>LAST_PRICE</stp>
        <stp>[Crispin Spreadsheet2.xlsx]Portfolio!R252C12</stp>
        <tr r="L252" s="2"/>
      </tp>
      <tp>
        <v>1.2331000000000001</v>
        <stp/>
        <stp>##V3_BDPV12</stp>
        <stp>EURUSD Curncy</stp>
        <stp>LAST_PRICE</stp>
        <stp>[Crispin Spreadsheet2.xlsx]Portfolio!R269C12</stp>
        <tr r="L269" s="2"/>
      </tp>
      <tp>
        <v>1.2331000000000001</v>
        <stp/>
        <stp>##V3_BDPV12</stp>
        <stp>EURUSD Curncy</stp>
        <stp>LAST_PRICE</stp>
        <stp>[Crispin Spreadsheet2.xlsx]Portfolio!R275C12</stp>
        <tr r="L275" s="2"/>
      </tp>
      <tp>
        <v>1.2331000000000001</v>
        <stp/>
        <stp>##V3_BDPV12</stp>
        <stp>EURUSD Curncy</stp>
        <stp>LAST_PRICE</stp>
        <stp>[Crispin Spreadsheet2.xlsx]Portfolio!R274C12</stp>
        <tr r="L274" s="2"/>
      </tp>
      <tp>
        <v>1.2331000000000001</v>
        <stp/>
        <stp>##V3_BDPV12</stp>
        <stp>EURUSD Curncy</stp>
        <stp>LAST_PRICE</stp>
        <stp>[Crispin Spreadsheet2.xlsx]Portfolio!R270C12</stp>
        <tr r="L270" s="2"/>
      </tp>
      <tp>
        <v>1.2331000000000001</v>
        <stp/>
        <stp>##V3_BDPV12</stp>
        <stp>EURUSD Curncy</stp>
        <stp>LAST_PRICE</stp>
        <stp>[Crispin Spreadsheet2.xlsx]Portfolio!R273C12</stp>
        <tr r="L273" s="2"/>
      </tp>
      <tp>
        <v>1.2331000000000001</v>
        <stp/>
        <stp>##V3_BDPV12</stp>
        <stp>EURUSD Curncy</stp>
        <stp>LAST_PRICE</stp>
        <stp>[Crispin Spreadsheet2.xlsx]Portfolio!R272C12</stp>
        <tr r="L272" s="2"/>
      </tp>
      <tp>
        <v>1.2331000000000001</v>
        <stp/>
        <stp>##V3_BDPV12</stp>
        <stp>EURUSD Curncy</stp>
        <stp>LAST_PRICE</stp>
        <stp>[Crispin Spreadsheet2.xlsx]Portfolio!R200C12</stp>
        <tr r="L200" s="2"/>
      </tp>
      <tp>
        <v>1.2331000000000001</v>
        <stp/>
        <stp>##V3_BDPV12</stp>
        <stp>EURUSD Curncy</stp>
        <stp>LAST_PRICE</stp>
        <stp>[Crispin Spreadsheet2.xlsx]Portfolio!R219C12</stp>
        <tr r="L219" s="2"/>
      </tp>
      <tp>
        <v>1.2331000000000001</v>
        <stp/>
        <stp>##V3_BDPV12</stp>
        <stp>EURUSD Curncy</stp>
        <stp>LAST_PRICE</stp>
        <stp>[Crispin Spreadsheet2.xlsx]Portfolio!R218C12</stp>
        <tr r="L218" s="2"/>
      </tp>
      <tp>
        <v>1.2331000000000001</v>
        <stp/>
        <stp>##V3_BDPV12</stp>
        <stp>EURUSD Curncy</stp>
        <stp>LAST_PRICE</stp>
        <stp>[Crispin Spreadsheet2.xlsx]Portfolio!R215C12</stp>
        <tr r="L215" s="2"/>
      </tp>
      <tp>
        <v>1.2331000000000001</v>
        <stp/>
        <stp>##V3_BDPV12</stp>
        <stp>EURUSD Curncy</stp>
        <stp>LAST_PRICE</stp>
        <stp>[Crispin Spreadsheet2.xlsx]Portfolio!R214C12</stp>
        <tr r="L214" s="2"/>
      </tp>
      <tp>
        <v>1.2331000000000001</v>
        <stp/>
        <stp>##V3_BDPV12</stp>
        <stp>EURUSD Curncy</stp>
        <stp>LAST_PRICE</stp>
        <stp>[Crispin Spreadsheet2.xlsx]Portfolio!R217C12</stp>
        <tr r="L217" s="2"/>
      </tp>
      <tp>
        <v>1.2331000000000001</v>
        <stp/>
        <stp>##V3_BDPV12</stp>
        <stp>EURUSD Curncy</stp>
        <stp>LAST_PRICE</stp>
        <stp>[Crispin Spreadsheet2.xlsx]Portfolio!R216C12</stp>
        <tr r="L216" s="2"/>
      </tp>
      <tp>
        <v>1.2331000000000001</v>
        <stp/>
        <stp>##V3_BDPV12</stp>
        <stp>EURUSD Curncy</stp>
        <stp>LAST_PRICE</stp>
        <stp>[Crispin Spreadsheet2.xlsx]Portfolio!R210C12</stp>
        <tr r="L210" s="2"/>
      </tp>
      <tp>
        <v>1.2331000000000001</v>
        <stp/>
        <stp>##V3_BDPV12</stp>
        <stp>EURUSD Curncy</stp>
        <stp>LAST_PRICE</stp>
        <stp>[Crispin Spreadsheet2.xlsx]Portfolio!R213C12</stp>
        <tr r="L213" s="2"/>
      </tp>
      <tp>
        <v>1.2331000000000001</v>
        <stp/>
        <stp>##V3_BDPV12</stp>
        <stp>EURUSD Curncy</stp>
        <stp>LAST_PRICE</stp>
        <stp>[Crispin Spreadsheet2.xlsx]Portfolio!R212C12</stp>
        <tr r="L212" s="2"/>
      </tp>
      <tp>
        <v>1.2331000000000001</v>
        <stp/>
        <stp>##V3_BDPV12</stp>
        <stp>EURUSD Curncy</stp>
        <stp>LAST_PRICE</stp>
        <stp>[Crispin Spreadsheet2.xlsx]Portfolio!R229C12</stp>
        <tr r="L229" s="2"/>
      </tp>
      <tp>
        <v>1.2331000000000001</v>
        <stp/>
        <stp>##V3_BDPV12</stp>
        <stp>EURUSD Curncy</stp>
        <stp>LAST_PRICE</stp>
        <stp>[Crispin Spreadsheet2.xlsx]Portfolio!R228C12</stp>
        <tr r="L228" s="2"/>
      </tp>
      <tp>
        <v>1.2331000000000001</v>
        <stp/>
        <stp>##V3_BDPV12</stp>
        <stp>EURUSD Curncy</stp>
        <stp>LAST_PRICE</stp>
        <stp>[Crispin Spreadsheet2.xlsx]Portfolio!R225C12</stp>
        <tr r="L225" s="2"/>
      </tp>
      <tp>
        <v>1.2331000000000001</v>
        <stp/>
        <stp>##V3_BDPV12</stp>
        <stp>EURUSD Curncy</stp>
        <stp>LAST_PRICE</stp>
        <stp>[Crispin Spreadsheet2.xlsx]Portfolio!R224C12</stp>
        <tr r="L224" s="2"/>
      </tp>
      <tp>
        <v>1.2331000000000001</v>
        <stp/>
        <stp>##V3_BDPV12</stp>
        <stp>EURUSD Curncy</stp>
        <stp>LAST_PRICE</stp>
        <stp>[Crispin Spreadsheet2.xlsx]Portfolio!R227C12</stp>
        <tr r="L227" s="2"/>
      </tp>
      <tp>
        <v>1.2331000000000001</v>
        <stp/>
        <stp>##V3_BDPV12</stp>
        <stp>EURUSD Curncy</stp>
        <stp>LAST_PRICE</stp>
        <stp>[Crispin Spreadsheet2.xlsx]Portfolio!R226C12</stp>
        <tr r="L226" s="2"/>
      </tp>
      <tp>
        <v>1.2331000000000001</v>
        <stp/>
        <stp>##V3_BDPV12</stp>
        <stp>EURUSD Curncy</stp>
        <stp>LAST_PRICE</stp>
        <stp>[Crispin Spreadsheet2.xlsx]Portfolio!R220C12</stp>
        <tr r="L220" s="2"/>
      </tp>
      <tp>
        <v>1.2331000000000001</v>
        <stp/>
        <stp>##V3_BDPV12</stp>
        <stp>EURUSD Curncy</stp>
        <stp>LAST_PRICE</stp>
        <stp>[Crispin Spreadsheet2.xlsx]Portfolio!R223C12</stp>
        <tr r="L223" s="2"/>
      </tp>
      <tp>
        <v>1.2331000000000001</v>
        <stp/>
        <stp>##V3_BDPV12</stp>
        <stp>EURUSD Curncy</stp>
        <stp>LAST_PRICE</stp>
        <stp>[Crispin Spreadsheet2.xlsx]Portfolio!R239C12</stp>
        <tr r="L239" s="2"/>
      </tp>
      <tp>
        <v>1.2331000000000001</v>
        <stp/>
        <stp>##V3_BDPV12</stp>
        <stp>EURUSD Curncy</stp>
        <stp>LAST_PRICE</stp>
        <stp>[Crispin Spreadsheet2.xlsx]Portfolio!R238C12</stp>
        <tr r="L238" s="2"/>
      </tp>
      <tp>
        <v>1.2331000000000001</v>
        <stp/>
        <stp>##V3_BDPV12</stp>
        <stp>EURUSD Curncy</stp>
        <stp>LAST_PRICE</stp>
        <stp>[Crispin Spreadsheet2.xlsx]Portfolio!R235C12</stp>
        <tr r="L235" s="2"/>
      </tp>
      <tp>
        <v>1.2331000000000001</v>
        <stp/>
        <stp>##V3_BDPV12</stp>
        <stp>EURUSD Curncy</stp>
        <stp>LAST_PRICE</stp>
        <stp>[Crispin Spreadsheet2.xlsx]Portfolio!R234C12</stp>
        <tr r="L234" s="2"/>
      </tp>
      <tp>
        <v>1.2331000000000001</v>
        <stp/>
        <stp>##V3_BDPV12</stp>
        <stp>EURUSD Curncy</stp>
        <stp>LAST_PRICE</stp>
        <stp>[Crispin Spreadsheet2.xlsx]Portfolio!R237C12</stp>
        <tr r="L237" s="2"/>
      </tp>
      <tp>
        <v>1.2331000000000001</v>
        <stp/>
        <stp>##V3_BDPV12</stp>
        <stp>EURUSD Curncy</stp>
        <stp>LAST_PRICE</stp>
        <stp>[Crispin Spreadsheet2.xlsx]Portfolio!R236C12</stp>
        <tr r="L236" s="2"/>
      </tp>
      <tp>
        <v>1.2331000000000001</v>
        <stp/>
        <stp>##V3_BDPV12</stp>
        <stp>EURUSD Curncy</stp>
        <stp>LAST_PRICE</stp>
        <stp>[Crispin Spreadsheet2.xlsx]Portfolio!R231C12</stp>
        <tr r="L231" s="2"/>
      </tp>
      <tp>
        <v>1.2331000000000001</v>
        <stp/>
        <stp>##V3_BDPV12</stp>
        <stp>EURUSD Curncy</stp>
        <stp>LAST_PRICE</stp>
        <stp>[Crispin Spreadsheet2.xlsx]Portfolio!R230C12</stp>
        <tr r="L230" s="2"/>
      </tp>
      <tp>
        <v>1.2331000000000001</v>
        <stp/>
        <stp>##V3_BDPV12</stp>
        <stp>EURUSD Curncy</stp>
        <stp>LAST_PRICE</stp>
        <stp>[Crispin Spreadsheet2.xlsx]Portfolio!R233C12</stp>
        <tr r="L233" s="2"/>
      </tp>
      <tp>
        <v>1.2331000000000001</v>
        <stp/>
        <stp>##V3_BDPV12</stp>
        <stp>EURUSD Curncy</stp>
        <stp>LAST_PRICE</stp>
        <stp>[Crispin Spreadsheet2.xlsx]Portfolio!R232C12</stp>
        <tr r="L232" s="2"/>
      </tp>
      <tp>
        <v>132.26</v>
        <stp/>
        <stp>##V3_BDPV12</stp>
        <stp>EURJPY Curncy</stp>
        <stp>LAST_PRICE</stp>
        <stp>[Crispin Spreadsheet2.xlsx]Portfolio!R100C12</stp>
        <tr r="L100" s="2"/>
      </tp>
      <tp>
        <v>132.26</v>
        <stp/>
        <stp>##V3_BDPV12</stp>
        <stp>EURJPY Curncy</stp>
        <stp>LAST_PRICE</stp>
        <stp>[Crispin Spreadsheet2.xlsx]Portfolio!R101C12</stp>
        <tr r="L101" s="2"/>
      </tp>
      <tp>
        <v>132.26</v>
        <stp/>
        <stp>##V3_BDPV12</stp>
        <stp>EURJPY Curncy</stp>
        <stp>LAST_PRICE</stp>
        <stp>[Crispin Spreadsheet2.xlsx]Portfolio!R102C12</stp>
        <tr r="L102" s="2"/>
      </tp>
      <tp>
        <v>132.26</v>
        <stp/>
        <stp>##V3_BDPV12</stp>
        <stp>EURJPY Curncy</stp>
        <stp>LAST_PRICE</stp>
        <stp>[Crispin Spreadsheet2.xlsx]Portfolio!R103C12</stp>
        <tr r="L103" s="2"/>
      </tp>
      <tp>
        <v>132.26</v>
        <stp/>
        <stp>##V3_BDPV12</stp>
        <stp>EURJPY Curncy</stp>
        <stp>LAST_PRICE</stp>
        <stp>[Crispin Spreadsheet2.xlsx]Portfolio!R104C12</stp>
        <tr r="L104" s="2"/>
      </tp>
      <tp>
        <v>132.26</v>
        <stp/>
        <stp>##V3_BDPV12</stp>
        <stp>EURJPY Curncy</stp>
        <stp>LAST_PRICE</stp>
        <stp>[Crispin Spreadsheet2.xlsx]Portfolio!R105C12</stp>
        <tr r="L105" s="2"/>
      </tp>
      <tp>
        <v>132.26</v>
        <stp/>
        <stp>##V3_BDPV12</stp>
        <stp>EURJPY Curncy</stp>
        <stp>LAST_PRICE</stp>
        <stp>[Crispin Spreadsheet2.xlsx]Portfolio!R106C12</stp>
        <tr r="L106" s="2"/>
      </tp>
      <tp>
        <v>132.26</v>
        <stp/>
        <stp>##V3_BDPV12</stp>
        <stp>EURJPY Curncy</stp>
        <stp>LAST_PRICE</stp>
        <stp>[Crispin Spreadsheet2.xlsx]Portfolio!R107C12</stp>
        <tr r="L107" s="2"/>
      </tp>
      <tp>
        <v>132.26</v>
        <stp/>
        <stp>##V3_BDPV12</stp>
        <stp>EURJPY Curncy</stp>
        <stp>LAST_PRICE</stp>
        <stp>[Crispin Spreadsheet2.xlsx]Portfolio!R108C12</stp>
        <tr r="L108" s="2"/>
      </tp>
      <tp>
        <v>132.26</v>
        <stp/>
        <stp>##V3_BDPV12</stp>
        <stp>EURJPY Curncy</stp>
        <stp>LAST_PRICE</stp>
        <stp>[Crispin Spreadsheet2.xlsx]Portfolio!R109C12</stp>
        <tr r="L109" s="2"/>
      </tp>
      <tp>
        <v>9.6689000000000007</v>
        <stp/>
        <stp>##V3_BDPV12</stp>
        <stp>EURNOK Curncy</stp>
        <stp>LAST_PRICE</stp>
        <stp>[Crispin Spreadsheet2.xlsx]Portfolio!R118C12</stp>
        <tr r="L118" s="2"/>
      </tp>
      <tp>
        <v>9.6689000000000007</v>
        <stp/>
        <stp>##V3_BDPV12</stp>
        <stp>EURNOK Curncy</stp>
        <stp>LAST_PRICE</stp>
        <stp>[Crispin Spreadsheet2.xlsx]Portfolio!R119C12</stp>
        <tr r="L119" s="2"/>
      </tp>
      <tp>
        <v>9.6689000000000007</v>
        <stp/>
        <stp>##V3_BDPV12</stp>
        <stp>EURNOK Curncy</stp>
        <stp>LAST_PRICE</stp>
        <stp>[Crispin Spreadsheet2.xlsx]Portfolio!R122C12</stp>
        <tr r="L122" s="2"/>
      </tp>
      <tp>
        <v>9.6689000000000007</v>
        <stp/>
        <stp>##V3_BDPV12</stp>
        <stp>EURNOK Curncy</stp>
        <stp>LAST_PRICE</stp>
        <stp>[Crispin Spreadsheet2.xlsx]Portfolio!R123C12</stp>
        <tr r="L123" s="2"/>
      </tp>
      <tp>
        <v>9.6689000000000007</v>
        <stp/>
        <stp>##V3_BDPV12</stp>
        <stp>EURNOK Curncy</stp>
        <stp>LAST_PRICE</stp>
        <stp>[Crispin Spreadsheet2.xlsx]Portfolio!R120C12</stp>
        <tr r="L120" s="2"/>
      </tp>
      <tp>
        <v>9.6689000000000007</v>
        <stp/>
        <stp>##V3_BDPV12</stp>
        <stp>EURNOK Curncy</stp>
        <stp>LAST_PRICE</stp>
        <stp>[Crispin Spreadsheet2.xlsx]Portfolio!R121C12</stp>
        <tr r="L121" s="2"/>
      </tp>
      <tp>
        <v>9.6689000000000007</v>
        <stp/>
        <stp>##V3_BDPV12</stp>
        <stp>EURNOK Curncy</stp>
        <stp>LAST_PRICE</stp>
        <stp>[Crispin Spreadsheet2.xlsx]Portfolio!R124C12</stp>
        <tr r="L124" s="2"/>
      </tp>
      <tp>
        <v>1.15357</v>
        <stp/>
        <stp>##V3_BDPV12</stp>
        <stp>EURCHF Curncy</stp>
        <stp>LAST_PRICE</stp>
        <stp>[Crispin Spreadsheet2.xlsx]Portfolio!R141C12</stp>
        <tr r="L141" s="2"/>
      </tp>
      <tp>
        <v>1.15357</v>
        <stp/>
        <stp>##V3_BDPV12</stp>
        <stp>EURCHF Curncy</stp>
        <stp>LAST_PRICE</stp>
        <stp>[Crispin Spreadsheet2.xlsx]Portfolio!R140C12</stp>
        <tr r="L140" s="2"/>
      </tp>
      <tp>
        <v>1.15357</v>
        <stp/>
        <stp>##V3_BDPV12</stp>
        <stp>EURCHF Curncy</stp>
        <stp>LAST_PRICE</stp>
        <stp>[Crispin Spreadsheet2.xlsx]Portfolio!R139C12</stp>
        <tr r="L139" s="2"/>
      </tp>
      <tp>
        <v>1.15357</v>
        <stp/>
        <stp>##V3_BDPV12</stp>
        <stp>EURCHF Curncy</stp>
        <stp>LAST_PRICE</stp>
        <stp>[Crispin Spreadsheet2.xlsx]Portfolio!R138C12</stp>
        <tr r="L138" s="2"/>
      </tp>
      <tp>
        <v>1.56169</v>
        <stp/>
        <stp>##V3_BDPV12</stp>
        <stp>EURAUD Curncy</stp>
        <stp>LAST_PRICE</stp>
        <stp>[Crispin Spreadsheet2.xlsx]Portfolio!R300C12</stp>
        <tr r="L300" s="2"/>
      </tp>
      <tp>
        <v>1.56169</v>
        <stp/>
        <stp>##V3_BDPV12</stp>
        <stp>EURAUD Curncy</stp>
        <stp>LAST_PRICE</stp>
        <stp>[Crispin Spreadsheet2.xlsx]Portfolio!R314C12</stp>
        <tr r="L314" s="2"/>
      </tp>
      <tp>
        <v>1.56169</v>
        <stp/>
        <stp>##V3_BDPV12</stp>
        <stp>EURAUD Curncy</stp>
        <stp>LAST_PRICE</stp>
        <stp>[Crispin Spreadsheet2.xlsx]Portfolio!R286C12</stp>
        <tr r="L286" s="2"/>
      </tp>
      <tp>
        <v>1.56169</v>
        <stp/>
        <stp>##V3_BDPV12</stp>
        <stp>EURAUD Curncy</stp>
        <stp>LAST_PRICE</stp>
        <stp>[Crispin Spreadsheet2.xlsx]Portfolio!R267C12</stp>
        <tr r="L267" s="2"/>
      </tp>
      <tp>
        <v>0.88131000000000004</v>
        <stp/>
        <stp>##V3_BDPV12</stp>
        <stp>EURGBp Curncy</stp>
        <stp>LAST_PRICE</stp>
        <stp>[Crispin Spreadsheet2.xlsx]Portfolio!R199C12</stp>
        <tr r="L199" s="2"/>
      </tp>
      <tp>
        <v>0.88131000000000004</v>
        <stp/>
        <stp>##V3_BDPV12</stp>
        <stp>EURGBp Curncy</stp>
        <stp>LAST_PRICE</stp>
        <stp>[Crispin Spreadsheet2.xlsx]Portfolio!R198C12</stp>
        <tr r="L198" s="2"/>
      </tp>
      <tp>
        <v>0.88131000000000004</v>
        <stp/>
        <stp>##V3_BDPV12</stp>
        <stp>EURGBp Curncy</stp>
        <stp>LAST_PRICE</stp>
        <stp>[Crispin Spreadsheet2.xlsx]Portfolio!R190C12</stp>
        <tr r="L190" s="2"/>
      </tp>
      <tp>
        <v>0.88131000000000004</v>
        <stp/>
        <stp>##V3_BDPV12</stp>
        <stp>EURGBp Curncy</stp>
        <stp>LAST_PRICE</stp>
        <stp>[Crispin Spreadsheet2.xlsx]Portfolio!R192C12</stp>
        <tr r="L192" s="2"/>
      </tp>
      <tp>
        <v>0.88131000000000004</v>
        <stp/>
        <stp>##V3_BDPV12</stp>
        <stp>EURGBp Curncy</stp>
        <stp>LAST_PRICE</stp>
        <stp>[Crispin Spreadsheet2.xlsx]Portfolio!R197C12</stp>
        <tr r="L197" s="2"/>
      </tp>
      <tp>
        <v>0.88131000000000004</v>
        <stp/>
        <stp>##V3_BDPV12</stp>
        <stp>EURGBp Curncy</stp>
        <stp>LAST_PRICE</stp>
        <stp>[Crispin Spreadsheet2.xlsx]Portfolio!R188C12</stp>
        <tr r="L188" s="2"/>
      </tp>
      <tp>
        <v>0.88131000000000004</v>
        <stp/>
        <stp>##V3_BDPV12</stp>
        <stp>EURGBp Curncy</stp>
        <stp>LAST_PRICE</stp>
        <stp>[Crispin Spreadsheet2.xlsx]Portfolio!R181C12</stp>
        <tr r="L181" s="2"/>
      </tp>
      <tp>
        <v>0.88131000000000004</v>
        <stp/>
        <stp>##V3_BDPV12</stp>
        <stp>EURGBp Curncy</stp>
        <stp>LAST_PRICE</stp>
        <stp>[Crispin Spreadsheet2.xlsx]Portfolio!R180C12</stp>
        <tr r="L180" s="2"/>
      </tp>
      <tp>
        <v>0.88131000000000004</v>
        <stp/>
        <stp>##V3_BDPV12</stp>
        <stp>EURGBp Curncy</stp>
        <stp>LAST_PRICE</stp>
        <stp>[Crispin Spreadsheet2.xlsx]Portfolio!R185C12</stp>
        <tr r="L185" s="2"/>
      </tp>
      <tp>
        <v>0.88131000000000004</v>
        <stp/>
        <stp>##V3_BDPV12</stp>
        <stp>EURGBp Curncy</stp>
        <stp>LAST_PRICE</stp>
        <stp>[Crispin Spreadsheet2.xlsx]Portfolio!R186C12</stp>
        <tr r="L186" s="2"/>
      </tp>
      <tp>
        <v>0.88131000000000004</v>
        <stp/>
        <stp>##V3_BDPV12</stp>
        <stp>EURGBp Curncy</stp>
        <stp>LAST_PRICE</stp>
        <stp>[Crispin Spreadsheet2.xlsx]Portfolio!R159C12</stp>
        <tr r="L159" s="2"/>
      </tp>
      <tp>
        <v>0.88131000000000004</v>
        <stp/>
        <stp>##V3_BDPV12</stp>
        <stp>EURGBp Curncy</stp>
        <stp>LAST_PRICE</stp>
        <stp>[Crispin Spreadsheet2.xlsx]Portfolio!R158C12</stp>
        <tr r="L158" s="2"/>
      </tp>
      <tp>
        <v>0.88131000000000004</v>
        <stp/>
        <stp>##V3_BDPV12</stp>
        <stp>EURGBp Curncy</stp>
        <stp>LAST_PRICE</stp>
        <stp>[Crispin Spreadsheet2.xlsx]Portfolio!R151C12</stp>
        <tr r="L151" s="2"/>
      </tp>
      <tp>
        <v>0.88131000000000004</v>
        <stp/>
        <stp>##V3_BDPV12</stp>
        <stp>EURGBp Curncy</stp>
        <stp>LAST_PRICE</stp>
        <stp>[Crispin Spreadsheet2.xlsx]Portfolio!R150C12</stp>
        <tr r="L150" s="2"/>
      </tp>
      <tp>
        <v>0.88131000000000004</v>
        <stp/>
        <stp>##V3_BDPV12</stp>
        <stp>EURGBp Curncy</stp>
        <stp>LAST_PRICE</stp>
        <stp>[Crispin Spreadsheet2.xlsx]Portfolio!R153C12</stp>
        <tr r="L153" s="2"/>
      </tp>
      <tp>
        <v>0.88131000000000004</v>
        <stp/>
        <stp>##V3_BDPV12</stp>
        <stp>EURGBp Curncy</stp>
        <stp>LAST_PRICE</stp>
        <stp>[Crispin Spreadsheet2.xlsx]Portfolio!R152C12</stp>
        <tr r="L152" s="2"/>
      </tp>
      <tp>
        <v>0.88131000000000004</v>
        <stp/>
        <stp>##V3_BDPV12</stp>
        <stp>EURGBp Curncy</stp>
        <stp>LAST_PRICE</stp>
        <stp>[Crispin Spreadsheet2.xlsx]Portfolio!R154C12</stp>
        <tr r="L154" s="2"/>
      </tp>
      <tp>
        <v>0.88131000000000004</v>
        <stp/>
        <stp>##V3_BDPV12</stp>
        <stp>EURGBp Curncy</stp>
        <stp>LAST_PRICE</stp>
        <stp>[Crispin Spreadsheet2.xlsx]Portfolio!R149C12</stp>
        <tr r="L149" s="2"/>
      </tp>
      <tp>
        <v>0.88131000000000004</v>
        <stp/>
        <stp>##V3_BDPV12</stp>
        <stp>EURGBp Curncy</stp>
        <stp>LAST_PRICE</stp>
        <stp>[Crispin Spreadsheet2.xlsx]Portfolio!R148C12</stp>
        <tr r="L148" s="2"/>
      </tp>
      <tp>
        <v>0.88131000000000004</v>
        <stp/>
        <stp>##V3_BDPV12</stp>
        <stp>EURGBp Curncy</stp>
        <stp>LAST_PRICE</stp>
        <stp>[Crispin Spreadsheet2.xlsx]Portfolio!R145C12</stp>
        <tr r="L145" s="2"/>
      </tp>
      <tp>
        <v>0.88131000000000004</v>
        <stp/>
        <stp>##V3_BDPV12</stp>
        <stp>EURGBp Curncy</stp>
        <stp>LAST_PRICE</stp>
        <stp>[Crispin Spreadsheet2.xlsx]Portfolio!R144C12</stp>
        <tr r="L144" s="2"/>
      </tp>
      <tp>
        <v>0.88131000000000004</v>
        <stp/>
        <stp>##V3_BDPV12</stp>
        <stp>EURGBp Curncy</stp>
        <stp>LAST_PRICE</stp>
        <stp>[Crispin Spreadsheet2.xlsx]Portfolio!R147C12</stp>
        <tr r="L147" s="2"/>
      </tp>
      <tp>
        <v>0.88131000000000004</v>
        <stp/>
        <stp>##V3_BDPV12</stp>
        <stp>EURGBp Curncy</stp>
        <stp>LAST_PRICE</stp>
        <stp>[Crispin Spreadsheet2.xlsx]Portfolio!R146C12</stp>
        <tr r="L146" s="2"/>
      </tp>
      <tp>
        <v>0.88131000000000004</v>
        <stp/>
        <stp>##V3_BDPV12</stp>
        <stp>EURGBp Curncy</stp>
        <stp>LAST_PRICE</stp>
        <stp>[Crispin Spreadsheet2.xlsx]Portfolio!R179C12</stp>
        <tr r="L179" s="2"/>
      </tp>
      <tp>
        <v>0.88131000000000004</v>
        <stp/>
        <stp>##V3_BDPV12</stp>
        <stp>EURGBp Curncy</stp>
        <stp>LAST_PRICE</stp>
        <stp>[Crispin Spreadsheet2.xlsx]Portfolio!R171C12</stp>
        <tr r="L171" s="2"/>
      </tp>
      <tp>
        <v>0.88131000000000004</v>
        <stp/>
        <stp>##V3_BDPV12</stp>
        <stp>EURGBp Curncy</stp>
        <stp>LAST_PRICE</stp>
        <stp>[Crispin Spreadsheet2.xlsx]Portfolio!R170C12</stp>
        <tr r="L170" s="2"/>
      </tp>
      <tp>
        <v>0.88131000000000004</v>
        <stp/>
        <stp>##V3_BDPV12</stp>
        <stp>EURGBp Curncy</stp>
        <stp>LAST_PRICE</stp>
        <stp>[Crispin Spreadsheet2.xlsx]Portfolio!R172C12</stp>
        <tr r="L172" s="2"/>
      </tp>
      <tp>
        <v>0.88131000000000004</v>
        <stp/>
        <stp>##V3_BDPV12</stp>
        <stp>EURGBp Curncy</stp>
        <stp>LAST_PRICE</stp>
        <stp>[Crispin Spreadsheet2.xlsx]Portfolio!R175C12</stp>
        <tr r="L175" s="2"/>
      </tp>
      <tp>
        <v>0.88131000000000004</v>
        <stp/>
        <stp>##V3_BDPV12</stp>
        <stp>EURGBp Curncy</stp>
        <stp>LAST_PRICE</stp>
        <stp>[Crispin Spreadsheet2.xlsx]Portfolio!R177C12</stp>
        <tr r="L177" s="2"/>
      </tp>
      <tp>
        <v>0.88131000000000004</v>
        <stp/>
        <stp>##V3_BDPV12</stp>
        <stp>EURGBp Curncy</stp>
        <stp>LAST_PRICE</stp>
        <stp>[Crispin Spreadsheet2.xlsx]Portfolio!R176C12</stp>
        <tr r="L176" s="2"/>
      </tp>
      <tp>
        <v>0.88131000000000004</v>
        <stp/>
        <stp>##V3_BDPV12</stp>
        <stp>EURGBP Curncy</stp>
        <stp>LAST_PRICE</stp>
        <stp>[Crispin Spreadsheet2.xlsx]Portfolio!R178C12</stp>
        <tr r="L178" s="2"/>
      </tp>
      <tp>
        <v>0.88131000000000004</v>
        <stp/>
        <stp>##V3_BDPV12</stp>
        <stp>EURGBp Curncy</stp>
        <stp>LAST_PRICE</stp>
        <stp>[Crispin Spreadsheet2.xlsx]Portfolio!R161C12</stp>
        <tr r="L161" s="2"/>
      </tp>
      <tp>
        <v>0.88131000000000004</v>
        <stp/>
        <stp>##V3_BDPV12</stp>
        <stp>EURGBp Curncy</stp>
        <stp>LAST_PRICE</stp>
        <stp>[Crispin Spreadsheet2.xlsx]Portfolio!R160C12</stp>
        <tr r="L160" s="2"/>
      </tp>
      <tp>
        <v>0.88131000000000004</v>
        <stp/>
        <stp>##V3_BDPV12</stp>
        <stp>EURGBp Curncy</stp>
        <stp>LAST_PRICE</stp>
        <stp>[Crispin Spreadsheet2.xlsx]Portfolio!R163C12</stp>
        <tr r="L163" s="2"/>
      </tp>
      <tp>
        <v>0.88131000000000004</v>
        <stp/>
        <stp>##V3_BDPV12</stp>
        <stp>EURGBp Curncy</stp>
        <stp>LAST_PRICE</stp>
        <stp>[Crispin Spreadsheet2.xlsx]Portfolio!R162C12</stp>
        <tr r="L162" s="2"/>
      </tp>
      <tp>
        <v>0.88131000000000004</v>
        <stp/>
        <stp>##V3_BDPV12</stp>
        <stp>EURGBp Curncy</stp>
        <stp>LAST_PRICE</stp>
        <stp>[Crispin Spreadsheet2.xlsx]Portfolio!R164C12</stp>
        <tr r="L164" s="2"/>
      </tp>
      <tp>
        <v>0.88131000000000004</v>
        <stp/>
        <stp>##V3_BDPV12</stp>
        <stp>EURGBp Curncy</stp>
        <stp>LAST_PRICE</stp>
        <stp>[Crispin Spreadsheet2.xlsx]Portfolio!R167C12</stp>
        <tr r="L167" s="2"/>
      </tp>
      <tp>
        <v>0.88131000000000004</v>
        <stp/>
        <stp>##V3_BDPV12</stp>
        <stp>EURGBp Curncy</stp>
        <stp>LAST_PRICE</stp>
        <stp>[Crispin Spreadsheet2.xlsx]Portfolio!R166C12</stp>
        <tr r="L166" s="2"/>
      </tp>
      <tp>
        <v>0.88131000000000004</v>
        <stp/>
        <stp>##V3_BDPV12</stp>
        <stp>EURGBP Curncy</stp>
        <stp>LAST_PRICE</stp>
        <stp>[Crispin Spreadsheet2.xlsx]Portfolio!R318C12</stp>
        <tr r="L318" s="2"/>
      </tp>
      <tp>
        <v>0.88131000000000004</v>
        <stp/>
        <stp>##V3_BDPV12</stp>
        <stp>EURGBP Curncy</stp>
        <stp>LAST_PRICE</stp>
        <stp>[Crispin Spreadsheet2.xlsx]Portfolio!R313C12</stp>
        <tr r="L313" s="2"/>
      </tp>
      <tp>
        <v>0.88131000000000004</v>
        <stp/>
        <stp>##V3_BDPV12</stp>
        <stp>EURGBP Curncy</stp>
        <stp>LAST_PRICE</stp>
        <stp>[Crispin Spreadsheet2.xlsx]Portfolio!R315C12</stp>
        <tr r="L315" s="2"/>
      </tp>
      <tp>
        <v>0.88131000000000004</v>
        <stp/>
        <stp>##V3_BDPV12</stp>
        <stp>EURGBP Curncy</stp>
        <stp>LAST_PRICE</stp>
        <stp>[Crispin Spreadsheet2.xlsx]Portfolio!R301C12</stp>
        <tr r="L301" s="2"/>
      </tp>
      <tp>
        <v>0.88131000000000004</v>
        <stp/>
        <stp>##V3_BDPV12</stp>
        <stp>EURGBP Curncy</stp>
        <stp>LAST_PRICE</stp>
        <stp>[Crispin Spreadsheet2.xlsx]Portfolio!R304C12</stp>
        <tr r="L304" s="2"/>
      </tp>
      <tp>
        <v>0.88131000000000004</v>
        <stp/>
        <stp>##V3_BDPV12</stp>
        <stp>EURGBP Curncy</stp>
        <stp>LAST_PRICE</stp>
        <stp>[Crispin Spreadsheet2.xlsx]Portfolio!R299C12</stp>
        <tr r="L299" s="2"/>
      </tp>
      <tp>
        <v>0.88131000000000004</v>
        <stp/>
        <stp>##V3_BDPV12</stp>
        <stp>EURGBP Curncy</stp>
        <stp>LAST_PRICE</stp>
        <stp>[Crispin Spreadsheet2.xlsx]Portfolio!R290C12</stp>
        <tr r="L290" s="2"/>
      </tp>
      <tp>
        <v>0.88131000000000004</v>
        <stp/>
        <stp>##V3_BDPV12</stp>
        <stp>EURGBP Curncy</stp>
        <stp>LAST_PRICE</stp>
        <stp>[Crispin Spreadsheet2.xlsx]Portfolio!R285C12</stp>
        <tr r="L285" s="2"/>
      </tp>
      <tp>
        <v>0.88131000000000004</v>
        <stp/>
        <stp>##V3_BDPV12</stp>
        <stp>EURGBP Curncy</stp>
        <stp>LAST_PRICE</stp>
        <stp>[Crispin Spreadsheet2.xlsx]Portfolio!R287C12</stp>
        <tr r="L287" s="2"/>
      </tp>
      <tp>
        <v>0.88131000000000004</v>
        <stp/>
        <stp>##V3_BDPV12</stp>
        <stp>EURGBP Curncy</stp>
        <stp>LAST_PRICE</stp>
        <stp>[Crispin Spreadsheet2.xlsx]Portfolio!R271C12</stp>
        <tr r="L271" s="2"/>
      </tp>
      <tp>
        <v>0.88131000000000004</v>
        <stp/>
        <stp>##V3_BDPV12</stp>
        <stp>EURGBP Curncy</stp>
        <stp>LAST_PRICE</stp>
        <stp>[Crispin Spreadsheet2.xlsx]Portfolio!R268C12</stp>
        <tr r="L268" s="2"/>
      </tp>
      <tp>
        <v>0.88131000000000004</v>
        <stp/>
        <stp>##V3_BDPV12</stp>
        <stp>EURGBP Curncy</stp>
        <stp>LAST_PRICE</stp>
        <stp>[Crispin Spreadsheet2.xlsx]Portfolio!R261C12</stp>
        <tr r="L261" s="2"/>
      </tp>
      <tp>
        <v>0.88131000000000004</v>
        <stp/>
        <stp>##V3_BDPV12</stp>
        <stp>EURGBP Curncy</stp>
        <stp>LAST_PRICE</stp>
        <stp>[Crispin Spreadsheet2.xlsx]Portfolio!R262C12</stp>
        <tr r="L262" s="2"/>
      </tp>
      <tp>
        <v>0.88131000000000004</v>
        <stp/>
        <stp>##V3_BDPV12</stp>
        <stp>EURGBP Curncy</stp>
        <stp>LAST_PRICE</stp>
        <stp>[Crispin Spreadsheet2.xlsx]Portfolio!R266C12</stp>
        <tr r="L266" s="2"/>
      </tp>
      <tp>
        <v>0.88131000000000004</v>
        <stp/>
        <stp>##V3_BDPV12</stp>
        <stp>EURGBp Curncy</stp>
        <stp>LAST_PRICE</stp>
        <stp>[Crispin Spreadsheet2.xlsx]Portfolio!R201C12</stp>
        <tr r="L201" s="2"/>
      </tp>
      <tp>
        <v>0.88131000000000004</v>
        <stp/>
        <stp>##V3_BDPV12</stp>
        <stp>EURGBp Curncy</stp>
        <stp>LAST_PRICE</stp>
        <stp>[Crispin Spreadsheet2.xlsx]Portfolio!R203C12</stp>
        <tr r="L203" s="2"/>
      </tp>
      <tp>
        <v>0.88131000000000004</v>
        <stp/>
        <stp>##V3_BDPV12</stp>
        <stp>EURGBp Curncy</stp>
        <stp>LAST_PRICE</stp>
        <stp>[Crispin Spreadsheet2.xlsx]Portfolio!R202C12</stp>
        <tr r="L202" s="2"/>
      </tp>
      <tp>
        <v>0.88131000000000004</v>
        <stp/>
        <stp>##V3_BDPV12</stp>
        <stp>EURGBp Curncy</stp>
        <stp>LAST_PRICE</stp>
        <stp>[Crispin Spreadsheet2.xlsx]Portfolio!R205C12</stp>
        <tr r="L205" s="2"/>
      </tp>
      <tp>
        <v>0.88131000000000004</v>
        <stp/>
        <stp>##V3_BDPV12</stp>
        <stp>EURGBp Curncy</stp>
        <stp>LAST_PRICE</stp>
        <stp>[Crispin Spreadsheet2.xlsx]Portfolio!R204C12</stp>
        <tr r="L204" s="2"/>
      </tp>
      <tp>
        <v>0.88131000000000004</v>
        <stp/>
        <stp>##V3_BDPV12</stp>
        <stp>EURGBp Curncy</stp>
        <stp>LAST_PRICE</stp>
        <stp>[Crispin Spreadsheet2.xlsx]Portfolio!R206C12</stp>
        <tr r="L206" s="2"/>
      </tp>
      <tp t="s">
        <v>SEK</v>
        <stp/>
        <stp>##V3_BDPV12</stp>
        <stp>ERICB SS Equity</stp>
        <stp>CRNCY</stp>
        <stp>[Crispin Spreadsheet.xlsx]Portfolio!R135C3</stp>
        <tr r="C135" s="2"/>
      </tp>
      <tp t="s">
        <v>JUST GROUP PLC</v>
        <stp/>
        <stp>##V3_BDPV12</stp>
        <stp>JUST LN Equity</stp>
        <stp>NAME</stp>
        <stp>[Crispin Spreadsheet.xlsx]Portfolio!R175C4</stp>
        <tr r="D175" s="2"/>
      </tp>
      <tp t="s">
        <v>DOMINO'S PIZZA GROUP PLC</v>
        <stp/>
        <stp>##V3_BDPV12</stp>
        <stp>DOM LN Equity</stp>
        <stp>NAME</stp>
        <stp>[Crispin Spreadsheet.xlsx]Portfolio!R162C4</stp>
        <tr r="D162" s="2"/>
      </tp>
      <tp t="s">
        <v>FRONTLINE LTD</v>
        <stp/>
        <stp>##V3_BDPV12</stp>
        <stp>FRO NO Equity</stp>
        <stp>NAME</stp>
        <stp>[Crispin Spreadsheet.xlsx]Portfolio!R120C4</stp>
        <tr r="D120" s="2"/>
      </tp>
      <tp t="s">
        <v>EUR</v>
        <stp/>
        <stp>##V3_BDPV12</stp>
        <stp>RCO FP Equity</stp>
        <stp>CRNCY</stp>
        <stp>[Crispin Spreadsheet.xlsx]Portfolio!R51C3</stp>
        <tr r="C51" s="2"/>
      </tp>
      <tp t="s">
        <v>AUD</v>
        <stp/>
        <stp>##V3_BDPV12</stp>
        <stp>SVH AU Equity</stp>
        <stp>CRNCY</stp>
        <stp>[Crispin Spreadsheet.xlsx]Portfolio!R16C3</stp>
        <tr r="C16" s="2"/>
      </tp>
      <tp t="s">
        <v>DKK</v>
        <stp/>
        <stp>##V3_BDPV12</stp>
        <stp>WDH DC Equity</stp>
        <stp>CRNCY</stp>
        <stp>[Crispin Spreadsheet.xlsx]Portfolio!R36C3</stp>
        <tr r="C36" s="2"/>
      </tp>
      <tp>
        <v>3.2500000000000001E-2</v>
        <stp/>
        <stp>##V3_BDPV12</stp>
        <stp>TSTR LN Equity</stp>
        <stp>LAST_PRICE</stp>
        <stp>[Crispin Spreadsheet.xlsx]Portfolio!R202C6</stp>
        <tr r="F202" s="2"/>
      </tp>
      <tp>
        <v>323.98</v>
        <stp/>
        <stp>##V3_BDPV12</stp>
        <stp>CACC US Equity</stp>
        <stp>LAST_PRICE</stp>
        <stp>[Crispin Spreadsheet.xlsx]Portfolio!R219C6</stp>
        <tr r="F219" s="2"/>
      </tp>
      <tp>
        <v>64</v>
        <stp/>
        <stp>##V3_BDPV12</stp>
        <stp>TUNG LN Equity</stp>
        <stp>LAST_PRICE</stp>
        <stp>[Crispin Spreadsheet.xlsx]Portfolio!R204C6</stp>
        <tr r="F204" s="2"/>
      </tp>
      <tp>
        <v>22.41</v>
        <stp/>
        <stp>##V3_BDPV12</stp>
        <stp>PGS NO Equity</stp>
        <stp>PX_YEST_CLOSE</stp>
        <stp>[Crispin Spreadsheet.xlsx]Portfolio!R123C5</stp>
        <tr r="E123" s="2"/>
      </tp>
      <tp t="s">
        <v>GBp</v>
        <stp/>
        <stp>##V3_BDPV12</stp>
        <stp>LOOK LN Equity</stp>
        <stp>CRNCY</stp>
        <stp>[Crispin Spreadsheet.xlsx]Portfolio!R179C3</stp>
        <tr r="C179" s="2"/>
      </tp>
      <tp>
        <v>178.75</v>
        <stp/>
        <stp>##V3_BDPV12</stp>
        <stp>TLW LN Equity</stp>
        <stp>PX_YEST_CLOSE</stp>
        <stp>[Crispin Spreadsheet.xlsx]Portfolio!R203C5</stp>
        <tr r="E203" s="2"/>
      </tp>
      <tp>
        <v>75.02</v>
        <stp/>
        <stp>##V3_BDPV12</stp>
        <stp>LVS US Equity</stp>
        <stp>PX_YEST_CLOSE</stp>
        <stp>[Crispin Spreadsheet.xlsx]Portfolio!R233C5</stp>
        <tr r="E233" s="2"/>
      </tp>
      <tp>
        <v>40.020000000000003</v>
        <stp/>
        <stp>##V3_BDPV12</stp>
        <stp>CAR US Equity</stp>
        <stp>PX_YEST_CLOSE</stp>
        <stp>[Crispin Spreadsheet.xlsx]Portfolio!R213C5</stp>
        <tr r="E213" s="2"/>
      </tp>
      <tp t="s">
        <v>AKER BP ASA</v>
        <stp/>
        <stp>##V3_BDPV12</stp>
        <stp>AKERBP NO Equity</stp>
        <stp>NAME</stp>
        <stp>[Crispin Spreadsheet.xlsx]Portfolio!R118C4</stp>
        <tr r="D118" s="2"/>
      </tp>
      <tp>
        <v>22</v>
        <stp/>
        <stp>##V3_BDPV12</stp>
        <stp>GGP US Equity</stp>
        <stp>PX_YEST_CLOSE</stp>
        <stp>[Crispin Spreadsheet.xlsx]Portfolio!R223C5</stp>
        <tr r="E223" s="2"/>
      </tp>
      <tp>
        <v>189</v>
        <stp/>
        <stp>##V3_BDPV12</stp>
        <stp>GNC LN Equity</stp>
        <stp>PX_YEST_CLOSE</stp>
        <stp>[Crispin Spreadsheet.xlsx]Portfolio!R163C5</stp>
        <tr r="E163" s="2"/>
      </tp>
      <tp>
        <v>64</v>
        <stp/>
        <stp>##V3_BDPV12</stp>
        <stp>TUNG LN Equity</stp>
        <stp>PX_YEST_CLOSE</stp>
        <stp>[Crispin Spreadsheet.xlsx]Portfolio!R204C5</stp>
        <tr r="E204" s="2"/>
      </tp>
      <tp t="s">
        <v>USD</v>
        <stp/>
        <stp>##V3_BDPV12</stp>
        <stp>CDZI US Equity</stp>
        <stp>CRNCY</stp>
        <stp>[Crispin Spreadsheet.xlsx]Portfolio!R216C3</stp>
        <tr r="C216" s="2"/>
      </tp>
      <tp>
        <v>12.77</v>
        <stp/>
        <stp>##V3_BDPV12</stp>
        <stp>RDC US Equity</stp>
        <stp>PX_YEST_CLOSE</stp>
        <stp>[Crispin Spreadsheet.xlsx]Portfolio!R243C5</stp>
        <tr r="E243" s="2"/>
      </tp>
      <tp>
        <v>168.02</v>
        <stp/>
        <stp>##V3_BDPV12</stp>
        <stp>URI US Equity</stp>
        <stp>PX_YEST_CLOSE</stp>
        <stp>[Crispin Spreadsheet.xlsx]Portfolio!R253C5</stp>
        <tr r="E253" s="2"/>
      </tp>
      <tp>
        <v>433</v>
        <stp/>
        <stp>##V3_BDPV12</stp>
        <stp>BME LN Equity</stp>
        <stp>LAST_PRICE</stp>
        <stp>[Crispin Spreadsheet.xlsx]Portfolio!R151C6</stp>
        <tr r="F151" s="2"/>
      </tp>
      <tp t="s">
        <v>USD</v>
        <stp/>
        <stp>##V3_BDPV12</stp>
        <stp>HURLN 7.5 07/24/22 Corp</stp>
        <stp>CRNCY</stp>
        <stp>[Crispin Spreadsheet.xlsx]Portfolio!R98C3</stp>
        <tr r="C98" s="2"/>
      </tp>
      <tp>
        <v>8.0886999999999993</v>
        <stp/>
        <stp>##V3_BDPV12</stp>
        <stp>USDSEK Curncy</stp>
        <stp>LAST_PRICE</stp>
        <stp>[Crispin Spreadsheet2.xlsx]Portfolio!R316C6</stp>
        <tr r="F316" s="2"/>
      </tp>
      <tp t="s">
        <v>NETFLIX INC</v>
        <stp/>
        <stp>##V3_BDPV12</stp>
        <stp>NFLX US Equity</stp>
        <stp>NAME</stp>
        <stp>[Crispin Spreadsheet.xlsx]Portfolio!R238C4</stp>
        <tr r="D238" s="2"/>
      </tp>
      <tp t="s">
        <v>LULULEMON ATHLETICA INC</v>
        <stp/>
        <stp>##V3_BDPV12</stp>
        <stp>LULU US Equity</stp>
        <stp>NAME</stp>
        <stp>[Crispin Spreadsheet.xlsx]Portfolio!R235C4</stp>
        <tr r="D235" s="2"/>
      </tp>
      <tp t="s">
        <v>LAMAR ADVERTISING CO-A</v>
        <stp/>
        <stp>##V3_BDPV12</stp>
        <stp>LAMR US Equity</stp>
        <stp>NAME</stp>
        <stp>[Crispin Spreadsheet.xlsx]Portfolio!R232C4</stp>
        <tr r="D232" s="2"/>
      </tp>
      <tp t="s">
        <v>TRANSDIGM GROUP INC</v>
        <stp/>
        <stp>##V3_BDPV12</stp>
        <stp>TDG US Equity</stp>
        <stp>NAME</stp>
        <stp>[Crispin Spreadsheet.xlsx]Portfolio!R249C4</stp>
        <tr r="D249" s="2"/>
      </tp>
      <tp t="s">
        <v>VIASAT INC</v>
        <stp/>
        <stp>##V3_BDPV12</stp>
        <stp>VSAT US Equity</stp>
        <stp>NAME</stp>
        <stp>[Crispin Spreadsheet.xlsx]Portfolio!R254C4</stp>
        <tr r="D254" s="2"/>
      </tp>
      <tp t="s">
        <v>TRI-STAR RESOURCES PLC</v>
        <stp/>
        <stp>##V3_BDPV12</stp>
        <stp>TSTR LN Equity</stp>
        <stp>NAME</stp>
        <stp>[Crispin Spreadsheet.xlsx]Portfolio!R202C4</stp>
        <tr r="D202" s="2"/>
      </tp>
      <tp>
        <v>143.6</v>
        <stp/>
        <stp>##V3_BDPV12</stp>
        <stp>JUST LN Equity</stp>
        <stp>LAST_PRICE</stp>
        <stp>[Crispin Spreadsheet.xlsx]Portfolio!R175C6</stp>
        <tr r="F175" s="2"/>
      </tp>
      <tp>
        <v>829.4</v>
        <stp/>
        <stp>##V3_BDPV12</stp>
        <stp>RR/ LN Equity</stp>
        <stp>PX_YEST_CLOSE</stp>
        <stp>[Crispin Spreadsheet.xlsx]Portfolio!R192C5</stp>
        <tr r="E192" s="2"/>
      </tp>
      <tp>
        <v>592.79999999999995</v>
        <stp/>
        <stp>##V3_BDPV12</stp>
        <stp>BA/ LN Equity</stp>
        <stp>PX_YEST_CLOSE</stp>
        <stp>[Crispin Spreadsheet.xlsx]Portfolio!R152C5</stp>
        <tr r="E152" s="2"/>
      </tp>
      <tp>
        <v>5.51</v>
        <stp/>
        <stp>##V3_BDPV12</stp>
        <stp>AGN NA Equity</stp>
        <stp>PX_YEST_CLOSE</stp>
        <stp>[Crispin Spreadsheet.xlsx]Portfolio!R112C5</stp>
        <tr r="E112" s="2"/>
      </tp>
      <tp>
        <v>338.1</v>
        <stp/>
        <stp>##V3_BDPV12</stp>
        <stp>DOM LN Equity</stp>
        <stp>PX_YEST_CLOSE</stp>
        <stp>[Crispin Spreadsheet.xlsx]Portfolio!R162C5</stp>
        <tr r="E162" s="2"/>
      </tp>
      <tp>
        <v>170.5</v>
        <stp/>
        <stp>##V3_BDPV12</stp>
        <stp>ITV LN Equity</stp>
        <stp>PX_YEST_CLOSE</stp>
        <stp>[Crispin Spreadsheet.xlsx]Portfolio!R172C5</stp>
        <tr r="E172" s="2"/>
      </tp>
      <tp>
        <v>50.95</v>
        <stp/>
        <stp>##V3_BDPV12</stp>
        <stp>TUP US Equity</stp>
        <stp>PX_YEST_CLOSE</stp>
        <stp>[Crispin Spreadsheet.xlsx]Portfolio!R252C5</stp>
        <tr r="E252" s="2"/>
      </tp>
      <tp>
        <v>1399</v>
        <stp/>
        <stp>##V3_BDPV12</stp>
        <stp>WPP LN Equity</stp>
        <stp>LAST_PRICE</stp>
        <stp>[Crispin Spreadsheet2.xlsx]Portfolio!R206C6</stp>
        <tr r="F206" s="2"/>
      </tp>
      <tp>
        <v>122.54</v>
        <stp/>
        <stp>##V3_BDPV12</stp>
        <stp>SJM US Equity</stp>
        <stp>LAST_PRICE</stp>
        <stp>[Crispin Spreadsheet.xlsx]Portfolio!R228C6</stp>
        <tr r="F228" s="2"/>
      </tp>
      <tp>
        <v>13.545</v>
        <stp/>
        <stp>##V3_BDPV12</stp>
        <stp>ORA FP Equity</stp>
        <stp>PX_YEST_CLOSE</stp>
        <stp>[Crispin Spreadsheet.xlsx]Portfolio!R50C5</stp>
        <tr r="E50" s="2"/>
      </tp>
      <tp>
        <v>484.4</v>
        <stp/>
        <stp>##V3_BDPV12</stp>
        <stp>ERF FP Equity</stp>
        <stp>PX_YEST_CLOSE</stp>
        <stp>[Crispin Spreadsheet.xlsx]Portfolio!R47C5</stp>
        <tr r="E47" s="2"/>
      </tp>
      <tp t="s">
        <v>XPO LOGISTICS INC</v>
        <stp/>
        <stp>##V3_BDPV12</stp>
        <stp>XPO US Equity</stp>
        <stp>NAME</stp>
        <stp>[Crispin Spreadsheet.xlsx]Portfolio!R256C4</stp>
        <tr r="D256" s="2"/>
      </tp>
      <tp t="s">
        <v>EUR</v>
        <stp/>
        <stp>##V3_BDPV12</stp>
        <stp>TKA GY Equity</stp>
        <stp>CRNCY</stp>
        <stp>[Crispin Spreadsheet.xlsx]Portfolio!R69C3</stp>
        <tr r="C69" s="2"/>
      </tp>
      <tp t="s">
        <v>GETINGE AB-B SHS</v>
        <stp/>
        <stp>##V3_BDPV12</stp>
        <stp>GETIB SS Equity</stp>
        <stp>NAME</stp>
        <stp>[Crispin Spreadsheet.xlsx]Portfolio!R132C4</stp>
        <tr r="D132" s="2"/>
      </tp>
      <tp t="s">
        <v>DKK</v>
        <stp/>
        <stp>##V3_BDPV12</stp>
        <stp>AMBUB DC Equity</stp>
        <stp>CRNCY</stp>
        <stp>[Crispin Spreadsheet.xlsx]Portfolio!R35C3</stp>
        <tr r="C35" s="2"/>
      </tp>
      <tp>
        <v>203.55</v>
        <stp/>
        <stp>##V3_BDPV12</stp>
        <stp>VOD LN Equity</stp>
        <stp>PX_YEST_CLOSE</stp>
        <stp>[Crispin Spreadsheet.xlsx]Portfolio!R205C5</stp>
        <tr r="E205" s="2"/>
      </tp>
      <tp>
        <v>24.75</v>
        <stp/>
        <stp>##V3_BDPV12</stp>
        <stp>BFR US Equity</stp>
        <stp>PX_YEST_CLOSE</stp>
        <stp>[Crispin Spreadsheet.xlsx]Portfolio!R215C5</stp>
        <tr r="E215" s="2"/>
      </tp>
      <tp t="s">
        <v>USD</v>
        <stp/>
        <stp>##V3_BDPV12</stp>
        <stp>AAPL US Equity</stp>
        <stp>CRNCY</stp>
        <stp>[Crispin Spreadsheet.xlsx]Portfolio!R212C3</stp>
        <tr r="C212" s="2"/>
      </tp>
      <tp>
        <v>155</v>
        <stp/>
        <stp>##V3_BDPV12</stp>
        <stp>ACA LN Equity</stp>
        <stp>PX_YEST_CLOSE</stp>
        <stp>[Crispin Spreadsheet.xlsx]Portfolio!R145C5</stp>
        <tr r="E145" s="2"/>
      </tp>
      <tp>
        <v>3.2500000000000001E-2</v>
        <stp/>
        <stp>##V3_BDPV12</stp>
        <stp>TSTR LN Equity</stp>
        <stp>PX_YEST_CLOSE</stp>
        <stp>[Crispin Spreadsheet.xlsx]Portfolio!R202C5</stp>
        <tr r="E202" s="2"/>
      </tp>
      <tp>
        <v>20.420000000000002</v>
        <stp/>
        <stp>##V3_BDPV12</stp>
        <stp>SNAP US Equity</stp>
        <stp>PX_YEST_CLOSE</stp>
        <stp>[Crispin Spreadsheet.xlsx]Portfolio!R245C5</stp>
        <tr r="E245" s="2"/>
      </tp>
      <tp>
        <v>2.76</v>
        <stp/>
        <stp>##V3_BDPV12</stp>
        <stp>WFT US Equity</stp>
        <stp>PX_YEST_CLOSE</stp>
        <stp>[Crispin Spreadsheet.xlsx]Portfolio!R255C5</stp>
        <tr r="E255" s="2"/>
      </tp>
      <tp t="s">
        <v>USD</v>
        <stp/>
        <stp>##V3_BDPV12</stp>
        <stp>GOGO US Equity</stp>
        <stp>CRNCY</stp>
        <stp>[Crispin Spreadsheet.xlsx]Portfolio!R224C3</stp>
        <tr r="C224" s="2"/>
      </tp>
      <tp>
        <v>185.45</v>
        <stp/>
        <stp>##V3_BDPV12</stp>
        <stp>EMG LN Equity</stp>
        <stp>LAST_PRICE</stp>
        <stp>[Crispin Spreadsheet.xlsx]Portfolio!R180C6</stp>
        <tr r="F180" s="2"/>
      </tp>
      <tp>
        <v>56.575000000000003</v>
        <stp/>
        <stp>##V3_BDPV12</stp>
        <stp>USDRUB Curncy</stp>
        <stp>LAST_PRICE</stp>
        <stp>[Crispin Spreadsheet2.xlsx]Portfolio!R289C6</stp>
        <tr r="F289" s="2"/>
      </tp>
      <tp>
        <v>28.6</v>
        <stp/>
        <stp>##V3_BDPV12</stp>
        <stp>DEB LN Equity</stp>
        <stp>LAST_PRICE</stp>
        <stp>[Crispin Spreadsheet.xlsx]Portfolio!R161C6</stp>
        <tr r="F161" s="2"/>
      </tp>
      <tp>
        <v>16.437200000000001</v>
        <stp/>
        <stp>##V3_BDPV12</stp>
        <stp>GBPZAR Curncy</stp>
        <stp>LAST_PRICE</stp>
        <stp>[Crispin Spreadsheet2.xlsx]Portfolio!R318C6</stp>
        <tr r="F318" s="2"/>
      </tp>
      <tp>
        <v>1.8280000000000001</v>
        <stp/>
        <stp>##V3_BDPV12</stp>
        <stp>CRN LN Equity</stp>
        <stp>LAST_PRICE</stp>
        <stp>[Crispin Spreadsheet.xlsx]Portfolio!R156C6</stp>
        <tr r="F156" s="2"/>
      </tp>
      <tp>
        <v>74.400000000000006</v>
        <stp/>
        <stp>##V3_BDPV12</stp>
        <stp>CBA AU Equity</stp>
        <stp>PX_YEST_CLOSE</stp>
        <stp>[Crispin Spreadsheet.xlsx]Portfolio!R11C5</stp>
        <tr r="E11" s="2"/>
      </tp>
      <tp>
        <v>840.6</v>
        <stp/>
        <stp>##V3_BDPV12</stp>
        <stp>RR/ LN Equity</stp>
        <stp>LAST_PRICE</stp>
        <stp>[Crispin Spreadsheet2.xlsx]Portfolio!R192C6</stp>
        <tr r="F192" s="2"/>
      </tp>
      <tp t="s">
        <v>MONSANTO CO</v>
        <stp/>
        <stp>##V3_BDPV12</stp>
        <stp>MON US Equity</stp>
        <stp>NAME</stp>
        <stp>[Crispin Spreadsheet.xlsx]Portfolio!R236C4</stp>
        <tr r="D236" s="2"/>
      </tp>
      <tp t="s">
        <v>CAIRN HOMES PLC</v>
        <stp/>
        <stp>##V3_BDPV12</stp>
        <stp>CRN LN Equity</stp>
        <stp>NAME</stp>
        <stp>[Crispin Spreadsheet.xlsx]Portfolio!R156C4</stp>
        <tr r="D156" s="2"/>
      </tp>
      <tp t="s">
        <v>EUR</v>
        <stp/>
        <stp>##V3_BDPV12</stp>
        <stp>WCH GY Equity</stp>
        <stp>CRNCY</stp>
        <stp>[Crispin Spreadsheet.xlsx]Portfolio!R71C3</stp>
        <tr r="C71" s="2"/>
      </tp>
      <tp>
        <v>2.1</v>
        <stp/>
        <stp>##V3_BDPV12</stp>
        <stp>SDRL NO Equity</stp>
        <stp>PX_YEST_CLOSE</stp>
        <stp>[Crispin Spreadsheet.xlsx]Portfolio!R124C5</stp>
        <tr r="E124" s="2"/>
      </tp>
      <tp>
        <v>107.9</v>
        <stp/>
        <stp>##V3_BDPV12</stp>
        <stp>BMA US Equity</stp>
        <stp>PX_YEST_CLOSE</stp>
        <stp>[Crispin Spreadsheet.xlsx]Portfolio!R214C5</stp>
        <tr r="E214" s="2"/>
      </tp>
      <tp>
        <v>1</v>
        <stp/>
        <stp>##V3_BDPV12</stp>
        <stp>EURJPY Curncy</stp>
        <stp>QUOTE_FACTOR</stp>
        <stp>[Crispin Spreadsheet.xlsx]Portfolio!R100C11</stp>
        <tr r="K100" s="2"/>
      </tp>
      <tp>
        <v>1</v>
        <stp/>
        <stp>##V3_BDPV12</stp>
        <stp>EURJPY Curncy</stp>
        <stp>QUOTE_FACTOR</stp>
        <stp>[Crispin Spreadsheet.xlsx]Portfolio!R101C11</stp>
        <tr r="K101" s="2"/>
      </tp>
      <tp>
        <v>1</v>
        <stp/>
        <stp>##V3_BDPV12</stp>
        <stp>EURJPY Curncy</stp>
        <stp>QUOTE_FACTOR</stp>
        <stp>[Crispin Spreadsheet.xlsx]Portfolio!R102C11</stp>
        <tr r="K102" s="2"/>
      </tp>
      <tp>
        <v>1</v>
        <stp/>
        <stp>##V3_BDPV12</stp>
        <stp>EURJPY Curncy</stp>
        <stp>QUOTE_FACTOR</stp>
        <stp>[Crispin Spreadsheet.xlsx]Portfolio!R103C11</stp>
        <tr r="K103" s="2"/>
      </tp>
      <tp>
        <v>1</v>
        <stp/>
        <stp>##V3_BDPV12</stp>
        <stp>EURJPY Curncy</stp>
        <stp>QUOTE_FACTOR</stp>
        <stp>[Crispin Spreadsheet.xlsx]Portfolio!R104C11</stp>
        <tr r="K104" s="2"/>
      </tp>
      <tp>
        <v>1</v>
        <stp/>
        <stp>##V3_BDPV12</stp>
        <stp>EURJPY Curncy</stp>
        <stp>QUOTE_FACTOR</stp>
        <stp>[Crispin Spreadsheet.xlsx]Portfolio!R105C11</stp>
        <tr r="K105" s="2"/>
      </tp>
      <tp>
        <v>1</v>
        <stp/>
        <stp>##V3_BDPV12</stp>
        <stp>EURJPY Curncy</stp>
        <stp>QUOTE_FACTOR</stp>
        <stp>[Crispin Spreadsheet.xlsx]Portfolio!R106C11</stp>
        <tr r="K106" s="2"/>
      </tp>
      <tp>
        <v>1</v>
        <stp/>
        <stp>##V3_BDPV12</stp>
        <stp>EURJPY Curncy</stp>
        <stp>QUOTE_FACTOR</stp>
        <stp>[Crispin Spreadsheet.xlsx]Portfolio!R107C11</stp>
        <tr r="K107" s="2"/>
      </tp>
      <tp>
        <v>1</v>
        <stp/>
        <stp>##V3_BDPV12</stp>
        <stp>EURJPY Curncy</stp>
        <stp>QUOTE_FACTOR</stp>
        <stp>[Crispin Spreadsheet.xlsx]Portfolio!R108C11</stp>
        <tr r="K108" s="2"/>
      </tp>
      <tp>
        <v>1</v>
        <stp/>
        <stp>##V3_BDPV12</stp>
        <stp>EURJPY Curncy</stp>
        <stp>QUOTE_FACTOR</stp>
        <stp>[Crispin Spreadsheet.xlsx]Portfolio!R109C11</stp>
        <tr r="K109" s="2"/>
      </tp>
      <tp>
        <v>3786</v>
        <stp/>
        <stp>##V3_BDPV12</stp>
        <stp>BKG LN Equity</stp>
        <stp>PX_YEST_CLOSE</stp>
        <stp>[Crispin Spreadsheet.xlsx]Portfolio!R154C5</stp>
        <tr r="E154" s="2"/>
      </tp>
      <tp>
        <v>1260</v>
        <stp/>
        <stp>##V3_BDPV12</stp>
        <stp>ABC LN Equity</stp>
        <stp>PX_YEST_CLOSE</stp>
        <stp>[Crispin Spreadsheet.xlsx]Portfolio!R144C5</stp>
        <tr r="E144" s="2"/>
      </tp>
      <tp>
        <v>70.8</v>
        <stp/>
        <stp>##V3_BDPV12</stp>
        <stp>HDG NA Equity</stp>
        <stp>PX_YEST_CLOSE</stp>
        <stp>[Crispin Spreadsheet.xlsx]Portfolio!R114C5</stp>
        <tr r="E114" s="2"/>
      </tp>
      <tp>
        <v>133.41</v>
        <stp/>
        <stp>##V3_BDPV12</stp>
        <stp>SAFM US Equity</stp>
        <stp>PX_YEST_CLOSE</stp>
        <stp>[Crispin Spreadsheet.xlsx]Portfolio!R244C5</stp>
        <tr r="E244" s="2"/>
      </tp>
      <tp t="s">
        <v>SEK</v>
        <stp/>
        <stp>##V3_BDPV12</stp>
        <stp>CLAB SS Equity</stp>
        <stp>CRNCY</stp>
        <stp>[Crispin Spreadsheet.xlsx]Portfolio!R131C3</stp>
        <tr r="C131" s="2"/>
      </tp>
      <tp>
        <v>185.95</v>
        <stp/>
        <stp>##V3_BDPV12</stp>
        <stp>GNC LN Equity</stp>
        <stp>LAST_PRICE</stp>
        <stp>[Crispin Spreadsheet.xlsx]Portfolio!R163C6</stp>
        <tr r="F163" s="2"/>
      </tp>
      <tp>
        <v>299.10000000000002</v>
        <stp/>
        <stp>##V3_BDPV12</stp>
        <stp>TDG US Equity</stp>
        <stp>LAST_PRICE</stp>
        <stp>[Crispin Spreadsheet2.xlsx]Portfolio!R249C6</stp>
        <tr r="F249" s="2"/>
      </tp>
      <tp>
        <v>155.19999999999999</v>
        <stp/>
        <stp>##V3_BDPV12</stp>
        <stp>ACA LN Equity</stp>
        <stp>LAST_PRICE</stp>
        <stp>[Crispin Spreadsheet.xlsx]Portfolio!R145C6</stp>
        <tr r="F145" s="2"/>
      </tp>
      <tp>
        <v>1.2331000000000001</v>
        <stp/>
        <stp>##V3_BDPV12</stp>
        <stp>EURUSD Curncy</stp>
        <stp>LAST_PRICE</stp>
        <stp>[Crispin Spreadsheet2.xlsx]Portfolio!R308C6</stp>
        <tr r="F308" s="2"/>
      </tp>
      <tp>
        <v>410</v>
        <stp/>
        <stp>##V3_BDPV12</stp>
        <stp>UHR SW Equity</stp>
        <stp>LAST_PRICE</stp>
        <stp>[Crispin Spreadsheet2.xlsx]Portfolio!R141C6</stp>
        <tr r="F141" s="2"/>
      </tp>
      <tp>
        <v>785</v>
        <stp/>
        <stp>##V3_BDPV12</stp>
        <stp>DTG LN Equity</stp>
        <stp>LAST_PRICE</stp>
        <stp>[Crispin Spreadsheet.xlsx]Portfolio!R160C6</stp>
        <tr r="F160" s="2"/>
      </tp>
      <tp>
        <v>31.8</v>
        <stp/>
        <stp>##V3_BDPV12</stp>
        <stp>FRO NO Equity</stp>
        <stp>LAST_PRICE</stp>
        <stp>[Crispin Spreadsheet.xlsx]Portfolio!R120C6</stp>
        <tr r="F120" s="2"/>
      </tp>
      <tp t="s">
        <v>USD</v>
        <stp/>
        <stp>##V3_BDPV12</stp>
        <stp>FWONK US Equity</stp>
        <stp>CRNCY</stp>
        <stp>[Crispin Spreadsheet.xlsx]Portfolio!R234C3</stp>
        <tr r="C234" s="2"/>
      </tp>
      <tp>
        <v>17.82</v>
        <stp/>
        <stp>##V3_BDPV12</stp>
        <stp>FCA IM Equity</stp>
        <stp>PX_YEST_CLOSE</stp>
        <stp>[Crispin Spreadsheet.xlsx]Portfolio!R92C5</stp>
        <tr r="E92" s="2"/>
      </tp>
      <tp>
        <v>10.79</v>
        <stp/>
        <stp>##V3_BDPV12</stp>
        <stp>EDF FP Equity</stp>
        <stp>PX_YEST_CLOSE</stp>
        <stp>[Crispin Spreadsheet.xlsx]Portfolio!R45C5</stp>
        <tr r="E45" s="2"/>
      </tp>
      <tp>
        <v>21.95</v>
        <stp/>
        <stp>##V3_BDPV12</stp>
        <stp>SDF GY Equity</stp>
        <stp>PX_YEST_CLOSE</stp>
        <stp>[Crispin Spreadsheet.xlsx]Portfolio!R65C5</stp>
        <tr r="E65" s="2"/>
      </tp>
      <tp t="s">
        <v>AFRICAN PHOENIX INV LTD</v>
        <stp/>
        <stp>##V3_BDPV12</stp>
        <stp>AXL SJ Equity</stp>
        <stp>NAME</stp>
        <stp>[Crispin Spreadsheet.xlsx]Portfolio!R127C4</stp>
        <tr r="D127" s="2"/>
      </tp>
      <tp t="s">
        <v>SNAP INC - A</v>
        <stp/>
        <stp>##V3_BDPV12</stp>
        <stp>SNAP US Equity</stp>
        <stp>NAME</stp>
        <stp>[Crispin Spreadsheet.xlsx]Portfolio!R245C4</stp>
        <tr r="D245" s="2"/>
      </tp>
      <tp t="s">
        <v>ANGLO AMERICAN PLC</v>
        <stp/>
        <stp>##V3_BDPV12</stp>
        <stp>AAL LN Equity</stp>
        <stp>NAME</stp>
        <stp>[Crispin Spreadsheet.xlsx]Portfolio!R147C4</stp>
        <tr r="D147" s="2"/>
      </tp>
      <tp t="s">
        <v>EUR</v>
        <stp/>
        <stp>##V3_BDPV12</stp>
        <stp>DEC FP Equity</stp>
        <stp>CRNCY</stp>
        <stp>[Crispin Spreadsheet.xlsx]Portfolio!R49C3</stp>
        <tr r="C49" s="2"/>
      </tp>
      <tp>
        <v>483.3</v>
        <stp/>
        <stp>##V3_BDPV12</stp>
        <stp>HEXAB SS Equity</stp>
        <stp>PX_YEST_CLOSE</stp>
        <stp>[Crispin Spreadsheet.xlsx]Portfolio!R133C5</stp>
        <tr r="E133" s="2"/>
      </tp>
      <tp>
        <v>69.8</v>
        <stp/>
        <stp>##V3_BDPV12</stp>
        <stp>K US Equity</stp>
        <stp>LAST_PRICE</stp>
        <stp>[Crispin Spreadsheet2.xlsx]Portfolio!R229C6</stp>
        <tr r="F229" s="2"/>
      </tp>
      <tp>
        <v>28.855</v>
        <stp/>
        <stp>##V3_BDPV12</stp>
        <stp>MT NA Equity</stp>
        <stp>LAST_PRICE</stp>
        <stp>[Crispin Spreadsheet2.xlsx]Portfolio!R113C6</stp>
        <tr r="F113" s="2"/>
      </tp>
      <tp>
        <v>1103</v>
        <stp/>
        <stp>##V3_BDPV12</stp>
        <stp>SKY LN Equity</stp>
        <stp>PX_YEST_CLOSE</stp>
        <stp>[Crispin Spreadsheet.xlsx]Portfolio!R197C5</stp>
        <tr r="E197" s="2"/>
      </tp>
      <tp>
        <v>19.239999999999998</v>
        <stp/>
        <stp>##V3_BDPV12</stp>
        <stp>HTZ US Equity</stp>
        <stp>PX_YEST_CLOSE</stp>
        <stp>[Crispin Spreadsheet.xlsx]Portfolio!R227C5</stp>
        <tr r="E227" s="2"/>
      </tp>
      <tp>
        <v>38.520000000000003</v>
        <stp/>
        <stp>##V3_BDPV12</stp>
        <stp>NAV US Equity</stp>
        <stp>PX_YEST_CLOSE</stp>
        <stp>[Crispin Spreadsheet.xlsx]Portfolio!R237C5</stp>
        <tr r="E237" s="2"/>
      </tp>
      <tp>
        <v>156.29</v>
        <stp/>
        <stp>##V3_BDPV12</stp>
        <stp>CAT US Equity</stp>
        <stp>PX_YEST_CLOSE</stp>
        <stp>[Crispin Spreadsheet.xlsx]Portfolio!R217C5</stp>
        <tr r="E217" s="2"/>
      </tp>
      <tp>
        <v>92.64</v>
        <stp/>
        <stp>##V3_BDPV12</stp>
        <stp>SPLK US Equity</stp>
        <stp>PX_YEST_CLOSE</stp>
        <stp>[Crispin Spreadsheet.xlsx]Portfolio!R247C5</stp>
        <tr r="E247" s="2"/>
      </tp>
      <tp t="s">
        <v>GBp</v>
        <stp/>
        <stp>##V3_BDPV12</stp>
        <stp>BARC LN Equity</stp>
        <stp>CRNCY</stp>
        <stp>[Crispin Spreadsheet.xlsx]Portfolio!R153C3</stp>
        <tr r="C153" s="2"/>
      </tp>
      <tp>
        <v>64</v>
        <stp/>
        <stp>##V3_BDPV12</stp>
        <stp>AXL SJ Equity</stp>
        <stp>PX_YEST_CLOSE</stp>
        <stp>[Crispin Spreadsheet.xlsx]Portfolio!R127C5</stp>
        <tr r="E127" s="2"/>
      </tp>
      <tp>
        <v>1727.4</v>
        <stp/>
        <stp>##V3_BDPV12</stp>
        <stp>AAL LN Equity</stp>
        <stp>PX_YEST_CLOSE</stp>
        <stp>[Crispin Spreadsheet.xlsx]Portfolio!R147C5</stp>
        <tr r="E147" s="2"/>
      </tp>
      <tp t="s">
        <v>USD</v>
        <stp/>
        <stp>##V3_BDPV12</stp>
        <stp>GGAL US Equity</stp>
        <stp>CRNCY</stp>
        <stp>[Crispin Spreadsheet.xlsx]Portfolio!R226C3</stp>
        <tr r="C226" s="2"/>
      </tp>
      <tp>
        <v>36</v>
        <stp/>
        <stp>##V3_BDPV12</stp>
        <stp>HUM LN Equity</stp>
        <stp>PX_YEST_CLOSE</stp>
        <stp>[Crispin Spreadsheet.xlsx]Portfolio!R167C5</stp>
        <tr r="E167" s="2"/>
      </tp>
      <tp>
        <v>571.5</v>
        <stp/>
        <stp>##V3_BDPV12</stp>
        <stp>LRE LN Equity</stp>
        <stp>PX_YEST_CLOSE</stp>
        <stp>[Crispin Spreadsheet.xlsx]Portfolio!R177C5</stp>
        <tr r="E177" s="2"/>
      </tp>
      <tp t="s">
        <v>GBp</v>
        <stp/>
        <stp>##V3_BDPV12</stp>
        <stp>AUTO LN Equity</stp>
        <stp>CRNCY</stp>
        <stp>[Crispin Spreadsheet.xlsx]Portfolio!R150C3</stp>
        <tr r="C150" s="2"/>
      </tp>
      <tp>
        <v>8.0886999999999993</v>
        <stp/>
        <stp>##V3_BDPV12</stp>
        <stp>USDSEK Curncy</stp>
        <stp>LAST_PRICE</stp>
        <stp>[Crispin Spreadsheet2.xlsx]Portfolio!R302C6</stp>
        <tr r="F302" s="2"/>
      </tp>
      <tp>
        <v>25.5</v>
        <stp/>
        <stp>##V3_BDPV12</stp>
        <stp>AGY LN Equity</stp>
        <stp>LAST_PRICE</stp>
        <stp>[Crispin Spreadsheet.xlsx]Portfolio!R146C6</stp>
        <tr r="F146" s="2"/>
      </tp>
      <tp t="s">
        <v>INTU PROPERTIES PLC</v>
        <stp/>
        <stp>##V3_BDPV12</stp>
        <stp>INTU LN Equity</stp>
        <stp>NAME</stp>
        <stp>[Crispin Spreadsheet.xlsx]Portfolio!R171C4</stp>
        <tr r="D171" s="2"/>
      </tp>
      <tp t="s">
        <v>TRAVIS PERKINS PLC</v>
        <stp/>
        <stp>##V3_BDPV12</stp>
        <stp>TPK LN Equity</stp>
        <stp>NAME</stp>
        <stp>[Crispin Spreadsheet.xlsx]Portfolio!R201C4</stp>
        <tr r="D201" s="2"/>
      </tp>
      <tp t="s">
        <v>UNITED RENTALS INC</v>
        <stp/>
        <stp>##V3_BDPV12</stp>
        <stp>URI US Equity</stp>
        <stp>NAME</stp>
        <stp>[Crispin Spreadsheet.xlsx]Portfolio!R253C4</stp>
        <tr r="D253" s="2"/>
      </tp>
      <tp t="s">
        <v>HUMMINGBIRD RESOURCES PLC</v>
        <stp/>
        <stp>##V3_BDPV12</stp>
        <stp>HUM LN Equity</stp>
        <stp>NAME</stp>
        <stp>[Crispin Spreadsheet.xlsx]Portfolio!R167C4</stp>
        <tr r="D167" s="2"/>
      </tp>
      <tp t="s">
        <v>EUR</v>
        <stp/>
        <stp>##V3_BDPV12</stp>
        <stp>ABI BB Equity</stp>
        <stp>CRNCY</stp>
        <stp>[Crispin Spreadsheet.xlsx]Portfolio!R22C3</stp>
        <tr r="C22" s="2"/>
      </tp>
      <tp t="s">
        <v>EUR</v>
        <stp/>
        <stp>##V3_BDPV12</stp>
        <stp>WDI GY Equity</stp>
        <stp>CRNCY</stp>
        <stp>[Crispin Spreadsheet.xlsx]Portfolio!R72C3</stp>
        <tr r="C72" s="2"/>
      </tp>
      <tp>
        <v>101.15</v>
        <stp/>
        <stp>##V3_BDPV12</stp>
        <stp>GETIB SS Equity</stp>
        <stp>PX_YEST_CLOSE</stp>
        <stp>[Crispin Spreadsheet.xlsx]Portfolio!R132C5</stp>
        <tr r="E132" s="2"/>
      </tp>
      <tp t="s">
        <v>EUR</v>
        <stp/>
        <stp>##V3_BDPV12</stp>
        <stp>ALPHA GA Equity</stp>
        <stp>CRNCY</stp>
        <stp>[Crispin Spreadsheet.xlsx]Portfolio!R75C3</stp>
        <tr r="C75" s="2"/>
      </tp>
      <tp>
        <v>25.25</v>
        <stp/>
        <stp>##V3_BDPV12</stp>
        <stp>PDG LN Equity</stp>
        <stp>PX_YEST_CLOSE</stp>
        <stp>[Crispin Spreadsheet.xlsx]Portfolio!R186C5</stp>
        <tr r="E186" s="2"/>
      </tp>
      <tp>
        <v>1435.5</v>
        <stp/>
        <stp>##V3_BDPV12</stp>
        <stp>WPP LN Equity</stp>
        <stp>PX_YEST_CLOSE</stp>
        <stp>[Crispin Spreadsheet.xlsx]Portfolio!R206C5</stp>
        <tr r="E206" s="2"/>
      </tp>
      <tp>
        <v>120.79</v>
        <stp/>
        <stp>##V3_BDPV12</stp>
        <stp>MON US Equity</stp>
        <stp>PX_YEST_CLOSE</stp>
        <stp>[Crispin Spreadsheet.xlsx]Portfolio!R236C5</stp>
        <tr r="E236" s="2"/>
      </tp>
      <tp>
        <v>48.36</v>
        <stp/>
        <stp>##V3_BDPV12</stp>
        <stp>BID US Equity</stp>
        <stp>PX_YEST_CLOSE</stp>
        <stp>[Crispin Spreadsheet.xlsx]Portfolio!R246C5</stp>
        <tr r="E246" s="2"/>
      </tp>
      <tp>
        <v>31.07</v>
        <stp/>
        <stp>##V3_BDPV12</stp>
        <stp>PHIA NA Equity</stp>
        <stp>PX_YEST_CLOSE</stp>
        <stp>[Crispin Spreadsheet.xlsx]Portfolio!R115C5</stp>
        <tr r="E115" s="2"/>
      </tp>
      <tp>
        <v>1.8480000000000001</v>
        <stp/>
        <stp>##V3_BDPV12</stp>
        <stp>CRN LN Equity</stp>
        <stp>PX_YEST_CLOSE</stp>
        <stp>[Crispin Spreadsheet.xlsx]Portfolio!R156C5</stp>
        <tr r="E156" s="2"/>
      </tp>
      <tp>
        <v>25.5</v>
        <stp/>
        <stp>##V3_BDPV12</stp>
        <stp>AGY LN Equity</stp>
        <stp>PX_YEST_CLOSE</stp>
        <stp>[Crispin Spreadsheet.xlsx]Portfolio!R146C5</stp>
        <tr r="E146" s="2"/>
      </tp>
      <tp>
        <v>91.43</v>
        <stp/>
        <stp>##V3_BDPV12</stp>
        <stp>XPO US Equity</stp>
        <stp>PX_YEST_CLOSE</stp>
        <stp>[Crispin Spreadsheet.xlsx]Portfolio!R256C5</stp>
        <tr r="E256" s="2"/>
      </tp>
      <tp>
        <v>696.8</v>
        <stp/>
        <stp>##V3_BDPV12</stp>
        <stp>PSON LN Equity</stp>
        <stp>PX_YEST_CLOSE</stp>
        <stp>[Crispin Spreadsheet.xlsx]Portfolio!R185C5</stp>
        <tr r="E185" s="2"/>
      </tp>
      <tp>
        <v>543</v>
        <stp/>
        <stp>##V3_BDPV12</stp>
        <stp>JUP LN Equity</stp>
        <stp>PX_YEST_CLOSE</stp>
        <stp>[Crispin Spreadsheet.xlsx]Portfolio!R176C5</stp>
        <tr r="E176" s="2"/>
      </tp>
      <tp>
        <v>48.08</v>
        <stp/>
        <stp>##V3_BDPV12</stp>
        <stp>BID US Equity</stp>
        <stp>LAST_PRICE</stp>
        <stp>[Crispin Spreadsheet2.xlsx]Portfolio!R246C6</stp>
        <tr r="F246" s="2"/>
      </tp>
      <tp>
        <v>338.1</v>
        <stp/>
        <stp>##V3_BDPV12</stp>
        <stp>DOM LN Equity</stp>
        <stp>LAST_PRICE</stp>
        <stp>[Crispin Spreadsheet.xlsx]Portfolio!R162C6</stp>
        <tr r="F162" s="2"/>
      </tp>
      <tp t="s">
        <v>CIRRUS LOGIC INC</v>
        <stp/>
        <stp>##V3_BDPV12</stp>
        <stp>CRUS US Equity</stp>
        <stp>NAME</stp>
        <stp>[Crispin Spreadsheet.xlsx]Portfolio!R218C4</stp>
        <tr r="D218" s="2"/>
      </tp>
      <tp t="s">
        <v>BANCO MACRO SA-ADR</v>
        <stp/>
        <stp>##V3_BDPV12</stp>
        <stp>BMA US Equity</stp>
        <stp>NAME</stp>
        <stp>[Crispin Spreadsheet.xlsx]Portfolio!R214C4</stp>
        <tr r="D214" s="2"/>
      </tp>
      <tp t="s">
        <v>OXFORD BIODYNAMICS PLC</v>
        <stp/>
        <stp>##V3_BDPV12</stp>
        <stp>OBD LN Equity</stp>
        <stp>NAME</stp>
        <stp>[Crispin Spreadsheet.xlsx]Portfolio!R181C4</stp>
        <tr r="D181" s="2"/>
      </tp>
      <tp t="s">
        <v>JM SMUCKER CO/THE</v>
        <stp/>
        <stp>##V3_BDPV12</stp>
        <stp>SJM US Equity</stp>
        <stp>NAME</stp>
        <stp>[Crispin Spreadsheet.xlsx]Portfolio!R228C4</stp>
        <tr r="D228" s="2"/>
      </tp>
      <tp t="s">
        <v>AUD</v>
        <stp/>
        <stp>##V3_BDPV12</stp>
        <stp>FMG AU Equity</stp>
        <stp>CRNCY</stp>
        <stp>[Crispin Spreadsheet.xlsx]Portfolio!R13C3</stp>
        <tr r="C13" s="2"/>
      </tp>
      <tp t="s">
        <v>AUD</v>
        <stp/>
        <stp>##V3_BDPV12</stp>
        <stp>BLD AU Equity</stp>
        <stp>CRNCY</stp>
        <stp>[Crispin Spreadsheet.xlsx]Portfolio!R10C3</stp>
        <tr r="C10" s="2"/>
      </tp>
      <tp>
        <v>13.8</v>
        <stp/>
        <stp>##V3_BDPV12</stp>
        <stp>CDZI US Equity</stp>
        <stp>LAST_PRICE</stp>
        <stp>[Crispin Spreadsheet.xlsx]Portfolio!R216C6</stp>
        <tr r="F216" s="2"/>
      </tp>
      <tp>
        <v>54.6</v>
        <stp/>
        <stp>##V3_BDPV12</stp>
        <stp>LHN SW Equity</stp>
        <stp>PX_YEST_CLOSE</stp>
        <stp>[Crispin Spreadsheet.xlsx]Portfolio!R139C5</stp>
        <tr r="E139" s="2"/>
      </tp>
      <tp>
        <v>1</v>
        <stp/>
        <stp>##V3_BDPV12</stp>
        <stp>EURGBp Curncy</stp>
        <stp>QUOTE_FACTOR</stp>
        <stp>[Crispin Spreadsheet.xlsx]Portfolio!R201C11</stp>
        <tr r="K201" s="2"/>
      </tp>
      <tp>
        <v>1</v>
        <stp/>
        <stp>##V3_BDPV12</stp>
        <stp>EURGBp Curncy</stp>
        <stp>QUOTE_FACTOR</stp>
        <stp>[Crispin Spreadsheet.xlsx]Portfolio!R202C11</stp>
        <tr r="K202" s="2"/>
      </tp>
      <tp>
        <v>1</v>
        <stp/>
        <stp>##V3_BDPV12</stp>
        <stp>EURGBp Curncy</stp>
        <stp>QUOTE_FACTOR</stp>
        <stp>[Crispin Spreadsheet.xlsx]Portfolio!R203C11</stp>
        <tr r="K203" s="2"/>
      </tp>
      <tp>
        <v>1</v>
        <stp/>
        <stp>##V3_BDPV12</stp>
        <stp>EURGBp Curncy</stp>
        <stp>QUOTE_FACTOR</stp>
        <stp>[Crispin Spreadsheet.xlsx]Portfolio!R204C11</stp>
        <tr r="K204" s="2"/>
      </tp>
      <tp>
        <v>1</v>
        <stp/>
        <stp>##V3_BDPV12</stp>
        <stp>EURGBp Curncy</stp>
        <stp>QUOTE_FACTOR</stp>
        <stp>[Crispin Spreadsheet.xlsx]Portfolio!R205C11</stp>
        <tr r="K205" s="2"/>
      </tp>
      <tp>
        <v>1</v>
        <stp/>
        <stp>##V3_BDPV12</stp>
        <stp>EURGBp Curncy</stp>
        <stp>QUOTE_FACTOR</stp>
        <stp>[Crispin Spreadsheet.xlsx]Portfolio!R206C11</stp>
        <tr r="K206" s="2"/>
      </tp>
      <tp>
        <v>1</v>
        <stp/>
        <stp>##V3_BDPV12</stp>
        <stp>EURGBP Curncy</stp>
        <stp>QUOTE_FACTOR</stp>
        <stp>[Crispin Spreadsheet.xlsx]Portfolio!R285C11</stp>
        <tr r="K285" s="2"/>
      </tp>
      <tp>
        <v>1</v>
        <stp/>
        <stp>##V3_BDPV12</stp>
        <stp>EURGBP Curncy</stp>
        <stp>QUOTE_FACTOR</stp>
        <stp>[Crispin Spreadsheet.xlsx]Portfolio!R287C11</stp>
        <tr r="K287" s="2"/>
      </tp>
      <tp>
        <v>1</v>
        <stp/>
        <stp>##V3_BDPV12</stp>
        <stp>EURGBP Curncy</stp>
        <stp>QUOTE_FACTOR</stp>
        <stp>[Crispin Spreadsheet.xlsx]Portfolio!R290C11</stp>
        <tr r="K290" s="2"/>
      </tp>
      <tp>
        <v>1</v>
        <stp/>
        <stp>##V3_BDPV12</stp>
        <stp>EURGBP Curncy</stp>
        <stp>QUOTE_FACTOR</stp>
        <stp>[Crispin Spreadsheet.xlsx]Portfolio!R299C11</stp>
        <tr r="K299" s="2"/>
      </tp>
      <tp>
        <v>1</v>
        <stp/>
        <stp>##V3_BDPV12</stp>
        <stp>EURGBP Curncy</stp>
        <stp>QUOTE_FACTOR</stp>
        <stp>[Crispin Spreadsheet.xlsx]Portfolio!R261C11</stp>
        <tr r="K261" s="2"/>
      </tp>
      <tp>
        <v>1</v>
        <stp/>
        <stp>##V3_BDPV12</stp>
        <stp>EURGBP Curncy</stp>
        <stp>QUOTE_FACTOR</stp>
        <stp>[Crispin Spreadsheet.xlsx]Portfolio!R262C11</stp>
        <tr r="K262" s="2"/>
      </tp>
      <tp>
        <v>1</v>
        <stp/>
        <stp>##V3_BDPV12</stp>
        <stp>EURGBP Curncy</stp>
        <stp>QUOTE_FACTOR</stp>
        <stp>[Crispin Spreadsheet.xlsx]Portfolio!R266C11</stp>
        <tr r="K266" s="2"/>
      </tp>
      <tp>
        <v>1</v>
        <stp/>
        <stp>##V3_BDPV12</stp>
        <stp>EURGBP Curncy</stp>
        <stp>QUOTE_FACTOR</stp>
        <stp>[Crispin Spreadsheet.xlsx]Portfolio!R268C11</stp>
        <tr r="K268" s="2"/>
      </tp>
      <tp>
        <v>1</v>
        <stp/>
        <stp>##V3_BDPV12</stp>
        <stp>EURGBP Curncy</stp>
        <stp>QUOTE_FACTOR</stp>
        <stp>[Crispin Spreadsheet.xlsx]Portfolio!R271C11</stp>
        <tr r="K271" s="2"/>
      </tp>
      <tp>
        <v>1</v>
        <stp/>
        <stp>##V3_BDPV12</stp>
        <stp>EURGBP Curncy</stp>
        <stp>QUOTE_FACTOR</stp>
        <stp>[Crispin Spreadsheet.xlsx]Portfolio!R301C11</stp>
        <tr r="K301" s="2"/>
      </tp>
      <tp>
        <v>1</v>
        <stp/>
        <stp>##V3_BDPV12</stp>
        <stp>EURGBP Curncy</stp>
        <stp>QUOTE_FACTOR</stp>
        <stp>[Crispin Spreadsheet.xlsx]Portfolio!R304C11</stp>
        <tr r="K304" s="2"/>
      </tp>
      <tp>
        <v>1</v>
        <stp/>
        <stp>##V3_BDPV12</stp>
        <stp>EURGBP Curncy</stp>
        <stp>QUOTE_FACTOR</stp>
        <stp>[Crispin Spreadsheet.xlsx]Portfolio!R313C11</stp>
        <tr r="K313" s="2"/>
      </tp>
      <tp>
        <v>1</v>
        <stp/>
        <stp>##V3_BDPV12</stp>
        <stp>EURGBP Curncy</stp>
        <stp>QUOTE_FACTOR</stp>
        <stp>[Crispin Spreadsheet.xlsx]Portfolio!R315C11</stp>
        <tr r="K315" s="2"/>
      </tp>
      <tp>
        <v>1</v>
        <stp/>
        <stp>##V3_BDPV12</stp>
        <stp>EURGBP Curncy</stp>
        <stp>QUOTE_FACTOR</stp>
        <stp>[Crispin Spreadsheet.xlsx]Portfolio!R318C11</stp>
        <tr r="K318" s="2"/>
      </tp>
      <tp>
        <v>1</v>
        <stp/>
        <stp>##V3_BDPV12</stp>
        <stp>EURGBp Curncy</stp>
        <stp>QUOTE_FACTOR</stp>
        <stp>[Crispin Spreadsheet.xlsx]Portfolio!R180C11</stp>
        <tr r="K180" s="2"/>
      </tp>
      <tp>
        <v>1</v>
        <stp/>
        <stp>##V3_BDPV12</stp>
        <stp>EURGBp Curncy</stp>
        <stp>QUOTE_FACTOR</stp>
        <stp>[Crispin Spreadsheet.xlsx]Portfolio!R181C11</stp>
        <tr r="K181" s="2"/>
      </tp>
      <tp>
        <v>1</v>
        <stp/>
        <stp>##V3_BDPV12</stp>
        <stp>EURGBp Curncy</stp>
        <stp>QUOTE_FACTOR</stp>
        <stp>[Crispin Spreadsheet.xlsx]Portfolio!R185C11</stp>
        <tr r="K185" s="2"/>
      </tp>
      <tp>
        <v>1</v>
        <stp/>
        <stp>##V3_BDPV12</stp>
        <stp>EURGBp Curncy</stp>
        <stp>QUOTE_FACTOR</stp>
        <stp>[Crispin Spreadsheet.xlsx]Portfolio!R186C11</stp>
        <tr r="K186" s="2"/>
      </tp>
      <tp>
        <v>1</v>
        <stp/>
        <stp>##V3_BDPV12</stp>
        <stp>EURGBp Curncy</stp>
        <stp>QUOTE_FACTOR</stp>
        <stp>[Crispin Spreadsheet.xlsx]Portfolio!R188C11</stp>
        <tr r="K188" s="2"/>
      </tp>
      <tp>
        <v>1</v>
        <stp/>
        <stp>##V3_BDPV12</stp>
        <stp>EURGBp Curncy</stp>
        <stp>QUOTE_FACTOR</stp>
        <stp>[Crispin Spreadsheet.xlsx]Portfolio!R190C11</stp>
        <tr r="K190" s="2"/>
      </tp>
      <tp>
        <v>1</v>
        <stp/>
        <stp>##V3_BDPV12</stp>
        <stp>EURGBp Curncy</stp>
        <stp>QUOTE_FACTOR</stp>
        <stp>[Crispin Spreadsheet.xlsx]Portfolio!R192C11</stp>
        <tr r="K192" s="2"/>
      </tp>
      <tp>
        <v>1</v>
        <stp/>
        <stp>##V3_BDPV12</stp>
        <stp>EURGBp Curncy</stp>
        <stp>QUOTE_FACTOR</stp>
        <stp>[Crispin Spreadsheet.xlsx]Portfolio!R197C11</stp>
        <tr r="K197" s="2"/>
      </tp>
      <tp>
        <v>1</v>
        <stp/>
        <stp>##V3_BDPV12</stp>
        <stp>EURGBp Curncy</stp>
        <stp>QUOTE_FACTOR</stp>
        <stp>[Crispin Spreadsheet.xlsx]Portfolio!R198C11</stp>
        <tr r="K198" s="2"/>
      </tp>
      <tp>
        <v>1</v>
        <stp/>
        <stp>##V3_BDPV12</stp>
        <stp>EURGBp Curncy</stp>
        <stp>QUOTE_FACTOR</stp>
        <stp>[Crispin Spreadsheet.xlsx]Portfolio!R199C11</stp>
        <tr r="K199" s="2"/>
      </tp>
      <tp>
        <v>1</v>
        <stp/>
        <stp>##V3_BDPV12</stp>
        <stp>EURGBp Curncy</stp>
        <stp>QUOTE_FACTOR</stp>
        <stp>[Crispin Spreadsheet.xlsx]Portfolio!R160C11</stp>
        <tr r="K160" s="2"/>
      </tp>
      <tp>
        <v>1</v>
        <stp/>
        <stp>##V3_BDPV12</stp>
        <stp>EURGBp Curncy</stp>
        <stp>QUOTE_FACTOR</stp>
        <stp>[Crispin Spreadsheet.xlsx]Portfolio!R161C11</stp>
        <tr r="K161" s="2"/>
      </tp>
      <tp>
        <v>1</v>
        <stp/>
        <stp>##V3_BDPV12</stp>
        <stp>EURGBp Curncy</stp>
        <stp>QUOTE_FACTOR</stp>
        <stp>[Crispin Spreadsheet.xlsx]Portfolio!R162C11</stp>
        <tr r="K162" s="2"/>
      </tp>
      <tp>
        <v>1</v>
        <stp/>
        <stp>##V3_BDPV12</stp>
        <stp>EURGBp Curncy</stp>
        <stp>QUOTE_FACTOR</stp>
        <stp>[Crispin Spreadsheet.xlsx]Portfolio!R163C11</stp>
        <tr r="K163" s="2"/>
      </tp>
      <tp>
        <v>1</v>
        <stp/>
        <stp>##V3_BDPV12</stp>
        <stp>EURGBp Curncy</stp>
        <stp>QUOTE_FACTOR</stp>
        <stp>[Crispin Spreadsheet.xlsx]Portfolio!R164C11</stp>
        <tr r="K164" s="2"/>
      </tp>
      <tp>
        <v>1</v>
        <stp/>
        <stp>##V3_BDPV12</stp>
        <stp>EURGBp Curncy</stp>
        <stp>QUOTE_FACTOR</stp>
        <stp>[Crispin Spreadsheet.xlsx]Portfolio!R166C11</stp>
        <tr r="K166" s="2"/>
      </tp>
      <tp>
        <v>1</v>
        <stp/>
        <stp>##V3_BDPV12</stp>
        <stp>EURGBp Curncy</stp>
        <stp>QUOTE_FACTOR</stp>
        <stp>[Crispin Spreadsheet.xlsx]Portfolio!R167C11</stp>
        <tr r="K167" s="2"/>
      </tp>
      <tp>
        <v>1</v>
        <stp/>
        <stp>##V3_BDPV12</stp>
        <stp>EURGBp Curncy</stp>
        <stp>QUOTE_FACTOR</stp>
        <stp>[Crispin Spreadsheet.xlsx]Portfolio!R170C11</stp>
        <tr r="K170" s="2"/>
      </tp>
      <tp>
        <v>1</v>
        <stp/>
        <stp>##V3_BDPV12</stp>
        <stp>EURGBp Curncy</stp>
        <stp>QUOTE_FACTOR</stp>
        <stp>[Crispin Spreadsheet.xlsx]Portfolio!R171C11</stp>
        <tr r="K171" s="2"/>
      </tp>
      <tp>
        <v>1</v>
        <stp/>
        <stp>##V3_BDPV12</stp>
        <stp>EURGBp Curncy</stp>
        <stp>QUOTE_FACTOR</stp>
        <stp>[Crispin Spreadsheet.xlsx]Portfolio!R172C11</stp>
        <tr r="K172" s="2"/>
      </tp>
      <tp>
        <v>1</v>
        <stp/>
        <stp>##V3_BDPV12</stp>
        <stp>EURGBp Curncy</stp>
        <stp>QUOTE_FACTOR</stp>
        <stp>[Crispin Spreadsheet.xlsx]Portfolio!R175C11</stp>
        <tr r="K175" s="2"/>
      </tp>
      <tp>
        <v>1</v>
        <stp/>
        <stp>##V3_BDPV12</stp>
        <stp>EURGBp Curncy</stp>
        <stp>QUOTE_FACTOR</stp>
        <stp>[Crispin Spreadsheet.xlsx]Portfolio!R176C11</stp>
        <tr r="K176" s="2"/>
      </tp>
      <tp>
        <v>1</v>
        <stp/>
        <stp>##V3_BDPV12</stp>
        <stp>EURGBp Curncy</stp>
        <stp>QUOTE_FACTOR</stp>
        <stp>[Crispin Spreadsheet.xlsx]Portfolio!R177C11</stp>
        <tr r="K177" s="2"/>
      </tp>
      <tp>
        <v>1</v>
        <stp/>
        <stp>##V3_BDPV12</stp>
        <stp>EURGBp Curncy</stp>
        <stp>QUOTE_FACTOR</stp>
        <stp>[Crispin Spreadsheet.xlsx]Portfolio!R179C11</stp>
        <tr r="K179" s="2"/>
      </tp>
      <tp>
        <v>1</v>
        <stp/>
        <stp>##V3_BDPV12</stp>
        <stp>EURGBp Curncy</stp>
        <stp>QUOTE_FACTOR</stp>
        <stp>[Crispin Spreadsheet.xlsx]Portfolio!R144C11</stp>
        <tr r="K144" s="2"/>
      </tp>
      <tp>
        <v>1</v>
        <stp/>
        <stp>##V3_BDPV12</stp>
        <stp>EURGBp Curncy</stp>
        <stp>QUOTE_FACTOR</stp>
        <stp>[Crispin Spreadsheet.xlsx]Portfolio!R145C11</stp>
        <tr r="K145" s="2"/>
      </tp>
      <tp>
        <v>1</v>
        <stp/>
        <stp>##V3_BDPV12</stp>
        <stp>EURGBp Curncy</stp>
        <stp>QUOTE_FACTOR</stp>
        <stp>[Crispin Spreadsheet.xlsx]Portfolio!R146C11</stp>
        <tr r="K146" s="2"/>
      </tp>
      <tp>
        <v>1</v>
        <stp/>
        <stp>##V3_BDPV12</stp>
        <stp>EURGBp Curncy</stp>
        <stp>QUOTE_FACTOR</stp>
        <stp>[Crispin Spreadsheet.xlsx]Portfolio!R147C11</stp>
        <tr r="K147" s="2"/>
      </tp>
      <tp>
        <v>1</v>
        <stp/>
        <stp>##V3_BDPV12</stp>
        <stp>EURGBp Curncy</stp>
        <stp>QUOTE_FACTOR</stp>
        <stp>[Crispin Spreadsheet.xlsx]Portfolio!R148C11</stp>
        <tr r="K148" s="2"/>
      </tp>
      <tp>
        <v>1</v>
        <stp/>
        <stp>##V3_BDPV12</stp>
        <stp>EURGBp Curncy</stp>
        <stp>QUOTE_FACTOR</stp>
        <stp>[Crispin Spreadsheet.xlsx]Portfolio!R149C11</stp>
        <tr r="K149" s="2"/>
      </tp>
      <tp>
        <v>1</v>
        <stp/>
        <stp>##V3_BDPV12</stp>
        <stp>EURGBp Curncy</stp>
        <stp>QUOTE_FACTOR</stp>
        <stp>[Crispin Spreadsheet.xlsx]Portfolio!R150C11</stp>
        <tr r="K150" s="2"/>
      </tp>
      <tp>
        <v>1</v>
        <stp/>
        <stp>##V3_BDPV12</stp>
        <stp>EURGBp Curncy</stp>
        <stp>QUOTE_FACTOR</stp>
        <stp>[Crispin Spreadsheet.xlsx]Portfolio!R151C11</stp>
        <tr r="K151" s="2"/>
      </tp>
      <tp>
        <v>1</v>
        <stp/>
        <stp>##V3_BDPV12</stp>
        <stp>EURGBp Curncy</stp>
        <stp>QUOTE_FACTOR</stp>
        <stp>[Crispin Spreadsheet.xlsx]Portfolio!R152C11</stp>
        <tr r="K152" s="2"/>
      </tp>
      <tp>
        <v>1</v>
        <stp/>
        <stp>##V3_BDPV12</stp>
        <stp>EURGBp Curncy</stp>
        <stp>QUOTE_FACTOR</stp>
        <stp>[Crispin Spreadsheet.xlsx]Portfolio!R153C11</stp>
        <tr r="K153" s="2"/>
      </tp>
      <tp>
        <v>1</v>
        <stp/>
        <stp>##V3_BDPV12</stp>
        <stp>EURGBp Curncy</stp>
        <stp>QUOTE_FACTOR</stp>
        <stp>[Crispin Spreadsheet.xlsx]Portfolio!R154C11</stp>
        <tr r="K154" s="2"/>
      </tp>
      <tp>
        <v>1</v>
        <stp/>
        <stp>##V3_BDPV12</stp>
        <stp>EURGBp Curncy</stp>
        <stp>QUOTE_FACTOR</stp>
        <stp>[Crispin Spreadsheet.xlsx]Portfolio!R158C11</stp>
        <tr r="K158" s="2"/>
      </tp>
      <tp>
        <v>1</v>
        <stp/>
        <stp>##V3_BDPV12</stp>
        <stp>EURGBp Curncy</stp>
        <stp>QUOTE_FACTOR</stp>
        <stp>[Crispin Spreadsheet.xlsx]Portfolio!R159C11</stp>
        <tr r="K159" s="2"/>
      </tp>
      <tp>
        <v>1</v>
        <stp/>
        <stp>##V3_BDPV12</stp>
        <stp>EURGBP Curncy</stp>
        <stp>QUOTE_FACTOR</stp>
        <stp>[Crispin Spreadsheet.xlsx]Portfolio!R178C11</stp>
        <tr r="K178" s="2"/>
      </tp>
      <tp>
        <v>298.35000000000002</v>
        <stp/>
        <stp>##V3_BDPV12</stp>
        <stp>TDG US Equity</stp>
        <stp>PX_YEST_CLOSE</stp>
        <stp>[Crispin Spreadsheet.xlsx]Portfolio!R249C5</stp>
        <tr r="E249" s="2"/>
      </tp>
      <tp t="s">
        <v>GBp</v>
        <stp/>
        <stp>##V3_BDPV12</stp>
        <stp>JUST LN Equity</stp>
        <stp>CRNCY</stp>
        <stp>[Crispin Spreadsheet.xlsx]Portfolio!R175C3</stp>
        <tr r="C175" s="2"/>
      </tp>
      <tp>
        <v>1.2331000000000001</v>
        <stp/>
        <stp>##V3_BDPV12</stp>
        <stp>EURUSD Curncy</stp>
        <stp>LAST_PRICE</stp>
        <stp>[Crispin Spreadsheet2.xlsx]Portfolio!R275C6</stp>
        <tr r="F275" s="2"/>
      </tp>
      <tp>
        <v>1.2664</v>
        <stp/>
        <stp>##V3_BDPV12</stp>
        <stp>USDAUD Curncy</stp>
        <stp>LAST_PRICE</stp>
        <stp>[Crispin Spreadsheet.xlsx]Portfolio!R321C6</stp>
        <tr r="F321" s="2"/>
      </tp>
      <tp>
        <v>16.437200000000001</v>
        <stp/>
        <stp>##V3_BDPV12</stp>
        <stp>GBPZAR Curncy</stp>
        <stp>LAST_PRICE</stp>
        <stp>[Crispin Spreadsheet2.xlsx]Portfolio!R304C6</stp>
        <tr r="F304" s="2"/>
      </tp>
      <tp t="s">
        <v>FOSUN INTERNATIONAL LTD</v>
        <stp/>
        <stp>##V3_BDPV12</stp>
        <stp>656 HK Equity</stp>
        <stp>NAME</stp>
        <stp>[Crispin Spreadsheet.xlsx]Portfolio!R81C4</stp>
        <tr r="D81" s="2"/>
      </tp>
      <tp>
        <v>24.02</v>
        <stp/>
        <stp>##V3_BDPV12</stp>
        <stp>FTI FP Equity</stp>
        <stp>PX_YEST_CLOSE</stp>
        <stp>[Crispin Spreadsheet.xlsx]Portfolio!R55C5</stp>
        <tr r="E55" s="2"/>
      </tp>
      <tp t="s">
        <v>EUR</v>
        <stp/>
        <stp>##V3_BDPV12</stp>
        <stp>METSO FH Equity</stp>
        <stp>CRNCY</stp>
        <stp>[Crispin Spreadsheet.xlsx]Portfolio!R39C3</stp>
        <tr r="C39" s="2"/>
      </tp>
      <tp t="s">
        <v>B&amp;M EUROPEAN VALUE RETAIL SA</v>
        <stp/>
        <stp>##V3_BDPV12</stp>
        <stp>BME LN Equity</stp>
        <stp>NAME</stp>
        <stp>[Crispin Spreadsheet.xlsx]Portfolio!R151C4</stp>
        <tr r="D151" s="2"/>
      </tp>
      <tp t="s">
        <v>ACACIA MINING PLC</v>
        <stp/>
        <stp>##V3_BDPV12</stp>
        <stp>ACA LN Equity</stp>
        <stp>NAME</stp>
        <stp>[Crispin Spreadsheet.xlsx]Portfolio!R145C4</stp>
        <tr r="D145" s="2"/>
      </tp>
      <tp t="s">
        <v>AUD</v>
        <stp/>
        <stp>##V3_BDPV12</stp>
        <stp>GMA AU Equity</stp>
        <stp>CRNCY</stp>
        <stp>[Crispin Spreadsheet.xlsx]Portfolio!R14C3</stp>
        <tr r="C14" s="2"/>
      </tp>
      <tp>
        <v>69.41</v>
        <stp/>
        <stp>##V3_BDPV12</stp>
        <stp>LAMR US Equity</stp>
        <stp>LAST_PRICE</stp>
        <stp>[Crispin Spreadsheet.xlsx]Portfolio!R232C6</stp>
        <tr r="F232" s="2"/>
      </tp>
      <tp>
        <v>395.6</v>
        <stp/>
        <stp>##V3_BDPV12</stp>
        <stp>ASHM LN Equity</stp>
        <stp>LAST_PRICE</stp>
        <stp>[Crispin Spreadsheet.xlsx]Portfolio!R149C6</stp>
        <tr r="F149" s="2"/>
      </tp>
      <tp>
        <v>75</v>
        <stp/>
        <stp>##V3_BDPV12</stp>
        <stp>NESN SW Equity</stp>
        <stp>LAST_PRICE</stp>
        <stp>[Crispin Spreadsheet.xlsx]Portfolio!R140C6</stp>
        <tr r="F140" s="2"/>
      </tp>
      <tp>
        <v>6140</v>
        <stp/>
        <stp>##V3_BDPV12</stp>
        <stp>RRS LN Equity</stp>
        <stp>PX_YEST_CLOSE</stp>
        <stp>[Crispin Spreadsheet.xlsx]Portfolio!R188C5</stp>
        <tr r="E188" s="2"/>
      </tp>
      <tp>
        <v>15.625</v>
        <stp/>
        <stp>##V3_BDPV12</stp>
        <stp>SLP LN Equity</stp>
        <stp>PX_YEST_CLOSE</stp>
        <stp>[Crispin Spreadsheet.xlsx]Portfolio!R198C5</stp>
        <tr r="E198" s="2"/>
      </tp>
      <tp>
        <v>32478</v>
        <stp/>
        <stp>##V3_BDPV12</stp>
        <stp>KIO SJ Equity</stp>
        <stp>PX_YEST_CLOSE</stp>
        <stp>[Crispin Spreadsheet.xlsx]Portfolio!R128C5</stp>
        <tr r="E128" s="2"/>
      </tp>
      <tp t="s">
        <v>CHF</v>
        <stp/>
        <stp>##V3_BDPV12</stp>
        <stp>NESN SW Equity</stp>
        <stp>CRNCY</stp>
        <stp>[Crispin Spreadsheet.xlsx]Portfolio!R140C3</stp>
        <tr r="C140" s="2"/>
      </tp>
      <tp>
        <v>2460</v>
        <stp/>
        <stp>##V3_BDPV12</stp>
        <stp>CCH LN Equity</stp>
        <stp>PX_YEST_CLOSE</stp>
        <stp>[Crispin Spreadsheet.xlsx]Portfolio!R158C5</stp>
        <tr r="E158" s="2"/>
      </tp>
      <tp t="s">
        <v>USD</v>
        <stp/>
        <stp>##V3_BDPV12</stp>
        <stp>LAMR US Equity</stp>
        <stp>CRNCY</stp>
        <stp>[Crispin Spreadsheet.xlsx]Portfolio!R232C3</stp>
        <tr r="C232" s="2"/>
      </tp>
      <tp>
        <v>124.46</v>
        <stp/>
        <stp>##V3_BDPV12</stp>
        <stp>SJM US Equity</stp>
        <stp>PX_YEST_CLOSE</stp>
        <stp>[Crispin Spreadsheet.xlsx]Portfolio!R228C5</stp>
        <tr r="E228" s="2"/>
      </tp>
      <tp t="s">
        <v>GBp</v>
        <stp/>
        <stp>##V3_BDPV12</stp>
        <stp>HWDN LN Equity</stp>
        <stp>CRNCY</stp>
        <stp>[Crispin Spreadsheet.xlsx]Portfolio!R166C3</stp>
        <tr r="C166" s="2"/>
      </tp>
      <tp>
        <v>52.55</v>
        <stp/>
        <stp>##V3_BDPV12</stp>
        <stp>DAL US Equity</stp>
        <stp>LAST_PRICE</stp>
        <stp>[Crispin Spreadsheet2.xlsx]Portfolio!R220C6</stp>
        <tr r="F220" s="2"/>
      </tp>
      <tp>
        <v>1.2331000000000001</v>
        <stp/>
        <stp>##V3_BDPV12</stp>
        <stp>EURUSD Curncy</stp>
        <stp>LAST_PRICE</stp>
        <stp>[Crispin Spreadsheet2.xlsx]Portfolio!R294C6</stp>
        <tr r="F294" s="2"/>
      </tp>
      <tp>
        <v>1.56169</v>
        <stp/>
        <stp>##V3_BDPV12</stp>
        <stp>EURAUD Curncy</stp>
        <stp>LAST_PRICE</stp>
        <stp>[Crispin Spreadsheet2.xlsx]Portfolio!R314C6</stp>
        <tr r="F314" s="2"/>
      </tp>
      <tp>
        <v>12.815</v>
        <stp/>
        <stp>##V3_BDPV12</stp>
        <stp>RDC US Equity</stp>
        <stp>LAST_PRICE</stp>
        <stp>[Crispin Spreadsheet.xlsx]Portfolio!R243C6</stp>
        <tr r="F243" s="2"/>
      </tp>
      <tp t="s">
        <v>LIBERTY MEDIA CORP-LIBERTY-C</v>
        <stp/>
        <stp>##V3_BDPV12</stp>
        <stp>FWONK US Equity</stp>
        <stp>NAME</stp>
        <stp>[Crispin Spreadsheet.xlsx]Portfolio!R234C4</stp>
        <tr r="D234" s="2"/>
      </tp>
      <tp t="s">
        <v>KUMBA IRON ORE LTD</v>
        <stp/>
        <stp>##V3_BDPV12</stp>
        <stp>KIO SJ Equity</stp>
        <stp>NAME</stp>
        <stp>[Crispin Spreadsheet.xlsx]Portfolio!R128C4</stp>
        <tr r="D128" s="2"/>
      </tp>
      <tp t="s">
        <v>LAFARGEHOLCIM LTD-REG</v>
        <stp/>
        <stp>##V3_BDPV12</stp>
        <stp>LHN SW Equity</stp>
        <stp>NAME</stp>
        <stp>[Crispin Spreadsheet.xlsx]Portfolio!R139C4</stp>
        <tr r="D139" s="2"/>
      </tp>
      <tp t="s">
        <v>TRANSOCEAN LTD</v>
        <stp/>
        <stp>##V3_BDPV12</stp>
        <stp>RIG US Equity</stp>
        <stp>NAME</stp>
        <stp>[Crispin Spreadsheet.xlsx]Portfolio!R250C4</stp>
        <tr r="D250" s="2"/>
      </tp>
      <tp t="s">
        <v>DART GROUP PLC</v>
        <stp/>
        <stp>##V3_BDPV12</stp>
        <stp>DTG LN Equity</stp>
        <stp>NAME</stp>
        <stp>[Crispin Spreadsheet.xlsx]Portfolio!R160C4</stp>
        <tr r="D160" s="2"/>
      </tp>
      <tp t="s">
        <v>MAN GROUP PLC</v>
        <stp/>
        <stp>##V3_BDPV12</stp>
        <stp>EMG LN Equity</stp>
        <stp>NAME</stp>
        <stp>[Crispin Spreadsheet.xlsx]Portfolio!R180C4</stp>
        <tr r="D180" s="2"/>
      </tp>
      <tp t="s">
        <v>ABCAM PLC</v>
        <stp/>
        <stp>##V3_BDPV12</stp>
        <stp>ABC LN Equity</stp>
        <stp>NAME</stp>
        <stp>[Crispin Spreadsheet.xlsx]Portfolio!R144C4</stp>
        <tr r="D144" s="2"/>
      </tp>
      <tp t="s">
        <v>HEXAGON AB-B SHS</v>
        <stp/>
        <stp>##V3_BDPV12</stp>
        <stp>HEXAB SS Equity</stp>
        <stp>NAME</stp>
        <stp>[Crispin Spreadsheet.xlsx]Portfolio!R133C4</stp>
        <tr r="D133" s="2"/>
      </tp>
      <tp t="s">
        <v>GBp</v>
        <stp/>
        <stp>##V3_BDPV12</stp>
        <stp>DMGT LN Equity</stp>
        <stp>CRNCY</stp>
        <stp>[Crispin Spreadsheet.xlsx]Portfolio!R159C3</stp>
        <tr r="C159" s="2"/>
      </tp>
      <tp t="s">
        <v>EUR</v>
        <stp/>
        <stp>##V3_BDPV12</stp>
        <stp>MT NA Equity</stp>
        <stp>CRNCY</stp>
        <stp>[Crispin Spreadsheet.xlsx]Portfolio!R113C3</stp>
        <tr r="C113" s="2"/>
      </tp>
      <tp>
        <v>56.575000000000003</v>
        <stp/>
        <stp>##V3_BDPV12</stp>
        <stp>USDRUB Curncy</stp>
        <stp>LAST_PRICE</stp>
        <stp>[Crispin Spreadsheet2.xlsx]Portfolio!R317C6</stp>
        <tr r="F317" s="2"/>
      </tp>
      <tp>
        <v>2469</v>
        <stp/>
        <stp>##V3_BDPV12</stp>
        <stp>CCH LN Equity</stp>
        <stp>LAST_PRICE</stp>
        <stp>[Crispin Spreadsheet.xlsx]Portfolio!R158C6</stp>
        <tr r="F158" s="2"/>
      </tp>
      <tp>
        <v>1.56169</v>
        <stp/>
        <stp>##V3_BDPV12</stp>
        <stp>EURAUD Curncy</stp>
        <stp>LAST_PRICE</stp>
        <stp>[Crispin Spreadsheet2.xlsx]Portfolio!R267C6</stp>
        <tr r="F267" s="2"/>
      </tp>
      <tp>
        <v>1.2664</v>
        <stp/>
        <stp>##V3_BDPV12</stp>
        <stp>USDAUD Curncy</stp>
        <stp>LAST_PRICE</stp>
        <stp>[Crispin Spreadsheet.xlsx]Portfolio!R293C6</stp>
        <tr r="F293" s="2"/>
      </tp>
      <tp>
        <v>40.42</v>
        <stp/>
        <stp>##V3_BDPV12</stp>
        <stp>CAR US Equity</stp>
        <stp>LAST_PRICE</stp>
        <stp>[Crispin Spreadsheet2.xlsx]Portfolio!R213C6</stp>
        <tr r="F213" s="2"/>
      </tp>
      <tp>
        <v>171.7</v>
        <stp/>
        <stp>##V3_BDPV12</stp>
        <stp>ITV LN Equity</stp>
        <stp>LAST_PRICE</stp>
        <stp>[Crispin Spreadsheet.xlsx]Portfolio!R172C6</stp>
        <tr r="F172" s="2"/>
      </tp>
      <tp>
        <v>557.5</v>
        <stp/>
        <stp>##V3_BDPV12</stp>
        <stp>LRE LN Equity</stp>
        <stp>LAST_PRICE</stp>
        <stp>[Crispin Spreadsheet.xlsx]Portfolio!R177C6</stp>
        <tr r="F177" s="2"/>
      </tp>
      <tp>
        <v>8.5000000000000006E-2</v>
        <stp/>
        <stp>##V3_BDPV12</stp>
        <stp>SVH AU Equity</stp>
        <stp>PX_YEST_CLOSE</stp>
        <stp>[Crispin Spreadsheet.xlsx]Portfolio!R16C5</stp>
        <tr r="E16" s="2"/>
      </tp>
      <tp>
        <v>193</v>
        <stp/>
        <stp>##V3_BDPV12</stp>
        <stp>WDH DC Equity</stp>
        <stp>PX_YEST_CLOSE</stp>
        <stp>[Crispin Spreadsheet.xlsx]Portfolio!R36C5</stp>
        <tr r="E36" s="2"/>
      </tp>
      <tp>
        <v>109.2</v>
        <stp/>
        <stp>##V3_BDPV12</stp>
        <stp>RCO FP Equity</stp>
        <stp>PX_YEST_CLOSE</stp>
        <stp>[Crispin Spreadsheet.xlsx]Portfolio!R51C5</stp>
        <tr r="E51" s="2"/>
      </tp>
      <tp t="s">
        <v>MARINE HARVEST</v>
        <stp/>
        <stp>##V3_BDPV12</stp>
        <stp>MHG NO Equity</stp>
        <stp>NAME</stp>
        <stp>[Crispin Spreadsheet.xlsx]Portfolio!R121C4</stp>
        <tr r="D121" s="2"/>
      </tp>
      <tp t="s">
        <v>NOK</v>
        <stp/>
        <stp>##V3_BDPV12</stp>
        <stp>NODL NO Equity</stp>
        <stp>CRNCY</stp>
        <stp>[Crispin Spreadsheet.xlsx]Portfolio!R122C3</stp>
        <tr r="C122" s="2"/>
      </tp>
      <tp t="s">
        <v>GBp</v>
        <stp/>
        <stp>##V3_BDPV12</stp>
        <stp>HMSO LN Equity</stp>
        <stp>CRNCY</stp>
        <stp>[Crispin Spreadsheet.xlsx]Portfolio!R164C3</stp>
        <tr r="C164" s="2"/>
      </tp>
      <tp>
        <v>2.7949999999999999</v>
        <stp/>
        <stp>##V3_BDPV12</stp>
        <stp>WFT US Equity</stp>
        <stp>LAST_PRICE</stp>
        <stp>[Crispin Spreadsheet2.xlsx]Portfolio!R255C6</stp>
        <tr r="F255" s="2"/>
      </tp>
      <tp>
        <v>1.56169</v>
        <stp/>
        <stp>##V3_BDPV12</stp>
        <stp>EURAUD Curncy</stp>
        <stp>LAST_PRICE</stp>
        <stp>[Crispin Spreadsheet2.xlsx]Portfolio!R286C6</stp>
        <tr r="F286" s="2"/>
      </tp>
      <tp>
        <v>114.91200000000001</v>
        <stp/>
        <stp>##V3_BDPV12</stp>
        <stp>HURLN 7.5 07/24/22 Corp</stp>
        <stp>PX_YEST_CLOSE</stp>
        <stp>[Crispin Spreadsheet.xlsx]Portfolio!R98C5</stp>
        <tr r="E98" s="2"/>
      </tp>
      <tp>
        <v>1.2331000000000001</v>
        <stp/>
        <stp>##V3_BDPV12</stp>
        <stp>EURUSD Curncy</stp>
        <stp>LAST_PRICE</stp>
        <stp>[Crispin Spreadsheet2.xlsx]Portfolio!R3C16</stp>
        <tr r="P3" s="2"/>
      </tp>
      <tp>
        <v>139.15</v>
        <stp/>
        <stp>##V3_BDPV12</stp>
        <stp>WCH GY Equity</stp>
        <stp>PX_YEST_CLOSE</stp>
        <stp>[Crispin Spreadsheet.xlsx]Portfolio!R71C5</stp>
        <tr r="E71" s="2"/>
      </tp>
      <tp t="s">
        <v>VODAFONE GROUP PLC</v>
        <stp/>
        <stp>##V3_BDPV12</stp>
        <stp>VOD LN Equity</stp>
        <stp>NAME</stp>
        <stp>[Crispin Spreadsheet.xlsx]Portfolio!R205C4</stp>
        <tr r="D205" s="2"/>
      </tp>
      <tp t="s">
        <v>PENDRAGON PLC</v>
        <stp/>
        <stp>##V3_BDPV12</stp>
        <stp>PDG LN Equity</stp>
        <stp>NAME</stp>
        <stp>[Crispin Spreadsheet.xlsx]Portfolio!R186C4</stp>
        <tr r="D186" s="2"/>
      </tp>
      <tp t="s">
        <v>AUD</v>
        <stp/>
        <stp>##V3_BDPV12</stp>
        <stp>CBA AU Equity</stp>
        <stp>CRNCY</stp>
        <stp>[Crispin Spreadsheet.xlsx]Portfolio!R11C3</stp>
        <tr r="C11" s="2"/>
      </tp>
      <tp>
        <v>1.2413000000000001</v>
        <stp/>
        <stp>##V3_BDPV12</stp>
        <stp>EUR Curncy</stp>
        <stp>PREV_CLOSE_VALUE_REALTIME</stp>
        <stp>[Crispin Spreadsheet.xlsx]Portfolio!R86C28</stp>
        <tr r="AB86" s="2"/>
      </tp>
      <tp>
        <v>1.2413000000000001</v>
        <stp/>
        <stp>##V3_BDPV12</stp>
        <stp>EUR Curncy</stp>
        <stp>PREV_CLOSE_VALUE_REALTIME</stp>
        <stp>[Crispin Spreadsheet.xlsx]Portfolio!R88C28</stp>
        <tr r="AB88" s="2"/>
      </tp>
      <tp>
        <v>1.2413000000000001</v>
        <stp/>
        <stp>##V3_BDPV12</stp>
        <stp>EUR Curncy</stp>
        <stp>PREV_CLOSE_VALUE_REALTIME</stp>
        <stp>[Crispin Spreadsheet.xlsx]Portfolio!R32C28</stp>
        <tr r="AB32" s="2"/>
      </tp>
      <tp>
        <v>1.2413000000000001</v>
        <stp/>
        <stp>##V3_BDPV12</stp>
        <stp>EUR Curncy</stp>
        <stp>PREV_CLOSE_VALUE_REALTIME</stp>
        <stp>[Crispin Spreadsheet.xlsx]Portfolio!R12C28</stp>
        <tr r="AB12" s="2"/>
      </tp>
      <tp>
        <v>1.2413000000000001</v>
        <stp/>
        <stp>##V3_BDPV12</stp>
        <stp>EUR Curncy</stp>
        <stp>PREV_CLOSE_VALUE_REALTIME</stp>
        <stp>[Crispin Spreadsheet.xlsx]Portfolio!R66C28</stp>
        <tr r="AB66" s="2"/>
      </tp>
      <tp t="s">
        <v>USD</v>
        <stp/>
        <stp>##V3_BDPV12</stp>
        <stp>CRUS US Equity</stp>
        <stp>CRNCY</stp>
        <stp>[Crispin Spreadsheet.xlsx]Portfolio!R218C3</stp>
        <tr r="C218" s="2"/>
      </tp>
      <tp>
        <v>1</v>
        <stp/>
        <stp>##V3_BDPV12</stp>
        <stp>EURCHF Curncy</stp>
        <stp>QUOTE_FACTOR</stp>
        <stp>[Crispin Spreadsheet.xlsx]Portfolio!R138C11</stp>
        <tr r="K138" s="2"/>
      </tp>
      <tp>
        <v>1</v>
        <stp/>
        <stp>##V3_BDPV12</stp>
        <stp>EURCHF Curncy</stp>
        <stp>QUOTE_FACTOR</stp>
        <stp>[Crispin Spreadsheet.xlsx]Portfolio!R139C11</stp>
        <tr r="K139" s="2"/>
      </tp>
      <tp>
        <v>1</v>
        <stp/>
        <stp>##V3_BDPV12</stp>
        <stp>EURCHF Curncy</stp>
        <stp>QUOTE_FACTOR</stp>
        <stp>[Crispin Spreadsheet.xlsx]Portfolio!R140C11</stp>
        <tr r="K140" s="2"/>
      </tp>
      <tp>
        <v>1</v>
        <stp/>
        <stp>##V3_BDPV12</stp>
        <stp>EURCHF Curncy</stp>
        <stp>QUOTE_FACTOR</stp>
        <stp>[Crispin Spreadsheet.xlsx]Portfolio!R141C11</stp>
        <tr r="K141" s="2"/>
      </tp>
      <tp>
        <v>8.0886999999999993</v>
        <stp/>
        <stp>##V3_BDPV12</stp>
        <stp>USDSEK Curncy</stp>
        <stp>LAST_PRICE</stp>
        <stp>[Crispin Spreadsheet2.xlsx]Portfolio!R288C6</stp>
        <tr r="F288" s="2"/>
      </tp>
      <tp>
        <v>16.437200000000001</v>
        <stp/>
        <stp>##V3_BDPV12</stp>
        <stp>GBPZAR Curncy</stp>
        <stp>LAST_PRICE</stp>
        <stp>[Crispin Spreadsheet2.xlsx]Portfolio!R290C6</stp>
        <tr r="F290" s="2"/>
      </tp>
      <tp>
        <v>21.89</v>
        <stp/>
        <stp>##V3_BDPV12</stp>
        <stp>GGP US Equity</stp>
        <stp>LAST_PRICE</stp>
        <stp>[Crispin Spreadsheet2.xlsx]Portfolio!R223C6</stp>
        <tr r="F223" s="2"/>
      </tp>
      <tp>
        <v>22.73</v>
        <stp/>
        <stp>##V3_BDPV12</stp>
        <stp>TKA GY Equity</stp>
        <stp>PX_YEST_CLOSE</stp>
        <stp>[Crispin Spreadsheet.xlsx]Portfolio!R69C5</stp>
        <tr r="E69" s="2"/>
      </tp>
      <tp>
        <v>118.2</v>
        <stp/>
        <stp>##V3_BDPV12</stp>
        <stp>AMBUB DC Equity</stp>
        <stp>PX_YEST_CLOSE</stp>
        <stp>[Crispin Spreadsheet.xlsx]Portfolio!R35C5</stp>
        <tr r="E35" s="2"/>
      </tp>
      <tp t="s">
        <v>ROWAN COMPANIES PLC-A</v>
        <stp/>
        <stp>##V3_BDPV12</stp>
        <stp>RDC US Equity</stp>
        <stp>NAME</stp>
        <stp>[Crispin Spreadsheet.xlsx]Portfolio!R243C4</stp>
        <tr r="D243" s="2"/>
      </tp>
      <tp t="s">
        <v>GREENCORE GROUP PLC</v>
        <stp/>
        <stp>##V3_BDPV12</stp>
        <stp>GNC LN Equity</stp>
        <stp>NAME</stp>
        <stp>[Crispin Spreadsheet.xlsx]Portfolio!R163C4</stp>
        <tr r="D163" s="2"/>
      </tp>
      <tp t="s">
        <v>COCA-COLA HBC AG-DI</v>
        <stp/>
        <stp>##V3_BDPV12</stp>
        <stp>CCH LN Equity</stp>
        <stp>NAME</stp>
        <stp>[Crispin Spreadsheet.xlsx]Portfolio!R158C4</stp>
        <tr r="D158" s="2"/>
      </tp>
      <tp t="s">
        <v>EUR</v>
        <stp/>
        <stp>##V3_BDPV12</stp>
        <stp>ERF FP Equity</stp>
        <stp>CRNCY</stp>
        <stp>[Crispin Spreadsheet.xlsx]Portfolio!R47C3</stp>
        <tr r="C47" s="2"/>
      </tp>
      <tp t="s">
        <v>EUR</v>
        <stp/>
        <stp>##V3_BDPV12</stp>
        <stp>ORA FP Equity</stp>
        <stp>CRNCY</stp>
        <stp>[Crispin Spreadsheet.xlsx]Portfolio!R50C3</stp>
        <tr r="C50" s="2"/>
      </tp>
      <tp t="s">
        <v>USD</v>
        <stp/>
        <stp>##V3_BDPV12</stp>
        <stp>CACC US Equity</stp>
        <stp>CRNCY</stp>
        <stp>[Crispin Spreadsheet.xlsx]Portfolio!R219C3</stp>
        <tr r="C219" s="2"/>
      </tp>
      <tp t="s">
        <v>SEK</v>
        <stp/>
        <stp>##V3_BDPV12</stp>
        <stp>JM SS Equity</stp>
        <stp>CRNCY</stp>
        <stp>[Crispin Spreadsheet.xlsx]Portfolio!R134C3</stp>
        <tr r="C134" s="2"/>
      </tp>
      <tp>
        <v>8.0886999999999993</v>
        <stp/>
        <stp>##V3_BDPV12</stp>
        <stp>USDSEK Curncy</stp>
        <stp>LAST_PRICE</stp>
        <stp>[Crispin Spreadsheet2.xlsx]Portfolio!R269C6</stp>
        <tr r="F269" s="2"/>
      </tp>
      <tp>
        <v>56.575000000000003</v>
        <stp/>
        <stp>##V3_BDPV12</stp>
        <stp>USDRUB Curncy</stp>
        <stp>LAST_PRICE</stp>
        <stp>[Crispin Spreadsheet2.xlsx]Portfolio!R270C6</stp>
        <tr r="F270" s="2"/>
      </tp>
      <tp>
        <v>55.18</v>
        <stp/>
        <stp>##V3_BDPV12</stp>
        <stp>LHN SW Equity</stp>
        <stp>LAST_PRICE</stp>
        <stp>[Crispin Spreadsheet2.xlsx]Portfolio!R139C6</stp>
        <tr r="F139" s="2"/>
      </tp>
      <tp>
        <v>1.56169</v>
        <stp/>
        <stp>##V3_BDPV12</stp>
        <stp>EURAUD Curncy</stp>
        <stp>LAST_PRICE</stp>
        <stp>[Crispin Spreadsheet2.xlsx]Portfolio!R300C6</stp>
        <tr r="F300" s="2"/>
      </tp>
      <tp>
        <v>1.2664</v>
        <stp/>
        <stp>##V3_BDPV12</stp>
        <stp>USDAUD Curncy</stp>
        <stp>LAST_PRICE</stp>
        <stp>[Crispin Spreadsheet.xlsx]Portfolio!R274C6</stp>
        <tr r="F274" s="2"/>
      </tp>
      <tp>
        <v>16.437200000000001</v>
        <stp/>
        <stp>##V3_BDPV12</stp>
        <stp>GBPZAR Curncy</stp>
        <stp>LAST_PRICE</stp>
        <stp>[Crispin Spreadsheet2.xlsx]Portfolio!R271C6</stp>
        <tr r="F271" s="2"/>
      </tp>
      <tp>
        <v>545.79999999999995</v>
        <stp/>
        <stp>##V3_BDPV12</stp>
        <stp>JUP LN Equity</stp>
        <stp>LAST_PRICE</stp>
        <stp>[Crispin Spreadsheet.xlsx]Portfolio!R176C6</stp>
        <tr r="F176" s="2"/>
      </tp>
      <tp>
        <v>85.3</v>
        <stp/>
        <stp>##V3_BDPV12</stp>
        <stp>ABI BB Equity</stp>
        <stp>PX_YEST_CLOSE</stp>
        <stp>[Crispin Spreadsheet.xlsx]Portfolio!R22C5</stp>
        <tr r="E22" s="2"/>
      </tp>
      <tp>
        <v>97.78</v>
        <stp/>
        <stp>##V3_BDPV12</stp>
        <stp>WDI GY Equity</stp>
        <stp>PX_YEST_CLOSE</stp>
        <stp>[Crispin Spreadsheet.xlsx]Portfolio!R72C5</stp>
        <tr r="E72" s="2"/>
      </tp>
      <tp t="s">
        <v>DAILY MAIL&amp;GENERAL TST-A NV</v>
        <stp/>
        <stp>##V3_BDPV12</stp>
        <stp>DMGT LN Equity</stp>
        <stp>NAME</stp>
        <stp>[Crispin Spreadsheet.xlsx]Portfolio!R159C4</stp>
        <tr r="D159" s="2"/>
      </tp>
      <tp>
        <v>1.97</v>
        <stp/>
        <stp>##V3_BDPV12</stp>
        <stp>ALPHA GA Equity</stp>
        <stp>PX_YEST_CLOSE</stp>
        <stp>[Crispin Spreadsheet.xlsx]Portfolio!R75C5</stp>
        <tr r="E75" s="2"/>
      </tp>
      <tp t="s">
        <v>KINROSS GOLD CORP</v>
        <stp/>
        <stp>##V3_BDPV12</stp>
        <stp>KGC US Equity</stp>
        <stp>NAME</stp>
        <stp>[Crispin Spreadsheet.xlsx]Portfolio!R230C4</stp>
        <tr r="D230" s="2"/>
      </tp>
      <tp t="s">
        <v>HUNTER DOUGLAS NV</v>
        <stp/>
        <stp>##V3_BDPV12</stp>
        <stp>HDG NA Equity</stp>
        <stp>NAME</stp>
        <stp>[Crispin Spreadsheet.xlsx]Portfolio!R114C4</stp>
        <tr r="D114" s="2"/>
      </tp>
      <tp t="s">
        <v>DEBENHAMS PLC</v>
        <stp/>
        <stp>##V3_BDPV12</stp>
        <stp>DEB LN Equity</stp>
        <stp>NAME</stp>
        <stp>[Crispin Spreadsheet.xlsx]Portfolio!R161C4</stp>
        <tr r="D161" s="2"/>
      </tp>
      <tp t="s">
        <v>BERKELEY GROUP HOLDINGS/THE</v>
        <stp/>
        <stp>##V3_BDPV12</stp>
        <stp>BKG LN Equity</stp>
        <stp>NAME</stp>
        <stp>[Crispin Spreadsheet.xlsx]Portfolio!R154C4</stp>
        <tr r="D154" s="2"/>
      </tp>
      <tp t="s">
        <v>GBp</v>
        <stp/>
        <stp>##V3_BDPV12</stp>
        <stp>INCH LN Equity</stp>
        <stp>CRNCY</stp>
        <stp>[Crispin Spreadsheet.xlsx]Portfolio!R170C3</stp>
        <tr r="C170" s="2"/>
      </tp>
      <tp t="s">
        <v>GBp</v>
        <stp/>
        <stp>##V3_BDPV12</stp>
        <stp>ANTO LN Equity</stp>
        <stp>CRNCY</stp>
        <stp>[Crispin Spreadsheet.xlsx]Portfolio!R148C3</stp>
        <tr r="C148" s="2"/>
      </tp>
      <tp t="s">
        <v>USD</v>
        <stp/>
        <stp>##V3_BDPV12</stp>
        <stp>LULU US Equity</stp>
        <stp>CRNCY</stp>
        <stp>[Crispin Spreadsheet.xlsx]Portfolio!R235C3</stp>
        <tr r="C235" s="2"/>
      </tp>
      <tp t="s">
        <v>CHF</v>
        <stp/>
        <stp>##V3_BDPV12</stp>
        <stp>ARYN SW Equity</stp>
        <stp>CRNCY</stp>
        <stp>[Crispin Spreadsheet.xlsx]Portfolio!R138C3</stp>
        <tr r="C138" s="2"/>
      </tp>
      <tp>
        <v>1</v>
        <stp/>
        <stp>##V3_BDPV12</stp>
        <stp>EURAUD Curncy</stp>
        <stp>QUOTE_FACTOR</stp>
        <stp>[Crispin Spreadsheet.xlsx]Portfolio!R300C11</stp>
        <tr r="K300" s="2"/>
      </tp>
      <tp>
        <v>1</v>
        <stp/>
        <stp>##V3_BDPV12</stp>
        <stp>EURAUD Curncy</stp>
        <stp>QUOTE_FACTOR</stp>
        <stp>[Crispin Spreadsheet.xlsx]Portfolio!R314C11</stp>
        <tr r="K314" s="2"/>
      </tp>
      <tp>
        <v>335.49</v>
        <stp/>
        <stp>##V3_BDPV12</stp>
        <stp>TSLA US Equity</stp>
        <stp>PX_YEST_CLOSE</stp>
        <stp>[Crispin Spreadsheet.xlsx]Portfolio!R248C5</stp>
        <tr r="E248" s="2"/>
      </tp>
      <tp>
        <v>1</v>
        <stp/>
        <stp>##V3_BDPV12</stp>
        <stp>EURAUD Curncy</stp>
        <stp>QUOTE_FACTOR</stp>
        <stp>[Crispin Spreadsheet.xlsx]Portfolio!R286C11</stp>
        <tr r="K286" s="2"/>
      </tp>
      <tp>
        <v>1</v>
        <stp/>
        <stp>##V3_BDPV12</stp>
        <stp>EURAUD Curncy</stp>
        <stp>QUOTE_FACTOR</stp>
        <stp>[Crispin Spreadsheet.xlsx]Portfolio!R267C11</stp>
        <tr r="K267" s="2"/>
      </tp>
      <tp>
        <v>50.35</v>
        <stp/>
        <stp>##V3_BDPV12</stp>
        <stp>TUP US Equity</stp>
        <stp>LAST_PRICE</stp>
        <stp>[Crispin Spreadsheet.xlsx]Portfolio!R252C6</stp>
        <tr r="F252" s="2"/>
      </tp>
      <tp>
        <v>56.575000000000003</v>
        <stp/>
        <stp>##V3_BDPV12</stp>
        <stp>USDRUB Curncy</stp>
        <stp>LAST_PRICE</stp>
        <stp>[Crispin Spreadsheet2.xlsx]Portfolio!R303C6</stp>
        <tr r="F303" s="2"/>
      </tp>
      <tp>
        <v>156.94999999999999</v>
        <stp/>
        <stp>##V3_BDPV12</stp>
        <stp>CAT US Equity</stp>
        <stp>LAST_PRICE</stp>
        <stp>[Crispin Spreadsheet2.xlsx]Portfolio!R217C6</stp>
        <tr r="F217" s="2"/>
      </tp>
      <tp>
        <v>1.2664</v>
        <stp/>
        <stp>##V3_BDPV12</stp>
        <stp>USDAUD Curncy</stp>
        <stp>LAST_PRICE</stp>
        <stp>[Crispin Spreadsheet.xlsx]Portfolio!R307C6</stp>
        <tr r="F307" s="2"/>
      </tp>
      <tp>
        <v>39.53</v>
        <stp/>
        <stp>##V3_BDPV12</stp>
        <stp>NAV US Equity</stp>
        <stp>LAST_PRICE</stp>
        <stp>[Crispin Spreadsheet2.xlsx]Portfolio!R237C6</stp>
        <tr r="F237" s="2"/>
      </tp>
      <tp>
        <v>36</v>
        <stp/>
        <stp>##V3_BDPV12</stp>
        <stp>HUM LN Equity</stp>
        <stp>LAST_PRICE</stp>
        <stp>[Crispin Spreadsheet.xlsx]Portfolio!R167C6</stp>
        <tr r="F167" s="2"/>
      </tp>
      <tp>
        <v>33.020000000000003</v>
        <stp/>
        <stp>##V3_BDPV12</stp>
        <stp>DEC FP Equity</stp>
        <stp>PX_YEST_CLOSE</stp>
        <stp>[Crispin Spreadsheet.xlsx]Portfolio!R49C5</stp>
        <tr r="E49" s="2"/>
      </tp>
      <tp t="s">
        <v>SOTHEBY'S</v>
        <stp/>
        <stp>##V3_BDPV12</stp>
        <stp>BID US Equity</stp>
        <stp>NAME</stp>
        <stp>[Crispin Spreadsheet.xlsx]Portfolio!R246C4</stp>
        <tr r="D246" s="2"/>
      </tp>
      <tp t="s">
        <v>KRAFT HEINZ CO/THE</v>
        <stp/>
        <stp>##V3_BDPV12</stp>
        <stp>KHC US Equity</stp>
        <stp>NAME</stp>
        <stp>[Crispin Spreadsheet.xlsx]Portfolio!R231C4</stp>
        <tr r="D231" s="2"/>
      </tp>
      <tp t="s">
        <v>LANCASHIRE HOLDINGS LTD</v>
        <stp/>
        <stp>##V3_BDPV12</stp>
        <stp>LRE LN Equity</stp>
        <stp>NAME</stp>
        <stp>[Crispin Spreadsheet.xlsx]Portfolio!R177C4</stp>
        <tr r="D177" s="2"/>
      </tp>
      <tp t="s">
        <v>EUR</v>
        <stp/>
        <stp>##V3_BDPV12</stp>
        <stp>EDF FP Equity</stp>
        <stp>CRNCY</stp>
        <stp>[Crispin Spreadsheet.xlsx]Portfolio!R45C3</stp>
        <tr r="C45" s="2"/>
      </tp>
      <tp t="s">
        <v>EUR</v>
        <stp/>
        <stp>##V3_BDPV12</stp>
        <stp>FCA IM Equity</stp>
        <stp>CRNCY</stp>
        <stp>[Crispin Spreadsheet.xlsx]Portfolio!R92C3</stp>
        <tr r="C92" s="2"/>
      </tp>
      <tp t="s">
        <v>EUR</v>
        <stp/>
        <stp>##V3_BDPV12</stp>
        <stp>SDF GY Equity</stp>
        <stp>CRNCY</stp>
        <stp>[Crispin Spreadsheet.xlsx]Portfolio!R65C3</stp>
        <tr r="C65" s="2"/>
      </tp>
      <tp>
        <v>102.3</v>
        <stp/>
        <stp>##V3_BDPV12</stp>
        <stp>TALK LN Equity</stp>
        <stp>PX_YEST_CLOSE</stp>
        <stp>[Crispin Spreadsheet.xlsx]Portfolio!R199C5</stp>
        <tr r="E199" s="2"/>
      </tp>
      <tp t="s">
        <v>GBp</v>
        <stp/>
        <stp>##V3_BDPV12</stp>
        <stp>INTU LN Equity</stp>
        <stp>CRNCY</stp>
        <stp>[Crispin Spreadsheet.xlsx]Portfolio!R171C3</stp>
        <tr r="C171" s="2"/>
      </tp>
      <tp t="s">
        <v>GBp</v>
        <stp/>
        <stp>##V3_BDPV12</stp>
        <stp>ASHM LN Equity</stp>
        <stp>CRNCY</stp>
        <stp>[Crispin Spreadsheet.xlsx]Portfolio!R149C3</stp>
        <tr r="C149" s="2"/>
      </tp>
      <tp>
        <v>150.5</v>
        <stp/>
        <stp>##V3_BDPV12</stp>
        <stp>MHG NO Equity</stp>
        <stp>LAST_PRICE</stp>
        <stp>[Crispin Spreadsheet.xlsx]Portfolio!R121C6</stp>
        <tr r="F121" s="2"/>
      </tp>
      <tp>
        <v>70.599999999999994</v>
        <stp/>
        <stp>##V3_BDPV12</stp>
        <stp>HDG NA Equity</stp>
        <stp>LAST_PRICE</stp>
        <stp>[Crispin Spreadsheet.xlsx]Portfolio!R114C6</stp>
        <tr r="F114" s="2"/>
      </tp>
      <tp>
        <v>3.93</v>
        <stp/>
        <stp>##V3_BDPV12</stp>
        <stp>KGC US Equity</stp>
        <stp>LAST_PRICE</stp>
        <stp>[Crispin Spreadsheet2.xlsx]Portfolio!R230C6</stp>
        <tr r="F230" s="2"/>
      </tp>
      <tp>
        <v>176.5</v>
        <stp/>
        <stp>##V3_BDPV12</stp>
        <stp>OBD LN Equity</stp>
        <stp>LAST_PRICE</stp>
        <stp>[Crispin Spreadsheet.xlsx]Portfolio!R181C6</stp>
        <tr r="F181" s="2"/>
      </tp>
      <tp>
        <v>1.2331000000000001</v>
        <stp/>
        <stp>##V3_BDPV12</stp>
        <stp>EURUSD Curncy</stp>
        <stp>LAST_PRICE</stp>
        <stp>[Crispin Spreadsheet2.xlsx]Portfolio!R322C6</stp>
        <tr r="F322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324"/>
  <sheetViews>
    <sheetView showZeros="0" tabSelected="1" topLeftCell="C1" zoomScale="115" zoomScaleNormal="115" workbookViewId="0">
      <pane ySplit="8" topLeftCell="A9" activePane="bottomLeft" state="frozen"/>
      <selection activeCell="B5" sqref="B5"/>
      <selection pane="bottomLeft" activeCell="D7" sqref="D7"/>
    </sheetView>
  </sheetViews>
  <sheetFormatPr defaultRowHeight="12" x14ac:dyDescent="0.2"/>
  <cols>
    <col min="1" max="1" width="9.85546875" style="1" hidden="1" customWidth="1"/>
    <col min="2" max="2" width="22" style="1" hidden="1" customWidth="1"/>
    <col min="3" max="3" width="12.5703125" style="1" bestFit="1" customWidth="1"/>
    <col min="4" max="4" width="35.140625" style="1" bestFit="1" customWidth="1"/>
    <col min="5" max="5" width="20.42578125" style="2" customWidth="1"/>
    <col min="6" max="6" width="12.5703125" style="2" bestFit="1" customWidth="1"/>
    <col min="7" max="7" width="7.5703125" style="33" bestFit="1" customWidth="1"/>
    <col min="8" max="8" width="9.28515625" style="22" bestFit="1" customWidth="1"/>
    <col min="9" max="9" width="13.85546875" style="25" bestFit="1" customWidth="1"/>
    <col min="10" max="10" width="14.85546875" style="49" hidden="1" customWidth="1"/>
    <col min="11" max="11" width="15.28515625" style="1" hidden="1" customWidth="1"/>
    <col min="12" max="12" width="12.5703125" style="4" bestFit="1" customWidth="1"/>
    <col min="13" max="13" width="11.7109375" style="7" bestFit="1" customWidth="1"/>
    <col min="14" max="14" width="11.85546875" style="8" bestFit="1" customWidth="1"/>
    <col min="15" max="15" width="10.85546875" style="7" bestFit="1" customWidth="1"/>
    <col min="16" max="16" width="11.28515625" style="10" customWidth="1"/>
    <col min="17" max="17" width="8.85546875" style="10" bestFit="1" customWidth="1"/>
    <col min="18" max="18" width="7.42578125" style="161" bestFit="1" customWidth="1"/>
    <col min="19" max="19" width="14.140625" style="33" hidden="1" customWidth="1"/>
    <col min="20" max="20" width="10.85546875" style="1" hidden="1" customWidth="1"/>
    <col min="21" max="21" width="12" style="1" hidden="1" customWidth="1"/>
    <col min="22" max="22" width="13.28515625" style="153" hidden="1" customWidth="1"/>
    <col min="23" max="23" width="13" style="1" hidden="1" customWidth="1"/>
    <col min="24" max="24" width="13" style="20" customWidth="1"/>
    <col min="25" max="25" width="21" style="19" bestFit="1" customWidth="1"/>
    <col min="26" max="26" width="21" style="22" bestFit="1" customWidth="1"/>
    <col min="27" max="27" width="6.5703125" style="157" bestFit="1" customWidth="1"/>
    <col min="28" max="28" width="30" style="21" bestFit="1" customWidth="1"/>
    <col min="29" max="29" width="13" style="178" bestFit="1" customWidth="1"/>
    <col min="30" max="16384" width="9.140625" style="1"/>
  </cols>
  <sheetData>
    <row r="1" spans="1:31" x14ac:dyDescent="0.2">
      <c r="C1" s="197">
        <f ca="1">WORKDAY(D1,-2)</f>
        <v>43147</v>
      </c>
      <c r="D1" s="130">
        <f ca="1">TODAY()</f>
        <v>43151</v>
      </c>
      <c r="I1" s="170" t="s">
        <v>16</v>
      </c>
      <c r="J1" s="171"/>
      <c r="K1" s="171"/>
      <c r="L1" s="172"/>
      <c r="M1" s="170" t="s">
        <v>336</v>
      </c>
      <c r="N1" s="173"/>
      <c r="O1" s="174" t="s">
        <v>338</v>
      </c>
      <c r="P1" s="175"/>
      <c r="Q1" s="176" t="s">
        <v>20</v>
      </c>
      <c r="R1" s="177"/>
      <c r="AC1" s="181"/>
    </row>
    <row r="2" spans="1:31" s="44" customFormat="1" x14ac:dyDescent="0.2">
      <c r="B2" s="44" t="s">
        <v>341</v>
      </c>
      <c r="C2" s="44" t="s">
        <v>340</v>
      </c>
      <c r="D2" s="129"/>
      <c r="I2" s="132" t="s">
        <v>331</v>
      </c>
      <c r="J2" s="93"/>
      <c r="K2" s="88"/>
      <c r="L2" s="144">
        <f>N259</f>
        <v>-8.9113267264231896E-3</v>
      </c>
      <c r="M2" s="88" t="s">
        <v>334</v>
      </c>
      <c r="N2" s="134">
        <f>W259</f>
        <v>3.9362340836753482E-3</v>
      </c>
      <c r="O2" s="133" t="s">
        <v>333</v>
      </c>
      <c r="P2" s="152">
        <f>_xll.BDP(B2,C2)</f>
        <v>0.1440816</v>
      </c>
      <c r="Q2" s="133" t="s">
        <v>339</v>
      </c>
      <c r="R2" s="152">
        <f>R259+Q259</f>
        <v>-217.96333319411895</v>
      </c>
      <c r="S2" s="33"/>
      <c r="V2" s="153"/>
      <c r="X2" s="20"/>
      <c r="Y2" s="19"/>
      <c r="AA2" s="157"/>
      <c r="AB2" s="21"/>
      <c r="AC2" s="181"/>
    </row>
    <row r="3" spans="1:31" s="44" customFormat="1" x14ac:dyDescent="0.2">
      <c r="B3" s="151" t="s">
        <v>319</v>
      </c>
      <c r="D3" s="129"/>
      <c r="I3" s="132" t="s">
        <v>25</v>
      </c>
      <c r="J3" s="93"/>
      <c r="K3" s="88"/>
      <c r="L3" s="134">
        <f>N278</f>
        <v>-9.9311914574873074E-3</v>
      </c>
      <c r="M3" s="88" t="s">
        <v>335</v>
      </c>
      <c r="N3" s="134">
        <f>V259</f>
        <v>7.5342053032168487E-3</v>
      </c>
      <c r="O3" s="133" t="s">
        <v>330</v>
      </c>
      <c r="P3" s="140">
        <f>_xll.BDP(B3,$F$7)</f>
        <v>1.2331000000000001</v>
      </c>
      <c r="Q3" s="93"/>
      <c r="R3" s="134"/>
      <c r="S3" s="33"/>
      <c r="V3" s="153"/>
      <c r="X3" s="20"/>
      <c r="Y3" s="19"/>
      <c r="AA3" s="157"/>
      <c r="AB3" s="21"/>
      <c r="AC3" s="181"/>
    </row>
    <row r="4" spans="1:31" s="44" customFormat="1" x14ac:dyDescent="0.2">
      <c r="B4" s="44" t="s">
        <v>346</v>
      </c>
      <c r="C4" s="3">
        <v>150000000</v>
      </c>
      <c r="D4" s="129"/>
      <c r="I4" s="132" t="s">
        <v>332</v>
      </c>
      <c r="J4" s="93"/>
      <c r="K4" s="88"/>
      <c r="L4" s="134">
        <f>N280</f>
        <v>0.01</v>
      </c>
      <c r="M4" s="88"/>
      <c r="N4" s="140"/>
      <c r="O4" s="88"/>
      <c r="P4" s="142"/>
      <c r="Q4" s="93"/>
      <c r="R4" s="134"/>
      <c r="S4" s="33"/>
      <c r="V4" s="153"/>
      <c r="X4" s="20"/>
      <c r="Y4" s="19"/>
      <c r="AA4" s="157"/>
      <c r="AB4" s="21"/>
      <c r="AC4" s="181"/>
    </row>
    <row r="5" spans="1:31" x14ac:dyDescent="0.2">
      <c r="A5" s="1" t="s">
        <v>15</v>
      </c>
      <c r="B5" s="1" t="s">
        <v>7</v>
      </c>
      <c r="C5" s="3">
        <v>170345649.18332881</v>
      </c>
      <c r="I5" s="135" t="s">
        <v>337</v>
      </c>
      <c r="J5" s="131"/>
      <c r="K5" s="136"/>
      <c r="L5" s="139">
        <f>L2-(P2/100)</f>
        <v>-1.0352142726423191E-2</v>
      </c>
      <c r="M5" s="131"/>
      <c r="N5" s="141"/>
      <c r="O5" s="137"/>
      <c r="P5" s="143"/>
      <c r="Q5" s="138"/>
      <c r="R5" s="139"/>
      <c r="AC5" s="181"/>
    </row>
    <row r="6" spans="1:31" ht="15" customHeight="1" x14ac:dyDescent="0.2">
      <c r="R6" s="159"/>
      <c r="X6" s="200" t="s">
        <v>345</v>
      </c>
      <c r="Y6" s="200"/>
      <c r="Z6" s="200"/>
      <c r="AA6" s="200"/>
      <c r="AB6" s="200"/>
      <c r="AC6" s="180"/>
    </row>
    <row r="7" spans="1:31" x14ac:dyDescent="0.2">
      <c r="C7" s="1" t="s">
        <v>10</v>
      </c>
      <c r="D7" s="1" t="s">
        <v>5</v>
      </c>
      <c r="E7" s="2" t="s">
        <v>349</v>
      </c>
      <c r="F7" s="2" t="s">
        <v>30</v>
      </c>
      <c r="K7" s="44" t="s">
        <v>31</v>
      </c>
      <c r="L7" s="4" t="s">
        <v>30</v>
      </c>
      <c r="X7" s="20" t="s">
        <v>348</v>
      </c>
      <c r="AB7" s="4" t="s">
        <v>344</v>
      </c>
    </row>
    <row r="8" spans="1:31" x14ac:dyDescent="0.2">
      <c r="A8" s="99"/>
      <c r="B8" s="102" t="s">
        <v>2</v>
      </c>
      <c r="C8" s="102" t="s">
        <v>9</v>
      </c>
      <c r="D8" s="103" t="s">
        <v>3</v>
      </c>
      <c r="E8" s="145" t="s">
        <v>6</v>
      </c>
      <c r="F8" s="145" t="s">
        <v>8</v>
      </c>
      <c r="G8" s="146" t="s">
        <v>13</v>
      </c>
      <c r="H8" s="146" t="s">
        <v>14</v>
      </c>
      <c r="I8" s="147" t="s">
        <v>1</v>
      </c>
      <c r="J8" s="148" t="s">
        <v>11</v>
      </c>
      <c r="K8" s="148" t="s">
        <v>33</v>
      </c>
      <c r="L8" s="149" t="s">
        <v>12</v>
      </c>
      <c r="M8" s="150" t="str">
        <f>CONCATENATE("PNL(",B5,")")</f>
        <v>PNL(EUR)</v>
      </c>
      <c r="N8" s="150" t="s">
        <v>16</v>
      </c>
      <c r="O8" s="150" t="s">
        <v>20</v>
      </c>
      <c r="P8" s="150" t="s">
        <v>21</v>
      </c>
      <c r="Q8" s="150" t="s">
        <v>22</v>
      </c>
      <c r="R8" s="156" t="s">
        <v>23</v>
      </c>
      <c r="S8" s="150" t="s">
        <v>19</v>
      </c>
      <c r="T8" s="150" t="s">
        <v>29</v>
      </c>
      <c r="U8" s="150" t="s">
        <v>32</v>
      </c>
      <c r="V8" s="150" t="s">
        <v>342</v>
      </c>
      <c r="W8" s="150" t="s">
        <v>343</v>
      </c>
      <c r="X8" s="145" t="s">
        <v>6</v>
      </c>
      <c r="Y8" s="150" t="s">
        <v>13</v>
      </c>
      <c r="Z8" s="146" t="s">
        <v>14</v>
      </c>
      <c r="AA8" s="158" t="s">
        <v>1</v>
      </c>
      <c r="AB8" s="149" t="s">
        <v>12</v>
      </c>
      <c r="AC8" s="179" t="s">
        <v>16</v>
      </c>
    </row>
    <row r="9" spans="1:31" s="44" customFormat="1" ht="4.5" customHeight="1" x14ac:dyDescent="0.2">
      <c r="B9" s="5"/>
      <c r="C9" s="5"/>
      <c r="D9" s="5"/>
      <c r="E9" s="29"/>
      <c r="F9" s="29"/>
      <c r="G9" s="34"/>
      <c r="H9" s="75"/>
      <c r="I9" s="26"/>
      <c r="J9" s="47"/>
      <c r="K9" s="47"/>
      <c r="L9" s="31"/>
      <c r="M9" s="70"/>
      <c r="N9" s="78"/>
      <c r="O9" s="37"/>
      <c r="P9" s="10"/>
      <c r="Q9" s="81"/>
      <c r="R9" s="162"/>
      <c r="S9" s="43"/>
      <c r="T9" s="5"/>
      <c r="U9" s="5"/>
      <c r="V9" s="153"/>
      <c r="X9" s="20"/>
      <c r="Y9" s="19"/>
      <c r="Z9" s="184"/>
      <c r="AA9" s="185"/>
      <c r="AB9" s="188"/>
      <c r="AC9" s="186"/>
    </row>
    <row r="10" spans="1:31" s="44" customFormat="1" x14ac:dyDescent="0.2">
      <c r="B10" s="44" t="s">
        <v>276</v>
      </c>
      <c r="C10" s="44" t="str">
        <f>_xll.BDP(B10,$C$7)</f>
        <v>AUD</v>
      </c>
      <c r="D10" s="44" t="str">
        <f>_xll.BDP(B10,$D$7)</f>
        <v>BORAL LTD</v>
      </c>
      <c r="E10" s="67">
        <f>_xll.BDP(B10,$E$7)</f>
        <v>7.6</v>
      </c>
      <c r="F10" s="67">
        <f>_xll.BDP(B10,$F$7)</f>
        <v>7.77</v>
      </c>
      <c r="G10" s="68">
        <f t="shared" ref="G10:G19" si="0">IF(OR(F10="#N/A N/A",E10="#N/A N/A"),0,  F10 - E10)</f>
        <v>0.16999999999999993</v>
      </c>
      <c r="H10" s="76">
        <f t="shared" ref="H10:H19" si="1">IF(OR(E10=0,E10="#N/A N/A"),0,G10 / E10*100)</f>
        <v>2.2368421052631571</v>
      </c>
      <c r="I10" s="25">
        <v>-127400</v>
      </c>
      <c r="J10" s="49" t="str">
        <f t="shared" ref="J10:J19" si="2">CONCATENATE(FundCurrency,C10, " Curncy")</f>
        <v>EURAUD Curncy</v>
      </c>
      <c r="K10" s="49">
        <f>IF(C10 = FundCurrency,1,_xll.BDP(J10,$K$7))</f>
        <v>1</v>
      </c>
      <c r="L10" s="69">
        <f>IF(C10 = FundCurrency,1,_xll.BDP(J10,$L$7)*K10)</f>
        <v>1.56169</v>
      </c>
      <c r="M10" s="70">
        <f t="shared" ref="M10:M19" si="3">G10*I10*S10/L10</f>
        <v>-13868.309331557475</v>
      </c>
      <c r="N10" s="79">
        <f t="shared" ref="N10:N19" si="4">M10 / NAV</f>
        <v>-8.1412759281172901E-5</v>
      </c>
      <c r="O10" s="70">
        <f t="shared" ref="O10:O19" si="5">F10*I10*S10/L10</f>
        <v>-633863.31474236248</v>
      </c>
      <c r="P10" s="10">
        <f t="shared" ref="P10:P19" si="6">O10 / NAV*100</f>
        <v>-0.37210419977336096</v>
      </c>
      <c r="Q10" s="82">
        <f t="shared" ref="Q10:Q19" si="7">IF(P10&lt;0,P10,0)</f>
        <v>-0.37210419977336096</v>
      </c>
      <c r="R10" s="163">
        <f t="shared" ref="R10:R19" si="8">IF(P10&gt;0,P10,0)</f>
        <v>0</v>
      </c>
      <c r="S10" s="33">
        <f t="shared" ref="S10:S19" si="9">IF(EXACT(C10,UPPER(C10)),1,0.01)/U10</f>
        <v>1</v>
      </c>
      <c r="U10" s="44">
        <v>1</v>
      </c>
      <c r="V10" s="154">
        <f t="shared" ref="V10:V19" si="10">IF(AND(P10&lt;0,N10&gt;0),N10,0)</f>
        <v>0</v>
      </c>
      <c r="W10" s="154">
        <f t="shared" ref="W10:W19" si="11">IF(AND(P10&gt;0,N10&gt;0),N10,0)</f>
        <v>0</v>
      </c>
      <c r="X10" s="201"/>
      <c r="Y10" s="36"/>
      <c r="Z10" s="76"/>
      <c r="AA10" s="185">
        <v>0</v>
      </c>
      <c r="AB10" s="188">
        <f>IF(C10 = FundCurrency,1,_xll.BDP(J10,$AB$7)*K10)</f>
        <v>1.56901</v>
      </c>
      <c r="AC10" s="186">
        <f>Y10*AA10*S10/AB10 / PreviousNAV</f>
        <v>0</v>
      </c>
      <c r="AE10" s="198"/>
    </row>
    <row r="11" spans="1:31" s="44" customFormat="1" x14ac:dyDescent="0.2">
      <c r="B11" s="44" t="s">
        <v>275</v>
      </c>
      <c r="C11" s="44" t="str">
        <f>_xll.BDP(B11,$C$7)</f>
        <v>AUD</v>
      </c>
      <c r="D11" s="44" t="str">
        <f>_xll.BDP(B11,$D$7)</f>
        <v>COMMONWEALTH BANK OF AUSTRAL</v>
      </c>
      <c r="E11" s="67">
        <f>_xll.BDP(B11,$E$7)</f>
        <v>74.400000000000006</v>
      </c>
      <c r="F11" s="67">
        <f>_xll.BDP(B11,$F$7)</f>
        <v>74.260000000000005</v>
      </c>
      <c r="G11" s="68">
        <f t="shared" si="0"/>
        <v>-0.14000000000000057</v>
      </c>
      <c r="H11" s="76">
        <f t="shared" si="1"/>
        <v>-0.18817204301075344</v>
      </c>
      <c r="I11" s="25">
        <v>-30000</v>
      </c>
      <c r="J11" s="49" t="str">
        <f t="shared" si="2"/>
        <v>EURAUD Curncy</v>
      </c>
      <c r="K11" s="49">
        <f>IF(C11 = FundCurrency,1,_xll.BDP(J11,$K$7))</f>
        <v>1</v>
      </c>
      <c r="L11" s="69">
        <f>IF(C11 = FundCurrency,1,_xll.BDP(J11,$L$7)*K11)</f>
        <v>1.56169</v>
      </c>
      <c r="M11" s="70">
        <f t="shared" si="3"/>
        <v>2689.3941819439306</v>
      </c>
      <c r="N11" s="79">
        <f t="shared" si="4"/>
        <v>1.5787865406820928E-5</v>
      </c>
      <c r="O11" s="70">
        <f t="shared" si="5"/>
        <v>-1426531.5139368249</v>
      </c>
      <c r="P11" s="10">
        <f t="shared" si="6"/>
        <v>-0.83743348936465534</v>
      </c>
      <c r="Q11" s="82">
        <f t="shared" si="7"/>
        <v>-0.83743348936465534</v>
      </c>
      <c r="R11" s="163">
        <f t="shared" si="8"/>
        <v>0</v>
      </c>
      <c r="S11" s="33">
        <f t="shared" si="9"/>
        <v>1</v>
      </c>
      <c r="U11" s="44">
        <v>1</v>
      </c>
      <c r="V11" s="154">
        <f t="shared" si="10"/>
        <v>1.5787865406820928E-5</v>
      </c>
      <c r="W11" s="154">
        <f t="shared" si="11"/>
        <v>0</v>
      </c>
      <c r="X11" s="201"/>
      <c r="Y11" s="19"/>
      <c r="Z11" s="187"/>
      <c r="AA11" s="185">
        <v>0</v>
      </c>
      <c r="AB11" s="188">
        <f>IF(C11 = FundCurrency,1,_xll.BDP(J11,$AB$7)*K11)</f>
        <v>1.56901</v>
      </c>
      <c r="AC11" s="186">
        <f>Y11*AA11*S11/AB11 / PreviousNAV</f>
        <v>0</v>
      </c>
      <c r="AE11" s="198"/>
    </row>
    <row r="12" spans="1:31" s="44" customFormat="1" x14ac:dyDescent="0.2">
      <c r="B12" s="44">
        <v>1860</v>
      </c>
      <c r="D12" s="44" t="s">
        <v>274</v>
      </c>
      <c r="E12" s="67"/>
      <c r="F12" s="67"/>
      <c r="G12" s="68">
        <f t="shared" si="0"/>
        <v>0</v>
      </c>
      <c r="H12" s="76">
        <f t="shared" si="1"/>
        <v>0</v>
      </c>
      <c r="I12" s="25">
        <v>62558</v>
      </c>
      <c r="J12" s="49" t="str">
        <f t="shared" si="2"/>
        <v>EUR Curncy</v>
      </c>
      <c r="K12" s="49">
        <f>IF(C12 = FundCurrency,1,_xll.BDP(J12,$K$7))</f>
        <v>1</v>
      </c>
      <c r="L12" s="69">
        <f>IF(C12 = FundCurrency,1,_xll.BDP(J12,$L$7)*K12)</f>
        <v>1.2331000000000001</v>
      </c>
      <c r="M12" s="70">
        <f t="shared" si="3"/>
        <v>0</v>
      </c>
      <c r="N12" s="79">
        <f t="shared" si="4"/>
        <v>0</v>
      </c>
      <c r="O12" s="70">
        <f t="shared" si="5"/>
        <v>0</v>
      </c>
      <c r="P12" s="10">
        <f t="shared" si="6"/>
        <v>0</v>
      </c>
      <c r="Q12" s="82">
        <f t="shared" si="7"/>
        <v>0</v>
      </c>
      <c r="R12" s="163">
        <f t="shared" si="8"/>
        <v>0</v>
      </c>
      <c r="S12" s="33">
        <f t="shared" si="9"/>
        <v>1</v>
      </c>
      <c r="T12" s="44">
        <v>1</v>
      </c>
      <c r="U12" s="44">
        <v>1</v>
      </c>
      <c r="V12" s="154">
        <f t="shared" si="10"/>
        <v>0</v>
      </c>
      <c r="W12" s="154">
        <f t="shared" si="11"/>
        <v>0</v>
      </c>
      <c r="X12" s="201"/>
      <c r="Y12" s="19"/>
      <c r="Z12" s="187"/>
      <c r="AA12" s="185">
        <v>0</v>
      </c>
      <c r="AB12" s="188">
        <f>IF(C12 = FundCurrency,1,_xll.BDP(J12,$AB$7)*K12)</f>
        <v>1.2413000000000001</v>
      </c>
      <c r="AC12" s="186">
        <f>Y12*AA12*S12/AB12 / PreviousNAV</f>
        <v>0</v>
      </c>
      <c r="AE12" s="198"/>
    </row>
    <row r="13" spans="1:31" s="44" customFormat="1" x14ac:dyDescent="0.2">
      <c r="B13" s="44" t="s">
        <v>273</v>
      </c>
      <c r="C13" s="44" t="str">
        <f>_xll.BDP(B13,$C$7)</f>
        <v>AUD</v>
      </c>
      <c r="D13" s="44" t="str">
        <f>_xll.BDP(B13,$D$7)</f>
        <v>FORTESCUE METALS GROUP LTD</v>
      </c>
      <c r="E13" s="67">
        <f>_xll.BDP(B13,$E$7)</f>
        <v>5.35</v>
      </c>
      <c r="F13" s="67">
        <f>_xll.BDP(B13,$F$7)</f>
        <v>5.36</v>
      </c>
      <c r="G13" s="68">
        <f t="shared" si="0"/>
        <v>1.0000000000000675E-2</v>
      </c>
      <c r="H13" s="76">
        <f t="shared" si="1"/>
        <v>0.18691588785047991</v>
      </c>
      <c r="I13" s="25">
        <v>-1048000</v>
      </c>
      <c r="J13" s="49" t="str">
        <f t="shared" si="2"/>
        <v>EURAUD Curncy</v>
      </c>
      <c r="K13" s="49">
        <f>IF(C13 = FundCurrency,1,_xll.BDP(J13,$K$7))</f>
        <v>1</v>
      </c>
      <c r="L13" s="69">
        <f>IF(C13 = FundCurrency,1,_xll.BDP(J13,$L$7)*K13)</f>
        <v>1.56169</v>
      </c>
      <c r="M13" s="70">
        <f t="shared" si="3"/>
        <v>-6710.6788158986146</v>
      </c>
      <c r="N13" s="79">
        <f t="shared" si="4"/>
        <v>-3.9394483205593772E-5</v>
      </c>
      <c r="O13" s="70">
        <f t="shared" si="5"/>
        <v>-3596923.8453214145</v>
      </c>
      <c r="P13" s="10">
        <f t="shared" si="6"/>
        <v>-2.1115442998196836</v>
      </c>
      <c r="Q13" s="82">
        <f t="shared" si="7"/>
        <v>-2.1115442998196836</v>
      </c>
      <c r="R13" s="163">
        <f t="shared" si="8"/>
        <v>0</v>
      </c>
      <c r="S13" s="33">
        <f t="shared" si="9"/>
        <v>1</v>
      </c>
      <c r="U13" s="44">
        <v>1</v>
      </c>
      <c r="V13" s="154">
        <f t="shared" si="10"/>
        <v>0</v>
      </c>
      <c r="W13" s="154">
        <f t="shared" si="11"/>
        <v>0</v>
      </c>
      <c r="X13" s="201"/>
      <c r="Y13" s="19"/>
      <c r="Z13" s="187"/>
      <c r="AA13" s="185">
        <v>0</v>
      </c>
      <c r="AB13" s="188">
        <f>IF(C13 = FundCurrency,1,_xll.BDP(J13,$AB$7)*K13)</f>
        <v>1.56901</v>
      </c>
      <c r="AC13" s="186"/>
      <c r="AE13" s="198"/>
    </row>
    <row r="14" spans="1:31" s="44" customFormat="1" x14ac:dyDescent="0.2">
      <c r="B14" s="44" t="s">
        <v>272</v>
      </c>
      <c r="C14" s="44" t="str">
        <f>_xll.BDP(B14,$C$7)</f>
        <v>AUD</v>
      </c>
      <c r="D14" s="44" t="str">
        <f>_xll.BDP(B14,$D$7)</f>
        <v>GENWORTH MORTGAGE INSURANCE</v>
      </c>
      <c r="E14" s="67">
        <f>_xll.BDP(B14,$E$7)</f>
        <v>2.58</v>
      </c>
      <c r="F14" s="67">
        <f>_xll.BDP(B14,$F$7)</f>
        <v>2.62</v>
      </c>
      <c r="G14" s="68">
        <f t="shared" si="0"/>
        <v>4.0000000000000036E-2</v>
      </c>
      <c r="H14" s="76">
        <f t="shared" si="1"/>
        <v>1.5503875968992262</v>
      </c>
      <c r="I14" s="25">
        <v>-977000</v>
      </c>
      <c r="J14" s="49" t="str">
        <f t="shared" si="2"/>
        <v>EURAUD Curncy</v>
      </c>
      <c r="K14" s="49">
        <f>IF(C14 = FundCurrency,1,_xll.BDP(J14,$K$7))</f>
        <v>1</v>
      </c>
      <c r="L14" s="69">
        <f>IF(C14 = FundCurrency,1,_xll.BDP(J14,$L$7)*K14)</f>
        <v>1.56169</v>
      </c>
      <c r="M14" s="70">
        <f t="shared" si="3"/>
        <v>-25024.172531040113</v>
      </c>
      <c r="N14" s="79">
        <f t="shared" si="4"/>
        <v>-1.4690232859489521E-4</v>
      </c>
      <c r="O14" s="70">
        <f t="shared" si="5"/>
        <v>-1639083.3007831259</v>
      </c>
      <c r="P14" s="10">
        <f t="shared" si="6"/>
        <v>-0.96221025229656276</v>
      </c>
      <c r="Q14" s="82">
        <f t="shared" si="7"/>
        <v>-0.96221025229656276</v>
      </c>
      <c r="R14" s="163">
        <f t="shared" si="8"/>
        <v>0</v>
      </c>
      <c r="S14" s="33">
        <f t="shared" si="9"/>
        <v>1</v>
      </c>
      <c r="U14" s="44">
        <v>1</v>
      </c>
      <c r="V14" s="154">
        <f t="shared" si="10"/>
        <v>0</v>
      </c>
      <c r="W14" s="154">
        <f t="shared" si="11"/>
        <v>0</v>
      </c>
      <c r="X14" s="201"/>
      <c r="Y14" s="19"/>
      <c r="Z14" s="187"/>
      <c r="AA14" s="185">
        <v>0</v>
      </c>
      <c r="AB14" s="188">
        <f>IF(C14 = FundCurrency,1,_xll.BDP(J14,$AB$7)*K14)</f>
        <v>1.56901</v>
      </c>
      <c r="AC14" s="186">
        <f>Y14*AA14*S14/AB14 / PreviousNAV</f>
        <v>0</v>
      </c>
      <c r="AE14" s="198"/>
    </row>
    <row r="15" spans="1:31" s="44" customFormat="1" x14ac:dyDescent="0.2">
      <c r="B15" s="44" t="s">
        <v>271</v>
      </c>
      <c r="C15" s="44" t="str">
        <f>_xll.BDP(B15,$C$7)</f>
        <v>AUD</v>
      </c>
      <c r="D15" s="44" t="str">
        <f>_xll.BDP(B15,$D$7)</f>
        <v>METCASH LTD</v>
      </c>
      <c r="E15" s="67">
        <f>_xll.BDP(B15,$E$7)</f>
        <v>3.25</v>
      </c>
      <c r="F15" s="67">
        <f>_xll.BDP(B15,$F$7)</f>
        <v>3.22</v>
      </c>
      <c r="G15" s="68">
        <f t="shared" si="0"/>
        <v>-2.9999999999999805E-2</v>
      </c>
      <c r="H15" s="76">
        <f t="shared" si="1"/>
        <v>-0.92307692307691713</v>
      </c>
      <c r="I15" s="25">
        <v>-916000</v>
      </c>
      <c r="J15" s="49" t="str">
        <f t="shared" si="2"/>
        <v>EURAUD Curncy</v>
      </c>
      <c r="K15" s="49">
        <f>IF(C15 = FundCurrency,1,_xll.BDP(J15,$K$7))</f>
        <v>1</v>
      </c>
      <c r="L15" s="69">
        <f>IF(C15 = FundCurrency,1,_xll.BDP(J15,$L$7)*K15)</f>
        <v>1.56169</v>
      </c>
      <c r="M15" s="70">
        <f t="shared" si="3"/>
        <v>17596.321933290103</v>
      </c>
      <c r="N15" s="79">
        <f t="shared" si="4"/>
        <v>1.0329774794748441E-4</v>
      </c>
      <c r="O15" s="70">
        <f t="shared" si="5"/>
        <v>-1888671.8875064834</v>
      </c>
      <c r="P15" s="10">
        <f t="shared" si="6"/>
        <v>-1.1087291613030066</v>
      </c>
      <c r="Q15" s="82">
        <f t="shared" si="7"/>
        <v>-1.1087291613030066</v>
      </c>
      <c r="R15" s="163">
        <f t="shared" si="8"/>
        <v>0</v>
      </c>
      <c r="S15" s="33">
        <f t="shared" si="9"/>
        <v>1</v>
      </c>
      <c r="U15" s="44">
        <v>1</v>
      </c>
      <c r="V15" s="154">
        <f t="shared" si="10"/>
        <v>1.0329774794748441E-4</v>
      </c>
      <c r="W15" s="154">
        <f t="shared" si="11"/>
        <v>0</v>
      </c>
      <c r="X15" s="201"/>
      <c r="Y15" s="19"/>
      <c r="Z15" s="187"/>
      <c r="AA15" s="185">
        <v>0</v>
      </c>
      <c r="AB15" s="188">
        <f>IF(C15 = FundCurrency,1,_xll.BDP(J15,$AB$7)*K15)</f>
        <v>1.56901</v>
      </c>
      <c r="AC15" s="186">
        <f>Y15*AA15*S15/AB15 / PreviousNAV</f>
        <v>0</v>
      </c>
      <c r="AE15" s="198"/>
    </row>
    <row r="16" spans="1:31" s="44" customFormat="1" x14ac:dyDescent="0.2">
      <c r="B16" s="44" t="s">
        <v>270</v>
      </c>
      <c r="C16" s="44" t="str">
        <f>_xll.BDP(B16,$C$7)</f>
        <v>AUD</v>
      </c>
      <c r="D16" s="44" t="str">
        <f>_xll.BDP(B16,$D$7)</f>
        <v>SILVER HERITAGE GROUP LTD</v>
      </c>
      <c r="E16" s="67">
        <f>_xll.BDP(B16,$E$7)</f>
        <v>8.5000000000000006E-2</v>
      </c>
      <c r="F16" s="67">
        <f>_xll.BDP(B16,$F$7)</f>
        <v>8.5000000000000006E-2</v>
      </c>
      <c r="G16" s="68">
        <f t="shared" si="0"/>
        <v>0</v>
      </c>
      <c r="H16" s="76">
        <f t="shared" si="1"/>
        <v>0</v>
      </c>
      <c r="I16" s="25">
        <v>5759800</v>
      </c>
      <c r="J16" s="49" t="str">
        <f t="shared" si="2"/>
        <v>EURAUD Curncy</v>
      </c>
      <c r="K16" s="49">
        <f>IF(C16 = FundCurrency,1,_xll.BDP(J16,$K$7))</f>
        <v>1</v>
      </c>
      <c r="L16" s="69">
        <f>IF(C16 = FundCurrency,1,_xll.BDP(J16,$L$7)*K16)</f>
        <v>1.56169</v>
      </c>
      <c r="M16" s="70">
        <f t="shared" si="3"/>
        <v>0</v>
      </c>
      <c r="N16" s="79">
        <f t="shared" si="4"/>
        <v>0</v>
      </c>
      <c r="O16" s="70">
        <f t="shared" si="5"/>
        <v>313495.63613777386</v>
      </c>
      <c r="P16" s="10">
        <f t="shared" si="6"/>
        <v>0.1840350121301805</v>
      </c>
      <c r="Q16" s="82">
        <f t="shared" si="7"/>
        <v>0</v>
      </c>
      <c r="R16" s="163">
        <f t="shared" si="8"/>
        <v>0.1840350121301805</v>
      </c>
      <c r="S16" s="33">
        <f t="shared" si="9"/>
        <v>1</v>
      </c>
      <c r="U16" s="44">
        <v>1</v>
      </c>
      <c r="V16" s="154">
        <f t="shared" si="10"/>
        <v>0</v>
      </c>
      <c r="W16" s="154">
        <f t="shared" si="11"/>
        <v>0</v>
      </c>
      <c r="X16" s="201"/>
      <c r="Y16" s="19"/>
      <c r="Z16" s="187"/>
      <c r="AA16" s="185">
        <v>0</v>
      </c>
      <c r="AB16" s="188">
        <f>IF(C16 = FundCurrency,1,_xll.BDP(J16,$AB$7)*K16)</f>
        <v>1.56901</v>
      </c>
      <c r="AC16" s="186">
        <f>Y16*AA16*S16/AB16 / PreviousNAV</f>
        <v>0</v>
      </c>
      <c r="AE16" s="198"/>
    </row>
    <row r="17" spans="1:31" s="44" customFormat="1" x14ac:dyDescent="0.2">
      <c r="B17" s="44" t="s">
        <v>269</v>
      </c>
      <c r="C17" s="44" t="str">
        <f>_xll.BDP(B17,$C$7)</f>
        <v>AUD</v>
      </c>
      <c r="D17" s="44" t="str">
        <f>_xll.BDP(B17,$D$7)</f>
        <v>WESTGOLD RESOURCES LTD</v>
      </c>
      <c r="E17" s="67">
        <f>_xll.BDP(B17,$E$7)</f>
        <v>1.52</v>
      </c>
      <c r="F17" s="67">
        <f>_xll.BDP(B17,$F$7)</f>
        <v>1.48</v>
      </c>
      <c r="G17" s="68">
        <f t="shared" si="0"/>
        <v>-4.0000000000000036E-2</v>
      </c>
      <c r="H17" s="76">
        <f t="shared" si="1"/>
        <v>-2.6315789473684235</v>
      </c>
      <c r="I17" s="25">
        <v>960000</v>
      </c>
      <c r="J17" s="49" t="str">
        <f t="shared" si="2"/>
        <v>EURAUD Curncy</v>
      </c>
      <c r="K17" s="49">
        <f>IF(C17 = FundCurrency,1,_xll.BDP(J17,$K$7))</f>
        <v>1</v>
      </c>
      <c r="L17" s="69">
        <f>IF(C17 = FundCurrency,1,_xll.BDP(J17,$L$7)*K17)</f>
        <v>1.56169</v>
      </c>
      <c r="M17" s="70">
        <f t="shared" si="3"/>
        <v>-24588.746806344432</v>
      </c>
      <c r="N17" s="79">
        <f t="shared" si="4"/>
        <v>-1.4434619800521946E-4</v>
      </c>
      <c r="O17" s="70">
        <f t="shared" si="5"/>
        <v>909783.63183474308</v>
      </c>
      <c r="P17" s="10">
        <f t="shared" si="6"/>
        <v>0.53408093261931155</v>
      </c>
      <c r="Q17" s="82">
        <f t="shared" si="7"/>
        <v>0</v>
      </c>
      <c r="R17" s="163">
        <f t="shared" si="8"/>
        <v>0.53408093261931155</v>
      </c>
      <c r="S17" s="33">
        <f t="shared" si="9"/>
        <v>1</v>
      </c>
      <c r="U17" s="44">
        <v>1</v>
      </c>
      <c r="V17" s="154">
        <f t="shared" si="10"/>
        <v>0</v>
      </c>
      <c r="W17" s="154">
        <f t="shared" si="11"/>
        <v>0</v>
      </c>
      <c r="X17" s="201"/>
      <c r="Y17" s="19"/>
      <c r="Z17" s="187"/>
      <c r="AA17" s="185">
        <v>0</v>
      </c>
      <c r="AB17" s="188">
        <f>IF(C17 = FundCurrency,1,_xll.BDP(J17,$AB$7)*K17)</f>
        <v>1.56901</v>
      </c>
      <c r="AC17" s="186">
        <f>Y17*AA17*S17/AB17 / PreviousNAV</f>
        <v>0</v>
      </c>
      <c r="AE17" s="198"/>
    </row>
    <row r="18" spans="1:31" s="44" customFormat="1" x14ac:dyDescent="0.2">
      <c r="B18" s="44" t="s">
        <v>268</v>
      </c>
      <c r="C18" s="44" t="str">
        <f>_xll.BDP(B18,$C$7)</f>
        <v>AUD</v>
      </c>
      <c r="D18" s="44" t="str">
        <f>_xll.BDP(B18,$D$7)</f>
        <v>WESTGOLD RESOURCES LTD-CW19</v>
      </c>
      <c r="E18" s="67">
        <f>_xll.BDP(B18,$E$7)</f>
        <v>0.2</v>
      </c>
      <c r="F18" s="67">
        <f>_xll.BDP(B18,$F$7)</f>
        <v>0.2</v>
      </c>
      <c r="G18" s="68">
        <f t="shared" si="0"/>
        <v>0</v>
      </c>
      <c r="H18" s="76">
        <f t="shared" si="1"/>
        <v>0</v>
      </c>
      <c r="I18" s="25">
        <v>383311</v>
      </c>
      <c r="J18" s="49" t="str">
        <f t="shared" si="2"/>
        <v>EURAUD Curncy</v>
      </c>
      <c r="K18" s="49">
        <f>IF(C18 = FundCurrency,1,_xll.BDP(J18,$K$7))</f>
        <v>1</v>
      </c>
      <c r="L18" s="69">
        <f>IF(C18 = FundCurrency,1,_xll.BDP(J18,$L$7)*K18)</f>
        <v>1.56169</v>
      </c>
      <c r="M18" s="70">
        <f t="shared" si="3"/>
        <v>0</v>
      </c>
      <c r="N18" s="79">
        <f t="shared" si="4"/>
        <v>0</v>
      </c>
      <c r="O18" s="70">
        <f t="shared" si="5"/>
        <v>49089.255870243134</v>
      </c>
      <c r="P18" s="10">
        <f t="shared" si="6"/>
        <v>2.8817440366447199E-2</v>
      </c>
      <c r="Q18" s="82">
        <f t="shared" si="7"/>
        <v>0</v>
      </c>
      <c r="R18" s="163">
        <f t="shared" si="8"/>
        <v>2.8817440366447199E-2</v>
      </c>
      <c r="S18" s="33">
        <f t="shared" si="9"/>
        <v>1</v>
      </c>
      <c r="U18" s="44">
        <v>1</v>
      </c>
      <c r="V18" s="154">
        <f t="shared" si="10"/>
        <v>0</v>
      </c>
      <c r="W18" s="154">
        <f t="shared" si="11"/>
        <v>0</v>
      </c>
      <c r="X18" s="201"/>
      <c r="Y18" s="19"/>
      <c r="Z18" s="187"/>
      <c r="AA18" s="185">
        <v>0</v>
      </c>
      <c r="AB18" s="188">
        <f>IF(C18 = FundCurrency,1,_xll.BDP(J18,$AB$7)*K18)</f>
        <v>1.56901</v>
      </c>
      <c r="AC18" s="186">
        <f>Y18*AA18*S18/AB18 / PreviousNAV</f>
        <v>0</v>
      </c>
      <c r="AE18" s="198"/>
    </row>
    <row r="19" spans="1:31" s="44" customFormat="1" x14ac:dyDescent="0.2">
      <c r="B19" s="44" t="s">
        <v>267</v>
      </c>
      <c r="C19" s="44" t="str">
        <f>_xll.BDP(B19,$C$7)</f>
        <v>AUD</v>
      </c>
      <c r="D19" s="44" t="str">
        <f>_xll.BDP(B19,$D$7)</f>
        <v>WOOLWORTHS GROUP LTD</v>
      </c>
      <c r="E19" s="67">
        <f>_xll.BDP(B19,$E$7)</f>
        <v>27.31</v>
      </c>
      <c r="F19" s="67">
        <f>_xll.BDP(B19,$F$7)</f>
        <v>27.39</v>
      </c>
      <c r="G19" s="68">
        <f t="shared" si="0"/>
        <v>8.0000000000001847E-2</v>
      </c>
      <c r="H19" s="76">
        <f t="shared" si="1"/>
        <v>0.29293299157818325</v>
      </c>
      <c r="I19" s="25">
        <v>-61600</v>
      </c>
      <c r="J19" s="49" t="str">
        <f t="shared" si="2"/>
        <v>EURAUD Curncy</v>
      </c>
      <c r="K19" s="49">
        <f>IF(C19 = FundCurrency,1,_xll.BDP(J19,$K$7))</f>
        <v>1</v>
      </c>
      <c r="L19" s="69">
        <f>IF(C19 = FundCurrency,1,_xll.BDP(J19,$L$7)*K19)</f>
        <v>1.56169</v>
      </c>
      <c r="M19" s="70">
        <f t="shared" si="3"/>
        <v>-3155.5558401476051</v>
      </c>
      <c r="N19" s="79">
        <f t="shared" si="4"/>
        <v>-1.8524428744003575E-5</v>
      </c>
      <c r="O19" s="70">
        <f t="shared" si="5"/>
        <v>-1080383.4307705115</v>
      </c>
      <c r="P19" s="10">
        <f t="shared" si="6"/>
        <v>-0.63423012912280785</v>
      </c>
      <c r="Q19" s="82">
        <f t="shared" si="7"/>
        <v>-0.63423012912280785</v>
      </c>
      <c r="R19" s="163">
        <f t="shared" si="8"/>
        <v>0</v>
      </c>
      <c r="S19" s="33">
        <f t="shared" si="9"/>
        <v>1</v>
      </c>
      <c r="U19" s="44">
        <v>1</v>
      </c>
      <c r="V19" s="154">
        <f t="shared" si="10"/>
        <v>0</v>
      </c>
      <c r="W19" s="154">
        <f t="shared" si="11"/>
        <v>0</v>
      </c>
      <c r="X19" s="201"/>
      <c r="Y19" s="19"/>
      <c r="Z19" s="187"/>
      <c r="AA19" s="185">
        <v>0</v>
      </c>
      <c r="AB19" s="188">
        <f>IF(C19 = FundCurrency,1,_xll.BDP(J19,$AB$7)*K19)</f>
        <v>1.56901</v>
      </c>
      <c r="AC19" s="186">
        <f>Y19*AA19*S19/AB19 / PreviousNAV</f>
        <v>0</v>
      </c>
      <c r="AE19" s="198"/>
    </row>
    <row r="20" spans="1:31" s="44" customFormat="1" x14ac:dyDescent="0.2">
      <c r="A20" s="46" t="s">
        <v>265</v>
      </c>
      <c r="B20" s="46" t="s">
        <v>277</v>
      </c>
      <c r="C20" s="46"/>
      <c r="D20" s="48" t="s">
        <v>266</v>
      </c>
      <c r="E20" s="71"/>
      <c r="F20" s="71"/>
      <c r="G20" s="72"/>
      <c r="H20" s="77"/>
      <c r="I20" s="41"/>
      <c r="J20" s="50"/>
      <c r="K20" s="50"/>
      <c r="L20" s="73"/>
      <c r="M20" s="74">
        <f t="shared" ref="M20:R20" si="12" xml:space="preserve"> SUM(M10:M19)</f>
        <v>-53061.747209754212</v>
      </c>
      <c r="N20" s="80">
        <f t="shared" si="12"/>
        <v>-3.1149458447657954E-4</v>
      </c>
      <c r="O20" s="74">
        <f t="shared" si="12"/>
        <v>-8993088.7692179605</v>
      </c>
      <c r="P20" s="42">
        <f t="shared" si="12"/>
        <v>-5.2793181465641386</v>
      </c>
      <c r="Q20" s="83">
        <f t="shared" si="12"/>
        <v>-6.026251531680078</v>
      </c>
      <c r="R20" s="164">
        <f t="shared" si="12"/>
        <v>0.74693338511593921</v>
      </c>
      <c r="S20" s="39"/>
      <c r="T20" s="46"/>
      <c r="U20" s="71"/>
      <c r="V20" s="83">
        <f xml:space="preserve"> SUM(V10:V19)</f>
        <v>1.1908561335430534E-4</v>
      </c>
      <c r="W20" s="83">
        <f xml:space="preserve"> SUM(W10:W19)</f>
        <v>0</v>
      </c>
      <c r="X20" s="201"/>
      <c r="Y20" s="199"/>
      <c r="Z20" s="189"/>
      <c r="AA20" s="190"/>
      <c r="AB20" s="202"/>
      <c r="AC20" s="191">
        <f xml:space="preserve"> SUM(AC10:AC19)</f>
        <v>0</v>
      </c>
      <c r="AE20" s="198"/>
    </row>
    <row r="21" spans="1:31" s="44" customFormat="1" x14ac:dyDescent="0.2">
      <c r="E21" s="67"/>
      <c r="F21" s="67"/>
      <c r="G21" s="68"/>
      <c r="H21" s="76"/>
      <c r="I21" s="25"/>
      <c r="J21" s="49"/>
      <c r="K21" s="49"/>
      <c r="L21" s="69"/>
      <c r="M21" s="70"/>
      <c r="N21" s="79"/>
      <c r="O21" s="70"/>
      <c r="P21" s="10"/>
      <c r="Q21" s="82"/>
      <c r="R21" s="163"/>
      <c r="S21" s="33"/>
      <c r="V21" s="154"/>
      <c r="W21" s="154"/>
      <c r="X21" s="201"/>
      <c r="Y21" s="19"/>
      <c r="Z21" s="187"/>
      <c r="AA21" s="185"/>
      <c r="AB21" s="188"/>
      <c r="AC21" s="186"/>
      <c r="AE21" s="198"/>
    </row>
    <row r="22" spans="1:31" s="44" customFormat="1" x14ac:dyDescent="0.2">
      <c r="B22" s="44" t="s">
        <v>264</v>
      </c>
      <c r="C22" s="44" t="str">
        <f>_xll.BDP(B22,$C$7)</f>
        <v>EUR</v>
      </c>
      <c r="D22" s="44" t="str">
        <f>_xll.BDP(B22,$D$7)</f>
        <v>ANHEUSER-BUSCH INBEV SA/NV</v>
      </c>
      <c r="E22" s="67">
        <f>_xll.BDP(B22,$E$7)</f>
        <v>85.3</v>
      </c>
      <c r="F22" s="67">
        <f>_xll.BDP(B22,$F$7)</f>
        <v>85.14</v>
      </c>
      <c r="G22" s="68">
        <f>IF(OR(F22="#N/A N/A",E22="#N/A N/A"),0,  F22 - E22)</f>
        <v>-0.15999999999999659</v>
      </c>
      <c r="H22" s="76">
        <f>IF(OR(E22=0,E22="#N/A N/A"),0,G22 / E22*100)</f>
        <v>-0.18757327080890573</v>
      </c>
      <c r="I22" s="25">
        <v>-4666</v>
      </c>
      <c r="J22" s="49" t="str">
        <f>CONCATENATE(FundCurrency,C22, " Curncy")</f>
        <v>EUREUR Curncy</v>
      </c>
      <c r="K22" s="49">
        <f>IF(C22 = FundCurrency,1,_xll.BDP(J22,$K$7))</f>
        <v>1</v>
      </c>
      <c r="L22" s="69">
        <f>IF(C22 = FundCurrency,1,_xll.BDP(J22,$L$7)*K22)</f>
        <v>1</v>
      </c>
      <c r="M22" s="70">
        <f>G22*I22*S22/L22</f>
        <v>746.55999999998403</v>
      </c>
      <c r="N22" s="79">
        <f>M22 / NAV</f>
        <v>4.3826185381261117E-6</v>
      </c>
      <c r="O22" s="70">
        <f>F22*I22*S22/L22</f>
        <v>-397263.24</v>
      </c>
      <c r="P22" s="10">
        <f>O22 / NAV*100</f>
        <v>-0.23321008896004075</v>
      </c>
      <c r="Q22" s="82">
        <f>IF(P22&lt;0,P22,0)</f>
        <v>-0.23321008896004075</v>
      </c>
      <c r="R22" s="163">
        <f>IF(P22&gt;0,P22,0)</f>
        <v>0</v>
      </c>
      <c r="S22" s="33">
        <f>IF(EXACT(C22,UPPER(C22)),1,0.01)/U22</f>
        <v>1</v>
      </c>
      <c r="U22" s="44">
        <v>1</v>
      </c>
      <c r="V22" s="154">
        <f>IF(AND(P22&lt;0,N22&gt;0),N22,0)</f>
        <v>4.3826185381261117E-6</v>
      </c>
      <c r="W22" s="154">
        <f>IF(AND(P22&gt;0,N22&gt;0),N22,0)</f>
        <v>0</v>
      </c>
      <c r="X22" s="201"/>
      <c r="Y22" s="19"/>
      <c r="Z22" s="187"/>
      <c r="AA22" s="185">
        <v>0</v>
      </c>
      <c r="AB22" s="188">
        <f>IF(C22 = FundCurrency,1,_xll.BDP(J22,$AB$7)*K22)</f>
        <v>1</v>
      </c>
      <c r="AC22" s="186">
        <f>Y22*AA22*S22/AB22 / PreviousNAV</f>
        <v>0</v>
      </c>
      <c r="AE22" s="198"/>
    </row>
    <row r="23" spans="1:31" s="44" customFormat="1" x14ac:dyDescent="0.2">
      <c r="A23" s="46" t="s">
        <v>262</v>
      </c>
      <c r="B23" s="46" t="s">
        <v>278</v>
      </c>
      <c r="C23" s="46"/>
      <c r="D23" s="48" t="s">
        <v>263</v>
      </c>
      <c r="E23" s="71"/>
      <c r="F23" s="71"/>
      <c r="G23" s="72"/>
      <c r="H23" s="77"/>
      <c r="I23" s="41"/>
      <c r="J23" s="50"/>
      <c r="K23" s="50"/>
      <c r="L23" s="73"/>
      <c r="M23" s="74">
        <f t="shared" ref="M23:R23" si="13" xml:space="preserve"> SUM(M22:M22)</f>
        <v>746.55999999998403</v>
      </c>
      <c r="N23" s="80">
        <f t="shared" si="13"/>
        <v>4.3826185381261117E-6</v>
      </c>
      <c r="O23" s="74">
        <f t="shared" si="13"/>
        <v>-397263.24</v>
      </c>
      <c r="P23" s="42">
        <f t="shared" si="13"/>
        <v>-0.23321008896004075</v>
      </c>
      <c r="Q23" s="83">
        <f t="shared" si="13"/>
        <v>-0.23321008896004075</v>
      </c>
      <c r="R23" s="164">
        <f t="shared" si="13"/>
        <v>0</v>
      </c>
      <c r="S23" s="39"/>
      <c r="T23" s="46"/>
      <c r="V23" s="83">
        <f xml:space="preserve"> SUM(V22:V22)</f>
        <v>4.3826185381261117E-6</v>
      </c>
      <c r="W23" s="155">
        <f xml:space="preserve"> SUM(W22:W22)</f>
        <v>0</v>
      </c>
      <c r="X23" s="201"/>
      <c r="Y23" s="19"/>
      <c r="Z23" s="189"/>
      <c r="AA23" s="185"/>
      <c r="AB23" s="188"/>
      <c r="AC23" s="191">
        <f xml:space="preserve"> SUM(AC22:AC22)</f>
        <v>0</v>
      </c>
      <c r="AE23" s="198"/>
    </row>
    <row r="24" spans="1:31" s="44" customFormat="1" x14ac:dyDescent="0.2">
      <c r="E24" s="67"/>
      <c r="F24" s="67"/>
      <c r="G24" s="68"/>
      <c r="H24" s="76"/>
      <c r="I24" s="25"/>
      <c r="J24" s="49"/>
      <c r="K24" s="49"/>
      <c r="L24" s="69"/>
      <c r="M24" s="70"/>
      <c r="N24" s="79"/>
      <c r="O24" s="70"/>
      <c r="P24" s="10"/>
      <c r="Q24" s="82"/>
      <c r="R24" s="163"/>
      <c r="S24" s="33"/>
      <c r="V24" s="154"/>
      <c r="W24" s="154"/>
      <c r="X24" s="201"/>
      <c r="Y24" s="19"/>
      <c r="Z24" s="187"/>
      <c r="AA24" s="185"/>
      <c r="AB24" s="188"/>
      <c r="AC24" s="186"/>
      <c r="AE24" s="198"/>
    </row>
    <row r="25" spans="1:31" s="44" customFormat="1" x14ac:dyDescent="0.2">
      <c r="B25" s="44" t="s">
        <v>261</v>
      </c>
      <c r="C25" s="44" t="str">
        <f>_xll.BDP(B25,$C$7)</f>
        <v>BRL</v>
      </c>
      <c r="D25" s="44" t="str">
        <f>_xll.BDP(B25,$D$7)</f>
        <v>SLC AGRICOLA SA</v>
      </c>
      <c r="E25" s="67">
        <f>_xll.BDP(B25,$E$7)</f>
        <v>33.159999999999997</v>
      </c>
      <c r="F25" s="67">
        <f>_xll.BDP(B25,$F$7)</f>
        <v>33.49</v>
      </c>
      <c r="G25" s="68">
        <f>IF(OR(F25="#N/A N/A",E25="#N/A N/A"),0,  F25 - E25)</f>
        <v>0.3300000000000054</v>
      </c>
      <c r="H25" s="76">
        <f>IF(OR(E25=0,E25="#N/A N/A"),0,G25 / E25*100)</f>
        <v>0.99517490952957011</v>
      </c>
      <c r="I25" s="25">
        <v>1282000</v>
      </c>
      <c r="J25" s="49" t="str">
        <f>CONCATENATE(FundCurrency,C25, " Curncy")</f>
        <v>EURBRL Curncy</v>
      </c>
      <c r="K25" s="49">
        <f>IF(C25 = FundCurrency,1,_xll.BDP(J25,$K$7))</f>
        <v>1</v>
      </c>
      <c r="L25" s="69">
        <f>IF(C25 = FundCurrency,1,_xll.BDP(J25,$L$7)*K25)</f>
        <v>4.0084999999999997</v>
      </c>
      <c r="M25" s="70">
        <f>G25*I25*S25/L25</f>
        <v>105540.72595734238</v>
      </c>
      <c r="N25" s="79">
        <f>M25 / NAV</f>
        <v>6.1956807504814936E-4</v>
      </c>
      <c r="O25" s="70">
        <f>F25*I25*S25/L25</f>
        <v>10710784.582761632</v>
      </c>
      <c r="P25" s="10">
        <f>O25 / NAV*100</f>
        <v>6.2876772222309638</v>
      </c>
      <c r="Q25" s="82">
        <f>IF(P25&lt;0,P25,0)</f>
        <v>0</v>
      </c>
      <c r="R25" s="163">
        <f>IF(P25&gt;0,P25,0)</f>
        <v>6.2876772222309638</v>
      </c>
      <c r="S25" s="33">
        <f>IF(EXACT(C25,UPPER(C25)),1,0.01)/U25</f>
        <v>1</v>
      </c>
      <c r="U25" s="44">
        <v>1</v>
      </c>
      <c r="V25" s="154">
        <f>IF(AND(P25&lt;0,N25&gt;0),N25,0)</f>
        <v>0</v>
      </c>
      <c r="W25" s="154">
        <f>IF(AND(P25&gt;0,N25&gt;0),N25,0)</f>
        <v>6.1956807504814936E-4</v>
      </c>
      <c r="X25" s="201"/>
      <c r="Y25" s="19"/>
      <c r="Z25" s="187"/>
      <c r="AA25" s="185">
        <v>0</v>
      </c>
      <c r="AB25" s="188">
        <f>IF(C25 = FundCurrency,1,_xll.BDP(J25,$AB$7)*K25)</f>
        <v>4.0125000000000002</v>
      </c>
      <c r="AC25" s="186">
        <f>Y25*AA25*S25/AB25 / PreviousNAV</f>
        <v>0</v>
      </c>
      <c r="AE25" s="198"/>
    </row>
    <row r="26" spans="1:31" s="44" customFormat="1" x14ac:dyDescent="0.2">
      <c r="A26" s="46" t="s">
        <v>259</v>
      </c>
      <c r="B26" s="46" t="s">
        <v>279</v>
      </c>
      <c r="C26" s="46"/>
      <c r="D26" s="48" t="s">
        <v>260</v>
      </c>
      <c r="E26" s="71"/>
      <c r="F26" s="71"/>
      <c r="G26" s="72"/>
      <c r="H26" s="77"/>
      <c r="I26" s="41"/>
      <c r="J26" s="50"/>
      <c r="K26" s="50"/>
      <c r="L26" s="73"/>
      <c r="M26" s="74">
        <f t="shared" ref="M26:R26" si="14" xml:space="preserve"> SUM(M25:M25)</f>
        <v>105540.72595734238</v>
      </c>
      <c r="N26" s="80">
        <f t="shared" si="14"/>
        <v>6.1956807504814936E-4</v>
      </c>
      <c r="O26" s="74">
        <f t="shared" si="14"/>
        <v>10710784.582761632</v>
      </c>
      <c r="P26" s="42">
        <f t="shared" si="14"/>
        <v>6.2876772222309638</v>
      </c>
      <c r="Q26" s="83">
        <f t="shared" si="14"/>
        <v>0</v>
      </c>
      <c r="R26" s="164">
        <f t="shared" si="14"/>
        <v>6.2876772222309638</v>
      </c>
      <c r="S26" s="39"/>
      <c r="T26" s="46"/>
      <c r="V26" s="155">
        <f xml:space="preserve"> SUM(V25:V25)</f>
        <v>0</v>
      </c>
      <c r="W26" s="155">
        <f xml:space="preserve"> SUM(W25:W25)</f>
        <v>6.1956807504814936E-4</v>
      </c>
      <c r="X26" s="201"/>
      <c r="Y26" s="19"/>
      <c r="Z26" s="189"/>
      <c r="AA26" s="185"/>
      <c r="AB26" s="188"/>
      <c r="AC26" s="191">
        <f xml:space="preserve"> SUM(AC25:AC25)</f>
        <v>0</v>
      </c>
      <c r="AE26" s="198"/>
    </row>
    <row r="27" spans="1:31" s="44" customFormat="1" x14ac:dyDescent="0.2">
      <c r="E27" s="67"/>
      <c r="F27" s="67"/>
      <c r="G27" s="68"/>
      <c r="H27" s="76"/>
      <c r="I27" s="25"/>
      <c r="J27" s="49"/>
      <c r="K27" s="49"/>
      <c r="L27" s="69"/>
      <c r="M27" s="70"/>
      <c r="N27" s="79"/>
      <c r="O27" s="70"/>
      <c r="P27" s="10"/>
      <c r="Q27" s="82"/>
      <c r="R27" s="163"/>
      <c r="S27" s="33"/>
      <c r="V27" s="154"/>
      <c r="W27" s="154"/>
      <c r="X27" s="201"/>
      <c r="Y27" s="19"/>
      <c r="Z27" s="187"/>
      <c r="AA27" s="185"/>
      <c r="AB27" s="188"/>
      <c r="AC27" s="186"/>
      <c r="AE27" s="198"/>
    </row>
    <row r="28" spans="1:31" s="44" customFormat="1" x14ac:dyDescent="0.2">
      <c r="B28" s="44" t="s">
        <v>258</v>
      </c>
      <c r="C28" s="44" t="str">
        <f>_xll.BDP(B28,$C$7)</f>
        <v>CAD</v>
      </c>
      <c r="D28" s="44" t="str">
        <f>_xll.BDP(B28,$D$7)</f>
        <v>DATAWIND INC</v>
      </c>
      <c r="E28" s="67">
        <f>_xll.BDP(B28,$E$7)</f>
        <v>0.13500000000000001</v>
      </c>
      <c r="F28" s="67">
        <f>_xll.BDP(B28,$F$7)</f>
        <v>0.13500000000000001</v>
      </c>
      <c r="G28" s="68">
        <f>IF(OR(F28="#N/A N/A",E28="#N/A N/A"),0,  F28 - E28)</f>
        <v>0</v>
      </c>
      <c r="H28" s="76">
        <f>IF(OR(E28=0,E28="#N/A N/A"),0,G28 / E28*100)</f>
        <v>0</v>
      </c>
      <c r="I28" s="25">
        <v>263347</v>
      </c>
      <c r="J28" s="49" t="str">
        <f>CONCATENATE(FundCurrency,C28, " Curncy")</f>
        <v>EURCAD Curncy</v>
      </c>
      <c r="K28" s="49">
        <f>IF(C28 = FundCurrency,1,_xll.BDP(J28,$K$7))</f>
        <v>1</v>
      </c>
      <c r="L28" s="69">
        <f>IF(C28 = FundCurrency,1,_xll.BDP(J28,$L$7)*K28)</f>
        <v>1.5557000000000001</v>
      </c>
      <c r="M28" s="70">
        <f>G28*I28*S28/L28</f>
        <v>0</v>
      </c>
      <c r="N28" s="79">
        <f>M28 / NAV</f>
        <v>0</v>
      </c>
      <c r="O28" s="70">
        <f>F28*I28*S28/L28</f>
        <v>22852.635469563542</v>
      </c>
      <c r="P28" s="10">
        <f>O28 / NAV*100</f>
        <v>1.341545004473179E-2</v>
      </c>
      <c r="Q28" s="82">
        <f>IF(P28&lt;0,P28,0)</f>
        <v>0</v>
      </c>
      <c r="R28" s="163">
        <f>IF(P28&gt;0,P28,0)</f>
        <v>1.341545004473179E-2</v>
      </c>
      <c r="S28" s="33">
        <f>IF(EXACT(C28,UPPER(C28)),1,0.01)/U28</f>
        <v>1</v>
      </c>
      <c r="U28" s="44">
        <v>1</v>
      </c>
      <c r="V28" s="154">
        <f>IF(AND(P28&lt;0,N28&gt;0),N28,0)</f>
        <v>0</v>
      </c>
      <c r="W28" s="154">
        <f>IF(AND(P28&gt;0,N28&gt;0),N28,0)</f>
        <v>0</v>
      </c>
      <c r="X28" s="201"/>
      <c r="Y28" s="19"/>
      <c r="Z28" s="187"/>
      <c r="AA28" s="185">
        <v>0</v>
      </c>
      <c r="AB28" s="188">
        <f>IF(C28 = FundCurrency,1,_xll.BDP(J28,$AB$7)*K28)</f>
        <v>1.55898</v>
      </c>
      <c r="AC28" s="186">
        <f>Y28*AA28*S28/AB28 / PreviousNAV</f>
        <v>0</v>
      </c>
      <c r="AE28" s="198"/>
    </row>
    <row r="29" spans="1:31" s="44" customFormat="1" x14ac:dyDescent="0.2">
      <c r="B29" s="44" t="s">
        <v>257</v>
      </c>
      <c r="C29" s="44" t="str">
        <f>_xll.BDP(B29,$C$7)</f>
        <v>CAD</v>
      </c>
      <c r="D29" s="44" t="str">
        <f>_xll.BDP(B29,$D$7)</f>
        <v>TURQUOISE HILL RESOURCES LTD</v>
      </c>
      <c r="E29" s="67">
        <f>_xll.BDP(B29,$E$7)</f>
        <v>3.6</v>
      </c>
      <c r="F29" s="67">
        <f>_xll.BDP(B29,$F$7)</f>
        <v>3.6</v>
      </c>
      <c r="G29" s="68">
        <f>IF(OR(F29="#N/A N/A",E29="#N/A N/A"),0,  F29 - E29)</f>
        <v>0</v>
      </c>
      <c r="H29" s="76">
        <f>IF(OR(E29=0,E29="#N/A N/A"),0,G29 / E29*100)</f>
        <v>0</v>
      </c>
      <c r="I29" s="25">
        <v>-751000</v>
      </c>
      <c r="J29" s="49" t="str">
        <f>CONCATENATE(FundCurrency,C29, " Curncy")</f>
        <v>EURCAD Curncy</v>
      </c>
      <c r="K29" s="49">
        <f>IF(C29 = FundCurrency,1,_xll.BDP(J29,$K$7))</f>
        <v>1</v>
      </c>
      <c r="L29" s="69">
        <f>IF(C29 = FundCurrency,1,_xll.BDP(J29,$L$7)*K29)</f>
        <v>1.5557000000000001</v>
      </c>
      <c r="M29" s="70">
        <f>G29*I29*S29/L29</f>
        <v>0</v>
      </c>
      <c r="N29" s="79">
        <f>M29 / NAV</f>
        <v>0</v>
      </c>
      <c r="O29" s="70">
        <f>F29*I29*S29/L29</f>
        <v>-1737867.1980458957</v>
      </c>
      <c r="P29" s="10">
        <f>O29 / NAV*100</f>
        <v>-1.0202005195774471</v>
      </c>
      <c r="Q29" s="82">
        <f>IF(P29&lt;0,P29,0)</f>
        <v>-1.0202005195774471</v>
      </c>
      <c r="R29" s="163">
        <f>IF(P29&gt;0,P29,0)</f>
        <v>0</v>
      </c>
      <c r="S29" s="33">
        <f>IF(EXACT(C29,UPPER(C29)),1,0.01)/U29</f>
        <v>1</v>
      </c>
      <c r="U29" s="44">
        <v>1</v>
      </c>
      <c r="V29" s="154">
        <f>IF(AND(P29&lt;0,N29&gt;0),N29,0)</f>
        <v>0</v>
      </c>
      <c r="W29" s="154">
        <f>IF(AND(P29&gt;0,N29&gt;0),N29,0)</f>
        <v>0</v>
      </c>
      <c r="X29" s="201"/>
      <c r="Y29" s="19"/>
      <c r="Z29" s="187"/>
      <c r="AA29" s="185">
        <v>0</v>
      </c>
      <c r="AB29" s="188">
        <f>IF(C29 = FundCurrency,1,_xll.BDP(J29,$AB$7)*K29)</f>
        <v>1.55898</v>
      </c>
      <c r="AC29" s="186">
        <f>Y29*AA29*S29/AB29 / PreviousNAV</f>
        <v>0</v>
      </c>
      <c r="AE29" s="198"/>
    </row>
    <row r="30" spans="1:31" s="44" customFormat="1" x14ac:dyDescent="0.2">
      <c r="A30" s="46" t="s">
        <v>255</v>
      </c>
      <c r="B30" s="46" t="s">
        <v>280</v>
      </c>
      <c r="C30" s="46"/>
      <c r="D30" s="48" t="s">
        <v>256</v>
      </c>
      <c r="E30" s="71"/>
      <c r="F30" s="71"/>
      <c r="G30" s="72"/>
      <c r="H30" s="77"/>
      <c r="I30" s="41"/>
      <c r="J30" s="50"/>
      <c r="K30" s="50"/>
      <c r="L30" s="73"/>
      <c r="M30" s="74">
        <f t="shared" ref="M30:R30" si="15" xml:space="preserve"> SUM(M28:M29)</f>
        <v>0</v>
      </c>
      <c r="N30" s="80">
        <f t="shared" si="15"/>
        <v>0</v>
      </c>
      <c r="O30" s="74">
        <f t="shared" si="15"/>
        <v>-1715014.5625763321</v>
      </c>
      <c r="P30" s="42">
        <f t="shared" si="15"/>
        <v>-1.0067850695327152</v>
      </c>
      <c r="Q30" s="83">
        <f t="shared" si="15"/>
        <v>-1.0202005195774471</v>
      </c>
      <c r="R30" s="164">
        <f t="shared" si="15"/>
        <v>1.341545004473179E-2</v>
      </c>
      <c r="S30" s="39"/>
      <c r="T30" s="46"/>
      <c r="V30" s="83">
        <f xml:space="preserve"> SUM(V28:V29)</f>
        <v>0</v>
      </c>
      <c r="W30" s="83">
        <f xml:space="preserve"> SUM(W28:W29)</f>
        <v>0</v>
      </c>
      <c r="X30" s="201"/>
      <c r="Y30" s="19"/>
      <c r="Z30" s="189"/>
      <c r="AA30" s="185"/>
      <c r="AB30" s="188"/>
      <c r="AC30" s="191">
        <f xml:space="preserve"> SUM(AC28:AC29)</f>
        <v>0</v>
      </c>
      <c r="AE30" s="198"/>
    </row>
    <row r="31" spans="1:31" s="44" customFormat="1" x14ac:dyDescent="0.2">
      <c r="E31" s="67"/>
      <c r="F31" s="67"/>
      <c r="G31" s="68"/>
      <c r="H31" s="76"/>
      <c r="I31" s="25"/>
      <c r="J31" s="49"/>
      <c r="K31" s="49"/>
      <c r="L31" s="69"/>
      <c r="M31" s="70"/>
      <c r="N31" s="79"/>
      <c r="O31" s="70"/>
      <c r="P31" s="10"/>
      <c r="Q31" s="82"/>
      <c r="R31" s="163"/>
      <c r="S31" s="33"/>
      <c r="V31" s="154"/>
      <c r="W31" s="154"/>
      <c r="X31" s="201"/>
      <c r="Y31" s="19"/>
      <c r="Z31" s="187"/>
      <c r="AA31" s="185"/>
      <c r="AB31" s="188"/>
      <c r="AC31" s="186"/>
      <c r="AE31" s="198"/>
    </row>
    <row r="32" spans="1:31" s="44" customFormat="1" x14ac:dyDescent="0.2">
      <c r="B32" s="44">
        <v>1802</v>
      </c>
      <c r="D32" s="44" t="s">
        <v>254</v>
      </c>
      <c r="E32" s="67"/>
      <c r="F32" s="67"/>
      <c r="G32" s="68">
        <f>IF(OR(F32="#N/A N/A",E32="#N/A N/A"),0,  F32 - E32)</f>
        <v>0</v>
      </c>
      <c r="H32" s="76">
        <f>IF(OR(E32=0,E32="#N/A N/A"),0,G32 / E32*100)</f>
        <v>0</v>
      </c>
      <c r="I32" s="25">
        <v>366200</v>
      </c>
      <c r="J32" s="49" t="str">
        <f>CONCATENATE(FundCurrency,C32, " Curncy")</f>
        <v>EUR Curncy</v>
      </c>
      <c r="K32" s="49">
        <f>IF(C32 = FundCurrency,1,_xll.BDP(J32,$K$7))</f>
        <v>1</v>
      </c>
      <c r="L32" s="69">
        <f>IF(C32 = FundCurrency,1,_xll.BDP(J32,$L$7)*K32)</f>
        <v>1.2331000000000001</v>
      </c>
      <c r="M32" s="70">
        <f>G32*I32*S32/L32</f>
        <v>0</v>
      </c>
      <c r="N32" s="79">
        <f>M32 / NAV</f>
        <v>0</v>
      </c>
      <c r="O32" s="70">
        <f>F32*I32*S32/L32</f>
        <v>0</v>
      </c>
      <c r="P32" s="10">
        <f>O32 / NAV*100</f>
        <v>0</v>
      </c>
      <c r="Q32" s="82">
        <f>IF(P32&lt;0,P32,0)</f>
        <v>0</v>
      </c>
      <c r="R32" s="163">
        <f>IF(P32&gt;0,P32,0)</f>
        <v>0</v>
      </c>
      <c r="S32" s="33">
        <f>IF(EXACT(C32,UPPER(C32)),1,0.01)/U32</f>
        <v>1</v>
      </c>
      <c r="T32" s="44">
        <v>1</v>
      </c>
      <c r="U32" s="44">
        <v>1</v>
      </c>
      <c r="V32" s="154">
        <f>IF(AND(P32&lt;0,N32&gt;0),N32,0)</f>
        <v>0</v>
      </c>
      <c r="W32" s="154">
        <f>IF(AND(P32&gt;0,N32&gt;0),N32,0)</f>
        <v>0</v>
      </c>
      <c r="X32" s="201"/>
      <c r="Y32" s="19"/>
      <c r="Z32" s="187"/>
      <c r="AA32" s="185">
        <v>0</v>
      </c>
      <c r="AB32" s="188">
        <f>IF(C32 = FundCurrency,1,_xll.BDP(J32,$AB$7)*K32)</f>
        <v>1.2413000000000001</v>
      </c>
      <c r="AC32" s="186">
        <f>Y32*AA32*S32/AB32 / PreviousNAV</f>
        <v>0</v>
      </c>
      <c r="AE32" s="198"/>
    </row>
    <row r="33" spans="1:31" s="44" customFormat="1" x14ac:dyDescent="0.2">
      <c r="A33" s="46" t="s">
        <v>252</v>
      </c>
      <c r="B33" s="46" t="s">
        <v>281</v>
      </c>
      <c r="C33" s="46"/>
      <c r="D33" s="48" t="s">
        <v>253</v>
      </c>
      <c r="E33" s="71"/>
      <c r="F33" s="71"/>
      <c r="G33" s="72"/>
      <c r="H33" s="77"/>
      <c r="I33" s="41"/>
      <c r="J33" s="50"/>
      <c r="K33" s="50"/>
      <c r="L33" s="73"/>
      <c r="M33" s="74">
        <f t="shared" ref="M33:R33" si="16" xml:space="preserve"> SUM(M32:M32)</f>
        <v>0</v>
      </c>
      <c r="N33" s="80">
        <f t="shared" si="16"/>
        <v>0</v>
      </c>
      <c r="O33" s="74">
        <f t="shared" si="16"/>
        <v>0</v>
      </c>
      <c r="P33" s="42">
        <f t="shared" si="16"/>
        <v>0</v>
      </c>
      <c r="Q33" s="83">
        <f t="shared" si="16"/>
        <v>0</v>
      </c>
      <c r="R33" s="164">
        <f t="shared" si="16"/>
        <v>0</v>
      </c>
      <c r="S33" s="39"/>
      <c r="T33" s="46"/>
      <c r="V33" s="155">
        <f xml:space="preserve"> SUM(V32:V32)</f>
        <v>0</v>
      </c>
      <c r="W33" s="155">
        <f xml:space="preserve"> SUM(W32:W32)</f>
        <v>0</v>
      </c>
      <c r="X33" s="201"/>
      <c r="Y33" s="19"/>
      <c r="Z33" s="189"/>
      <c r="AA33" s="185"/>
      <c r="AB33" s="188"/>
      <c r="AC33" s="191">
        <f xml:space="preserve"> SUM(AC32:AC32)</f>
        <v>0</v>
      </c>
      <c r="AE33" s="198"/>
    </row>
    <row r="34" spans="1:31" s="44" customFormat="1" x14ac:dyDescent="0.2">
      <c r="E34" s="67"/>
      <c r="F34" s="67"/>
      <c r="G34" s="68"/>
      <c r="H34" s="76"/>
      <c r="I34" s="25"/>
      <c r="J34" s="49"/>
      <c r="K34" s="49"/>
      <c r="L34" s="69"/>
      <c r="M34" s="70"/>
      <c r="N34" s="79"/>
      <c r="O34" s="70"/>
      <c r="P34" s="10"/>
      <c r="Q34" s="82"/>
      <c r="R34" s="163"/>
      <c r="S34" s="33"/>
      <c r="V34" s="154"/>
      <c r="W34" s="154"/>
      <c r="X34" s="201"/>
      <c r="Y34" s="19"/>
      <c r="Z34" s="187"/>
      <c r="AA34" s="185"/>
      <c r="AB34" s="188"/>
      <c r="AC34" s="186"/>
      <c r="AE34" s="198"/>
    </row>
    <row r="35" spans="1:31" s="44" customFormat="1" x14ac:dyDescent="0.2">
      <c r="B35" s="44" t="s">
        <v>251</v>
      </c>
      <c r="C35" s="44" t="str">
        <f>_xll.BDP(B35,$C$7)</f>
        <v>DKK</v>
      </c>
      <c r="D35" s="44" t="str">
        <f>_xll.BDP(B35,$D$7)</f>
        <v>AMBU A/S-B</v>
      </c>
      <c r="E35" s="67">
        <f>_xll.BDP(B35,$E$7)</f>
        <v>118.2</v>
      </c>
      <c r="F35" s="67">
        <f>_xll.BDP(B35,$F$7)</f>
        <v>122.2</v>
      </c>
      <c r="G35" s="68">
        <f>IF(OR(F35="#N/A N/A",E35="#N/A N/A"),0,  F35 - E35)</f>
        <v>4</v>
      </c>
      <c r="H35" s="76">
        <f>IF(OR(E35=0,E35="#N/A N/A"),0,G35 / E35*100)</f>
        <v>3.3840947546531304</v>
      </c>
      <c r="I35" s="25">
        <v>-42757</v>
      </c>
      <c r="J35" s="49" t="str">
        <f>CONCATENATE(FundCurrency,C35, " Curncy")</f>
        <v>EURDKK Curncy</v>
      </c>
      <c r="K35" s="49">
        <f>IF(C35 = FundCurrency,1,_xll.BDP(J35,$K$7))</f>
        <v>1</v>
      </c>
      <c r="L35" s="69">
        <f>IF(C35 = FundCurrency,1,_xll.BDP(J35,$L$7)*K35)</f>
        <v>7.4473000000000003</v>
      </c>
      <c r="M35" s="70">
        <f>G35*I35*S35/L35</f>
        <v>-22965.101446161694</v>
      </c>
      <c r="N35" s="79">
        <f>M35 / NAV</f>
        <v>-1.3481472263166683E-4</v>
      </c>
      <c r="O35" s="70">
        <f>F35*I35*S35/L35</f>
        <v>-701583.84918023983</v>
      </c>
      <c r="P35" s="10">
        <f>O35 / NAV*100</f>
        <v>-0.41185897763974216</v>
      </c>
      <c r="Q35" s="82">
        <f>IF(P35&lt;0,P35,0)</f>
        <v>-0.41185897763974216</v>
      </c>
      <c r="R35" s="163">
        <f>IF(P35&gt;0,P35,0)</f>
        <v>0</v>
      </c>
      <c r="S35" s="33">
        <f>IF(EXACT(C35,UPPER(C35)),1,0.01)/U35</f>
        <v>1</v>
      </c>
      <c r="U35" s="44">
        <v>1</v>
      </c>
      <c r="V35" s="154">
        <f>IF(AND(P35&lt;0,N35&gt;0),N35,0)</f>
        <v>0</v>
      </c>
      <c r="W35" s="154">
        <f>IF(AND(P35&gt;0,N35&gt;0),N35,0)</f>
        <v>0</v>
      </c>
      <c r="X35" s="201"/>
      <c r="Y35" s="19"/>
      <c r="Z35" s="187"/>
      <c r="AA35" s="185">
        <v>0</v>
      </c>
      <c r="AB35" s="188">
        <f>IF(C35 = FundCurrency,1,_xll.BDP(J35,$AB$7)*K35)</f>
        <v>7.4470999999999998</v>
      </c>
      <c r="AC35" s="186">
        <f>Y35*AA35*S35/AB35 / PreviousNAV</f>
        <v>0</v>
      </c>
      <c r="AE35" s="198"/>
    </row>
    <row r="36" spans="1:31" s="44" customFormat="1" x14ac:dyDescent="0.2">
      <c r="B36" s="44" t="s">
        <v>250</v>
      </c>
      <c r="C36" s="44" t="str">
        <f>_xll.BDP(B36,$C$7)</f>
        <v>DKK</v>
      </c>
      <c r="D36" s="44" t="str">
        <f>_xll.BDP(B36,$D$7)</f>
        <v>WILLIAM DEMANT HOLDING</v>
      </c>
      <c r="E36" s="67">
        <f>_xll.BDP(B36,$E$7)</f>
        <v>193</v>
      </c>
      <c r="F36" s="67">
        <f>_xll.BDP(B36,$F$7)</f>
        <v>195.1</v>
      </c>
      <c r="G36" s="68">
        <f>IF(OR(F36="#N/A N/A",E36="#N/A N/A"),0,  F36 - E36)</f>
        <v>2.0999999999999943</v>
      </c>
      <c r="H36" s="76">
        <f>IF(OR(E36=0,E36="#N/A N/A"),0,G36 / E36*100)</f>
        <v>1.0880829015544011</v>
      </c>
      <c r="I36" s="25">
        <v>-22590</v>
      </c>
      <c r="J36" s="49" t="str">
        <f>CONCATENATE(FundCurrency,C36, " Curncy")</f>
        <v>EURDKK Curncy</v>
      </c>
      <c r="K36" s="49">
        <f>IF(C36 = FundCurrency,1,_xll.BDP(J36,$K$7))</f>
        <v>1</v>
      </c>
      <c r="L36" s="69">
        <f>IF(C36 = FundCurrency,1,_xll.BDP(J36,$L$7)*K36)</f>
        <v>7.4473000000000003</v>
      </c>
      <c r="M36" s="70">
        <f>G36*I36*S36/L36</f>
        <v>-6369.9595826675259</v>
      </c>
      <c r="N36" s="79">
        <f>M36 / NAV</f>
        <v>-3.7394319216289871E-5</v>
      </c>
      <c r="O36" s="70">
        <f>F36*I36*S36/L36</f>
        <v>-591799.57837068464</v>
      </c>
      <c r="P36" s="10">
        <f>O36 / NAV*100</f>
        <v>-0.3474110323380083</v>
      </c>
      <c r="Q36" s="82">
        <f>IF(P36&lt;0,P36,0)</f>
        <v>-0.3474110323380083</v>
      </c>
      <c r="R36" s="163">
        <f>IF(P36&gt;0,P36,0)</f>
        <v>0</v>
      </c>
      <c r="S36" s="33">
        <f>IF(EXACT(C36,UPPER(C36)),1,0.01)/U36</f>
        <v>1</v>
      </c>
      <c r="U36" s="44">
        <v>1</v>
      </c>
      <c r="V36" s="154">
        <f>IF(AND(P36&lt;0,N36&gt;0),N36,0)</f>
        <v>0</v>
      </c>
      <c r="W36" s="154">
        <f>IF(AND(P36&gt;0,N36&gt;0),N36,0)</f>
        <v>0</v>
      </c>
      <c r="X36" s="201"/>
      <c r="Y36" s="19"/>
      <c r="Z36" s="187"/>
      <c r="AA36" s="185">
        <v>0</v>
      </c>
      <c r="AB36" s="188">
        <f>IF(C36 = FundCurrency,1,_xll.BDP(J36,$AB$7)*K36)</f>
        <v>7.4470999999999998</v>
      </c>
      <c r="AC36" s="186">
        <f>Y36*AA36*S36/AB36 / PreviousNAV</f>
        <v>0</v>
      </c>
      <c r="AE36" s="198"/>
    </row>
    <row r="37" spans="1:31" s="44" customFormat="1" x14ac:dyDescent="0.2">
      <c r="A37" s="46" t="s">
        <v>248</v>
      </c>
      <c r="B37" s="46" t="s">
        <v>282</v>
      </c>
      <c r="C37" s="46"/>
      <c r="D37" s="48" t="s">
        <v>249</v>
      </c>
      <c r="E37" s="71"/>
      <c r="F37" s="71"/>
      <c r="G37" s="72"/>
      <c r="H37" s="77"/>
      <c r="I37" s="41"/>
      <c r="J37" s="50"/>
      <c r="K37" s="50"/>
      <c r="L37" s="73"/>
      <c r="M37" s="74">
        <f t="shared" ref="M37:R37" si="17" xml:space="preserve"> SUM(M35:M36)</f>
        <v>-29335.061028829219</v>
      </c>
      <c r="N37" s="80">
        <f t="shared" si="17"/>
        <v>-1.722090418479567E-4</v>
      </c>
      <c r="O37" s="74">
        <f t="shared" si="17"/>
        <v>-1293383.4275509245</v>
      </c>
      <c r="P37" s="42">
        <f t="shared" si="17"/>
        <v>-0.75927000997775052</v>
      </c>
      <c r="Q37" s="83">
        <f t="shared" si="17"/>
        <v>-0.75927000997775052</v>
      </c>
      <c r="R37" s="164">
        <f t="shared" si="17"/>
        <v>0</v>
      </c>
      <c r="S37" s="39"/>
      <c r="T37" s="46"/>
      <c r="V37" s="155">
        <f xml:space="preserve"> SUM(V35:V36)</f>
        <v>0</v>
      </c>
      <c r="W37" s="155">
        <f xml:space="preserve"> SUM(W35:W36)</f>
        <v>0</v>
      </c>
      <c r="X37" s="201"/>
      <c r="Y37" s="19"/>
      <c r="Z37" s="189"/>
      <c r="AA37" s="185"/>
      <c r="AB37" s="188"/>
      <c r="AC37" s="191">
        <f xml:space="preserve"> SUM(AC35:AC36)</f>
        <v>0</v>
      </c>
      <c r="AE37" s="198"/>
    </row>
    <row r="38" spans="1:31" s="44" customFormat="1" x14ac:dyDescent="0.2">
      <c r="E38" s="67"/>
      <c r="F38" s="67"/>
      <c r="G38" s="68"/>
      <c r="H38" s="76"/>
      <c r="I38" s="25"/>
      <c r="J38" s="49"/>
      <c r="K38" s="49"/>
      <c r="L38" s="69"/>
      <c r="M38" s="70"/>
      <c r="N38" s="79"/>
      <c r="O38" s="70"/>
      <c r="P38" s="10"/>
      <c r="Q38" s="82"/>
      <c r="R38" s="163"/>
      <c r="S38" s="33"/>
      <c r="V38" s="154"/>
      <c r="W38" s="154"/>
      <c r="X38" s="201"/>
      <c r="Y38" s="19"/>
      <c r="Z38" s="187"/>
      <c r="AA38" s="185"/>
      <c r="AB38" s="188"/>
      <c r="AC38" s="186"/>
      <c r="AE38" s="198"/>
    </row>
    <row r="39" spans="1:31" s="44" customFormat="1" x14ac:dyDescent="0.2">
      <c r="B39" s="44" t="s">
        <v>247</v>
      </c>
      <c r="C39" s="44" t="str">
        <f>_xll.BDP(B39,$C$7)</f>
        <v>EUR</v>
      </c>
      <c r="D39" s="44" t="str">
        <f>_xll.BDP(B39,$D$7)</f>
        <v>METSO OYJ</v>
      </c>
      <c r="E39" s="67">
        <f>_xll.BDP(B39,$E$7)</f>
        <v>26.2</v>
      </c>
      <c r="F39" s="67">
        <f>_xll.BDP(B39,$F$7)</f>
        <v>26.51</v>
      </c>
      <c r="G39" s="68">
        <f>IF(OR(F39="#N/A N/A",E39="#N/A N/A"),0,  F39 - E39)</f>
        <v>0.31000000000000227</v>
      </c>
      <c r="H39" s="76">
        <f>IF(OR(E39=0,E39="#N/A N/A"),0,G39 / E39*100)</f>
        <v>1.1832061068702378</v>
      </c>
      <c r="I39" s="25">
        <v>-79500</v>
      </c>
      <c r="J39" s="49" t="str">
        <f>CONCATENATE(FundCurrency,C39, " Curncy")</f>
        <v>EUREUR Curncy</v>
      </c>
      <c r="K39" s="49">
        <f>IF(C39 = FundCurrency,1,_xll.BDP(J39,$K$7))</f>
        <v>1</v>
      </c>
      <c r="L39" s="69">
        <f>IF(C39 = FundCurrency,1,_xll.BDP(J39,$L$7)*K39)</f>
        <v>1</v>
      </c>
      <c r="M39" s="70">
        <f>G39*I39*S39/L39</f>
        <v>-24645.000000000182</v>
      </c>
      <c r="N39" s="79">
        <f>M39 / NAV</f>
        <v>-1.4467642771126386E-4</v>
      </c>
      <c r="O39" s="70">
        <f>F39*I39*S39/L39</f>
        <v>-2107545</v>
      </c>
      <c r="P39" s="10">
        <f>O39 / NAV*100</f>
        <v>-1.2372168060082505</v>
      </c>
      <c r="Q39" s="82">
        <f>IF(P39&lt;0,P39,0)</f>
        <v>-1.2372168060082505</v>
      </c>
      <c r="R39" s="163">
        <f>IF(P39&gt;0,P39,0)</f>
        <v>0</v>
      </c>
      <c r="S39" s="33">
        <f>IF(EXACT(C39,UPPER(C39)),1,0.01)/U39</f>
        <v>1</v>
      </c>
      <c r="U39" s="44">
        <v>1</v>
      </c>
      <c r="V39" s="154">
        <f>IF(AND(P39&lt;0,N39&gt;0),N39,0)</f>
        <v>0</v>
      </c>
      <c r="W39" s="154">
        <f>IF(AND(P39&gt;0,N39&gt;0),N39,0)</f>
        <v>0</v>
      </c>
      <c r="X39" s="201"/>
      <c r="Y39" s="19"/>
      <c r="Z39" s="187"/>
      <c r="AA39" s="185">
        <v>0</v>
      </c>
      <c r="AB39" s="188">
        <f>IF(C39 = FundCurrency,1,_xll.BDP(J39,$AB$7)*K39)</f>
        <v>1</v>
      </c>
      <c r="AC39" s="186">
        <f>Y39*AA39*S39/AB39 / PreviousNAV</f>
        <v>0</v>
      </c>
      <c r="AE39" s="198"/>
    </row>
    <row r="40" spans="1:31" s="44" customFormat="1" x14ac:dyDescent="0.2">
      <c r="B40" s="44" t="s">
        <v>246</v>
      </c>
      <c r="C40" s="44" t="str">
        <f>_xll.BDP(B40,$C$7)</f>
        <v>EUR</v>
      </c>
      <c r="D40" s="44" t="str">
        <f>_xll.BDP(B40,$D$7)</f>
        <v>NOKIAN RENKAAT OYJ</v>
      </c>
      <c r="E40" s="67">
        <f>_xll.BDP(B40,$E$7)</f>
        <v>37.409999999999997</v>
      </c>
      <c r="F40" s="67">
        <f>_xll.BDP(B40,$F$7)</f>
        <v>37.549999999999997</v>
      </c>
      <c r="G40" s="68">
        <f>IF(OR(F40="#N/A N/A",E40="#N/A N/A"),0,  F40 - E40)</f>
        <v>0.14000000000000057</v>
      </c>
      <c r="H40" s="76">
        <f>IF(OR(E40=0,E40="#N/A N/A"),0,G40 / E40*100)</f>
        <v>0.37423148890671099</v>
      </c>
      <c r="I40" s="25">
        <v>-39000</v>
      </c>
      <c r="J40" s="49" t="str">
        <f>CONCATENATE(FundCurrency,C40, " Curncy")</f>
        <v>EUREUR Curncy</v>
      </c>
      <c r="K40" s="49">
        <f>IF(C40 = FundCurrency,1,_xll.BDP(J40,$K$7))</f>
        <v>1</v>
      </c>
      <c r="L40" s="69">
        <f>IF(C40 = FundCurrency,1,_xll.BDP(J40,$L$7)*K40)</f>
        <v>1</v>
      </c>
      <c r="M40" s="70">
        <f>G40*I40*S40/L40</f>
        <v>-5460.0000000000218</v>
      </c>
      <c r="N40" s="79">
        <f>M40 / NAV</f>
        <v>-3.2052476985331628E-5</v>
      </c>
      <c r="O40" s="70">
        <f>F40*I40*S40/L40</f>
        <v>-1464450</v>
      </c>
      <c r="P40" s="10">
        <f>O40 / NAV*100</f>
        <v>-0.85969322199942688</v>
      </c>
      <c r="Q40" s="82">
        <f>IF(P40&lt;0,P40,0)</f>
        <v>-0.85969322199942688</v>
      </c>
      <c r="R40" s="163">
        <f>IF(P40&gt;0,P40,0)</f>
        <v>0</v>
      </c>
      <c r="S40" s="33">
        <f>IF(EXACT(C40,UPPER(C40)),1,0.01)/U40</f>
        <v>1</v>
      </c>
      <c r="U40" s="44">
        <v>1</v>
      </c>
      <c r="V40" s="154">
        <f>IF(AND(P40&lt;0,N40&gt;0),N40,0)</f>
        <v>0</v>
      </c>
      <c r="W40" s="154">
        <f>IF(AND(P40&gt;0,N40&gt;0),N40,0)</f>
        <v>0</v>
      </c>
      <c r="X40" s="201"/>
      <c r="Y40" s="19"/>
      <c r="Z40" s="187"/>
      <c r="AA40" s="185">
        <v>0</v>
      </c>
      <c r="AB40" s="188">
        <f>IF(C40 = FundCurrency,1,_xll.BDP(J40,$AB$7)*K40)</f>
        <v>1</v>
      </c>
      <c r="AC40" s="186">
        <f>Y40*AA40*S40/AB40 / PreviousNAV</f>
        <v>0</v>
      </c>
      <c r="AE40" s="198"/>
    </row>
    <row r="41" spans="1:31" s="44" customFormat="1" x14ac:dyDescent="0.2">
      <c r="A41" s="46" t="s">
        <v>244</v>
      </c>
      <c r="B41" s="46" t="s">
        <v>283</v>
      </c>
      <c r="C41" s="46"/>
      <c r="D41" s="48" t="s">
        <v>245</v>
      </c>
      <c r="E41" s="71"/>
      <c r="F41" s="71"/>
      <c r="G41" s="72"/>
      <c r="H41" s="77"/>
      <c r="I41" s="41"/>
      <c r="J41" s="50"/>
      <c r="K41" s="50"/>
      <c r="L41" s="73"/>
      <c r="M41" s="74">
        <f t="shared" ref="M41:R41" si="18" xml:space="preserve"> SUM(M39:M40)</f>
        <v>-30105.000000000204</v>
      </c>
      <c r="N41" s="80">
        <f t="shared" si="18"/>
        <v>-1.7672890469659549E-4</v>
      </c>
      <c r="O41" s="74">
        <f t="shared" si="18"/>
        <v>-3571995</v>
      </c>
      <c r="P41" s="42">
        <f t="shared" si="18"/>
        <v>-2.0969100280076773</v>
      </c>
      <c r="Q41" s="83">
        <f t="shared" si="18"/>
        <v>-2.0969100280076773</v>
      </c>
      <c r="R41" s="164">
        <f t="shared" si="18"/>
        <v>0</v>
      </c>
      <c r="S41" s="39"/>
      <c r="T41" s="46"/>
      <c r="V41" s="155">
        <f xml:space="preserve"> SUM(V39:V40)</f>
        <v>0</v>
      </c>
      <c r="W41" s="155">
        <f xml:space="preserve"> SUM(W39:W40)</f>
        <v>0</v>
      </c>
      <c r="X41" s="201"/>
      <c r="Y41" s="19"/>
      <c r="Z41" s="189"/>
      <c r="AA41" s="185"/>
      <c r="AB41" s="188"/>
      <c r="AC41" s="191">
        <f xml:space="preserve"> SUM(AC39:AC40)</f>
        <v>0</v>
      </c>
      <c r="AE41" s="198"/>
    </row>
    <row r="42" spans="1:31" s="44" customFormat="1" x14ac:dyDescent="0.2">
      <c r="E42" s="67"/>
      <c r="F42" s="67"/>
      <c r="G42" s="68"/>
      <c r="H42" s="76"/>
      <c r="I42" s="25"/>
      <c r="J42" s="49"/>
      <c r="K42" s="49"/>
      <c r="L42" s="69"/>
      <c r="M42" s="70"/>
      <c r="N42" s="79"/>
      <c r="O42" s="70"/>
      <c r="P42" s="10"/>
      <c r="Q42" s="82"/>
      <c r="R42" s="163"/>
      <c r="S42" s="33"/>
      <c r="V42" s="154"/>
      <c r="W42" s="154"/>
      <c r="X42" s="201"/>
      <c r="Y42" s="19"/>
      <c r="Z42" s="187"/>
      <c r="AA42" s="185"/>
      <c r="AB42" s="188"/>
      <c r="AC42" s="186"/>
      <c r="AE42" s="198"/>
    </row>
    <row r="43" spans="1:31" s="44" customFormat="1" x14ac:dyDescent="0.2">
      <c r="B43" s="44" t="s">
        <v>243</v>
      </c>
      <c r="C43" s="44" t="str">
        <f>_xll.BDP(B43,$C$7)</f>
        <v>EUR</v>
      </c>
      <c r="D43" s="44" t="str">
        <f>_xll.BDP(B43,$D$7)</f>
        <v>BNP PARIBAS</v>
      </c>
      <c r="E43" s="67">
        <f>_xll.BDP(B43,$E$7)</f>
        <v>64.61</v>
      </c>
      <c r="F43" s="67">
        <f>_xll.BDP(B43,$F$7)</f>
        <v>64.84</v>
      </c>
      <c r="G43" s="68">
        <f t="shared" ref="G43:G59" si="19">IF(OR(F43="#N/A N/A",E43="#N/A N/A"),0,  F43 - E43)</f>
        <v>0.23000000000000398</v>
      </c>
      <c r="H43" s="76">
        <f t="shared" ref="H43:H59" si="20">IF(OR(E43=0,E43="#N/A N/A"),0,G43 / E43*100)</f>
        <v>0.35598204612289736</v>
      </c>
      <c r="I43" s="25">
        <v>-24000</v>
      </c>
      <c r="J43" s="49" t="str">
        <f t="shared" ref="J43:J59" si="21">CONCATENATE(FundCurrency,C43, " Curncy")</f>
        <v>EUREUR Curncy</v>
      </c>
      <c r="K43" s="49">
        <f>IF(C43 = FundCurrency,1,_xll.BDP(J43,$K$7))</f>
        <v>1</v>
      </c>
      <c r="L43" s="69">
        <f>IF(C43 = FundCurrency,1,_xll.BDP(J43,$L$7)*K43)</f>
        <v>1</v>
      </c>
      <c r="M43" s="70">
        <f t="shared" ref="M43:M59" si="22">G43*I43*S43/L43</f>
        <v>-5520.0000000000955</v>
      </c>
      <c r="N43" s="79">
        <f t="shared" ref="N43:N59" si="23">M43 / NAV</f>
        <v>-3.2404702007148887E-5</v>
      </c>
      <c r="O43" s="70">
        <f t="shared" ref="O43:O59" si="24">F43*I43*S43/L43</f>
        <v>-1556160</v>
      </c>
      <c r="P43" s="10">
        <f t="shared" ref="P43:P59" si="25">O43 / NAV*100</f>
        <v>-0.91353081658412938</v>
      </c>
      <c r="Q43" s="82">
        <f t="shared" ref="Q43:Q59" si="26">IF(P43&lt;0,P43,0)</f>
        <v>-0.91353081658412938</v>
      </c>
      <c r="R43" s="163">
        <f t="shared" ref="R43:R59" si="27">IF(P43&gt;0,P43,0)</f>
        <v>0</v>
      </c>
      <c r="S43" s="33">
        <f t="shared" ref="S43:S59" si="28">IF(EXACT(C43,UPPER(C43)),1,0.01)/U43</f>
        <v>1</v>
      </c>
      <c r="U43" s="44">
        <v>1</v>
      </c>
      <c r="V43" s="154">
        <f t="shared" ref="V43:V59" si="29">IF(AND(P43&lt;0,N43&gt;0),N43,0)</f>
        <v>0</v>
      </c>
      <c r="W43" s="154">
        <f t="shared" ref="W43:W59" si="30">IF(AND(P43&gt;0,N43&gt;0),N43,0)</f>
        <v>0</v>
      </c>
      <c r="X43" s="201"/>
      <c r="Y43" s="19"/>
      <c r="Z43" s="187"/>
      <c r="AA43" s="185">
        <v>0</v>
      </c>
      <c r="AB43" s="188">
        <f>IF(C43 = FundCurrency,1,_xll.BDP(J43,$AB$7)*K43)</f>
        <v>1</v>
      </c>
      <c r="AC43" s="186">
        <f t="shared" ref="AC43:AC59" si="31">Y43*AA43*S43/AB43 / PreviousNAV</f>
        <v>0</v>
      </c>
      <c r="AE43" s="198"/>
    </row>
    <row r="44" spans="1:31" s="44" customFormat="1" x14ac:dyDescent="0.2">
      <c r="B44" s="44" t="s">
        <v>242</v>
      </c>
      <c r="C44" s="44" t="str">
        <f>_xll.BDP(B44,$C$7)</f>
        <v>EUR</v>
      </c>
      <c r="D44" s="44" t="str">
        <f>_xll.BDP(B44,$D$7)</f>
        <v>EDENRED</v>
      </c>
      <c r="E44" s="67">
        <f>_xll.BDP(B44,$E$7)</f>
        <v>25.73</v>
      </c>
      <c r="F44" s="67">
        <f>_xll.BDP(B44,$F$7)</f>
        <v>27.45</v>
      </c>
      <c r="G44" s="68">
        <f t="shared" si="19"/>
        <v>1.7199999999999989</v>
      </c>
      <c r="H44" s="76">
        <f t="shared" si="20"/>
        <v>6.6848037310532407</v>
      </c>
      <c r="I44" s="25">
        <v>-67200</v>
      </c>
      <c r="J44" s="49" t="str">
        <f t="shared" si="21"/>
        <v>EUREUR Curncy</v>
      </c>
      <c r="K44" s="49">
        <f>IF(C44 = FundCurrency,1,_xll.BDP(J44,$K$7))</f>
        <v>1</v>
      </c>
      <c r="L44" s="69">
        <f>IF(C44 = FundCurrency,1,_xll.BDP(J44,$L$7)*K44)</f>
        <v>1</v>
      </c>
      <c r="M44" s="70">
        <f t="shared" si="22"/>
        <v>-115583.99999999993</v>
      </c>
      <c r="N44" s="79">
        <f t="shared" si="23"/>
        <v>-6.7852628202794021E-4</v>
      </c>
      <c r="O44" s="70">
        <f t="shared" si="24"/>
        <v>-1844640</v>
      </c>
      <c r="P44" s="10">
        <f t="shared" si="25"/>
        <v>-1.0828806070736612</v>
      </c>
      <c r="Q44" s="82">
        <f t="shared" si="26"/>
        <v>-1.0828806070736612</v>
      </c>
      <c r="R44" s="163">
        <f t="shared" si="27"/>
        <v>0</v>
      </c>
      <c r="S44" s="33">
        <f t="shared" si="28"/>
        <v>1</v>
      </c>
      <c r="U44" s="44">
        <v>1</v>
      </c>
      <c r="V44" s="154">
        <f t="shared" si="29"/>
        <v>0</v>
      </c>
      <c r="W44" s="154">
        <f t="shared" si="30"/>
        <v>0</v>
      </c>
      <c r="X44" s="201"/>
      <c r="Y44" s="19"/>
      <c r="Z44" s="187"/>
      <c r="AA44" s="185">
        <v>0</v>
      </c>
      <c r="AB44" s="188">
        <f>IF(C44 = FundCurrency,1,_xll.BDP(J44,$AB$7)*K44)</f>
        <v>1</v>
      </c>
      <c r="AC44" s="186">
        <f t="shared" si="31"/>
        <v>0</v>
      </c>
      <c r="AE44" s="198"/>
    </row>
    <row r="45" spans="1:31" s="44" customFormat="1" x14ac:dyDescent="0.2">
      <c r="B45" s="44" t="s">
        <v>241</v>
      </c>
      <c r="C45" s="44" t="str">
        <f>_xll.BDP(B45,$C$7)</f>
        <v>EUR</v>
      </c>
      <c r="D45" s="44" t="str">
        <f>_xll.BDP(B45,$D$7)</f>
        <v>EDF</v>
      </c>
      <c r="E45" s="67">
        <f>_xll.BDP(B45,$E$7)</f>
        <v>10.79</v>
      </c>
      <c r="F45" s="67">
        <f>_xll.BDP(B45,$F$7)</f>
        <v>10.41</v>
      </c>
      <c r="G45" s="68">
        <f t="shared" si="19"/>
        <v>-0.37999999999999901</v>
      </c>
      <c r="H45" s="76">
        <f t="shared" si="20"/>
        <v>-3.5217794253938743</v>
      </c>
      <c r="I45" s="25">
        <v>41441</v>
      </c>
      <c r="J45" s="49" t="str">
        <f t="shared" si="21"/>
        <v>EUREUR Curncy</v>
      </c>
      <c r="K45" s="49">
        <f>IF(C45 = FundCurrency,1,_xll.BDP(J45,$K$7))</f>
        <v>1</v>
      </c>
      <c r="L45" s="69">
        <f>IF(C45 = FundCurrency,1,_xll.BDP(J45,$L$7)*K45)</f>
        <v>1</v>
      </c>
      <c r="M45" s="70">
        <f t="shared" si="22"/>
        <v>-15747.579999999958</v>
      </c>
      <c r="N45" s="79">
        <f t="shared" si="23"/>
        <v>-9.2444861817704262E-5</v>
      </c>
      <c r="O45" s="70">
        <f t="shared" si="24"/>
        <v>431400.81</v>
      </c>
      <c r="P45" s="10">
        <f t="shared" si="25"/>
        <v>0.25325026619007995</v>
      </c>
      <c r="Q45" s="82">
        <f t="shared" si="26"/>
        <v>0</v>
      </c>
      <c r="R45" s="163">
        <f t="shared" si="27"/>
        <v>0.25325026619007995</v>
      </c>
      <c r="S45" s="33">
        <f t="shared" si="28"/>
        <v>1</v>
      </c>
      <c r="U45" s="44">
        <v>1</v>
      </c>
      <c r="V45" s="154">
        <f t="shared" si="29"/>
        <v>0</v>
      </c>
      <c r="W45" s="154">
        <f t="shared" si="30"/>
        <v>0</v>
      </c>
      <c r="X45" s="201"/>
      <c r="Y45" s="19"/>
      <c r="Z45" s="187"/>
      <c r="AA45" s="185">
        <v>0</v>
      </c>
      <c r="AB45" s="188">
        <f>IF(C45 = FundCurrency,1,_xll.BDP(J45,$AB$7)*K45)</f>
        <v>1</v>
      </c>
      <c r="AC45" s="186">
        <f t="shared" si="31"/>
        <v>0</v>
      </c>
      <c r="AE45" s="198"/>
    </row>
    <row r="46" spans="1:31" s="44" customFormat="1" x14ac:dyDescent="0.2">
      <c r="B46" s="44" t="s">
        <v>240</v>
      </c>
      <c r="C46" s="44" t="str">
        <f>_xll.BDP(B46,$C$7)</f>
        <v>EUR</v>
      </c>
      <c r="D46" s="44" t="str">
        <f>_xll.BDP(B46,$D$7)</f>
        <v>ESSILOR INTERNATIONAL</v>
      </c>
      <c r="E46" s="67">
        <f>_xll.BDP(B46,$E$7)</f>
        <v>109.4</v>
      </c>
      <c r="F46" s="67">
        <f>_xll.BDP(B46,$F$7)</f>
        <v>108.95</v>
      </c>
      <c r="G46" s="68">
        <f t="shared" si="19"/>
        <v>-0.45000000000000284</v>
      </c>
      <c r="H46" s="76">
        <f t="shared" si="20"/>
        <v>-0.41133455210237918</v>
      </c>
      <c r="I46" s="25">
        <v>-3300</v>
      </c>
      <c r="J46" s="49" t="str">
        <f t="shared" si="21"/>
        <v>EUREUR Curncy</v>
      </c>
      <c r="K46" s="49">
        <f>IF(C46 = FundCurrency,1,_xll.BDP(J46,$K$7))</f>
        <v>1</v>
      </c>
      <c r="L46" s="69">
        <f>IF(C46 = FundCurrency,1,_xll.BDP(J46,$L$7)*K46)</f>
        <v>1</v>
      </c>
      <c r="M46" s="70">
        <f t="shared" si="22"/>
        <v>1485.0000000000093</v>
      </c>
      <c r="N46" s="79">
        <f t="shared" si="23"/>
        <v>8.7175692899665892E-6</v>
      </c>
      <c r="O46" s="70">
        <f t="shared" si="24"/>
        <v>-359535</v>
      </c>
      <c r="P46" s="10">
        <f t="shared" si="25"/>
        <v>-0.21106203869818976</v>
      </c>
      <c r="Q46" s="82">
        <f t="shared" si="26"/>
        <v>-0.21106203869818976</v>
      </c>
      <c r="R46" s="163">
        <f t="shared" si="27"/>
        <v>0</v>
      </c>
      <c r="S46" s="33">
        <f t="shared" si="28"/>
        <v>1</v>
      </c>
      <c r="U46" s="44">
        <v>1</v>
      </c>
      <c r="V46" s="154">
        <f t="shared" si="29"/>
        <v>8.7175692899665892E-6</v>
      </c>
      <c r="W46" s="154">
        <f t="shared" si="30"/>
        <v>0</v>
      </c>
      <c r="X46" s="201"/>
      <c r="Y46" s="19"/>
      <c r="Z46" s="187"/>
      <c r="AA46" s="185">
        <v>0</v>
      </c>
      <c r="AB46" s="188">
        <f>IF(C46 = FundCurrency,1,_xll.BDP(J46,$AB$7)*K46)</f>
        <v>1</v>
      </c>
      <c r="AC46" s="186">
        <f t="shared" si="31"/>
        <v>0</v>
      </c>
      <c r="AE46" s="198"/>
    </row>
    <row r="47" spans="1:31" s="44" customFormat="1" x14ac:dyDescent="0.2">
      <c r="B47" s="44" t="s">
        <v>239</v>
      </c>
      <c r="C47" s="44" t="str">
        <f>_xll.BDP(B47,$C$7)</f>
        <v>EUR</v>
      </c>
      <c r="D47" s="44" t="str">
        <f>_xll.BDP(B47,$D$7)</f>
        <v>EUROFINS SCIENTIFIC</v>
      </c>
      <c r="E47" s="67">
        <f>_xll.BDP(B47,$E$7)</f>
        <v>484.4</v>
      </c>
      <c r="F47" s="67">
        <f>_xll.BDP(B47,$F$7)</f>
        <v>488.6</v>
      </c>
      <c r="G47" s="68">
        <f t="shared" si="19"/>
        <v>4.2000000000000455</v>
      </c>
      <c r="H47" s="76">
        <f t="shared" si="20"/>
        <v>0.86705202312139673</v>
      </c>
      <c r="I47" s="25">
        <v>-1133</v>
      </c>
      <c r="J47" s="49" t="str">
        <f t="shared" si="21"/>
        <v>EUREUR Curncy</v>
      </c>
      <c r="K47" s="49">
        <f>IF(C47 = FundCurrency,1,_xll.BDP(J47,$K$7))</f>
        <v>1</v>
      </c>
      <c r="L47" s="69">
        <f>IF(C47 = FundCurrency,1,_xll.BDP(J47,$L$7)*K47)</f>
        <v>1</v>
      </c>
      <c r="M47" s="70">
        <f t="shared" si="22"/>
        <v>-4758.6000000000513</v>
      </c>
      <c r="N47" s="79">
        <f t="shared" si="23"/>
        <v>-2.7934966480293061E-5</v>
      </c>
      <c r="O47" s="70">
        <f t="shared" si="24"/>
        <v>-553583.80000000005</v>
      </c>
      <c r="P47" s="10">
        <f t="shared" si="25"/>
        <v>-0.32497677672073916</v>
      </c>
      <c r="Q47" s="82">
        <f t="shared" si="26"/>
        <v>-0.32497677672073916</v>
      </c>
      <c r="R47" s="163">
        <f t="shared" si="27"/>
        <v>0</v>
      </c>
      <c r="S47" s="33">
        <f t="shared" si="28"/>
        <v>1</v>
      </c>
      <c r="U47" s="44">
        <v>1</v>
      </c>
      <c r="V47" s="154">
        <f t="shared" si="29"/>
        <v>0</v>
      </c>
      <c r="W47" s="154">
        <f t="shared" si="30"/>
        <v>0</v>
      </c>
      <c r="X47" s="201"/>
      <c r="Y47" s="19"/>
      <c r="Z47" s="187"/>
      <c r="AA47" s="185">
        <v>0</v>
      </c>
      <c r="AB47" s="188">
        <f>IF(C47 = FundCurrency,1,_xll.BDP(J47,$AB$7)*K47)</f>
        <v>1</v>
      </c>
      <c r="AC47" s="186">
        <f t="shared" si="31"/>
        <v>0</v>
      </c>
      <c r="AE47" s="198"/>
    </row>
    <row r="48" spans="1:31" s="44" customFormat="1" x14ac:dyDescent="0.2">
      <c r="B48" s="44" t="s">
        <v>238</v>
      </c>
      <c r="C48" s="44" t="str">
        <f>_xll.BDP(B48,$C$7)</f>
        <v>EUR</v>
      </c>
      <c r="D48" s="44" t="str">
        <f>_xll.BDP(B48,$D$7)</f>
        <v>HERMES INTERNATIONAL</v>
      </c>
      <c r="E48" s="67">
        <f>_xll.BDP(B48,$E$7)</f>
        <v>441.6</v>
      </c>
      <c r="F48" s="67">
        <f>_xll.BDP(B48,$F$7)</f>
        <v>439.9</v>
      </c>
      <c r="G48" s="68">
        <f t="shared" si="19"/>
        <v>-1.7000000000000455</v>
      </c>
      <c r="H48" s="76">
        <f t="shared" si="20"/>
        <v>-0.38496376811595234</v>
      </c>
      <c r="I48" s="25">
        <v>-1850</v>
      </c>
      <c r="J48" s="49" t="str">
        <f t="shared" si="21"/>
        <v>EUREUR Curncy</v>
      </c>
      <c r="K48" s="49">
        <f>IF(C48 = FundCurrency,1,_xll.BDP(J48,$K$7))</f>
        <v>1</v>
      </c>
      <c r="L48" s="69">
        <f>IF(C48 = FundCurrency,1,_xll.BDP(J48,$L$7)*K48)</f>
        <v>1</v>
      </c>
      <c r="M48" s="70">
        <f t="shared" si="22"/>
        <v>3145.0000000000841</v>
      </c>
      <c r="N48" s="79">
        <f t="shared" si="23"/>
        <v>1.8462461560232648E-5</v>
      </c>
      <c r="O48" s="70">
        <f t="shared" si="24"/>
        <v>-813815</v>
      </c>
      <c r="P48" s="10">
        <f t="shared" si="25"/>
        <v>-0.47774334354977205</v>
      </c>
      <c r="Q48" s="82">
        <f t="shared" si="26"/>
        <v>-0.47774334354977205</v>
      </c>
      <c r="R48" s="163">
        <f t="shared" si="27"/>
        <v>0</v>
      </c>
      <c r="S48" s="33">
        <f t="shared" si="28"/>
        <v>1</v>
      </c>
      <c r="U48" s="44">
        <v>1</v>
      </c>
      <c r="V48" s="154">
        <f t="shared" si="29"/>
        <v>1.8462461560232648E-5</v>
      </c>
      <c r="W48" s="154">
        <f t="shared" si="30"/>
        <v>0</v>
      </c>
      <c r="X48" s="201"/>
      <c r="Y48" s="19"/>
      <c r="Z48" s="187"/>
      <c r="AA48" s="185">
        <v>0</v>
      </c>
      <c r="AB48" s="188">
        <f>IF(C48 = FundCurrency,1,_xll.BDP(J48,$AB$7)*K48)</f>
        <v>1</v>
      </c>
      <c r="AC48" s="186">
        <f t="shared" si="31"/>
        <v>0</v>
      </c>
      <c r="AE48" s="198"/>
    </row>
    <row r="49" spans="1:31" s="44" customFormat="1" x14ac:dyDescent="0.2">
      <c r="B49" s="44" t="s">
        <v>237</v>
      </c>
      <c r="C49" s="44" t="str">
        <f>_xll.BDP(B49,$C$7)</f>
        <v>EUR</v>
      </c>
      <c r="D49" s="44" t="str">
        <f>_xll.BDP(B49,$D$7)</f>
        <v>JCDECAUX SA</v>
      </c>
      <c r="E49" s="67">
        <f>_xll.BDP(B49,$E$7)</f>
        <v>33.020000000000003</v>
      </c>
      <c r="F49" s="67">
        <f>_xll.BDP(B49,$F$7)</f>
        <v>33.08</v>
      </c>
      <c r="G49" s="68">
        <f t="shared" si="19"/>
        <v>5.9999999999995168E-2</v>
      </c>
      <c r="H49" s="76">
        <f t="shared" si="20"/>
        <v>0.18170805572378909</v>
      </c>
      <c r="I49" s="25">
        <v>-43000</v>
      </c>
      <c r="J49" s="49" t="str">
        <f t="shared" si="21"/>
        <v>EUREUR Curncy</v>
      </c>
      <c r="K49" s="49">
        <f>IF(C49 = FundCurrency,1,_xll.BDP(J49,$K$7))</f>
        <v>1</v>
      </c>
      <c r="L49" s="69">
        <f>IF(C49 = FundCurrency,1,_xll.BDP(J49,$L$7)*K49)</f>
        <v>1</v>
      </c>
      <c r="M49" s="70">
        <f t="shared" si="22"/>
        <v>-2579.9999999997922</v>
      </c>
      <c r="N49" s="79">
        <f t="shared" si="23"/>
        <v>-1.5145675938122455E-5</v>
      </c>
      <c r="O49" s="70">
        <f t="shared" si="24"/>
        <v>-1422440</v>
      </c>
      <c r="P49" s="10">
        <f t="shared" si="25"/>
        <v>-0.8350316000552187</v>
      </c>
      <c r="Q49" s="82">
        <f t="shared" si="26"/>
        <v>-0.8350316000552187</v>
      </c>
      <c r="R49" s="163">
        <f t="shared" si="27"/>
        <v>0</v>
      </c>
      <c r="S49" s="33">
        <f t="shared" si="28"/>
        <v>1</v>
      </c>
      <c r="U49" s="44">
        <v>1</v>
      </c>
      <c r="V49" s="154">
        <f t="shared" si="29"/>
        <v>0</v>
      </c>
      <c r="W49" s="154">
        <f t="shared" si="30"/>
        <v>0</v>
      </c>
      <c r="X49" s="201"/>
      <c r="Y49" s="19"/>
      <c r="Z49" s="187"/>
      <c r="AA49" s="185">
        <v>0</v>
      </c>
      <c r="AB49" s="188">
        <f>IF(C49 = FundCurrency,1,_xll.BDP(J49,$AB$7)*K49)</f>
        <v>1</v>
      </c>
      <c r="AC49" s="186">
        <f t="shared" si="31"/>
        <v>0</v>
      </c>
      <c r="AE49" s="198"/>
    </row>
    <row r="50" spans="1:31" s="44" customFormat="1" x14ac:dyDescent="0.2">
      <c r="B50" s="44" t="s">
        <v>236</v>
      </c>
      <c r="C50" s="44" t="str">
        <f>_xll.BDP(B50,$C$7)</f>
        <v>EUR</v>
      </c>
      <c r="D50" s="44" t="str">
        <f>_xll.BDP(B50,$D$7)</f>
        <v>ORANGE</v>
      </c>
      <c r="E50" s="67">
        <f>_xll.BDP(B50,$E$7)</f>
        <v>13.545</v>
      </c>
      <c r="F50" s="67">
        <f>_xll.BDP(B50,$F$7)</f>
        <v>13.625</v>
      </c>
      <c r="G50" s="68">
        <f t="shared" si="19"/>
        <v>8.0000000000000071E-2</v>
      </c>
      <c r="H50" s="76">
        <f t="shared" si="20"/>
        <v>0.59062384643780041</v>
      </c>
      <c r="I50" s="25">
        <v>87000</v>
      </c>
      <c r="J50" s="49" t="str">
        <f t="shared" si="21"/>
        <v>EUREUR Curncy</v>
      </c>
      <c r="K50" s="49">
        <f>IF(C50 = FundCurrency,1,_xll.BDP(J50,$K$7))</f>
        <v>1</v>
      </c>
      <c r="L50" s="69">
        <f>IF(C50 = FundCurrency,1,_xll.BDP(J50,$L$7)*K50)</f>
        <v>1</v>
      </c>
      <c r="M50" s="70">
        <f t="shared" si="22"/>
        <v>6960.0000000000064</v>
      </c>
      <c r="N50" s="79">
        <f t="shared" si="23"/>
        <v>4.0858102530752274E-5</v>
      </c>
      <c r="O50" s="70">
        <f t="shared" si="24"/>
        <v>1185375</v>
      </c>
      <c r="P50" s="10">
        <f t="shared" si="25"/>
        <v>0.69586455872687414</v>
      </c>
      <c r="Q50" s="82">
        <f t="shared" si="26"/>
        <v>0</v>
      </c>
      <c r="R50" s="163">
        <f t="shared" si="27"/>
        <v>0.69586455872687414</v>
      </c>
      <c r="S50" s="33">
        <f t="shared" si="28"/>
        <v>1</v>
      </c>
      <c r="U50" s="44">
        <v>1</v>
      </c>
      <c r="V50" s="154">
        <f t="shared" si="29"/>
        <v>0</v>
      </c>
      <c r="W50" s="154">
        <f t="shared" si="30"/>
        <v>4.0858102530752274E-5</v>
      </c>
      <c r="X50" s="201"/>
      <c r="Y50" s="19"/>
      <c r="Z50" s="187"/>
      <c r="AA50" s="185">
        <v>0</v>
      </c>
      <c r="AB50" s="188">
        <f>IF(C50 = FundCurrency,1,_xll.BDP(J50,$AB$7)*K50)</f>
        <v>1</v>
      </c>
      <c r="AC50" s="186">
        <f t="shared" si="31"/>
        <v>0</v>
      </c>
      <c r="AE50" s="198"/>
    </row>
    <row r="51" spans="1:31" s="44" customFormat="1" x14ac:dyDescent="0.2">
      <c r="B51" s="44" t="s">
        <v>235</v>
      </c>
      <c r="C51" s="44" t="str">
        <f>_xll.BDP(B51,$C$7)</f>
        <v>EUR</v>
      </c>
      <c r="D51" s="44" t="str">
        <f>_xll.BDP(B51,$D$7)</f>
        <v>REMY COINTREAU</v>
      </c>
      <c r="E51" s="67">
        <f>_xll.BDP(B51,$E$7)</f>
        <v>109.2</v>
      </c>
      <c r="F51" s="67">
        <f>_xll.BDP(B51,$F$7)</f>
        <v>107.4</v>
      </c>
      <c r="G51" s="68">
        <f t="shared" si="19"/>
        <v>-1.7999999999999972</v>
      </c>
      <c r="H51" s="76">
        <f t="shared" si="20"/>
        <v>-1.6483516483516456</v>
      </c>
      <c r="I51" s="25">
        <v>-1950</v>
      </c>
      <c r="J51" s="49" t="str">
        <f t="shared" si="21"/>
        <v>EUREUR Curncy</v>
      </c>
      <c r="K51" s="49">
        <f>IF(C51 = FundCurrency,1,_xll.BDP(J51,$K$7))</f>
        <v>1</v>
      </c>
      <c r="L51" s="69">
        <f>IF(C51 = FundCurrency,1,_xll.BDP(J51,$L$7)*K51)</f>
        <v>1</v>
      </c>
      <c r="M51" s="70">
        <f t="shared" si="22"/>
        <v>3509.9999999999945</v>
      </c>
      <c r="N51" s="79">
        <f t="shared" si="23"/>
        <v>2.0605163776284503E-5</v>
      </c>
      <c r="O51" s="70">
        <f t="shared" si="24"/>
        <v>-209430</v>
      </c>
      <c r="P51" s="10">
        <f t="shared" si="25"/>
        <v>-0.12294414386516438</v>
      </c>
      <c r="Q51" s="82">
        <f t="shared" si="26"/>
        <v>-0.12294414386516438</v>
      </c>
      <c r="R51" s="163">
        <f t="shared" si="27"/>
        <v>0</v>
      </c>
      <c r="S51" s="33">
        <f t="shared" si="28"/>
        <v>1</v>
      </c>
      <c r="U51" s="44">
        <v>1</v>
      </c>
      <c r="V51" s="154">
        <f t="shared" si="29"/>
        <v>2.0605163776284503E-5</v>
      </c>
      <c r="W51" s="154">
        <f t="shared" si="30"/>
        <v>0</v>
      </c>
      <c r="X51" s="201"/>
      <c r="Y51" s="19"/>
      <c r="Z51" s="187"/>
      <c r="AA51" s="185">
        <v>0</v>
      </c>
      <c r="AB51" s="188">
        <f>IF(C51 = FundCurrency,1,_xll.BDP(J51,$AB$7)*K51)</f>
        <v>1</v>
      </c>
      <c r="AC51" s="186">
        <f t="shared" si="31"/>
        <v>0</v>
      </c>
      <c r="AE51" s="198"/>
    </row>
    <row r="52" spans="1:31" s="44" customFormat="1" x14ac:dyDescent="0.2">
      <c r="B52" s="44" t="s">
        <v>234</v>
      </c>
      <c r="C52" s="44" t="str">
        <f>_xll.BDP(B52,$C$7)</f>
        <v>EUR</v>
      </c>
      <c r="D52" s="44" t="str">
        <f>_xll.BDP(B52,$D$7)</f>
        <v>SAVENCIA SA</v>
      </c>
      <c r="E52" s="67">
        <f>_xll.BDP(B52,$E$7)</f>
        <v>83.8</v>
      </c>
      <c r="F52" s="67">
        <f>_xll.BDP(B52,$F$7)</f>
        <v>84.8</v>
      </c>
      <c r="G52" s="68">
        <f t="shared" si="19"/>
        <v>1</v>
      </c>
      <c r="H52" s="76">
        <f t="shared" si="20"/>
        <v>1.1933174224343674</v>
      </c>
      <c r="I52" s="25">
        <v>23643</v>
      </c>
      <c r="J52" s="49" t="str">
        <f t="shared" si="21"/>
        <v>EUREUR Curncy</v>
      </c>
      <c r="K52" s="49">
        <f>IF(C52 = FundCurrency,1,_xll.BDP(J52,$K$7))</f>
        <v>1</v>
      </c>
      <c r="L52" s="69">
        <f>IF(C52 = FundCurrency,1,_xll.BDP(J52,$L$7)*K52)</f>
        <v>1</v>
      </c>
      <c r="M52" s="70">
        <f t="shared" si="22"/>
        <v>23643</v>
      </c>
      <c r="N52" s="79">
        <f t="shared" si="23"/>
        <v>1.3879426984692172E-4</v>
      </c>
      <c r="O52" s="70">
        <f t="shared" si="24"/>
        <v>2004926.4</v>
      </c>
      <c r="P52" s="10">
        <f t="shared" si="25"/>
        <v>1.1769754083018962</v>
      </c>
      <c r="Q52" s="82">
        <f t="shared" si="26"/>
        <v>0</v>
      </c>
      <c r="R52" s="163">
        <f t="shared" si="27"/>
        <v>1.1769754083018962</v>
      </c>
      <c r="S52" s="33">
        <f t="shared" si="28"/>
        <v>1</v>
      </c>
      <c r="U52" s="44">
        <v>1</v>
      </c>
      <c r="V52" s="154">
        <f t="shared" si="29"/>
        <v>0</v>
      </c>
      <c r="W52" s="154">
        <f t="shared" si="30"/>
        <v>1.3879426984692172E-4</v>
      </c>
      <c r="X52" s="201"/>
      <c r="Y52" s="19"/>
      <c r="Z52" s="187"/>
      <c r="AA52" s="185">
        <v>0</v>
      </c>
      <c r="AB52" s="188">
        <f>IF(C52 = FundCurrency,1,_xll.BDP(J52,$AB$7)*K52)</f>
        <v>1</v>
      </c>
      <c r="AC52" s="186">
        <f t="shared" si="31"/>
        <v>0</v>
      </c>
      <c r="AE52" s="198"/>
    </row>
    <row r="53" spans="1:31" s="44" customFormat="1" x14ac:dyDescent="0.2">
      <c r="B53" s="44" t="s">
        <v>233</v>
      </c>
      <c r="C53" s="44" t="str">
        <f>_xll.BDP(B53,$C$7)</f>
        <v>EUR</v>
      </c>
      <c r="D53" s="44" t="str">
        <f>_xll.BDP(B53,$D$7)</f>
        <v>SES</v>
      </c>
      <c r="E53" s="67">
        <f>_xll.BDP(B53,$E$7)</f>
        <v>11.845000000000001</v>
      </c>
      <c r="F53" s="67">
        <f>_xll.BDP(B53,$F$7)</f>
        <v>12.07</v>
      </c>
      <c r="G53" s="68">
        <f t="shared" si="19"/>
        <v>0.22499999999999964</v>
      </c>
      <c r="H53" s="76">
        <f t="shared" si="20"/>
        <v>1.8995356690586713</v>
      </c>
      <c r="I53" s="25">
        <v>-136550</v>
      </c>
      <c r="J53" s="49" t="str">
        <f t="shared" si="21"/>
        <v>EUREUR Curncy</v>
      </c>
      <c r="K53" s="49">
        <f>IF(C53 = FundCurrency,1,_xll.BDP(J53,$K$7))</f>
        <v>1</v>
      </c>
      <c r="L53" s="69">
        <f>IF(C53 = FundCurrency,1,_xll.BDP(J53,$L$7)*K53)</f>
        <v>1</v>
      </c>
      <c r="M53" s="70">
        <f t="shared" si="22"/>
        <v>-30723.749999999953</v>
      </c>
      <c r="N53" s="79">
        <f t="shared" si="23"/>
        <v>-1.8036122523408006E-4</v>
      </c>
      <c r="O53" s="70">
        <f t="shared" si="24"/>
        <v>-1648158.5</v>
      </c>
      <c r="P53" s="10">
        <f t="shared" si="25"/>
        <v>-0.96753777270015529</v>
      </c>
      <c r="Q53" s="82">
        <f t="shared" si="26"/>
        <v>-0.96753777270015529</v>
      </c>
      <c r="R53" s="163">
        <f t="shared" si="27"/>
        <v>0</v>
      </c>
      <c r="S53" s="33">
        <f t="shared" si="28"/>
        <v>1</v>
      </c>
      <c r="U53" s="44">
        <v>1</v>
      </c>
      <c r="V53" s="154">
        <f t="shared" si="29"/>
        <v>0</v>
      </c>
      <c r="W53" s="154">
        <f t="shared" si="30"/>
        <v>0</v>
      </c>
      <c r="X53" s="201"/>
      <c r="Y53" s="19"/>
      <c r="Z53" s="187"/>
      <c r="AA53" s="185">
        <v>0</v>
      </c>
      <c r="AB53" s="188">
        <f>IF(C53 = FundCurrency,1,_xll.BDP(J53,$AB$7)*K53)</f>
        <v>1</v>
      </c>
      <c r="AC53" s="186">
        <f t="shared" si="31"/>
        <v>0</v>
      </c>
      <c r="AE53" s="198"/>
    </row>
    <row r="54" spans="1:31" s="44" customFormat="1" x14ac:dyDescent="0.2">
      <c r="B54" s="44" t="s">
        <v>232</v>
      </c>
      <c r="C54" s="44" t="str">
        <f>_xll.BDP(B54,$C$7)</f>
        <v>EUR</v>
      </c>
      <c r="D54" s="44" t="str">
        <f>_xll.BDP(B54,$D$7)</f>
        <v>SOCIETE BIC SA</v>
      </c>
      <c r="E54" s="67">
        <f>_xll.BDP(B54,$E$7)</f>
        <v>84.1</v>
      </c>
      <c r="F54" s="67">
        <f>_xll.BDP(B54,$F$7)</f>
        <v>83.85</v>
      </c>
      <c r="G54" s="68">
        <f t="shared" si="19"/>
        <v>-0.25</v>
      </c>
      <c r="H54" s="76">
        <f t="shared" si="20"/>
        <v>-0.29726516052318669</v>
      </c>
      <c r="I54" s="25">
        <v>-2080</v>
      </c>
      <c r="J54" s="49" t="str">
        <f t="shared" si="21"/>
        <v>EUREUR Curncy</v>
      </c>
      <c r="K54" s="49">
        <f>IF(C54 = FundCurrency,1,_xll.BDP(J54,$K$7))</f>
        <v>1</v>
      </c>
      <c r="L54" s="69">
        <f>IF(C54 = FundCurrency,1,_xll.BDP(J54,$L$7)*K54)</f>
        <v>1</v>
      </c>
      <c r="M54" s="70">
        <f t="shared" si="22"/>
        <v>520</v>
      </c>
      <c r="N54" s="79">
        <f t="shared" si="23"/>
        <v>3.052616855745857E-6</v>
      </c>
      <c r="O54" s="70">
        <f t="shared" si="24"/>
        <v>-174408</v>
      </c>
      <c r="P54" s="10">
        <f t="shared" si="25"/>
        <v>-0.10238476934171606</v>
      </c>
      <c r="Q54" s="82">
        <f t="shared" si="26"/>
        <v>-0.10238476934171606</v>
      </c>
      <c r="R54" s="163">
        <f t="shared" si="27"/>
        <v>0</v>
      </c>
      <c r="S54" s="33">
        <f t="shared" si="28"/>
        <v>1</v>
      </c>
      <c r="U54" s="44">
        <v>1</v>
      </c>
      <c r="V54" s="154">
        <f t="shared" si="29"/>
        <v>3.052616855745857E-6</v>
      </c>
      <c r="W54" s="154">
        <f t="shared" si="30"/>
        <v>0</v>
      </c>
      <c r="X54" s="201"/>
      <c r="Y54" s="19"/>
      <c r="Z54" s="187"/>
      <c r="AA54" s="185">
        <v>0</v>
      </c>
      <c r="AB54" s="188">
        <f>IF(C54 = FundCurrency,1,_xll.BDP(J54,$AB$7)*K54)</f>
        <v>1</v>
      </c>
      <c r="AC54" s="186">
        <f t="shared" si="31"/>
        <v>0</v>
      </c>
      <c r="AE54" s="198"/>
    </row>
    <row r="55" spans="1:31" s="44" customFormat="1" x14ac:dyDescent="0.2">
      <c r="B55" s="44" t="s">
        <v>231</v>
      </c>
      <c r="C55" s="44" t="str">
        <f>_xll.BDP(B55,$C$7)</f>
        <v>EUR</v>
      </c>
      <c r="D55" s="44" t="str">
        <f>_xll.BDP(B55,$D$7)</f>
        <v>TECHNIPFMC PLC</v>
      </c>
      <c r="E55" s="67">
        <f>_xll.BDP(B55,$E$7)</f>
        <v>24.02</v>
      </c>
      <c r="F55" s="67">
        <f>_xll.BDP(B55,$F$7)</f>
        <v>23.95</v>
      </c>
      <c r="G55" s="68">
        <f t="shared" si="19"/>
        <v>-7.0000000000000284E-2</v>
      </c>
      <c r="H55" s="76">
        <f t="shared" si="20"/>
        <v>-0.29142381348876056</v>
      </c>
      <c r="I55" s="25">
        <v>22190</v>
      </c>
      <c r="J55" s="49" t="str">
        <f t="shared" si="21"/>
        <v>EUREUR Curncy</v>
      </c>
      <c r="K55" s="49">
        <f>IF(C55 = FundCurrency,1,_xll.BDP(J55,$K$7))</f>
        <v>1</v>
      </c>
      <c r="L55" s="69">
        <f>IF(C55 = FundCurrency,1,_xll.BDP(J55,$L$7)*K55)</f>
        <v>1</v>
      </c>
      <c r="M55" s="70">
        <f t="shared" si="22"/>
        <v>-1553.3000000000063</v>
      </c>
      <c r="N55" s="79">
        <f t="shared" si="23"/>
        <v>-9.1185187731347285E-6</v>
      </c>
      <c r="O55" s="70">
        <f t="shared" si="24"/>
        <v>531450.5</v>
      </c>
      <c r="P55" s="10">
        <f t="shared" si="25"/>
        <v>0.31198360659510838</v>
      </c>
      <c r="Q55" s="82">
        <f t="shared" si="26"/>
        <v>0</v>
      </c>
      <c r="R55" s="163">
        <f t="shared" si="27"/>
        <v>0.31198360659510838</v>
      </c>
      <c r="S55" s="33">
        <f t="shared" si="28"/>
        <v>1</v>
      </c>
      <c r="U55" s="44">
        <v>1</v>
      </c>
      <c r="V55" s="154">
        <f t="shared" si="29"/>
        <v>0</v>
      </c>
      <c r="W55" s="154">
        <f t="shared" si="30"/>
        <v>0</v>
      </c>
      <c r="X55" s="201"/>
      <c r="Y55" s="19"/>
      <c r="Z55" s="187"/>
      <c r="AA55" s="185">
        <v>0</v>
      </c>
      <c r="AB55" s="188">
        <f>IF(C55 = FundCurrency,1,_xll.BDP(J55,$AB$7)*K55)</f>
        <v>1</v>
      </c>
      <c r="AC55" s="186">
        <f t="shared" si="31"/>
        <v>0</v>
      </c>
      <c r="AE55" s="198"/>
    </row>
    <row r="56" spans="1:31" s="44" customFormat="1" x14ac:dyDescent="0.2">
      <c r="B56" s="44" t="s">
        <v>230</v>
      </c>
      <c r="C56" s="44" t="str">
        <f>_xll.BDP(B56,$C$7)</f>
        <v>EUR</v>
      </c>
      <c r="D56" s="44" t="str">
        <f>_xll.BDP(B56,$D$7)</f>
        <v>VALEO SA</v>
      </c>
      <c r="E56" s="67">
        <f>_xll.BDP(B56,$E$7)</f>
        <v>59.84</v>
      </c>
      <c r="F56" s="67">
        <f>_xll.BDP(B56,$F$7)</f>
        <v>60.24</v>
      </c>
      <c r="G56" s="68">
        <f t="shared" si="19"/>
        <v>0.39999999999999858</v>
      </c>
      <c r="H56" s="76">
        <f t="shared" si="20"/>
        <v>0.66844919786096013</v>
      </c>
      <c r="I56" s="25">
        <v>-80000</v>
      </c>
      <c r="J56" s="49" t="str">
        <f t="shared" si="21"/>
        <v>EUREUR Curncy</v>
      </c>
      <c r="K56" s="49">
        <f>IF(C56 = FundCurrency,1,_xll.BDP(J56,$K$7))</f>
        <v>1</v>
      </c>
      <c r="L56" s="69">
        <f>IF(C56 = FundCurrency,1,_xll.BDP(J56,$L$7)*K56)</f>
        <v>1</v>
      </c>
      <c r="M56" s="70">
        <f t="shared" si="22"/>
        <v>-31999.999999999887</v>
      </c>
      <c r="N56" s="79">
        <f t="shared" si="23"/>
        <v>-1.8785334496897516E-4</v>
      </c>
      <c r="O56" s="70">
        <f t="shared" si="24"/>
        <v>-4819200</v>
      </c>
      <c r="P56" s="10">
        <f t="shared" si="25"/>
        <v>-2.8290713752327759</v>
      </c>
      <c r="Q56" s="82">
        <f t="shared" si="26"/>
        <v>-2.8290713752327759</v>
      </c>
      <c r="R56" s="163">
        <f t="shared" si="27"/>
        <v>0</v>
      </c>
      <c r="S56" s="33">
        <f t="shared" si="28"/>
        <v>1</v>
      </c>
      <c r="U56" s="44">
        <v>1</v>
      </c>
      <c r="V56" s="154">
        <f t="shared" si="29"/>
        <v>0</v>
      </c>
      <c r="W56" s="154">
        <f t="shared" si="30"/>
        <v>0</v>
      </c>
      <c r="X56" s="201"/>
      <c r="Y56" s="19"/>
      <c r="Z56" s="187"/>
      <c r="AA56" s="185">
        <v>0</v>
      </c>
      <c r="AB56" s="188">
        <f>IF(C56 = FundCurrency,1,_xll.BDP(J56,$AB$7)*K56)</f>
        <v>1</v>
      </c>
      <c r="AC56" s="186">
        <f t="shared" si="31"/>
        <v>0</v>
      </c>
      <c r="AE56" s="198"/>
    </row>
    <row r="57" spans="1:31" s="44" customFormat="1" x14ac:dyDescent="0.2">
      <c r="B57" s="44" t="s">
        <v>229</v>
      </c>
      <c r="C57" s="44" t="str">
        <f>_xll.BDP(B57,$C$7)</f>
        <v>EUR</v>
      </c>
      <c r="D57" s="44" t="str">
        <f>_xll.BDP(B57,$D$7)</f>
        <v>VALLOUREC SA</v>
      </c>
      <c r="E57" s="67">
        <f>_xll.BDP(B57,$E$7)</f>
        <v>5.01</v>
      </c>
      <c r="F57" s="67">
        <f>_xll.BDP(B57,$F$7)</f>
        <v>4.9889999999999999</v>
      </c>
      <c r="G57" s="68">
        <f t="shared" si="19"/>
        <v>-2.0999999999999908E-2</v>
      </c>
      <c r="H57" s="76">
        <f t="shared" si="20"/>
        <v>-0.41916167664670473</v>
      </c>
      <c r="I57" s="25">
        <v>-140000</v>
      </c>
      <c r="J57" s="49" t="str">
        <f t="shared" si="21"/>
        <v>EUREUR Curncy</v>
      </c>
      <c r="K57" s="49">
        <f>IF(C57 = FundCurrency,1,_xll.BDP(J57,$K$7))</f>
        <v>1</v>
      </c>
      <c r="L57" s="69">
        <f>IF(C57 = FundCurrency,1,_xll.BDP(J57,$L$7)*K57)</f>
        <v>1</v>
      </c>
      <c r="M57" s="70">
        <f t="shared" si="22"/>
        <v>2939.9999999999873</v>
      </c>
      <c r="N57" s="79">
        <f t="shared" si="23"/>
        <v>1.7259026069024579E-5</v>
      </c>
      <c r="O57" s="70">
        <f t="shared" si="24"/>
        <v>-698460</v>
      </c>
      <c r="P57" s="10">
        <f t="shared" si="25"/>
        <v>-0.41002514789697136</v>
      </c>
      <c r="Q57" s="82">
        <f t="shared" si="26"/>
        <v>-0.41002514789697136</v>
      </c>
      <c r="R57" s="163">
        <f t="shared" si="27"/>
        <v>0</v>
      </c>
      <c r="S57" s="33">
        <f t="shared" si="28"/>
        <v>1</v>
      </c>
      <c r="U57" s="44">
        <v>1</v>
      </c>
      <c r="V57" s="154">
        <f t="shared" si="29"/>
        <v>1.7259026069024579E-5</v>
      </c>
      <c r="W57" s="154">
        <f t="shared" si="30"/>
        <v>0</v>
      </c>
      <c r="X57" s="201"/>
      <c r="Y57" s="19"/>
      <c r="Z57" s="187"/>
      <c r="AA57" s="185">
        <v>0</v>
      </c>
      <c r="AB57" s="188">
        <f>IF(C57 = FundCurrency,1,_xll.BDP(J57,$AB$7)*K57)</f>
        <v>1</v>
      </c>
      <c r="AC57" s="186">
        <f t="shared" si="31"/>
        <v>0</v>
      </c>
      <c r="AE57" s="198"/>
    </row>
    <row r="58" spans="1:31" s="44" customFormat="1" x14ac:dyDescent="0.2">
      <c r="B58" s="44" t="s">
        <v>228</v>
      </c>
      <c r="C58" s="44" t="str">
        <f>_xll.BDP(B58,$C$7)</f>
        <v>EUR</v>
      </c>
      <c r="D58" s="44" t="str">
        <f>_xll.BDP(B58,$D$7)</f>
        <v>VINCI SA</v>
      </c>
      <c r="E58" s="67">
        <f>_xll.BDP(B58,$E$7)</f>
        <v>82.2</v>
      </c>
      <c r="F58" s="67">
        <f>_xll.BDP(B58,$F$7)</f>
        <v>82.5</v>
      </c>
      <c r="G58" s="68">
        <f t="shared" si="19"/>
        <v>0.29999999999999716</v>
      </c>
      <c r="H58" s="76">
        <f t="shared" si="20"/>
        <v>0.36496350364963154</v>
      </c>
      <c r="I58" s="25">
        <v>-9000</v>
      </c>
      <c r="J58" s="49" t="str">
        <f t="shared" si="21"/>
        <v>EUREUR Curncy</v>
      </c>
      <c r="K58" s="49">
        <f>IF(C58 = FundCurrency,1,_xll.BDP(J58,$K$7))</f>
        <v>1</v>
      </c>
      <c r="L58" s="69">
        <f>IF(C58 = FundCurrency,1,_xll.BDP(J58,$L$7)*K58)</f>
        <v>1</v>
      </c>
      <c r="M58" s="70">
        <f t="shared" si="22"/>
        <v>-2699.9999999999745</v>
      </c>
      <c r="N58" s="79">
        <f t="shared" si="23"/>
        <v>-1.5850125981757184E-5</v>
      </c>
      <c r="O58" s="70">
        <f t="shared" si="24"/>
        <v>-742500</v>
      </c>
      <c r="P58" s="10">
        <f t="shared" si="25"/>
        <v>-0.43587846449832673</v>
      </c>
      <c r="Q58" s="82">
        <f t="shared" si="26"/>
        <v>-0.43587846449832673</v>
      </c>
      <c r="R58" s="163">
        <f t="shared" si="27"/>
        <v>0</v>
      </c>
      <c r="S58" s="33">
        <f t="shared" si="28"/>
        <v>1</v>
      </c>
      <c r="U58" s="44">
        <v>1</v>
      </c>
      <c r="V58" s="154">
        <f t="shared" si="29"/>
        <v>0</v>
      </c>
      <c r="W58" s="154">
        <f t="shared" si="30"/>
        <v>0</v>
      </c>
      <c r="X58" s="201"/>
      <c r="Y58" s="19"/>
      <c r="Z58" s="187"/>
      <c r="AA58" s="185">
        <v>0</v>
      </c>
      <c r="AB58" s="188">
        <f>IF(C58 = FundCurrency,1,_xll.BDP(J58,$AB$7)*K58)</f>
        <v>1</v>
      </c>
      <c r="AC58" s="186">
        <f t="shared" si="31"/>
        <v>0</v>
      </c>
      <c r="AE58" s="198"/>
    </row>
    <row r="59" spans="1:31" s="44" customFormat="1" x14ac:dyDescent="0.2">
      <c r="B59" s="44" t="s">
        <v>227</v>
      </c>
      <c r="C59" s="44" t="str">
        <f>_xll.BDP(B59,$C$7)</f>
        <v>EUR</v>
      </c>
      <c r="D59" s="44" t="str">
        <f>_xll.BDP(B59,$D$7)</f>
        <v>VIVENDI</v>
      </c>
      <c r="E59" s="67">
        <f>_xll.BDP(B59,$E$7)</f>
        <v>20.97</v>
      </c>
      <c r="F59" s="67">
        <f>_xll.BDP(B59,$F$7)</f>
        <v>21.4</v>
      </c>
      <c r="G59" s="68">
        <f t="shared" si="19"/>
        <v>0.42999999999999972</v>
      </c>
      <c r="H59" s="76">
        <f t="shared" si="20"/>
        <v>2.0505484024797318</v>
      </c>
      <c r="I59" s="25">
        <v>112000</v>
      </c>
      <c r="J59" s="49" t="str">
        <f t="shared" si="21"/>
        <v>EUREUR Curncy</v>
      </c>
      <c r="K59" s="49">
        <f>IF(C59 = FundCurrency,1,_xll.BDP(J59,$K$7))</f>
        <v>1</v>
      </c>
      <c r="L59" s="69">
        <f>IF(C59 = FundCurrency,1,_xll.BDP(J59,$L$7)*K59)</f>
        <v>1</v>
      </c>
      <c r="M59" s="70">
        <f t="shared" si="22"/>
        <v>48159.999999999971</v>
      </c>
      <c r="N59" s="79">
        <f t="shared" si="23"/>
        <v>2.8271928417830845E-4</v>
      </c>
      <c r="O59" s="70">
        <f t="shared" si="24"/>
        <v>2396800</v>
      </c>
      <c r="P59" s="10">
        <f t="shared" si="25"/>
        <v>1.4070215538176289</v>
      </c>
      <c r="Q59" s="82">
        <f t="shared" si="26"/>
        <v>0</v>
      </c>
      <c r="R59" s="163">
        <f t="shared" si="27"/>
        <v>1.4070215538176289</v>
      </c>
      <c r="S59" s="33">
        <f t="shared" si="28"/>
        <v>1</v>
      </c>
      <c r="U59" s="44">
        <v>1</v>
      </c>
      <c r="V59" s="154">
        <f t="shared" si="29"/>
        <v>0</v>
      </c>
      <c r="W59" s="154">
        <f t="shared" si="30"/>
        <v>2.8271928417830845E-4</v>
      </c>
      <c r="X59" s="201"/>
      <c r="Y59" s="19"/>
      <c r="Z59" s="187"/>
      <c r="AA59" s="185">
        <v>0</v>
      </c>
      <c r="AB59" s="188">
        <f>IF(C59 = FundCurrency,1,_xll.BDP(J59,$AB$7)*K59)</f>
        <v>1</v>
      </c>
      <c r="AC59" s="186">
        <f t="shared" si="31"/>
        <v>0</v>
      </c>
      <c r="AE59" s="198"/>
    </row>
    <row r="60" spans="1:31" s="44" customFormat="1" x14ac:dyDescent="0.2">
      <c r="A60" s="46" t="s">
        <v>225</v>
      </c>
      <c r="B60" s="46" t="s">
        <v>284</v>
      </c>
      <c r="C60" s="46"/>
      <c r="D60" s="48" t="s">
        <v>226</v>
      </c>
      <c r="E60" s="71"/>
      <c r="F60" s="71"/>
      <c r="G60" s="72"/>
      <c r="H60" s="77"/>
      <c r="I60" s="41"/>
      <c r="J60" s="50"/>
      <c r="K60" s="50"/>
      <c r="L60" s="73"/>
      <c r="M60" s="74">
        <f t="shared" ref="M60:R60" si="32" xml:space="preserve"> SUM(M43:M59)</f>
        <v>-120804.2299999996</v>
      </c>
      <c r="N60" s="80">
        <f t="shared" si="32"/>
        <v>-7.0917120912191952E-4</v>
      </c>
      <c r="O60" s="74">
        <f t="shared" si="32"/>
        <v>-8292377.5899999999</v>
      </c>
      <c r="P60" s="42">
        <f t="shared" si="32"/>
        <v>-4.8679714625852313</v>
      </c>
      <c r="Q60" s="83">
        <f t="shared" si="32"/>
        <v>-8.7130668562168214</v>
      </c>
      <c r="R60" s="164">
        <f t="shared" si="32"/>
        <v>3.8450953936315875</v>
      </c>
      <c r="S60" s="39"/>
      <c r="T60" s="46"/>
      <c r="V60" s="155">
        <f xml:space="preserve"> SUM(V43:V59)</f>
        <v>6.8096837551254175E-5</v>
      </c>
      <c r="W60" s="155">
        <f xml:space="preserve"> SUM(W43:W59)</f>
        <v>4.6237165655598243E-4</v>
      </c>
      <c r="X60" s="201"/>
      <c r="Y60" s="19"/>
      <c r="Z60" s="189"/>
      <c r="AA60" s="185"/>
      <c r="AB60" s="188"/>
      <c r="AC60" s="191">
        <f xml:space="preserve"> SUM(AC43:AC59)</f>
        <v>0</v>
      </c>
      <c r="AE60" s="198"/>
    </row>
    <row r="61" spans="1:31" s="44" customFormat="1" x14ac:dyDescent="0.2">
      <c r="E61" s="67"/>
      <c r="F61" s="67"/>
      <c r="G61" s="68"/>
      <c r="H61" s="76"/>
      <c r="I61" s="25"/>
      <c r="J61" s="49"/>
      <c r="K61" s="49"/>
      <c r="L61" s="69"/>
      <c r="M61" s="70"/>
      <c r="N61" s="79"/>
      <c r="O61" s="70"/>
      <c r="P61" s="10"/>
      <c r="Q61" s="82"/>
      <c r="R61" s="163"/>
      <c r="S61" s="33"/>
      <c r="V61" s="154"/>
      <c r="W61" s="154"/>
      <c r="X61" s="201"/>
      <c r="Y61" s="19"/>
      <c r="Z61" s="187"/>
      <c r="AA61" s="185"/>
      <c r="AB61" s="188"/>
      <c r="AC61" s="186"/>
      <c r="AE61" s="198"/>
    </row>
    <row r="62" spans="1:31" s="44" customFormat="1" x14ac:dyDescent="0.2">
      <c r="B62" s="44" t="s">
        <v>224</v>
      </c>
      <c r="C62" s="44" t="str">
        <f>_xll.BDP(B62,$C$7)</f>
        <v>EUR</v>
      </c>
      <c r="D62" s="44" t="str">
        <f>_xll.BDP(B62,$D$7)</f>
        <v>ARTNET AG - REG</v>
      </c>
      <c r="E62" s="67">
        <f>_xll.BDP(B62,$E$7)</f>
        <v>3.6</v>
      </c>
      <c r="F62" s="67">
        <f>_xll.BDP(B62,$F$7)</f>
        <v>3.6</v>
      </c>
      <c r="G62" s="68">
        <f t="shared" ref="G62:G72" si="33">IF(OR(F62="#N/A N/A",E62="#N/A N/A"),0,  F62 - E62)</f>
        <v>0</v>
      </c>
      <c r="H62" s="76">
        <f t="shared" ref="H62:H72" si="34">IF(OR(E62=0,E62="#N/A N/A"),0,G62 / E62*100)</f>
        <v>0</v>
      </c>
      <c r="I62" s="25">
        <v>39365</v>
      </c>
      <c r="J62" s="49" t="str">
        <f t="shared" ref="J62:J72" si="35">CONCATENATE(FundCurrency,C62, " Curncy")</f>
        <v>EUREUR Curncy</v>
      </c>
      <c r="K62" s="49">
        <f>IF(C62 = FundCurrency,1,_xll.BDP(J62,$K$7))</f>
        <v>1</v>
      </c>
      <c r="L62" s="69">
        <f>IF(C62 = FundCurrency,1,_xll.BDP(J62,$L$7)*K62)</f>
        <v>1</v>
      </c>
      <c r="M62" s="70">
        <f t="shared" ref="M62:M72" si="36">G62*I62*S62/L62</f>
        <v>0</v>
      </c>
      <c r="N62" s="79">
        <f t="shared" ref="N62:N72" si="37">M62 / NAV</f>
        <v>0</v>
      </c>
      <c r="O62" s="70">
        <f t="shared" ref="O62:O72" si="38">F62*I62*S62/L62</f>
        <v>141714</v>
      </c>
      <c r="P62" s="10">
        <f t="shared" ref="P62:P72" si="39">O62 / NAV*100</f>
        <v>8.3192027902916993E-2</v>
      </c>
      <c r="Q62" s="82">
        <f t="shared" ref="Q62:Q72" si="40">IF(P62&lt;0,P62,0)</f>
        <v>0</v>
      </c>
      <c r="R62" s="163">
        <f t="shared" ref="R62:R72" si="41">IF(P62&gt;0,P62,0)</f>
        <v>8.3192027902916993E-2</v>
      </c>
      <c r="S62" s="33">
        <f t="shared" ref="S62:S72" si="42">IF(EXACT(C62,UPPER(C62)),1,0.01)/U62</f>
        <v>1</v>
      </c>
      <c r="U62" s="44">
        <v>1</v>
      </c>
      <c r="V62" s="154">
        <f t="shared" ref="V62:V72" si="43">IF(AND(P62&lt;0,N62&gt;0),N62,0)</f>
        <v>0</v>
      </c>
      <c r="W62" s="154">
        <f t="shared" ref="W62:W72" si="44">IF(AND(P62&gt;0,N62&gt;0),N62,0)</f>
        <v>0</v>
      </c>
      <c r="X62" s="201"/>
      <c r="Y62" s="19"/>
      <c r="Z62" s="187"/>
      <c r="AA62" s="185">
        <v>0</v>
      </c>
      <c r="AB62" s="188">
        <f>IF(C62 = FundCurrency,1,_xll.BDP(J62,$AB$7)*K62)</f>
        <v>1</v>
      </c>
      <c r="AC62" s="186">
        <f t="shared" ref="AC62:AC72" si="45">Y62*AA62*S62/AB62 / PreviousNAV</f>
        <v>0</v>
      </c>
      <c r="AE62" s="198"/>
    </row>
    <row r="63" spans="1:31" s="44" customFormat="1" x14ac:dyDescent="0.2">
      <c r="B63" s="44" t="s">
        <v>223</v>
      </c>
      <c r="C63" s="44" t="str">
        <f>_xll.BDP(B63,$C$7)</f>
        <v>EUR</v>
      </c>
      <c r="D63" s="44" t="str">
        <f>_xll.BDP(B63,$D$7)</f>
        <v>ELRINGKLINGER AG</v>
      </c>
      <c r="E63" s="67">
        <f>_xll.BDP(B63,$E$7)</f>
        <v>16.399999999999999</v>
      </c>
      <c r="F63" s="67">
        <f>_xll.BDP(B63,$F$7)</f>
        <v>16.25</v>
      </c>
      <c r="G63" s="68">
        <f t="shared" si="33"/>
        <v>-0.14999999999999858</v>
      </c>
      <c r="H63" s="76">
        <f t="shared" si="34"/>
        <v>-0.9146341463414549</v>
      </c>
      <c r="I63" s="25">
        <v>-345822</v>
      </c>
      <c r="J63" s="49" t="str">
        <f t="shared" si="35"/>
        <v>EUREUR Curncy</v>
      </c>
      <c r="K63" s="49">
        <f>IF(C63 = FundCurrency,1,_xll.BDP(J63,$K$7))</f>
        <v>1</v>
      </c>
      <c r="L63" s="69">
        <f>IF(C63 = FundCurrency,1,_xll.BDP(J63,$L$7)*K63)</f>
        <v>1</v>
      </c>
      <c r="M63" s="70">
        <f t="shared" si="36"/>
        <v>51873.299999999508</v>
      </c>
      <c r="N63" s="79">
        <f t="shared" si="37"/>
        <v>3.0451790373684629E-4</v>
      </c>
      <c r="O63" s="70">
        <f t="shared" si="38"/>
        <v>-5619607.5</v>
      </c>
      <c r="P63" s="10">
        <f t="shared" si="39"/>
        <v>-3.2989439571491994</v>
      </c>
      <c r="Q63" s="82">
        <f t="shared" si="40"/>
        <v>-3.2989439571491994</v>
      </c>
      <c r="R63" s="163">
        <f t="shared" si="41"/>
        <v>0</v>
      </c>
      <c r="S63" s="33">
        <f t="shared" si="42"/>
        <v>1</v>
      </c>
      <c r="U63" s="44">
        <v>1</v>
      </c>
      <c r="V63" s="154">
        <f t="shared" si="43"/>
        <v>3.0451790373684629E-4</v>
      </c>
      <c r="W63" s="154">
        <f t="shared" si="44"/>
        <v>0</v>
      </c>
      <c r="X63" s="201"/>
      <c r="Y63" s="19"/>
      <c r="Z63" s="187"/>
      <c r="AA63" s="185">
        <v>0</v>
      </c>
      <c r="AB63" s="188">
        <f>IF(C63 = FundCurrency,1,_xll.BDP(J63,$AB$7)*K63)</f>
        <v>1</v>
      </c>
      <c r="AC63" s="186">
        <f t="shared" si="45"/>
        <v>0</v>
      </c>
      <c r="AE63" s="198"/>
    </row>
    <row r="64" spans="1:31" s="44" customFormat="1" x14ac:dyDescent="0.2">
      <c r="B64" s="44" t="s">
        <v>222</v>
      </c>
      <c r="C64" s="44" t="str">
        <f>_xll.BDP(B64,$C$7)</f>
        <v>EUR</v>
      </c>
      <c r="D64" s="44" t="str">
        <f>_xll.BDP(B64,$D$7)</f>
        <v>INFINEON TECHNOLOGIES AG</v>
      </c>
      <c r="E64" s="67">
        <f>_xll.BDP(B64,$E$7)</f>
        <v>22.02</v>
      </c>
      <c r="F64" s="67">
        <f>_xll.BDP(B64,$F$7)</f>
        <v>22.48</v>
      </c>
      <c r="G64" s="68">
        <f t="shared" si="33"/>
        <v>0.46000000000000085</v>
      </c>
      <c r="H64" s="76">
        <f t="shared" si="34"/>
        <v>2.0890099909173516</v>
      </c>
      <c r="I64" s="25">
        <v>-97000</v>
      </c>
      <c r="J64" s="49" t="str">
        <f t="shared" si="35"/>
        <v>EUREUR Curncy</v>
      </c>
      <c r="K64" s="49">
        <f>IF(C64 = FundCurrency,1,_xll.BDP(J64,$K$7))</f>
        <v>1</v>
      </c>
      <c r="L64" s="69">
        <f>IF(C64 = FundCurrency,1,_xll.BDP(J64,$L$7)*K64)</f>
        <v>1</v>
      </c>
      <c r="M64" s="70">
        <f t="shared" si="36"/>
        <v>-44620.00000000008</v>
      </c>
      <c r="N64" s="79">
        <f t="shared" si="37"/>
        <v>-2.6193800789111612E-4</v>
      </c>
      <c r="O64" s="70">
        <f t="shared" si="38"/>
        <v>-2180560</v>
      </c>
      <c r="P64" s="10">
        <f t="shared" si="39"/>
        <v>-1.2800796559548435</v>
      </c>
      <c r="Q64" s="82">
        <f t="shared" si="40"/>
        <v>-1.2800796559548435</v>
      </c>
      <c r="R64" s="163">
        <f t="shared" si="41"/>
        <v>0</v>
      </c>
      <c r="S64" s="33">
        <f t="shared" si="42"/>
        <v>1</v>
      </c>
      <c r="U64" s="44">
        <v>1</v>
      </c>
      <c r="V64" s="154">
        <f t="shared" si="43"/>
        <v>0</v>
      </c>
      <c r="W64" s="154">
        <f t="shared" si="44"/>
        <v>0</v>
      </c>
      <c r="X64" s="201"/>
      <c r="Y64" s="19"/>
      <c r="Z64" s="187"/>
      <c r="AA64" s="185">
        <v>0</v>
      </c>
      <c r="AB64" s="188">
        <f>IF(C64 = FundCurrency,1,_xll.BDP(J64,$AB$7)*K64)</f>
        <v>1</v>
      </c>
      <c r="AC64" s="186">
        <f t="shared" si="45"/>
        <v>0</v>
      </c>
      <c r="AE64" s="198"/>
    </row>
    <row r="65" spans="1:31" s="44" customFormat="1" x14ac:dyDescent="0.2">
      <c r="B65" s="44" t="s">
        <v>221</v>
      </c>
      <c r="C65" s="44" t="str">
        <f>_xll.BDP(B65,$C$7)</f>
        <v>EUR</v>
      </c>
      <c r="D65" s="44" t="str">
        <f>_xll.BDP(B65,$D$7)</f>
        <v>K+S AG-REG</v>
      </c>
      <c r="E65" s="67">
        <f>_xll.BDP(B65,$E$7)</f>
        <v>21.95</v>
      </c>
      <c r="F65" s="67">
        <f>_xll.BDP(B65,$F$7)</f>
        <v>22.23</v>
      </c>
      <c r="G65" s="68">
        <f t="shared" si="33"/>
        <v>0.28000000000000114</v>
      </c>
      <c r="H65" s="76">
        <f t="shared" si="34"/>
        <v>1.2756264236902102</v>
      </c>
      <c r="I65" s="25">
        <v>-60777</v>
      </c>
      <c r="J65" s="49" t="str">
        <f t="shared" si="35"/>
        <v>EUREUR Curncy</v>
      </c>
      <c r="K65" s="49">
        <f>IF(C65 = FundCurrency,1,_xll.BDP(J65,$K$7))</f>
        <v>1</v>
      </c>
      <c r="L65" s="69">
        <f>IF(C65 = FundCurrency,1,_xll.BDP(J65,$L$7)*K65)</f>
        <v>1</v>
      </c>
      <c r="M65" s="70">
        <f t="shared" si="36"/>
        <v>-17017.56000000007</v>
      </c>
      <c r="N65" s="79">
        <f t="shared" si="37"/>
        <v>-9.9900174037820548E-5</v>
      </c>
      <c r="O65" s="70">
        <f t="shared" si="38"/>
        <v>-1351072.71</v>
      </c>
      <c r="P65" s="10">
        <f t="shared" si="39"/>
        <v>-0.79313602459312205</v>
      </c>
      <c r="Q65" s="82">
        <f t="shared" si="40"/>
        <v>-0.79313602459312205</v>
      </c>
      <c r="R65" s="163">
        <f t="shared" si="41"/>
        <v>0</v>
      </c>
      <c r="S65" s="33">
        <f t="shared" si="42"/>
        <v>1</v>
      </c>
      <c r="U65" s="44">
        <v>1</v>
      </c>
      <c r="V65" s="154">
        <f t="shared" si="43"/>
        <v>0</v>
      </c>
      <c r="W65" s="154">
        <f t="shared" si="44"/>
        <v>0</v>
      </c>
      <c r="X65" s="201"/>
      <c r="Y65" s="19"/>
      <c r="Z65" s="187"/>
      <c r="AA65" s="185">
        <v>0</v>
      </c>
      <c r="AB65" s="188">
        <f>IF(C65 = FundCurrency,1,_xll.BDP(J65,$AB$7)*K65)</f>
        <v>1</v>
      </c>
      <c r="AC65" s="186">
        <f t="shared" si="45"/>
        <v>0</v>
      </c>
      <c r="AE65" s="198"/>
    </row>
    <row r="66" spans="1:31" s="44" customFormat="1" x14ac:dyDescent="0.2">
      <c r="B66" s="44">
        <v>2760</v>
      </c>
      <c r="D66" s="44" t="s">
        <v>220</v>
      </c>
      <c r="E66" s="67"/>
      <c r="F66" s="67"/>
      <c r="G66" s="68">
        <f t="shared" si="33"/>
        <v>0</v>
      </c>
      <c r="H66" s="76">
        <f t="shared" si="34"/>
        <v>0</v>
      </c>
      <c r="I66" s="25">
        <v>3500000</v>
      </c>
      <c r="J66" s="49" t="str">
        <f t="shared" si="35"/>
        <v>EUR Curncy</v>
      </c>
      <c r="K66" s="49">
        <f>IF(C66 = FundCurrency,1,_xll.BDP(J66,$K$7))</f>
        <v>1</v>
      </c>
      <c r="L66" s="69">
        <f>IF(C66 = FundCurrency,1,_xll.BDP(J66,$L$7)*K66)</f>
        <v>1.2331000000000001</v>
      </c>
      <c r="M66" s="70">
        <f t="shared" si="36"/>
        <v>0</v>
      </c>
      <c r="N66" s="79">
        <f t="shared" si="37"/>
        <v>0</v>
      </c>
      <c r="O66" s="70">
        <f t="shared" si="38"/>
        <v>0</v>
      </c>
      <c r="P66" s="10">
        <f t="shared" si="39"/>
        <v>0</v>
      </c>
      <c r="Q66" s="82">
        <f t="shared" si="40"/>
        <v>0</v>
      </c>
      <c r="R66" s="163">
        <f t="shared" si="41"/>
        <v>0</v>
      </c>
      <c r="S66" s="33">
        <f t="shared" si="42"/>
        <v>1</v>
      </c>
      <c r="T66" s="44">
        <v>1</v>
      </c>
      <c r="U66" s="44">
        <v>1</v>
      </c>
      <c r="V66" s="154">
        <f t="shared" si="43"/>
        <v>0</v>
      </c>
      <c r="W66" s="154">
        <f t="shared" si="44"/>
        <v>0</v>
      </c>
      <c r="X66" s="201"/>
      <c r="Y66" s="19"/>
      <c r="Z66" s="187"/>
      <c r="AA66" s="185">
        <v>0</v>
      </c>
      <c r="AB66" s="188">
        <f>IF(C66 = FundCurrency,1,_xll.BDP(J66,$AB$7)*K66)</f>
        <v>1.2413000000000001</v>
      </c>
      <c r="AC66" s="186">
        <f t="shared" si="45"/>
        <v>0</v>
      </c>
      <c r="AE66" s="198"/>
    </row>
    <row r="67" spans="1:31" s="44" customFormat="1" x14ac:dyDescent="0.2">
      <c r="B67" s="44" t="s">
        <v>219</v>
      </c>
      <c r="C67" s="44" t="str">
        <f>_xll.BDP(B67,$C$7)</f>
        <v>EUR</v>
      </c>
      <c r="D67" s="44" t="str">
        <f>_xll.BDP(B67,$D$7)</f>
        <v>SAP SE</v>
      </c>
      <c r="E67" s="67">
        <f>_xll.BDP(B67,$E$7)</f>
        <v>83.86</v>
      </c>
      <c r="F67" s="67">
        <f>_xll.BDP(B67,$F$7)</f>
        <v>84.53</v>
      </c>
      <c r="G67" s="68">
        <f t="shared" si="33"/>
        <v>0.67000000000000171</v>
      </c>
      <c r="H67" s="76">
        <f t="shared" si="34"/>
        <v>0.79895063200572591</v>
      </c>
      <c r="I67" s="25">
        <v>6438</v>
      </c>
      <c r="J67" s="49" t="str">
        <f t="shared" si="35"/>
        <v>EUREUR Curncy</v>
      </c>
      <c r="K67" s="49">
        <f>IF(C67 = FundCurrency,1,_xll.BDP(J67,$K$7))</f>
        <v>1</v>
      </c>
      <c r="L67" s="69">
        <f>IF(C67 = FundCurrency,1,_xll.BDP(J67,$L$7)*K67)</f>
        <v>1</v>
      </c>
      <c r="M67" s="70">
        <f t="shared" si="36"/>
        <v>4313.460000000011</v>
      </c>
      <c r="N67" s="79">
        <f t="shared" si="37"/>
        <v>2.5321809043433766E-5</v>
      </c>
      <c r="O67" s="70">
        <f t="shared" si="38"/>
        <v>544204.14</v>
      </c>
      <c r="P67" s="10">
        <f t="shared" si="39"/>
        <v>0.31947052514051505</v>
      </c>
      <c r="Q67" s="82">
        <f t="shared" si="40"/>
        <v>0</v>
      </c>
      <c r="R67" s="163">
        <f t="shared" si="41"/>
        <v>0.31947052514051505</v>
      </c>
      <c r="S67" s="33">
        <f t="shared" si="42"/>
        <v>1</v>
      </c>
      <c r="U67" s="44">
        <v>1</v>
      </c>
      <c r="V67" s="154">
        <f t="shared" si="43"/>
        <v>0</v>
      </c>
      <c r="W67" s="154">
        <f t="shared" si="44"/>
        <v>2.5321809043433766E-5</v>
      </c>
      <c r="X67" s="201"/>
      <c r="Y67" s="19"/>
      <c r="Z67" s="187"/>
      <c r="AA67" s="185">
        <v>0</v>
      </c>
      <c r="AB67" s="188">
        <f>IF(C67 = FundCurrency,1,_xll.BDP(J67,$AB$7)*K67)</f>
        <v>1</v>
      </c>
      <c r="AC67" s="186">
        <f t="shared" si="45"/>
        <v>0</v>
      </c>
      <c r="AE67" s="198"/>
    </row>
    <row r="68" spans="1:31" s="44" customFormat="1" x14ac:dyDescent="0.2">
      <c r="B68" s="44" t="s">
        <v>218</v>
      </c>
      <c r="C68" s="44" t="str">
        <f>_xll.BDP(B68,$C$7)</f>
        <v>EUR</v>
      </c>
      <c r="D68" s="44" t="str">
        <f>_xll.BDP(B68,$D$7)</f>
        <v>SUEDZUCKER AG</v>
      </c>
      <c r="E68" s="67">
        <f>_xll.BDP(B68,$E$7)</f>
        <v>15</v>
      </c>
      <c r="F68" s="67">
        <f>_xll.BDP(B68,$F$7)</f>
        <v>15.005000000000001</v>
      </c>
      <c r="G68" s="68">
        <f t="shared" si="33"/>
        <v>5.0000000000007816E-3</v>
      </c>
      <c r="H68" s="76">
        <f t="shared" si="34"/>
        <v>3.3333333333338544E-2</v>
      </c>
      <c r="I68" s="25">
        <v>-114000</v>
      </c>
      <c r="J68" s="49" t="str">
        <f t="shared" si="35"/>
        <v>EUREUR Curncy</v>
      </c>
      <c r="K68" s="49">
        <f>IF(C68 = FundCurrency,1,_xll.BDP(J68,$K$7))</f>
        <v>1</v>
      </c>
      <c r="L68" s="69">
        <f>IF(C68 = FundCurrency,1,_xll.BDP(J68,$L$7)*K68)</f>
        <v>1</v>
      </c>
      <c r="M68" s="70">
        <f t="shared" si="36"/>
        <v>-570.00000000008913</v>
      </c>
      <c r="N68" s="79">
        <f t="shared" si="37"/>
        <v>-3.3461377072604052E-6</v>
      </c>
      <c r="O68" s="70">
        <f t="shared" si="38"/>
        <v>-1710570</v>
      </c>
      <c r="P68" s="10">
        <f t="shared" si="39"/>
        <v>-1.0041759259486904</v>
      </c>
      <c r="Q68" s="82">
        <f t="shared" si="40"/>
        <v>-1.0041759259486904</v>
      </c>
      <c r="R68" s="163">
        <f t="shared" si="41"/>
        <v>0</v>
      </c>
      <c r="S68" s="33">
        <f t="shared" si="42"/>
        <v>1</v>
      </c>
      <c r="U68" s="44">
        <v>1</v>
      </c>
      <c r="V68" s="154">
        <f t="shared" si="43"/>
        <v>0</v>
      </c>
      <c r="W68" s="154">
        <f t="shared" si="44"/>
        <v>0</v>
      </c>
      <c r="X68" s="201"/>
      <c r="Y68" s="19"/>
      <c r="Z68" s="187"/>
      <c r="AA68" s="185">
        <v>0</v>
      </c>
      <c r="AB68" s="188">
        <f>IF(C68 = FundCurrency,1,_xll.BDP(J68,$AB$7)*K68)</f>
        <v>1</v>
      </c>
      <c r="AC68" s="186">
        <f t="shared" si="45"/>
        <v>0</v>
      </c>
      <c r="AE68" s="198"/>
    </row>
    <row r="69" spans="1:31" s="44" customFormat="1" x14ac:dyDescent="0.2">
      <c r="B69" s="44" t="s">
        <v>217</v>
      </c>
      <c r="C69" s="44" t="str">
        <f>_xll.BDP(B69,$C$7)</f>
        <v>EUR</v>
      </c>
      <c r="D69" s="44" t="str">
        <f>_xll.BDP(B69,$D$7)</f>
        <v>THYSSENKRUPP AG</v>
      </c>
      <c r="E69" s="67">
        <f>_xll.BDP(B69,$E$7)</f>
        <v>22.73</v>
      </c>
      <c r="F69" s="67">
        <f>_xll.BDP(B69,$F$7)</f>
        <v>23.09</v>
      </c>
      <c r="G69" s="68">
        <f t="shared" si="33"/>
        <v>0.35999999999999943</v>
      </c>
      <c r="H69" s="76">
        <f t="shared" si="34"/>
        <v>1.5838099428068606</v>
      </c>
      <c r="I69" s="25">
        <v>-16000</v>
      </c>
      <c r="J69" s="49" t="str">
        <f t="shared" si="35"/>
        <v>EUREUR Curncy</v>
      </c>
      <c r="K69" s="49">
        <f>IF(C69 = FundCurrency,1,_xll.BDP(J69,$K$7))</f>
        <v>1</v>
      </c>
      <c r="L69" s="69">
        <f>IF(C69 = FundCurrency,1,_xll.BDP(J69,$L$7)*K69)</f>
        <v>1</v>
      </c>
      <c r="M69" s="70">
        <f t="shared" si="36"/>
        <v>-5759.9999999999909</v>
      </c>
      <c r="N69" s="79">
        <f t="shared" si="37"/>
        <v>-3.3813602094415594E-5</v>
      </c>
      <c r="O69" s="70">
        <f t="shared" si="38"/>
        <v>-369440</v>
      </c>
      <c r="P69" s="10">
        <f t="shared" si="39"/>
        <v>-0.21687668676668259</v>
      </c>
      <c r="Q69" s="82">
        <f t="shared" si="40"/>
        <v>-0.21687668676668259</v>
      </c>
      <c r="R69" s="163">
        <f t="shared" si="41"/>
        <v>0</v>
      </c>
      <c r="S69" s="33">
        <f t="shared" si="42"/>
        <v>1</v>
      </c>
      <c r="U69" s="44">
        <v>1</v>
      </c>
      <c r="V69" s="154">
        <f t="shared" si="43"/>
        <v>0</v>
      </c>
      <c r="W69" s="154">
        <f t="shared" si="44"/>
        <v>0</v>
      </c>
      <c r="X69" s="201"/>
      <c r="Y69" s="19"/>
      <c r="Z69" s="187"/>
      <c r="AA69" s="185">
        <v>0</v>
      </c>
      <c r="AB69" s="188">
        <f>IF(C69 = FundCurrency,1,_xll.BDP(J69,$AB$7)*K69)</f>
        <v>1</v>
      </c>
      <c r="AC69" s="186">
        <f t="shared" si="45"/>
        <v>0</v>
      </c>
      <c r="AE69" s="198"/>
    </row>
    <row r="70" spans="1:31" s="44" customFormat="1" x14ac:dyDescent="0.2">
      <c r="B70" s="44" t="s">
        <v>216</v>
      </c>
      <c r="C70" s="44" t="str">
        <f>_xll.BDP(B70,$C$7)</f>
        <v>EUR</v>
      </c>
      <c r="D70" s="44" t="str">
        <f>_xll.BDP(B70,$D$7)</f>
        <v>UNIPER SE</v>
      </c>
      <c r="E70" s="67">
        <f>_xll.BDP(B70,$E$7)</f>
        <v>24.34</v>
      </c>
      <c r="F70" s="67">
        <f>_xll.BDP(B70,$F$7)</f>
        <v>24.53</v>
      </c>
      <c r="G70" s="68">
        <f t="shared" si="33"/>
        <v>0.19000000000000128</v>
      </c>
      <c r="H70" s="76">
        <f t="shared" si="34"/>
        <v>0.78060805258833721</v>
      </c>
      <c r="I70" s="25">
        <v>148000</v>
      </c>
      <c r="J70" s="49" t="str">
        <f t="shared" si="35"/>
        <v>EUREUR Curncy</v>
      </c>
      <c r="K70" s="49">
        <f>IF(C70 = FundCurrency,1,_xll.BDP(J70,$K$7))</f>
        <v>1</v>
      </c>
      <c r="L70" s="69">
        <f>IF(C70 = FundCurrency,1,_xll.BDP(J70,$L$7)*K70)</f>
        <v>1</v>
      </c>
      <c r="M70" s="70">
        <f t="shared" si="36"/>
        <v>28120.000000000189</v>
      </c>
      <c r="N70" s="79">
        <f t="shared" si="37"/>
        <v>1.6507612689148861E-4</v>
      </c>
      <c r="O70" s="70">
        <f t="shared" si="38"/>
        <v>3630440</v>
      </c>
      <c r="P70" s="10">
        <f t="shared" si="39"/>
        <v>2.1312196803411516</v>
      </c>
      <c r="Q70" s="82">
        <f t="shared" si="40"/>
        <v>0</v>
      </c>
      <c r="R70" s="163">
        <f t="shared" si="41"/>
        <v>2.1312196803411516</v>
      </c>
      <c r="S70" s="33">
        <f t="shared" si="42"/>
        <v>1</v>
      </c>
      <c r="U70" s="44">
        <v>1</v>
      </c>
      <c r="V70" s="154">
        <f t="shared" si="43"/>
        <v>0</v>
      </c>
      <c r="W70" s="154">
        <f t="shared" si="44"/>
        <v>1.6507612689148861E-4</v>
      </c>
      <c r="X70" s="201"/>
      <c r="Y70" s="19"/>
      <c r="Z70" s="187"/>
      <c r="AA70" s="185">
        <v>0</v>
      </c>
      <c r="AB70" s="188">
        <f>IF(C70 = FundCurrency,1,_xll.BDP(J70,$AB$7)*K70)</f>
        <v>1</v>
      </c>
      <c r="AC70" s="186">
        <f t="shared" si="45"/>
        <v>0</v>
      </c>
      <c r="AE70" s="198"/>
    </row>
    <row r="71" spans="1:31" s="44" customFormat="1" x14ac:dyDescent="0.2">
      <c r="B71" s="44" t="s">
        <v>215</v>
      </c>
      <c r="C71" s="44" t="str">
        <f>_xll.BDP(B71,$C$7)</f>
        <v>EUR</v>
      </c>
      <c r="D71" s="44" t="str">
        <f>_xll.BDP(B71,$D$7)</f>
        <v>WACKER CHEMIE AG</v>
      </c>
      <c r="E71" s="67">
        <f>_xll.BDP(B71,$E$7)</f>
        <v>139.15</v>
      </c>
      <c r="F71" s="67">
        <f>_xll.BDP(B71,$F$7)</f>
        <v>140.6</v>
      </c>
      <c r="G71" s="68">
        <f t="shared" si="33"/>
        <v>1.4499999999999886</v>
      </c>
      <c r="H71" s="76">
        <f t="shared" si="34"/>
        <v>1.0420409629895715</v>
      </c>
      <c r="I71" s="25">
        <v>11000</v>
      </c>
      <c r="J71" s="49" t="str">
        <f t="shared" si="35"/>
        <v>EUREUR Curncy</v>
      </c>
      <c r="K71" s="49">
        <f>IF(C71 = FundCurrency,1,_xll.BDP(J71,$K$7))</f>
        <v>1</v>
      </c>
      <c r="L71" s="69">
        <f>IF(C71 = FundCurrency,1,_xll.BDP(J71,$L$7)*K71)</f>
        <v>1</v>
      </c>
      <c r="M71" s="70">
        <f t="shared" si="36"/>
        <v>15949.999999999874</v>
      </c>
      <c r="N71" s="79">
        <f t="shared" si="37"/>
        <v>9.3633151632973148E-5</v>
      </c>
      <c r="O71" s="70">
        <f t="shared" si="38"/>
        <v>1546600</v>
      </c>
      <c r="P71" s="10">
        <f t="shared" si="39"/>
        <v>0.90791869790318114</v>
      </c>
      <c r="Q71" s="82">
        <f t="shared" si="40"/>
        <v>0</v>
      </c>
      <c r="R71" s="163">
        <f t="shared" si="41"/>
        <v>0.90791869790318114</v>
      </c>
      <c r="S71" s="33">
        <f t="shared" si="42"/>
        <v>1</v>
      </c>
      <c r="U71" s="44">
        <v>1</v>
      </c>
      <c r="V71" s="154">
        <f t="shared" si="43"/>
        <v>0</v>
      </c>
      <c r="W71" s="154">
        <f t="shared" si="44"/>
        <v>9.3633151632973148E-5</v>
      </c>
      <c r="X71" s="201"/>
      <c r="Y71" s="19"/>
      <c r="Z71" s="187"/>
      <c r="AA71" s="185">
        <v>0</v>
      </c>
      <c r="AB71" s="188">
        <f>IF(C71 = FundCurrency,1,_xll.BDP(J71,$AB$7)*K71)</f>
        <v>1</v>
      </c>
      <c r="AC71" s="186">
        <f t="shared" si="45"/>
        <v>0</v>
      </c>
      <c r="AE71" s="198"/>
    </row>
    <row r="72" spans="1:31" s="44" customFormat="1" x14ac:dyDescent="0.2">
      <c r="B72" s="44" t="s">
        <v>214</v>
      </c>
      <c r="C72" s="44" t="str">
        <f>_xll.BDP(B72,$C$7)</f>
        <v>EUR</v>
      </c>
      <c r="D72" s="44" t="str">
        <f>_xll.BDP(B72,$D$7)</f>
        <v>WIRECARD AG</v>
      </c>
      <c r="E72" s="67">
        <f>_xll.BDP(B72,$E$7)</f>
        <v>97.78</v>
      </c>
      <c r="F72" s="67">
        <f>_xll.BDP(B72,$F$7)</f>
        <v>99.42</v>
      </c>
      <c r="G72" s="68">
        <f t="shared" si="33"/>
        <v>1.6400000000000006</v>
      </c>
      <c r="H72" s="76">
        <f t="shared" si="34"/>
        <v>1.6772346083043572</v>
      </c>
      <c r="I72" s="25">
        <v>-3356</v>
      </c>
      <c r="J72" s="49" t="str">
        <f t="shared" si="35"/>
        <v>EUREUR Curncy</v>
      </c>
      <c r="K72" s="49">
        <f>IF(C72 = FundCurrency,1,_xll.BDP(J72,$K$7))</f>
        <v>1</v>
      </c>
      <c r="L72" s="69">
        <f>IF(C72 = FundCurrency,1,_xll.BDP(J72,$L$7)*K72)</f>
        <v>1</v>
      </c>
      <c r="M72" s="70">
        <f t="shared" si="36"/>
        <v>-5503.840000000002</v>
      </c>
      <c r="N72" s="79">
        <f t="shared" si="37"/>
        <v>-3.2309836067939007E-5</v>
      </c>
      <c r="O72" s="70">
        <f t="shared" si="38"/>
        <v>-333653.52</v>
      </c>
      <c r="P72" s="10">
        <f t="shared" si="39"/>
        <v>-0.19586853060210335</v>
      </c>
      <c r="Q72" s="82">
        <f t="shared" si="40"/>
        <v>-0.19586853060210335</v>
      </c>
      <c r="R72" s="163">
        <f t="shared" si="41"/>
        <v>0</v>
      </c>
      <c r="S72" s="33">
        <f t="shared" si="42"/>
        <v>1</v>
      </c>
      <c r="U72" s="44">
        <v>1</v>
      </c>
      <c r="V72" s="154">
        <f t="shared" si="43"/>
        <v>0</v>
      </c>
      <c r="W72" s="154">
        <f t="shared" si="44"/>
        <v>0</v>
      </c>
      <c r="X72" s="201"/>
      <c r="Y72" s="19"/>
      <c r="Z72" s="187"/>
      <c r="AA72" s="185">
        <v>0</v>
      </c>
      <c r="AB72" s="188">
        <f>IF(C72 = FundCurrency,1,_xll.BDP(J72,$AB$7)*K72)</f>
        <v>1</v>
      </c>
      <c r="AC72" s="186">
        <f t="shared" si="45"/>
        <v>0</v>
      </c>
      <c r="AE72" s="198"/>
    </row>
    <row r="73" spans="1:31" s="44" customFormat="1" x14ac:dyDescent="0.2">
      <c r="A73" s="46" t="s">
        <v>212</v>
      </c>
      <c r="B73" s="46" t="s">
        <v>285</v>
      </c>
      <c r="C73" s="46"/>
      <c r="D73" s="48" t="s">
        <v>213</v>
      </c>
      <c r="E73" s="71"/>
      <c r="F73" s="71"/>
      <c r="G73" s="72"/>
      <c r="H73" s="77"/>
      <c r="I73" s="41"/>
      <c r="J73" s="50"/>
      <c r="K73" s="50"/>
      <c r="L73" s="73"/>
      <c r="M73" s="74">
        <f t="shared" ref="M73:R73" si="46" xml:space="preserve"> SUM(M62:M72)</f>
        <v>26785.359999999346</v>
      </c>
      <c r="N73" s="80">
        <f t="shared" si="46"/>
        <v>1.5724123350619015E-4</v>
      </c>
      <c r="O73" s="74">
        <f t="shared" si="46"/>
        <v>-5701945.5899999999</v>
      </c>
      <c r="P73" s="42">
        <f t="shared" si="46"/>
        <v>-3.3472798497268759</v>
      </c>
      <c r="Q73" s="83">
        <f t="shared" si="46"/>
        <v>-6.7890807810146416</v>
      </c>
      <c r="R73" s="164">
        <f t="shared" si="46"/>
        <v>3.4418009312877649</v>
      </c>
      <c r="S73" s="39"/>
      <c r="T73" s="46"/>
      <c r="V73" s="155">
        <f xml:space="preserve"> SUM(V62:V72)</f>
        <v>3.0451790373684629E-4</v>
      </c>
      <c r="W73" s="155">
        <f xml:space="preserve"> SUM(W62:W72)</f>
        <v>2.840310875678955E-4</v>
      </c>
      <c r="X73" s="201"/>
      <c r="Y73" s="19"/>
      <c r="Z73" s="189"/>
      <c r="AA73" s="185"/>
      <c r="AB73" s="188"/>
      <c r="AC73" s="191">
        <f xml:space="preserve"> SUM(AC62:AC72)</f>
        <v>0</v>
      </c>
      <c r="AE73" s="198"/>
    </row>
    <row r="74" spans="1:31" s="44" customFormat="1" x14ac:dyDescent="0.2">
      <c r="E74" s="67"/>
      <c r="F74" s="67"/>
      <c r="G74" s="68"/>
      <c r="H74" s="76"/>
      <c r="I74" s="25"/>
      <c r="J74" s="49"/>
      <c r="K74" s="49"/>
      <c r="L74" s="69"/>
      <c r="M74" s="70"/>
      <c r="N74" s="79"/>
      <c r="O74" s="70"/>
      <c r="P74" s="10"/>
      <c r="Q74" s="82"/>
      <c r="R74" s="163"/>
      <c r="S74" s="33"/>
      <c r="V74" s="154"/>
      <c r="W74" s="154"/>
      <c r="X74" s="201"/>
      <c r="Y74" s="19"/>
      <c r="Z74" s="187"/>
      <c r="AA74" s="185"/>
      <c r="AB74" s="188"/>
      <c r="AC74" s="186"/>
      <c r="AE74" s="198"/>
    </row>
    <row r="75" spans="1:31" s="44" customFormat="1" x14ac:dyDescent="0.2">
      <c r="B75" s="44" t="s">
        <v>211</v>
      </c>
      <c r="C75" s="44" t="str">
        <f>_xll.BDP(B75,$C$7)</f>
        <v>EUR</v>
      </c>
      <c r="D75" s="44" t="str">
        <f>_xll.BDP(B75,$D$7)</f>
        <v>ALPHA BANK AE</v>
      </c>
      <c r="E75" s="67">
        <f>_xll.BDP(B75,$E$7)</f>
        <v>1.97</v>
      </c>
      <c r="F75" s="67">
        <f>_xll.BDP(B75,$F$7)</f>
        <v>1.97</v>
      </c>
      <c r="G75" s="68">
        <f>IF(OR(F75="#N/A N/A",E75="#N/A N/A"),0,  F75 - E75)</f>
        <v>0</v>
      </c>
      <c r="H75" s="76">
        <f>IF(OR(E75=0,E75="#N/A N/A"),0,G75 / E75*100)</f>
        <v>0</v>
      </c>
      <c r="I75" s="25">
        <v>120000</v>
      </c>
      <c r="J75" s="49" t="str">
        <f>CONCATENATE(FundCurrency,C75, " Curncy")</f>
        <v>EUREUR Curncy</v>
      </c>
      <c r="K75" s="49">
        <f>IF(C75 = FundCurrency,1,_xll.BDP(J75,$K$7))</f>
        <v>1</v>
      </c>
      <c r="L75" s="69">
        <f>IF(C75 = FundCurrency,1,_xll.BDP(J75,$L$7)*K75)</f>
        <v>1</v>
      </c>
      <c r="M75" s="70">
        <f>G75*I75*S75/L75</f>
        <v>0</v>
      </c>
      <c r="N75" s="79">
        <f>M75 / NAV</f>
        <v>0</v>
      </c>
      <c r="O75" s="70">
        <f>F75*I75*S75/L75</f>
        <v>236400</v>
      </c>
      <c r="P75" s="10">
        <f>O75 / NAV*100</f>
        <v>0.13877665859583088</v>
      </c>
      <c r="Q75" s="82">
        <f>IF(P75&lt;0,P75,0)</f>
        <v>0</v>
      </c>
      <c r="R75" s="163">
        <f>IF(P75&gt;0,P75,0)</f>
        <v>0.13877665859583088</v>
      </c>
      <c r="S75" s="33">
        <f>IF(EXACT(C75,UPPER(C75)),1,0.01)/U75</f>
        <v>1</v>
      </c>
      <c r="U75" s="44">
        <v>1</v>
      </c>
      <c r="V75" s="154">
        <f>IF(AND(P75&lt;0,N75&gt;0),N75,0)</f>
        <v>0</v>
      </c>
      <c r="W75" s="154">
        <f>IF(AND(P75&gt;0,N75&gt;0),N75,0)</f>
        <v>0</v>
      </c>
      <c r="X75" s="201"/>
      <c r="Y75" s="19"/>
      <c r="Z75" s="187"/>
      <c r="AA75" s="185">
        <v>0</v>
      </c>
      <c r="AB75" s="188">
        <f>IF(C75 = FundCurrency,1,_xll.BDP(J75,$AB$7)*K75)</f>
        <v>1</v>
      </c>
      <c r="AC75" s="186">
        <f>Y75*AA75*S75/AB75 / PreviousNAV</f>
        <v>0</v>
      </c>
      <c r="AE75" s="198"/>
    </row>
    <row r="76" spans="1:31" s="44" customFormat="1" x14ac:dyDescent="0.2">
      <c r="A76" s="46" t="s">
        <v>209</v>
      </c>
      <c r="B76" s="46" t="s">
        <v>286</v>
      </c>
      <c r="C76" s="46"/>
      <c r="D76" s="48" t="s">
        <v>210</v>
      </c>
      <c r="E76" s="71"/>
      <c r="F76" s="71"/>
      <c r="G76" s="72"/>
      <c r="H76" s="77"/>
      <c r="I76" s="41"/>
      <c r="J76" s="50"/>
      <c r="K76" s="50"/>
      <c r="L76" s="73"/>
      <c r="M76" s="74">
        <f t="shared" ref="M76:R76" si="47" xml:space="preserve"> SUM(M75:M75)</f>
        <v>0</v>
      </c>
      <c r="N76" s="80">
        <f t="shared" si="47"/>
        <v>0</v>
      </c>
      <c r="O76" s="74">
        <f t="shared" si="47"/>
        <v>236400</v>
      </c>
      <c r="P76" s="42">
        <f t="shared" si="47"/>
        <v>0.13877665859583088</v>
      </c>
      <c r="Q76" s="83">
        <f t="shared" si="47"/>
        <v>0</v>
      </c>
      <c r="R76" s="164">
        <f t="shared" si="47"/>
        <v>0.13877665859583088</v>
      </c>
      <c r="S76" s="39"/>
      <c r="T76" s="46"/>
      <c r="V76" s="155">
        <f xml:space="preserve"> SUM(V75:V75)</f>
        <v>0</v>
      </c>
      <c r="W76" s="155">
        <f xml:space="preserve"> SUM(W75:W75)</f>
        <v>0</v>
      </c>
      <c r="X76" s="201"/>
      <c r="Y76" s="19"/>
      <c r="Z76" s="189"/>
      <c r="AA76" s="185"/>
      <c r="AB76" s="188"/>
      <c r="AC76" s="191">
        <f xml:space="preserve"> SUM(AC75:AC75)</f>
        <v>0</v>
      </c>
      <c r="AE76" s="198"/>
    </row>
    <row r="77" spans="1:31" s="44" customFormat="1" x14ac:dyDescent="0.2">
      <c r="E77" s="67"/>
      <c r="F77" s="67"/>
      <c r="G77" s="68"/>
      <c r="H77" s="76"/>
      <c r="I77" s="25"/>
      <c r="J77" s="49"/>
      <c r="K77" s="49"/>
      <c r="L77" s="69"/>
      <c r="M77" s="70"/>
      <c r="N77" s="79"/>
      <c r="O77" s="70"/>
      <c r="P77" s="10"/>
      <c r="Q77" s="82"/>
      <c r="R77" s="163"/>
      <c r="S77" s="33"/>
      <c r="V77" s="154"/>
      <c r="W77" s="154"/>
      <c r="X77" s="201"/>
      <c r="Y77" s="19"/>
      <c r="Z77" s="187"/>
      <c r="AA77" s="185"/>
      <c r="AB77" s="188"/>
      <c r="AC77" s="186"/>
      <c r="AE77" s="198"/>
    </row>
    <row r="78" spans="1:31" s="44" customFormat="1" x14ac:dyDescent="0.2">
      <c r="B78" s="44" t="s">
        <v>208</v>
      </c>
      <c r="C78" s="44" t="str">
        <f>_xll.BDP(B78,$C$7)</f>
        <v>USD</v>
      </c>
      <c r="D78" s="44" t="str">
        <f>_xll.BDP(B78,$D$7)</f>
        <v>THE RED FORT PARTNERSHIP-B</v>
      </c>
      <c r="E78" s="67">
        <f>_xll.BDP(B78,$E$7)</f>
        <v>63.76</v>
      </c>
      <c r="F78" s="67">
        <f>_xll.BDP(B78,$F$7)</f>
        <v>63.76</v>
      </c>
      <c r="G78" s="68">
        <f>IF(OR(F78="#N/A N/A",E78="#N/A N/A"),0,  F78 - E78)</f>
        <v>0</v>
      </c>
      <c r="H78" s="76">
        <f>IF(OR(E78=0,E78="#N/A N/A"),0,G78 / E78*100)</f>
        <v>0</v>
      </c>
      <c r="I78" s="25">
        <v>53988.737800000003</v>
      </c>
      <c r="J78" s="49" t="str">
        <f>CONCATENATE(FundCurrency,C78, " Curncy")</f>
        <v>EURUSD Curncy</v>
      </c>
      <c r="K78" s="49">
        <f>IF(C78 = FundCurrency,1,_xll.BDP(J78,$K$7))</f>
        <v>1</v>
      </c>
      <c r="L78" s="69">
        <f>IF(C78 = FundCurrency,1,_xll.BDP(J78,$L$7)*K78)</f>
        <v>1.2331000000000001</v>
      </c>
      <c r="M78" s="70">
        <f>G78*I78*S78/L78</f>
        <v>0</v>
      </c>
      <c r="N78" s="79">
        <f>M78 / NAV</f>
        <v>0</v>
      </c>
      <c r="O78" s="70">
        <f>F78*I78*S78/L78</f>
        <v>2791599.9692871622</v>
      </c>
      <c r="P78" s="10">
        <f>O78 / NAV*100</f>
        <v>1.6387856001433863</v>
      </c>
      <c r="Q78" s="82">
        <f>IF(P78&lt;0,P78,0)</f>
        <v>0</v>
      </c>
      <c r="R78" s="163">
        <f>IF(P78&gt;0,P78,0)</f>
        <v>1.6387856001433863</v>
      </c>
      <c r="S78" s="33">
        <f>IF(EXACT(C78,UPPER(C78)),1,0.01)/U78</f>
        <v>1</v>
      </c>
      <c r="U78" s="44">
        <v>1</v>
      </c>
      <c r="V78" s="154">
        <f>IF(AND(P78&lt;0,N78&gt;0),N78,0)</f>
        <v>0</v>
      </c>
      <c r="W78" s="154">
        <f>IF(AND(P78&gt;0,N78&gt;0),N78,0)</f>
        <v>0</v>
      </c>
      <c r="X78" s="201"/>
      <c r="Y78" s="19"/>
      <c r="Z78" s="187"/>
      <c r="AA78" s="185">
        <v>0</v>
      </c>
      <c r="AB78" s="188">
        <f>IF(C78 = FundCurrency,1,_xll.BDP(J78,$AB$7)*K78)</f>
        <v>1.2413000000000001</v>
      </c>
      <c r="AC78" s="186">
        <f>Y78*AA78*S78/AB78 / PreviousNAV</f>
        <v>0</v>
      </c>
      <c r="AE78" s="198"/>
    </row>
    <row r="79" spans="1:31" s="44" customFormat="1" x14ac:dyDescent="0.2">
      <c r="A79" s="46" t="s">
        <v>206</v>
      </c>
      <c r="B79" s="46" t="s">
        <v>287</v>
      </c>
      <c r="C79" s="46"/>
      <c r="D79" s="48" t="s">
        <v>207</v>
      </c>
      <c r="E79" s="71"/>
      <c r="F79" s="71"/>
      <c r="G79" s="72"/>
      <c r="H79" s="77"/>
      <c r="I79" s="41"/>
      <c r="J79" s="50"/>
      <c r="K79" s="50"/>
      <c r="L79" s="73"/>
      <c r="M79" s="74">
        <f t="shared" ref="M79:R79" si="48" xml:space="preserve"> SUM(M78:M78)</f>
        <v>0</v>
      </c>
      <c r="N79" s="80">
        <f t="shared" si="48"/>
        <v>0</v>
      </c>
      <c r="O79" s="74">
        <f t="shared" si="48"/>
        <v>2791599.9692871622</v>
      </c>
      <c r="P79" s="42">
        <f t="shared" si="48"/>
        <v>1.6387856001433863</v>
      </c>
      <c r="Q79" s="83">
        <f t="shared" si="48"/>
        <v>0</v>
      </c>
      <c r="R79" s="164">
        <f t="shared" si="48"/>
        <v>1.6387856001433863</v>
      </c>
      <c r="S79" s="39"/>
      <c r="T79" s="46"/>
      <c r="V79" s="155">
        <f xml:space="preserve"> SUM(V78:V78)</f>
        <v>0</v>
      </c>
      <c r="W79" s="155">
        <f xml:space="preserve"> SUM(W78:W78)</f>
        <v>0</v>
      </c>
      <c r="X79" s="201"/>
      <c r="Y79" s="19"/>
      <c r="Z79" s="189"/>
      <c r="AA79" s="185"/>
      <c r="AB79" s="188"/>
      <c r="AC79" s="191">
        <f xml:space="preserve"> SUM(AC78:AC78)</f>
        <v>0</v>
      </c>
      <c r="AE79" s="198"/>
    </row>
    <row r="80" spans="1:31" s="44" customFormat="1" x14ac:dyDescent="0.2">
      <c r="E80" s="67"/>
      <c r="F80" s="67"/>
      <c r="G80" s="68"/>
      <c r="H80" s="76"/>
      <c r="I80" s="25"/>
      <c r="J80" s="49"/>
      <c r="K80" s="49"/>
      <c r="L80" s="69"/>
      <c r="M80" s="70"/>
      <c r="N80" s="79"/>
      <c r="O80" s="70"/>
      <c r="P80" s="10"/>
      <c r="Q80" s="82"/>
      <c r="R80" s="163"/>
      <c r="S80" s="33"/>
      <c r="V80" s="154"/>
      <c r="W80" s="154"/>
      <c r="X80" s="201"/>
      <c r="Y80" s="19"/>
      <c r="Z80" s="187"/>
      <c r="AA80" s="185"/>
      <c r="AB80" s="188"/>
      <c r="AC80" s="186"/>
      <c r="AE80" s="198"/>
    </row>
    <row r="81" spans="1:31" s="44" customFormat="1" x14ac:dyDescent="0.2">
      <c r="B81" s="44" t="s">
        <v>205</v>
      </c>
      <c r="C81" s="44" t="str">
        <f>_xll.BDP(B81,$C$7)</f>
        <v>HKD</v>
      </c>
      <c r="D81" s="44" t="str">
        <f>_xll.BDP(B81,$D$7)</f>
        <v>FOSUN INTERNATIONAL LTD</v>
      </c>
      <c r="E81" s="67">
        <f>_xll.BDP(B81,$E$7)</f>
        <v>16.96</v>
      </c>
      <c r="F81" s="67">
        <f>_xll.BDP(B81,$F$7)</f>
        <v>16.940000000000001</v>
      </c>
      <c r="G81" s="68">
        <f>IF(OR(F81="#N/A N/A",E81="#N/A N/A"),0,  F81 - E81)</f>
        <v>-1.9999999999999574E-2</v>
      </c>
      <c r="H81" s="76">
        <f>IF(OR(E81=0,E81="#N/A N/A"),0,G81 / E81*100)</f>
        <v>-0.11792452830188427</v>
      </c>
      <c r="I81" s="25">
        <v>-1602100</v>
      </c>
      <c r="J81" s="49" t="str">
        <f>CONCATENATE(FundCurrency,C81, " Curncy")</f>
        <v>EURHKD Curncy</v>
      </c>
      <c r="K81" s="49">
        <f>IF(C81 = FundCurrency,1,_xll.BDP(J81,$K$7))</f>
        <v>1</v>
      </c>
      <c r="L81" s="69">
        <f>IF(C81 = FundCurrency,1,_xll.BDP(J81,$L$7)*K81)</f>
        <v>9.6476000000000006</v>
      </c>
      <c r="M81" s="70">
        <f>G81*I81*S81/L81</f>
        <v>3321.2405157758731</v>
      </c>
      <c r="N81" s="79">
        <f>M81 / NAV</f>
        <v>1.9497066885468257E-5</v>
      </c>
      <c r="O81" s="70">
        <f>F81*I81*S81/L81</f>
        <v>-2813090.716862225</v>
      </c>
      <c r="P81" s="10">
        <f>O81 / NAV*100</f>
        <v>-1.6514015651991971</v>
      </c>
      <c r="Q81" s="82">
        <f>IF(P81&lt;0,P81,0)</f>
        <v>-1.6514015651991971</v>
      </c>
      <c r="R81" s="163">
        <f>IF(P81&gt;0,P81,0)</f>
        <v>0</v>
      </c>
      <c r="S81" s="33">
        <f>IF(EXACT(C81,UPPER(C81)),1,0.01)/U81</f>
        <v>1</v>
      </c>
      <c r="U81" s="44">
        <v>1</v>
      </c>
      <c r="V81" s="154">
        <f>IF(AND(P81&lt;0,N81&gt;0),N81,0)</f>
        <v>1.9497066885468257E-5</v>
      </c>
      <c r="W81" s="154">
        <f>IF(AND(P81&gt;0,N81&gt;0),N81,0)</f>
        <v>0</v>
      </c>
      <c r="X81" s="201"/>
      <c r="Y81" s="19"/>
      <c r="Z81" s="187"/>
      <c r="AA81" s="185">
        <v>0</v>
      </c>
      <c r="AB81" s="188">
        <f>IF(C81 = FundCurrency,1,_xll.BDP(J81,$AB$7)*K81)</f>
        <v>9.7093000000000007</v>
      </c>
      <c r="AC81" s="186">
        <f>Y81*AA81*S81/AB81 / PreviousNAV</f>
        <v>0</v>
      </c>
      <c r="AE81" s="198"/>
    </row>
    <row r="82" spans="1:31" s="44" customFormat="1" x14ac:dyDescent="0.2">
      <c r="B82" s="44" t="s">
        <v>204</v>
      </c>
      <c r="C82" s="44" t="str">
        <f>_xll.BDP(B82,$C$7)</f>
        <v>HKD</v>
      </c>
      <c r="D82" s="44" t="str">
        <f>_xll.BDP(B82,$D$7)</f>
        <v>SANDS CHINA LTD</v>
      </c>
      <c r="E82" s="67">
        <f>_xll.BDP(B82,$E$7)</f>
        <v>44.6</v>
      </c>
      <c r="F82" s="67">
        <f>_xll.BDP(B82,$F$7)</f>
        <v>45.1</v>
      </c>
      <c r="G82" s="68">
        <f>IF(OR(F82="#N/A N/A",E82="#N/A N/A"),0,  F82 - E82)</f>
        <v>0.5</v>
      </c>
      <c r="H82" s="76">
        <f>IF(OR(E82=0,E82="#N/A N/A"),0,G82 / E82*100)</f>
        <v>1.1210762331838564</v>
      </c>
      <c r="I82" s="25">
        <v>-832000</v>
      </c>
      <c r="J82" s="49" t="str">
        <f>CONCATENATE(FundCurrency,C82, " Curncy")</f>
        <v>EURHKD Curncy</v>
      </c>
      <c r="K82" s="49">
        <f>IF(C82 = FundCurrency,1,_xll.BDP(J82,$K$7))</f>
        <v>1</v>
      </c>
      <c r="L82" s="69">
        <f>IF(C82 = FundCurrency,1,_xll.BDP(J82,$L$7)*K82)</f>
        <v>9.6476000000000006</v>
      </c>
      <c r="M82" s="70">
        <f>G82*I82*S82/L82</f>
        <v>-43119.532318918689</v>
      </c>
      <c r="N82" s="79">
        <f>M82 / NAV</f>
        <v>-2.5312963686271046E-4</v>
      </c>
      <c r="O82" s="70">
        <f>F82*I82*S82/L82</f>
        <v>-3889381.8151664659</v>
      </c>
      <c r="P82" s="10">
        <f>O82 / NAV*100</f>
        <v>-2.2832293245016482</v>
      </c>
      <c r="Q82" s="82">
        <f>IF(P82&lt;0,P82,0)</f>
        <v>-2.2832293245016482</v>
      </c>
      <c r="R82" s="163">
        <f>IF(P82&gt;0,P82,0)</f>
        <v>0</v>
      </c>
      <c r="S82" s="33">
        <f>IF(EXACT(C82,UPPER(C82)),1,0.01)/U82</f>
        <v>1</v>
      </c>
      <c r="U82" s="44">
        <v>1</v>
      </c>
      <c r="V82" s="154">
        <f>IF(AND(P82&lt;0,N82&gt;0),N82,0)</f>
        <v>0</v>
      </c>
      <c r="W82" s="154">
        <f>IF(AND(P82&gt;0,N82&gt;0),N82,0)</f>
        <v>0</v>
      </c>
      <c r="X82" s="201"/>
      <c r="Y82" s="19"/>
      <c r="Z82" s="187"/>
      <c r="AA82" s="185">
        <v>0</v>
      </c>
      <c r="AB82" s="188">
        <f>IF(C82 = FundCurrency,1,_xll.BDP(J82,$AB$7)*K82)</f>
        <v>9.7093000000000007</v>
      </c>
      <c r="AC82" s="186">
        <f>Y82*AA82*S82/AB82 / PreviousNAV</f>
        <v>0</v>
      </c>
      <c r="AE82" s="198"/>
    </row>
    <row r="83" spans="1:31" s="44" customFormat="1" x14ac:dyDescent="0.2">
      <c r="B83" s="44" t="s">
        <v>203</v>
      </c>
      <c r="C83" s="44" t="str">
        <f>_xll.BDP(B83,$C$7)</f>
        <v>HKD</v>
      </c>
      <c r="D83" s="44" t="str">
        <f>_xll.BDP(B83,$D$7)</f>
        <v>WYNN MACAU LTD</v>
      </c>
      <c r="E83" s="67">
        <f>_xll.BDP(B83,$E$7)</f>
        <v>27.25</v>
      </c>
      <c r="F83" s="67">
        <f>_xll.BDP(B83,$F$7)</f>
        <v>27.7</v>
      </c>
      <c r="G83" s="68">
        <f>IF(OR(F83="#N/A N/A",E83="#N/A N/A"),0,  F83 - E83)</f>
        <v>0.44999999999999929</v>
      </c>
      <c r="H83" s="76">
        <f>IF(OR(E83=0,E83="#N/A N/A"),0,G83 / E83*100)</f>
        <v>1.651376146788988</v>
      </c>
      <c r="I83" s="25">
        <v>-780000</v>
      </c>
      <c r="J83" s="49" t="str">
        <f>CONCATENATE(FundCurrency,C83, " Curncy")</f>
        <v>EURHKD Curncy</v>
      </c>
      <c r="K83" s="49">
        <f>IF(C83 = FundCurrency,1,_xll.BDP(J83,$K$7))</f>
        <v>1</v>
      </c>
      <c r="L83" s="69">
        <f>IF(C83 = FundCurrency,1,_xll.BDP(J83,$L$7)*K83)</f>
        <v>9.6476000000000006</v>
      </c>
      <c r="M83" s="70">
        <f>G83*I83*S83/L83</f>
        <v>-36382.105394087586</v>
      </c>
      <c r="N83" s="79">
        <f>M83 / NAV</f>
        <v>-2.1357813110291159E-4</v>
      </c>
      <c r="O83" s="70">
        <f>F83*I83*S83/L83</f>
        <v>-2239520.7098138398</v>
      </c>
      <c r="P83" s="10">
        <f>O83 / NAV*100</f>
        <v>-1.3146920514557026</v>
      </c>
      <c r="Q83" s="82">
        <f>IF(P83&lt;0,P83,0)</f>
        <v>-1.3146920514557026</v>
      </c>
      <c r="R83" s="163">
        <f>IF(P83&gt;0,P83,0)</f>
        <v>0</v>
      </c>
      <c r="S83" s="33">
        <f>IF(EXACT(C83,UPPER(C83)),1,0.01)/U83</f>
        <v>1</v>
      </c>
      <c r="U83" s="44">
        <v>1</v>
      </c>
      <c r="V83" s="154">
        <f>IF(AND(P83&lt;0,N83&gt;0),N83,0)</f>
        <v>0</v>
      </c>
      <c r="W83" s="154">
        <f>IF(AND(P83&gt;0,N83&gt;0),N83,0)</f>
        <v>0</v>
      </c>
      <c r="X83" s="201"/>
      <c r="Y83" s="19"/>
      <c r="Z83" s="187"/>
      <c r="AA83" s="185">
        <v>0</v>
      </c>
      <c r="AB83" s="188">
        <f>IF(C83 = FundCurrency,1,_xll.BDP(J83,$AB$7)*K83)</f>
        <v>9.7093000000000007</v>
      </c>
      <c r="AC83" s="186">
        <f>Y83*AA83*S83/AB83 / PreviousNAV</f>
        <v>0</v>
      </c>
      <c r="AE83" s="198"/>
    </row>
    <row r="84" spans="1:31" s="44" customFormat="1" x14ac:dyDescent="0.2">
      <c r="A84" s="46" t="s">
        <v>201</v>
      </c>
      <c r="B84" s="46" t="s">
        <v>288</v>
      </c>
      <c r="C84" s="46"/>
      <c r="D84" s="48" t="s">
        <v>202</v>
      </c>
      <c r="E84" s="71"/>
      <c r="F84" s="71"/>
      <c r="G84" s="72"/>
      <c r="H84" s="77"/>
      <c r="I84" s="41"/>
      <c r="J84" s="50"/>
      <c r="K84" s="50"/>
      <c r="L84" s="73"/>
      <c r="M84" s="74">
        <f t="shared" ref="M84:R84" si="49" xml:space="preserve"> SUM(M81:M83)</f>
        <v>-76180.397197230399</v>
      </c>
      <c r="N84" s="80">
        <f t="shared" si="49"/>
        <v>-4.4721070108015375E-4</v>
      </c>
      <c r="O84" s="74">
        <f t="shared" si="49"/>
        <v>-8941993.2418425307</v>
      </c>
      <c r="P84" s="160">
        <f t="shared" si="49"/>
        <v>-5.2493229411565476</v>
      </c>
      <c r="Q84" s="83">
        <f t="shared" si="49"/>
        <v>-5.2493229411565476</v>
      </c>
      <c r="R84" s="164">
        <f t="shared" si="49"/>
        <v>0</v>
      </c>
      <c r="S84" s="39"/>
      <c r="T84" s="46"/>
      <c r="V84" s="155">
        <f xml:space="preserve"> SUM(V81:V83)</f>
        <v>1.9497066885468257E-5</v>
      </c>
      <c r="W84" s="155">
        <f xml:space="preserve"> SUM(W81:W83)</f>
        <v>0</v>
      </c>
      <c r="X84" s="201"/>
      <c r="Y84" s="19"/>
      <c r="Z84" s="189"/>
      <c r="AA84" s="185"/>
      <c r="AB84" s="188"/>
      <c r="AC84" s="191">
        <f xml:space="preserve"> SUM(AC81:AC83)</f>
        <v>0</v>
      </c>
      <c r="AE84" s="198"/>
    </row>
    <row r="85" spans="1:31" s="44" customFormat="1" x14ac:dyDescent="0.2">
      <c r="E85" s="67"/>
      <c r="F85" s="67"/>
      <c r="G85" s="68"/>
      <c r="H85" s="76"/>
      <c r="I85" s="25"/>
      <c r="J85" s="49"/>
      <c r="K85" s="49"/>
      <c r="L85" s="69"/>
      <c r="M85" s="70"/>
      <c r="N85" s="79"/>
      <c r="O85" s="70"/>
      <c r="P85" s="10"/>
      <c r="Q85" s="82"/>
      <c r="R85" s="163"/>
      <c r="S85" s="33"/>
      <c r="V85" s="154"/>
      <c r="W85" s="154"/>
      <c r="X85" s="201"/>
      <c r="Y85" s="19"/>
      <c r="Z85" s="187"/>
      <c r="AA85" s="185"/>
      <c r="AB85" s="188"/>
      <c r="AC85" s="186"/>
      <c r="AE85" s="198"/>
    </row>
    <row r="86" spans="1:31" s="44" customFormat="1" x14ac:dyDescent="0.2">
      <c r="B86" s="44">
        <v>399</v>
      </c>
      <c r="D86" s="44" t="s">
        <v>200</v>
      </c>
      <c r="E86" s="67"/>
      <c r="F86" s="67"/>
      <c r="G86" s="68">
        <f>IF(OR(F86="#N/A N/A",E86="#N/A N/A"),0,  F86 - E86)</f>
        <v>0</v>
      </c>
      <c r="H86" s="76">
        <f>IF(OR(E86=0,E86="#N/A N/A"),0,G86 / E86*100)</f>
        <v>0</v>
      </c>
      <c r="I86" s="25">
        <v>-50000</v>
      </c>
      <c r="J86" s="49" t="str">
        <f>CONCATENATE(FundCurrency,C86, " Curncy")</f>
        <v>EUR Curncy</v>
      </c>
      <c r="K86" s="49">
        <f>IF(C86 = FundCurrency,1,_xll.BDP(J86,$K$7))</f>
        <v>1</v>
      </c>
      <c r="L86" s="69">
        <f>IF(C86 = FundCurrency,1,_xll.BDP(J86,$L$7)*K86)</f>
        <v>1.2331000000000001</v>
      </c>
      <c r="M86" s="70">
        <f>G86*I86*S86/L86</f>
        <v>0</v>
      </c>
      <c r="N86" s="79">
        <f>M86 / NAV</f>
        <v>0</v>
      </c>
      <c r="O86" s="70">
        <f>F86*I86*S86/L86</f>
        <v>0</v>
      </c>
      <c r="P86" s="10">
        <f>O86 / NAV*100</f>
        <v>0</v>
      </c>
      <c r="Q86" s="82">
        <f>IF(P86&lt;0,P86,0)</f>
        <v>0</v>
      </c>
      <c r="R86" s="163">
        <f>IF(P86&gt;0,P86,0)</f>
        <v>0</v>
      </c>
      <c r="S86" s="33">
        <f>IF(EXACT(C86,UPPER(C86)),1,0.01)/U86</f>
        <v>1</v>
      </c>
      <c r="T86" s="44">
        <v>1</v>
      </c>
      <c r="U86" s="44">
        <v>1</v>
      </c>
      <c r="V86" s="154">
        <f>IF(AND(P86&lt;0,N86&gt;0),N86,0)</f>
        <v>0</v>
      </c>
      <c r="W86" s="154">
        <f>IF(AND(P86&gt;0,N86&gt;0),N86,0)</f>
        <v>0</v>
      </c>
      <c r="X86" s="201"/>
      <c r="Y86" s="19"/>
      <c r="Z86" s="187"/>
      <c r="AA86" s="185">
        <v>0</v>
      </c>
      <c r="AB86" s="188">
        <f>IF(C86 = FundCurrency,1,_xll.BDP(J86,$AB$7)*K86)</f>
        <v>1.2413000000000001</v>
      </c>
      <c r="AC86" s="186">
        <f>Y86*AA86*S86/AB86 / PreviousNAV</f>
        <v>0</v>
      </c>
      <c r="AE86" s="198"/>
    </row>
    <row r="87" spans="1:31" s="44" customFormat="1" x14ac:dyDescent="0.2">
      <c r="B87" s="44" t="s">
        <v>199</v>
      </c>
      <c r="C87" s="44" t="str">
        <f>_xll.BDP(B87,$C$7)</f>
        <v>EUR</v>
      </c>
      <c r="D87" s="44" t="str">
        <f>_xll.BDP(B87,$D$7)</f>
        <v>KINGSPAN GROUP PLC</v>
      </c>
      <c r="E87" s="67">
        <f>_xll.BDP(B87,$E$7)</f>
        <v>36.700000000000003</v>
      </c>
      <c r="F87" s="67">
        <f>_xll.BDP(B87,$F$7)</f>
        <v>37.6</v>
      </c>
      <c r="G87" s="68">
        <f>IF(OR(F87="#N/A N/A",E87="#N/A N/A"),0,  F87 - E87)</f>
        <v>0.89999999999999858</v>
      </c>
      <c r="H87" s="76">
        <f>IF(OR(E87=0,E87="#N/A N/A"),0,G87 / E87*100)</f>
        <v>2.4523160762942737</v>
      </c>
      <c r="I87" s="25">
        <v>24000</v>
      </c>
      <c r="J87" s="49" t="str">
        <f>CONCATENATE(FundCurrency,C87, " Curncy")</f>
        <v>EUREUR Curncy</v>
      </c>
      <c r="K87" s="49">
        <f>IF(C87 = FundCurrency,1,_xll.BDP(J87,$K$7))</f>
        <v>1</v>
      </c>
      <c r="L87" s="69">
        <f>IF(C87 = FundCurrency,1,_xll.BDP(J87,$L$7)*K87)</f>
        <v>1</v>
      </c>
      <c r="M87" s="70">
        <f>G87*I87*S87/L87</f>
        <v>21599.999999999967</v>
      </c>
      <c r="N87" s="79">
        <f>M87 / NAV</f>
        <v>1.2680100785405848E-4</v>
      </c>
      <c r="O87" s="70">
        <f>F87*I87*S87/L87</f>
        <v>902400</v>
      </c>
      <c r="P87" s="10">
        <f>O87 / NAV*100</f>
        <v>0.52974643281251177</v>
      </c>
      <c r="Q87" s="82">
        <f>IF(P87&lt;0,P87,0)</f>
        <v>0</v>
      </c>
      <c r="R87" s="163">
        <f>IF(P87&gt;0,P87,0)</f>
        <v>0.52974643281251177</v>
      </c>
      <c r="S87" s="33">
        <f>IF(EXACT(C87,UPPER(C87)),1,0.01)/U87</f>
        <v>1</v>
      </c>
      <c r="U87" s="44">
        <v>1</v>
      </c>
      <c r="V87" s="154">
        <f>IF(AND(P87&lt;0,N87&gt;0),N87,0)</f>
        <v>0</v>
      </c>
      <c r="W87" s="154">
        <f>IF(AND(P87&gt;0,N87&gt;0),N87,0)</f>
        <v>1.2680100785405848E-4</v>
      </c>
      <c r="X87" s="201"/>
      <c r="Y87" s="19"/>
      <c r="Z87" s="187"/>
      <c r="AA87" s="185">
        <v>0</v>
      </c>
      <c r="AB87" s="188">
        <f>IF(C87 = FundCurrency,1,_xll.BDP(J87,$AB$7)*K87)</f>
        <v>1</v>
      </c>
      <c r="AC87" s="186">
        <f>Y87*AA87*S87/AB87 / PreviousNAV</f>
        <v>0</v>
      </c>
      <c r="AE87" s="198"/>
    </row>
    <row r="88" spans="1:31" s="44" customFormat="1" x14ac:dyDescent="0.2">
      <c r="B88" s="44">
        <v>26275</v>
      </c>
      <c r="D88" s="44" t="s">
        <v>198</v>
      </c>
      <c r="E88" s="67"/>
      <c r="F88" s="67"/>
      <c r="G88" s="68">
        <f>IF(OR(F88="#N/A N/A",E88="#N/A N/A"),0,  F88 - E88)</f>
        <v>0</v>
      </c>
      <c r="H88" s="76">
        <f>IF(OR(E88=0,E88="#N/A N/A"),0,G88 / E88*100)</f>
        <v>0</v>
      </c>
      <c r="I88" s="25">
        <v>16257.200500000001</v>
      </c>
      <c r="J88" s="49" t="str">
        <f>CONCATENATE(FundCurrency,C88, " Curncy")</f>
        <v>EUR Curncy</v>
      </c>
      <c r="K88" s="49">
        <f>IF(C88 = FundCurrency,1,_xll.BDP(J88,$K$7))</f>
        <v>1</v>
      </c>
      <c r="L88" s="69">
        <f>IF(C88 = FundCurrency,1,_xll.BDP(J88,$L$7)*K88)</f>
        <v>1.2331000000000001</v>
      </c>
      <c r="M88" s="70">
        <f>G88*I88*S88/L88</f>
        <v>0</v>
      </c>
      <c r="N88" s="79">
        <f>M88 / NAV</f>
        <v>0</v>
      </c>
      <c r="O88" s="70">
        <f>F88*I88*S88/L88</f>
        <v>0</v>
      </c>
      <c r="P88" s="10">
        <f>O88 / NAV*100</f>
        <v>0</v>
      </c>
      <c r="Q88" s="82">
        <f>IF(P88&lt;0,P88,0)</f>
        <v>0</v>
      </c>
      <c r="R88" s="163">
        <f>IF(P88&gt;0,P88,0)</f>
        <v>0</v>
      </c>
      <c r="S88" s="33">
        <f>IF(EXACT(C88,UPPER(C88)),1,0.01)/U88</f>
        <v>1</v>
      </c>
      <c r="T88" s="44">
        <v>1</v>
      </c>
      <c r="U88" s="44">
        <v>1</v>
      </c>
      <c r="V88" s="154">
        <f>IF(AND(P88&lt;0,N88&gt;0),N88,0)</f>
        <v>0</v>
      </c>
      <c r="W88" s="154">
        <f>IF(AND(P88&gt;0,N88&gt;0),N88,0)</f>
        <v>0</v>
      </c>
      <c r="X88" s="201"/>
      <c r="Y88" s="19"/>
      <c r="Z88" s="187"/>
      <c r="AA88" s="185">
        <v>0</v>
      </c>
      <c r="AB88" s="188">
        <f>IF(C88 = FundCurrency,1,_xll.BDP(J88,$AB$7)*K88)</f>
        <v>1.2413000000000001</v>
      </c>
      <c r="AC88" s="186">
        <f>Y88*AA88*S88/AB88 / PreviousNAV</f>
        <v>0</v>
      </c>
      <c r="AE88" s="198"/>
    </row>
    <row r="89" spans="1:31" s="44" customFormat="1" x14ac:dyDescent="0.2">
      <c r="A89" s="46" t="s">
        <v>196</v>
      </c>
      <c r="B89" s="46" t="s">
        <v>289</v>
      </c>
      <c r="C89" s="46"/>
      <c r="D89" s="48" t="s">
        <v>197</v>
      </c>
      <c r="E89" s="71"/>
      <c r="F89" s="71"/>
      <c r="G89" s="72"/>
      <c r="H89" s="77"/>
      <c r="I89" s="41"/>
      <c r="J89" s="50"/>
      <c r="K89" s="50"/>
      <c r="L89" s="73"/>
      <c r="M89" s="74">
        <f t="shared" ref="M89:R89" si="50" xml:space="preserve"> SUM(M86:M88)</f>
        <v>21599.999999999967</v>
      </c>
      <c r="N89" s="80">
        <f t="shared" si="50"/>
        <v>1.2680100785405848E-4</v>
      </c>
      <c r="O89" s="74">
        <f t="shared" si="50"/>
        <v>902400</v>
      </c>
      <c r="P89" s="42">
        <f t="shared" si="50"/>
        <v>0.52974643281251177</v>
      </c>
      <c r="Q89" s="83">
        <f t="shared" si="50"/>
        <v>0</v>
      </c>
      <c r="R89" s="164">
        <f t="shared" si="50"/>
        <v>0.52974643281251177</v>
      </c>
      <c r="S89" s="39"/>
      <c r="T89" s="46"/>
      <c r="V89" s="155">
        <f xml:space="preserve"> SUM(V86:V88)</f>
        <v>0</v>
      </c>
      <c r="W89" s="155">
        <f xml:space="preserve"> SUM(W86:W88)</f>
        <v>1.2680100785405848E-4</v>
      </c>
      <c r="X89" s="201"/>
      <c r="Y89" s="19"/>
      <c r="Z89" s="189"/>
      <c r="AA89" s="185"/>
      <c r="AB89" s="188"/>
      <c r="AC89" s="191">
        <f xml:space="preserve"> SUM(AC86:AC88)</f>
        <v>0</v>
      </c>
      <c r="AE89" s="198"/>
    </row>
    <row r="90" spans="1:31" s="44" customFormat="1" x14ac:dyDescent="0.2">
      <c r="E90" s="67"/>
      <c r="F90" s="67"/>
      <c r="G90" s="68"/>
      <c r="H90" s="76"/>
      <c r="I90" s="25"/>
      <c r="J90" s="49"/>
      <c r="K90" s="49"/>
      <c r="L90" s="69"/>
      <c r="M90" s="70"/>
      <c r="N90" s="79"/>
      <c r="O90" s="70"/>
      <c r="P90" s="10"/>
      <c r="Q90" s="82"/>
      <c r="R90" s="163"/>
      <c r="S90" s="33"/>
      <c r="V90" s="154"/>
      <c r="W90" s="154"/>
      <c r="X90" s="201"/>
      <c r="Y90" s="19"/>
      <c r="Z90" s="187"/>
      <c r="AA90" s="185"/>
      <c r="AB90" s="188"/>
      <c r="AC90" s="186"/>
      <c r="AE90" s="198"/>
    </row>
    <row r="91" spans="1:31" s="44" customFormat="1" x14ac:dyDescent="0.2">
      <c r="B91" s="44" t="s">
        <v>195</v>
      </c>
      <c r="C91" s="44" t="str">
        <f>_xll.BDP(B91,$C$7)</f>
        <v>EUR</v>
      </c>
      <c r="D91" s="44" t="str">
        <f>_xll.BDP(B91,$D$7)</f>
        <v>BANCA IFIS SPA</v>
      </c>
      <c r="E91" s="67">
        <f>_xll.BDP(B91,$E$7)</f>
        <v>36.42</v>
      </c>
      <c r="F91" s="67">
        <f>_xll.BDP(B91,$F$7)</f>
        <v>36.479999999999997</v>
      </c>
      <c r="G91" s="68">
        <f>IF(OR(F91="#N/A N/A",E91="#N/A N/A"),0,  F91 - E91)</f>
        <v>5.9999999999995168E-2</v>
      </c>
      <c r="H91" s="76">
        <f>IF(OR(E91=0,E91="#N/A N/A"),0,G91 / E91*100)</f>
        <v>0.16474464579899825</v>
      </c>
      <c r="I91" s="25">
        <v>45719</v>
      </c>
      <c r="J91" s="49" t="str">
        <f>CONCATENATE(FundCurrency,C91, " Curncy")</f>
        <v>EUREUR Curncy</v>
      </c>
      <c r="K91" s="49">
        <f>IF(C91 = FundCurrency,1,_xll.BDP(J91,$K$7))</f>
        <v>1</v>
      </c>
      <c r="L91" s="69">
        <f>IF(C91 = FundCurrency,1,_xll.BDP(J91,$L$7)*K91)</f>
        <v>1</v>
      </c>
      <c r="M91" s="70">
        <f>G91*I91*S91/L91</f>
        <v>2743.1399999997793</v>
      </c>
      <c r="N91" s="79">
        <f>M91 / NAV</f>
        <v>1.6103375772442339E-5</v>
      </c>
      <c r="O91" s="70">
        <f>F91*I91*S91/L91</f>
        <v>1667829.1199999999</v>
      </c>
      <c r="P91" s="10">
        <f>O91 / NAV*100</f>
        <v>0.979085246964573</v>
      </c>
      <c r="Q91" s="82">
        <f>IF(P91&lt;0,P91,0)</f>
        <v>0</v>
      </c>
      <c r="R91" s="163">
        <f>IF(P91&gt;0,P91,0)</f>
        <v>0.979085246964573</v>
      </c>
      <c r="S91" s="33">
        <f>IF(EXACT(C91,UPPER(C91)),1,0.01)/U91</f>
        <v>1</v>
      </c>
      <c r="U91" s="44">
        <v>1</v>
      </c>
      <c r="V91" s="154">
        <f>IF(AND(P91&lt;0,N91&gt;0),N91,0)</f>
        <v>0</v>
      </c>
      <c r="W91" s="154">
        <f>IF(AND(P91&gt;0,N91&gt;0),N91,0)</f>
        <v>1.6103375772442339E-5</v>
      </c>
      <c r="X91" s="201"/>
      <c r="Y91" s="19"/>
      <c r="Z91" s="187"/>
      <c r="AA91" s="185">
        <v>0</v>
      </c>
      <c r="AB91" s="188">
        <f>IF(C91 = FundCurrency,1,_xll.BDP(J91,$AB$7)*K91)</f>
        <v>1</v>
      </c>
      <c r="AC91" s="186">
        <f>Y91*AA91*S91/AB91 / PreviousNAV</f>
        <v>0</v>
      </c>
      <c r="AE91" s="198"/>
    </row>
    <row r="92" spans="1:31" s="44" customFormat="1" x14ac:dyDescent="0.2">
      <c r="B92" s="44" t="s">
        <v>194</v>
      </c>
      <c r="C92" s="44" t="str">
        <f>_xll.BDP(B92,$C$7)</f>
        <v>EUR</v>
      </c>
      <c r="D92" s="44" t="str">
        <f>_xll.BDP(B92,$D$7)</f>
        <v>FIAT CHRYSLER AUTOMOBILES NV</v>
      </c>
      <c r="E92" s="67">
        <f>_xll.BDP(B92,$E$7)</f>
        <v>17.82</v>
      </c>
      <c r="F92" s="67">
        <f>_xll.BDP(B92,$F$7)</f>
        <v>17.943999999999999</v>
      </c>
      <c r="G92" s="68">
        <f>IF(OR(F92="#N/A N/A",E92="#N/A N/A"),0,  F92 - E92)</f>
        <v>0.12399999999999878</v>
      </c>
      <c r="H92" s="76">
        <f>IF(OR(E92=0,E92="#N/A N/A"),0,G92 / E92*100)</f>
        <v>0.69584736251402235</v>
      </c>
      <c r="I92" s="25">
        <v>-131000</v>
      </c>
      <c r="J92" s="49" t="str">
        <f>CONCATENATE(FundCurrency,C92, " Curncy")</f>
        <v>EUREUR Curncy</v>
      </c>
      <c r="K92" s="49">
        <f>IF(C92 = FundCurrency,1,_xll.BDP(J92,$K$7))</f>
        <v>1</v>
      </c>
      <c r="L92" s="69">
        <f>IF(C92 = FundCurrency,1,_xll.BDP(J92,$L$7)*K92)</f>
        <v>1</v>
      </c>
      <c r="M92" s="70">
        <f>G92*I92*S92/L92</f>
        <v>-16243.99999999984</v>
      </c>
      <c r="N92" s="79">
        <f>M92 / NAV</f>
        <v>-9.5359054239875415E-5</v>
      </c>
      <c r="O92" s="70">
        <f>F92*I92*S92/L92</f>
        <v>-2350664</v>
      </c>
      <c r="P92" s="10">
        <f>O92 / NAV*100</f>
        <v>-1.3799377978067269</v>
      </c>
      <c r="Q92" s="82">
        <f>IF(P92&lt;0,P92,0)</f>
        <v>-1.3799377978067269</v>
      </c>
      <c r="R92" s="163">
        <f>IF(P92&gt;0,P92,0)</f>
        <v>0</v>
      </c>
      <c r="S92" s="33">
        <f>IF(EXACT(C92,UPPER(C92)),1,0.01)/U92</f>
        <v>1</v>
      </c>
      <c r="U92" s="44">
        <v>1</v>
      </c>
      <c r="V92" s="154">
        <f>IF(AND(P92&lt;0,N92&gt;0),N92,0)</f>
        <v>0</v>
      </c>
      <c r="W92" s="154">
        <f>IF(AND(P92&gt;0,N92&gt;0),N92,0)</f>
        <v>0</v>
      </c>
      <c r="X92" s="201"/>
      <c r="Y92" s="19"/>
      <c r="Z92" s="187"/>
      <c r="AA92" s="185">
        <v>0</v>
      </c>
      <c r="AB92" s="188">
        <f>IF(C92 = FundCurrency,1,_xll.BDP(J92,$AB$7)*K92)</f>
        <v>1</v>
      </c>
      <c r="AC92" s="186">
        <f>Y92*AA92*S92/AB92 / PreviousNAV</f>
        <v>0</v>
      </c>
      <c r="AE92" s="198"/>
    </row>
    <row r="93" spans="1:31" s="44" customFormat="1" x14ac:dyDescent="0.2">
      <c r="B93" s="44" t="s">
        <v>193</v>
      </c>
      <c r="C93" s="44" t="str">
        <f>_xll.BDP(B93,$C$7)</f>
        <v>EUR</v>
      </c>
      <c r="D93" s="44" t="str">
        <f>_xll.BDP(B93,$D$7)</f>
        <v>GEDI GRUPPO EDITORIALE SPA</v>
      </c>
      <c r="E93" s="67">
        <f>_xll.BDP(B93,$E$7)</f>
        <v>0.59499999999999997</v>
      </c>
      <c r="F93" s="67">
        <f>_xll.BDP(B93,$F$7)</f>
        <v>0.59899999999999998</v>
      </c>
      <c r="G93" s="68">
        <f>IF(OR(F93="#N/A N/A",E93="#N/A N/A"),0,  F93 - E93)</f>
        <v>4.0000000000000036E-3</v>
      </c>
      <c r="H93" s="76">
        <f>IF(OR(E93=0,E93="#N/A N/A"),0,G93 / E93*100)</f>
        <v>0.67226890756302582</v>
      </c>
      <c r="I93" s="25">
        <v>-25274</v>
      </c>
      <c r="J93" s="49" t="str">
        <f>CONCATENATE(FundCurrency,C93, " Curncy")</f>
        <v>EUREUR Curncy</v>
      </c>
      <c r="K93" s="49">
        <f>IF(C93 = FundCurrency,1,_xll.BDP(J93,$K$7))</f>
        <v>1</v>
      </c>
      <c r="L93" s="69">
        <f>IF(C93 = FundCurrency,1,_xll.BDP(J93,$L$7)*K93)</f>
        <v>1</v>
      </c>
      <c r="M93" s="70">
        <f>G93*I93*S93/L93</f>
        <v>-101.09600000000009</v>
      </c>
      <c r="N93" s="79">
        <f>M93 / NAV</f>
        <v>-5.9347568009323735E-7</v>
      </c>
      <c r="O93" s="70">
        <f>F93*I93*S93/L93</f>
        <v>-15139.126</v>
      </c>
      <c r="P93" s="10">
        <f>O93 / NAV*100</f>
        <v>-8.8872983093962223E-3</v>
      </c>
      <c r="Q93" s="82">
        <f>IF(P93&lt;0,P93,0)</f>
        <v>-8.8872983093962223E-3</v>
      </c>
      <c r="R93" s="163">
        <f>IF(P93&gt;0,P93,0)</f>
        <v>0</v>
      </c>
      <c r="S93" s="33">
        <f>IF(EXACT(C93,UPPER(C93)),1,0.01)/U93</f>
        <v>1</v>
      </c>
      <c r="U93" s="44">
        <v>1</v>
      </c>
      <c r="V93" s="154">
        <f>IF(AND(P93&lt;0,N93&gt;0),N93,0)</f>
        <v>0</v>
      </c>
      <c r="W93" s="154">
        <f>IF(AND(P93&gt;0,N93&gt;0),N93,0)</f>
        <v>0</v>
      </c>
      <c r="X93" s="201"/>
      <c r="Y93" s="19"/>
      <c r="Z93" s="187"/>
      <c r="AA93" s="185">
        <v>0</v>
      </c>
      <c r="AB93" s="188">
        <f>IF(C93 = FundCurrency,1,_xll.BDP(J93,$AB$7)*K93)</f>
        <v>1</v>
      </c>
      <c r="AC93" s="186">
        <f>Y93*AA93*S93/AB93 / PreviousNAV</f>
        <v>0</v>
      </c>
      <c r="AE93" s="198"/>
    </row>
    <row r="94" spans="1:31" s="44" customFormat="1" x14ac:dyDescent="0.2">
      <c r="A94" s="46" t="s">
        <v>191</v>
      </c>
      <c r="B94" s="46" t="s">
        <v>290</v>
      </c>
      <c r="C94" s="46"/>
      <c r="D94" s="48" t="s">
        <v>192</v>
      </c>
      <c r="E94" s="71"/>
      <c r="F94" s="71"/>
      <c r="G94" s="72"/>
      <c r="H94" s="77"/>
      <c r="I94" s="41"/>
      <c r="J94" s="50"/>
      <c r="K94" s="50"/>
      <c r="L94" s="73"/>
      <c r="M94" s="74">
        <f t="shared" ref="M94:R94" si="51" xml:space="preserve"> SUM(M91:M93)</f>
        <v>-13601.95600000006</v>
      </c>
      <c r="N94" s="80">
        <f t="shared" si="51"/>
        <v>-7.9849154147526314E-5</v>
      </c>
      <c r="O94" s="74">
        <f t="shared" si="51"/>
        <v>-697974.00600000017</v>
      </c>
      <c r="P94" s="42">
        <f t="shared" si="51"/>
        <v>-0.4097398491515501</v>
      </c>
      <c r="Q94" s="83">
        <f t="shared" si="51"/>
        <v>-1.388825096116123</v>
      </c>
      <c r="R94" s="164">
        <f t="shared" si="51"/>
        <v>0.979085246964573</v>
      </c>
      <c r="S94" s="39"/>
      <c r="T94" s="46"/>
      <c r="V94" s="155">
        <f xml:space="preserve"> SUM(V91:V93)</f>
        <v>0</v>
      </c>
      <c r="W94" s="155">
        <f xml:space="preserve"> SUM(W91:W93)</f>
        <v>1.6103375772442339E-5</v>
      </c>
      <c r="X94" s="201"/>
      <c r="Y94" s="19"/>
      <c r="Z94" s="189"/>
      <c r="AA94" s="185"/>
      <c r="AB94" s="188"/>
      <c r="AC94" s="191">
        <f xml:space="preserve"> SUM(AC91:AC93)</f>
        <v>0</v>
      </c>
      <c r="AE94" s="198"/>
    </row>
    <row r="95" spans="1:31" s="44" customFormat="1" x14ac:dyDescent="0.2">
      <c r="E95" s="67"/>
      <c r="F95" s="67"/>
      <c r="G95" s="68"/>
      <c r="H95" s="76"/>
      <c r="I95" s="25"/>
      <c r="J95" s="49"/>
      <c r="K95" s="49"/>
      <c r="L95" s="69"/>
      <c r="M95" s="70"/>
      <c r="N95" s="79"/>
      <c r="O95" s="70"/>
      <c r="P95" s="10"/>
      <c r="Q95" s="82"/>
      <c r="R95" s="163"/>
      <c r="S95" s="33"/>
      <c r="V95" s="154"/>
      <c r="W95" s="154"/>
      <c r="X95" s="201"/>
      <c r="Y95" s="19"/>
      <c r="Z95" s="187"/>
      <c r="AA95" s="185"/>
      <c r="AB95" s="188"/>
      <c r="AC95" s="186"/>
      <c r="AE95" s="198"/>
    </row>
    <row r="96" spans="1:31" s="44" customFormat="1" x14ac:dyDescent="0.2">
      <c r="B96" s="44" t="s">
        <v>190</v>
      </c>
      <c r="C96" s="44" t="str">
        <f>_xll.BDP(B96,$C$7)</f>
        <v>JPY</v>
      </c>
      <c r="D96" s="44" t="str">
        <f>_xll.BDP(B96,$D$7)</f>
        <v>AOYAMA ZAISAN NETWORKS CO LT</v>
      </c>
      <c r="E96" s="67">
        <f>_xll.BDP(B96,$E$7)</f>
        <v>1715</v>
      </c>
      <c r="F96" s="67">
        <f>_xll.BDP(B96,$F$7)</f>
        <v>1721</v>
      </c>
      <c r="G96" s="68">
        <f t="shared" ref="G96:G109" si="52">IF(OR(F96="#N/A N/A",E96="#N/A N/A"),0,  F96 - E96)</f>
        <v>6</v>
      </c>
      <c r="H96" s="76">
        <f t="shared" ref="H96:H109" si="53">IF(OR(E96=0,E96="#N/A N/A"),0,G96 / E96*100)</f>
        <v>0.3498542274052478</v>
      </c>
      <c r="I96" s="25">
        <v>29600</v>
      </c>
      <c r="J96" s="49" t="str">
        <f t="shared" ref="J96:J109" si="54">CONCATENATE(FundCurrency,C96, " Curncy")</f>
        <v>EURJPY Curncy</v>
      </c>
      <c r="K96" s="49">
        <f>IF(C96 = FundCurrency,1,_xll.BDP(J96,$K$7))</f>
        <v>1</v>
      </c>
      <c r="L96" s="69">
        <f>IF(C96 = FundCurrency,1,_xll.BDP(J96,$L$7)*K96)</f>
        <v>132.26</v>
      </c>
      <c r="M96" s="70">
        <f t="shared" ref="M96:M109" si="55">G96*I96*S96/L96</f>
        <v>1342.8096174202331</v>
      </c>
      <c r="N96" s="79">
        <f t="shared" ref="N96:N109" si="56">M96 / NAV</f>
        <v>7.8828524465281708E-6</v>
      </c>
      <c r="O96" s="70">
        <f t="shared" ref="O96:O109" si="57">F96*I96*S96/L96</f>
        <v>385162.55859670351</v>
      </c>
      <c r="P96" s="10">
        <f t="shared" ref="P96:P109" si="58">O96 / NAV*100</f>
        <v>0.22610648434124972</v>
      </c>
      <c r="Q96" s="82">
        <f t="shared" ref="Q96:Q109" si="59">IF(P96&lt;0,P96,0)</f>
        <v>0</v>
      </c>
      <c r="R96" s="163">
        <f t="shared" ref="R96:R109" si="60">IF(P96&gt;0,P96,0)</f>
        <v>0.22610648434124972</v>
      </c>
      <c r="S96" s="33">
        <f t="shared" ref="S96:S109" si="61">IF(EXACT(C96,UPPER(C96)),1,0.01)/U96</f>
        <v>1</v>
      </c>
      <c r="U96" s="44">
        <v>1</v>
      </c>
      <c r="V96" s="154">
        <f t="shared" ref="V96:V109" si="62">IF(AND(P96&lt;0,N96&gt;0),N96,0)</f>
        <v>0</v>
      </c>
      <c r="W96" s="154">
        <f t="shared" ref="W96:W109" si="63">IF(AND(P96&gt;0,N96&gt;0),N96,0)</f>
        <v>7.8828524465281708E-6</v>
      </c>
      <c r="X96" s="201"/>
      <c r="Y96" s="19"/>
      <c r="Z96" s="187"/>
      <c r="AA96" s="185">
        <v>0</v>
      </c>
      <c r="AB96" s="188">
        <f>IF(C96 = FundCurrency,1,_xll.BDP(J96,$AB$7)*K96)</f>
        <v>132.27000000000001</v>
      </c>
      <c r="AC96" s="186">
        <f t="shared" ref="AC96:AC109" si="64">Y96*AA96*S96/AB96 / PreviousNAV</f>
        <v>0</v>
      </c>
      <c r="AE96" s="198"/>
    </row>
    <row r="97" spans="1:31" s="44" customFormat="1" x14ac:dyDescent="0.2">
      <c r="B97" s="44">
        <v>24106</v>
      </c>
      <c r="C97" s="44" t="s">
        <v>41</v>
      </c>
      <c r="D97" s="44" t="s">
        <v>347</v>
      </c>
      <c r="E97" s="67">
        <v>99.283757100000003</v>
      </c>
      <c r="F97" s="67">
        <v>99.283757100000003</v>
      </c>
      <c r="G97" s="68">
        <f t="shared" si="52"/>
        <v>0</v>
      </c>
      <c r="H97" s="76">
        <f t="shared" si="53"/>
        <v>0</v>
      </c>
      <c r="I97" s="25">
        <v>105000</v>
      </c>
      <c r="J97" s="49" t="str">
        <f t="shared" si="54"/>
        <v>EURUSD Curncy</v>
      </c>
      <c r="K97" s="49">
        <f>IF(C97 = FundCurrency,1,_xll.BDP(J97,$K$7))</f>
        <v>1</v>
      </c>
      <c r="L97" s="69">
        <f>IF(C97 = FundCurrency,1,_xll.BDP(J97,$L$7)*K97)</f>
        <v>1.2331000000000001</v>
      </c>
      <c r="M97" s="70">
        <f t="shared" si="55"/>
        <v>0</v>
      </c>
      <c r="N97" s="79">
        <f t="shared" si="56"/>
        <v>0</v>
      </c>
      <c r="O97" s="70">
        <f t="shared" si="57"/>
        <v>84541.355084745752</v>
      </c>
      <c r="P97" s="10">
        <f t="shared" si="58"/>
        <v>4.9629301065248189E-2</v>
      </c>
      <c r="Q97" s="82">
        <f t="shared" si="59"/>
        <v>0</v>
      </c>
      <c r="R97" s="163">
        <f t="shared" si="60"/>
        <v>4.9629301065248189E-2</v>
      </c>
      <c r="S97" s="33">
        <f t="shared" si="61"/>
        <v>0.01</v>
      </c>
      <c r="T97" s="44">
        <v>1</v>
      </c>
      <c r="U97" s="44">
        <v>100</v>
      </c>
      <c r="V97" s="154">
        <f t="shared" si="62"/>
        <v>0</v>
      </c>
      <c r="W97" s="154">
        <f t="shared" si="63"/>
        <v>0</v>
      </c>
      <c r="X97" s="201"/>
      <c r="Y97" s="19"/>
      <c r="Z97" s="187"/>
      <c r="AA97" s="185">
        <v>0</v>
      </c>
      <c r="AB97" s="188">
        <f>IF(C97 = FundCurrency,1,_xll.BDP(J97,$AB$7)*K97)</f>
        <v>1.2413000000000001</v>
      </c>
      <c r="AC97" s="186">
        <f t="shared" si="64"/>
        <v>0</v>
      </c>
      <c r="AE97" s="198"/>
    </row>
    <row r="98" spans="1:31" s="44" customFormat="1" x14ac:dyDescent="0.2">
      <c r="B98" s="44" t="s">
        <v>189</v>
      </c>
      <c r="C98" s="44" t="str">
        <f>_xll.BDP(B98,$C$7)</f>
        <v>USD</v>
      </c>
      <c r="D98" s="44" t="str">
        <f>_xll.BDP(B98,$D$7)</f>
        <v>HURRICANE ENERGY PLC</v>
      </c>
      <c r="E98" s="67">
        <f>_xll.BDP(B98,$E$7)</f>
        <v>114.91200000000001</v>
      </c>
      <c r="F98" s="67">
        <f>_xll.BDP(B98,$F$7)</f>
        <v>114.09</v>
      </c>
      <c r="G98" s="68">
        <f t="shared" si="52"/>
        <v>-0.82200000000000273</v>
      </c>
      <c r="H98" s="76">
        <f t="shared" si="53"/>
        <v>-0.71532999164578337</v>
      </c>
      <c r="I98" s="25">
        <v>260000</v>
      </c>
      <c r="J98" s="49" t="str">
        <f t="shared" si="54"/>
        <v>EURUSD Curncy</v>
      </c>
      <c r="K98" s="49">
        <f>IF(C98 = FundCurrency,1,_xll.BDP(J98,$K$7))</f>
        <v>1</v>
      </c>
      <c r="L98" s="69">
        <f>IF(C98 = FundCurrency,1,_xll.BDP(J98,$L$7)*K98)</f>
        <v>1.2331000000000001</v>
      </c>
      <c r="M98" s="70">
        <f t="shared" si="55"/>
        <v>-1733.1927661990162</v>
      </c>
      <c r="N98" s="79">
        <f t="shared" si="56"/>
        <v>-1.0174564331453664E-5</v>
      </c>
      <c r="O98" s="70">
        <f t="shared" si="57"/>
        <v>240559.56532316923</v>
      </c>
      <c r="P98" s="10">
        <f t="shared" si="58"/>
        <v>0.14121849690700056</v>
      </c>
      <c r="Q98" s="82">
        <f t="shared" si="59"/>
        <v>0</v>
      </c>
      <c r="R98" s="163">
        <f t="shared" si="60"/>
        <v>0.14121849690700056</v>
      </c>
      <c r="S98" s="33">
        <f t="shared" si="61"/>
        <v>0.01</v>
      </c>
      <c r="U98" s="44">
        <v>100</v>
      </c>
      <c r="V98" s="154">
        <f t="shared" si="62"/>
        <v>0</v>
      </c>
      <c r="W98" s="154">
        <f t="shared" si="63"/>
        <v>0</v>
      </c>
      <c r="X98" s="201"/>
      <c r="Y98" s="19"/>
      <c r="Z98" s="187"/>
      <c r="AA98" s="185">
        <v>0</v>
      </c>
      <c r="AB98" s="188">
        <f>IF(C98 = FundCurrency,1,_xll.BDP(J98,$AB$7)*K98)</f>
        <v>1.2413000000000001</v>
      </c>
      <c r="AC98" s="186">
        <f t="shared" si="64"/>
        <v>0</v>
      </c>
      <c r="AE98" s="198"/>
    </row>
    <row r="99" spans="1:31" s="44" customFormat="1" x14ac:dyDescent="0.2">
      <c r="B99" s="44" t="s">
        <v>188</v>
      </c>
      <c r="C99" s="44" t="str">
        <f>_xll.BDP(B99,$C$7)</f>
        <v>JPY</v>
      </c>
      <c r="D99" s="44" t="str">
        <f>_xll.BDP(B99,$D$7)</f>
        <v>JAPAN DISPLAY INC</v>
      </c>
      <c r="E99" s="67">
        <f>_xll.BDP(B99,$E$7)</f>
        <v>220</v>
      </c>
      <c r="F99" s="67">
        <f>_xll.BDP(B99,$F$7)</f>
        <v>216</v>
      </c>
      <c r="G99" s="68">
        <f t="shared" si="52"/>
        <v>-4</v>
      </c>
      <c r="H99" s="76">
        <f t="shared" si="53"/>
        <v>-1.8181818181818181</v>
      </c>
      <c r="I99" s="25">
        <v>-2111000</v>
      </c>
      <c r="J99" s="49" t="str">
        <f t="shared" si="54"/>
        <v>EURJPY Curncy</v>
      </c>
      <c r="K99" s="49">
        <f>IF(C99 = FundCurrency,1,_xll.BDP(J99,$K$7))</f>
        <v>1</v>
      </c>
      <c r="L99" s="69">
        <f>IF(C99 = FundCurrency,1,_xll.BDP(J99,$L$7)*K99)</f>
        <v>132.26</v>
      </c>
      <c r="M99" s="70">
        <f t="shared" si="55"/>
        <v>63843.943747164682</v>
      </c>
      <c r="N99" s="79">
        <f t="shared" si="56"/>
        <v>3.7479057465362542E-4</v>
      </c>
      <c r="O99" s="70">
        <f t="shared" si="57"/>
        <v>-3447572.9623468928</v>
      </c>
      <c r="P99" s="10">
        <f t="shared" si="58"/>
        <v>-2.0238691031295772</v>
      </c>
      <c r="Q99" s="82">
        <f t="shared" si="59"/>
        <v>-2.0238691031295772</v>
      </c>
      <c r="R99" s="163">
        <f t="shared" si="60"/>
        <v>0</v>
      </c>
      <c r="S99" s="33">
        <f t="shared" si="61"/>
        <v>1</v>
      </c>
      <c r="U99" s="44">
        <v>1</v>
      </c>
      <c r="V99" s="154">
        <f t="shared" si="62"/>
        <v>3.7479057465362542E-4</v>
      </c>
      <c r="W99" s="154">
        <f t="shared" si="63"/>
        <v>0</v>
      </c>
      <c r="X99" s="201"/>
      <c r="Y99" s="19"/>
      <c r="Z99" s="187"/>
      <c r="AA99" s="185">
        <v>0</v>
      </c>
      <c r="AB99" s="188">
        <f>IF(C99 = FundCurrency,1,_xll.BDP(J99,$AB$7)*K99)</f>
        <v>132.27000000000001</v>
      </c>
      <c r="AC99" s="186">
        <f t="shared" si="64"/>
        <v>0</v>
      </c>
      <c r="AE99" s="198"/>
    </row>
    <row r="100" spans="1:31" s="44" customFormat="1" x14ac:dyDescent="0.2">
      <c r="B100" s="44" t="s">
        <v>187</v>
      </c>
      <c r="C100" s="44" t="str">
        <f>_xll.BDP(B100,$C$7)</f>
        <v>JPY</v>
      </c>
      <c r="D100" s="44" t="str">
        <f>_xll.BDP(B100,$D$7)</f>
        <v>JPN 10Y BOND(OSE) Mar18</v>
      </c>
      <c r="E100" s="67">
        <f>_xll.BDP(B100,$E$7)</f>
        <v>150.72</v>
      </c>
      <c r="F100" s="67">
        <f>_xll.BDP(B100,$F$7)</f>
        <v>150.72</v>
      </c>
      <c r="G100" s="68">
        <f t="shared" si="52"/>
        <v>0</v>
      </c>
      <c r="H100" s="76">
        <f t="shared" si="53"/>
        <v>0</v>
      </c>
      <c r="I100" s="25">
        <v>-97</v>
      </c>
      <c r="J100" s="49" t="str">
        <f t="shared" si="54"/>
        <v>EURJPY Curncy</v>
      </c>
      <c r="K100" s="49">
        <f>IF(C100 = FundCurrency,1,_xll.BDP(J100,$K$7))</f>
        <v>1</v>
      </c>
      <c r="L100" s="69">
        <f>IF(C100 = FundCurrency,1,_xll.BDP(J100,$L$7)*K100)</f>
        <v>132.26</v>
      </c>
      <c r="M100" s="70">
        <f t="shared" si="55"/>
        <v>0</v>
      </c>
      <c r="N100" s="79">
        <f t="shared" si="56"/>
        <v>0</v>
      </c>
      <c r="O100" s="70">
        <f t="shared" si="57"/>
        <v>-110538636.01996069</v>
      </c>
      <c r="P100" s="10">
        <f t="shared" si="58"/>
        <v>-64.890789139555409</v>
      </c>
      <c r="Q100" s="82">
        <f t="shared" si="59"/>
        <v>-64.890789139555409</v>
      </c>
      <c r="R100" s="163">
        <f t="shared" si="60"/>
        <v>0</v>
      </c>
      <c r="S100" s="33">
        <f t="shared" si="61"/>
        <v>1000000</v>
      </c>
      <c r="U100" s="44">
        <v>9.9999999999999995E-7</v>
      </c>
      <c r="V100" s="154">
        <f t="shared" si="62"/>
        <v>0</v>
      </c>
      <c r="W100" s="154">
        <f t="shared" si="63"/>
        <v>0</v>
      </c>
      <c r="X100" s="201"/>
      <c r="Y100" s="19"/>
      <c r="Z100" s="187"/>
      <c r="AA100" s="185">
        <v>0</v>
      </c>
      <c r="AB100" s="188">
        <f>IF(C100 = FundCurrency,1,_xll.BDP(J100,$AB$7)*K100)</f>
        <v>132.27000000000001</v>
      </c>
      <c r="AC100" s="186">
        <f t="shared" si="64"/>
        <v>0</v>
      </c>
      <c r="AE100" s="198"/>
    </row>
    <row r="101" spans="1:31" s="44" customFormat="1" x14ac:dyDescent="0.2">
      <c r="B101" s="44" t="s">
        <v>186</v>
      </c>
      <c r="C101" s="44" t="str">
        <f>_xll.BDP(B101,$C$7)</f>
        <v>JPY</v>
      </c>
      <c r="D101" s="44" t="str">
        <f>_xll.BDP(B101,$D$7)</f>
        <v>MITSUBISHI UFJ FINANCIAL GRO</v>
      </c>
      <c r="E101" s="67">
        <f>_xll.BDP(B101,$E$7)</f>
        <v>793.6</v>
      </c>
      <c r="F101" s="67">
        <f>_xll.BDP(B101,$F$7)</f>
        <v>784.6</v>
      </c>
      <c r="G101" s="68">
        <f t="shared" si="52"/>
        <v>-9</v>
      </c>
      <c r="H101" s="76">
        <f t="shared" si="53"/>
        <v>-1.1340725806451613</v>
      </c>
      <c r="I101" s="25">
        <v>120040</v>
      </c>
      <c r="J101" s="49" t="str">
        <f t="shared" si="54"/>
        <v>EURJPY Curncy</v>
      </c>
      <c r="K101" s="49">
        <f>IF(C101 = FundCurrency,1,_xll.BDP(J101,$K$7))</f>
        <v>1</v>
      </c>
      <c r="L101" s="69">
        <f>IF(C101 = FundCurrency,1,_xll.BDP(J101,$L$7)*K101)</f>
        <v>132.26</v>
      </c>
      <c r="M101" s="70">
        <f t="shared" si="55"/>
        <v>-8168.4560713745659</v>
      </c>
      <c r="N101" s="79">
        <f t="shared" si="56"/>
        <v>-4.7952243632495354E-5</v>
      </c>
      <c r="O101" s="70">
        <f t="shared" si="57"/>
        <v>712107.84817783162</v>
      </c>
      <c r="P101" s="10">
        <f t="shared" si="58"/>
        <v>0.41803700393395393</v>
      </c>
      <c r="Q101" s="82">
        <f t="shared" si="59"/>
        <v>0</v>
      </c>
      <c r="R101" s="163">
        <f t="shared" si="60"/>
        <v>0.41803700393395393</v>
      </c>
      <c r="S101" s="33">
        <f t="shared" si="61"/>
        <v>1</v>
      </c>
      <c r="U101" s="44">
        <v>1</v>
      </c>
      <c r="V101" s="154">
        <f t="shared" si="62"/>
        <v>0</v>
      </c>
      <c r="W101" s="154">
        <f t="shared" si="63"/>
        <v>0</v>
      </c>
      <c r="X101" s="201"/>
      <c r="Y101" s="19"/>
      <c r="Z101" s="187"/>
      <c r="AA101" s="185">
        <v>0</v>
      </c>
      <c r="AB101" s="188">
        <f>IF(C101 = FundCurrency,1,_xll.BDP(J101,$AB$7)*K101)</f>
        <v>132.27000000000001</v>
      </c>
      <c r="AC101" s="186">
        <f t="shared" si="64"/>
        <v>0</v>
      </c>
      <c r="AE101" s="198"/>
    </row>
    <row r="102" spans="1:31" x14ac:dyDescent="0.2">
      <c r="B102" s="38" t="s">
        <v>27</v>
      </c>
      <c r="C102" s="1" t="str">
        <f>_xll.BDP(B102,$C$7)</f>
        <v>JPY</v>
      </c>
      <c r="D102" s="1" t="str">
        <f>_xll.BDP(B102,$D$7)</f>
        <v>ORIX CORP</v>
      </c>
      <c r="E102" s="2">
        <f>_xll.BDP(B102,$E$7)</f>
        <v>1933</v>
      </c>
      <c r="F102" s="2">
        <f>_xll.BDP(B102,$F$7)</f>
        <v>1914</v>
      </c>
      <c r="G102" s="33">
        <f t="shared" si="52"/>
        <v>-19</v>
      </c>
      <c r="H102" s="22">
        <f t="shared" si="53"/>
        <v>-0.98292809105018109</v>
      </c>
      <c r="I102" s="25">
        <v>108400</v>
      </c>
      <c r="J102" s="49" t="str">
        <f t="shared" si="54"/>
        <v>EURJPY Curncy</v>
      </c>
      <c r="K102" s="1">
        <f>IF(C102 = FundCurrency,1,_xll.BDP(J102,$K$7))</f>
        <v>1</v>
      </c>
      <c r="L102" s="4">
        <f>IF(C102 = FundCurrency,1,_xll.BDP(J102,$L$7)*K102)</f>
        <v>132.26</v>
      </c>
      <c r="M102" s="7">
        <f t="shared" si="55"/>
        <v>-15572.35747769545</v>
      </c>
      <c r="N102" s="8">
        <f t="shared" si="56"/>
        <v>-9.141623253867917E-5</v>
      </c>
      <c r="O102" s="7">
        <f t="shared" si="57"/>
        <v>1568710.1164373206</v>
      </c>
      <c r="P102" s="10">
        <f t="shared" si="58"/>
        <v>0.92089825831069438</v>
      </c>
      <c r="Q102" s="10">
        <f t="shared" si="59"/>
        <v>0</v>
      </c>
      <c r="R102" s="161">
        <f t="shared" si="60"/>
        <v>0.92089825831069438</v>
      </c>
      <c r="S102" s="33">
        <f t="shared" si="61"/>
        <v>1</v>
      </c>
      <c r="T102" s="44"/>
      <c r="U102" s="44">
        <v>1</v>
      </c>
      <c r="V102" s="154">
        <f t="shared" si="62"/>
        <v>0</v>
      </c>
      <c r="W102" s="154">
        <f t="shared" si="63"/>
        <v>0</v>
      </c>
      <c r="X102" s="201"/>
      <c r="Z102" s="192"/>
      <c r="AA102" s="185">
        <v>0</v>
      </c>
      <c r="AB102" s="188">
        <f>IF(C102 = FundCurrency,1,_xll.BDP(J102,$AB$7)*K102)</f>
        <v>132.27000000000001</v>
      </c>
      <c r="AC102" s="186">
        <f t="shared" si="64"/>
        <v>0</v>
      </c>
      <c r="AD102" s="44"/>
      <c r="AE102" s="198"/>
    </row>
    <row r="103" spans="1:31" s="44" customFormat="1" x14ac:dyDescent="0.2">
      <c r="B103" s="38" t="s">
        <v>185</v>
      </c>
      <c r="C103" s="44" t="str">
        <f>_xll.BDP(B103,$C$7)</f>
        <v>JPY</v>
      </c>
      <c r="D103" s="44" t="str">
        <f>_xll.BDP(B103,$D$7)</f>
        <v>SHARP CORP</v>
      </c>
      <c r="E103" s="2">
        <f>_xll.BDP(B103,$E$7)</f>
        <v>3490</v>
      </c>
      <c r="F103" s="2">
        <f>_xll.BDP(B103,$F$7)</f>
        <v>3505</v>
      </c>
      <c r="G103" s="33">
        <f t="shared" si="52"/>
        <v>15</v>
      </c>
      <c r="H103" s="22">
        <f t="shared" si="53"/>
        <v>0.42979942693409745</v>
      </c>
      <c r="I103" s="25">
        <v>-61170</v>
      </c>
      <c r="J103" s="49" t="str">
        <f t="shared" si="54"/>
        <v>EURJPY Curncy</v>
      </c>
      <c r="K103" s="44">
        <f>IF(C103 = FundCurrency,1,_xll.BDP(J103,$K$7))</f>
        <v>1</v>
      </c>
      <c r="L103" s="4">
        <f>IF(C103 = FundCurrency,1,_xll.BDP(J103,$L$7)*K103)</f>
        <v>132.26</v>
      </c>
      <c r="M103" s="7">
        <f t="shared" si="55"/>
        <v>-6937.4716467563894</v>
      </c>
      <c r="N103" s="8">
        <f t="shared" si="56"/>
        <v>-4.0725851702206775E-5</v>
      </c>
      <c r="O103" s="7">
        <f t="shared" si="57"/>
        <v>-1621055.8747920764</v>
      </c>
      <c r="P103" s="10">
        <f t="shared" si="58"/>
        <v>-0.95162740144156488</v>
      </c>
      <c r="Q103" s="10">
        <f t="shared" si="59"/>
        <v>-0.95162740144156488</v>
      </c>
      <c r="R103" s="161">
        <f t="shared" si="60"/>
        <v>0</v>
      </c>
      <c r="S103" s="33">
        <f t="shared" si="61"/>
        <v>1</v>
      </c>
      <c r="U103" s="44">
        <v>1</v>
      </c>
      <c r="V103" s="154">
        <f t="shared" si="62"/>
        <v>0</v>
      </c>
      <c r="W103" s="154">
        <f t="shared" si="63"/>
        <v>0</v>
      </c>
      <c r="X103" s="201"/>
      <c r="Y103" s="19"/>
      <c r="Z103" s="192"/>
      <c r="AA103" s="185">
        <v>0</v>
      </c>
      <c r="AB103" s="188">
        <f>IF(C103 = FundCurrency,1,_xll.BDP(J103,$AB$7)*K103)</f>
        <v>132.27000000000001</v>
      </c>
      <c r="AC103" s="186">
        <f t="shared" si="64"/>
        <v>0</v>
      </c>
      <c r="AE103" s="198"/>
    </row>
    <row r="104" spans="1:31" s="44" customFormat="1" x14ac:dyDescent="0.2">
      <c r="B104" s="38" t="s">
        <v>184</v>
      </c>
      <c r="C104" s="44" t="str">
        <f>_xll.BDP(B104,$C$7)</f>
        <v>JPY</v>
      </c>
      <c r="D104" s="44" t="str">
        <f>_xll.BDP(B104,$D$7)</f>
        <v>SHINMAYWA INDUSTRIES LTD</v>
      </c>
      <c r="E104" s="2">
        <f>_xll.BDP(B104,$E$7)</f>
        <v>947</v>
      </c>
      <c r="F104" s="2">
        <f>_xll.BDP(B104,$F$7)</f>
        <v>946</v>
      </c>
      <c r="G104" s="33">
        <f t="shared" si="52"/>
        <v>-1</v>
      </c>
      <c r="H104" s="22">
        <f t="shared" si="53"/>
        <v>-0.10559662090813093</v>
      </c>
      <c r="I104" s="25">
        <v>144000</v>
      </c>
      <c r="J104" s="49" t="str">
        <f t="shared" si="54"/>
        <v>EURJPY Curncy</v>
      </c>
      <c r="K104" s="44">
        <f>IF(C104 = FundCurrency,1,_xll.BDP(J104,$K$7))</f>
        <v>1</v>
      </c>
      <c r="L104" s="4">
        <f>IF(C104 = FundCurrency,1,_xll.BDP(J104,$L$7)*K104)</f>
        <v>132.26</v>
      </c>
      <c r="M104" s="7">
        <f t="shared" si="55"/>
        <v>-1088.7645546650538</v>
      </c>
      <c r="N104" s="8">
        <f t="shared" si="56"/>
        <v>-6.3915019836714894E-6</v>
      </c>
      <c r="O104" s="7">
        <f t="shared" si="57"/>
        <v>1029971.2687131409</v>
      </c>
      <c r="P104" s="10">
        <f t="shared" si="58"/>
        <v>0.60463608765532295</v>
      </c>
      <c r="Q104" s="10">
        <f t="shared" si="59"/>
        <v>0</v>
      </c>
      <c r="R104" s="161">
        <f t="shared" si="60"/>
        <v>0.60463608765532295</v>
      </c>
      <c r="S104" s="33">
        <f t="shared" si="61"/>
        <v>1</v>
      </c>
      <c r="U104" s="44">
        <v>1</v>
      </c>
      <c r="V104" s="154">
        <f t="shared" si="62"/>
        <v>0</v>
      </c>
      <c r="W104" s="154">
        <f t="shared" si="63"/>
        <v>0</v>
      </c>
      <c r="X104" s="201"/>
      <c r="Y104" s="19"/>
      <c r="Z104" s="192"/>
      <c r="AA104" s="185">
        <v>0</v>
      </c>
      <c r="AB104" s="188">
        <f>IF(C104 = FundCurrency,1,_xll.BDP(J104,$AB$7)*K104)</f>
        <v>132.27000000000001</v>
      </c>
      <c r="AC104" s="186">
        <f t="shared" si="64"/>
        <v>0</v>
      </c>
      <c r="AE104" s="198"/>
    </row>
    <row r="105" spans="1:31" s="44" customFormat="1" x14ac:dyDescent="0.2">
      <c r="B105" s="38" t="s">
        <v>183</v>
      </c>
      <c r="C105" s="44" t="str">
        <f>_xll.BDP(B105,$C$7)</f>
        <v>JPY</v>
      </c>
      <c r="D105" s="44" t="str">
        <f>_xll.BDP(B105,$D$7)</f>
        <v>SHISEIDO CO LTD</v>
      </c>
      <c r="E105" s="2">
        <f>_xll.BDP(B105,$E$7)</f>
        <v>6357</v>
      </c>
      <c r="F105" s="2">
        <f>_xll.BDP(B105,$F$7)</f>
        <v>6350</v>
      </c>
      <c r="G105" s="33">
        <f t="shared" si="52"/>
        <v>-7</v>
      </c>
      <c r="H105" s="22">
        <f t="shared" si="53"/>
        <v>-0.11011483404121442</v>
      </c>
      <c r="I105" s="25">
        <v>191000</v>
      </c>
      <c r="J105" s="49" t="str">
        <f t="shared" si="54"/>
        <v>EURJPY Curncy</v>
      </c>
      <c r="K105" s="44">
        <f>IF(C105 = FundCurrency,1,_xll.BDP(J105,$K$7))</f>
        <v>1</v>
      </c>
      <c r="L105" s="4">
        <f>IF(C105 = FundCurrency,1,_xll.BDP(J105,$L$7)*K105)</f>
        <v>132.26</v>
      </c>
      <c r="M105" s="7">
        <f t="shared" si="55"/>
        <v>-10108.876455466507</v>
      </c>
      <c r="N105" s="8">
        <f t="shared" si="56"/>
        <v>-5.9343320501172101E-5</v>
      </c>
      <c r="O105" s="7">
        <f t="shared" si="57"/>
        <v>9170195.0703160446</v>
      </c>
      <c r="P105" s="10">
        <f t="shared" si="58"/>
        <v>5.3832869311777536</v>
      </c>
      <c r="Q105" s="10">
        <f t="shared" si="59"/>
        <v>0</v>
      </c>
      <c r="R105" s="161">
        <f t="shared" si="60"/>
        <v>5.3832869311777536</v>
      </c>
      <c r="S105" s="33">
        <f t="shared" si="61"/>
        <v>1</v>
      </c>
      <c r="U105" s="44">
        <v>1</v>
      </c>
      <c r="V105" s="154">
        <f t="shared" si="62"/>
        <v>0</v>
      </c>
      <c r="W105" s="154">
        <f t="shared" si="63"/>
        <v>0</v>
      </c>
      <c r="X105" s="201"/>
      <c r="Y105" s="19"/>
      <c r="Z105" s="192"/>
      <c r="AA105" s="185">
        <v>0</v>
      </c>
      <c r="AB105" s="188">
        <f>IF(C105 = FundCurrency,1,_xll.BDP(J105,$AB$7)*K105)</f>
        <v>132.27000000000001</v>
      </c>
      <c r="AC105" s="186">
        <f t="shared" si="64"/>
        <v>0</v>
      </c>
      <c r="AE105" s="198"/>
    </row>
    <row r="106" spans="1:31" s="44" customFormat="1" x14ac:dyDescent="0.2">
      <c r="B106" s="38" t="s">
        <v>182</v>
      </c>
      <c r="C106" s="44" t="str">
        <f>_xll.BDP(B106,$C$7)</f>
        <v>JPY</v>
      </c>
      <c r="D106" s="44" t="str">
        <f>_xll.BDP(B106,$D$7)</f>
        <v>SOFTBANK GROUP CORP</v>
      </c>
      <c r="E106" s="2">
        <f>_xll.BDP(B106,$E$7)</f>
        <v>8999</v>
      </c>
      <c r="F106" s="2">
        <f>_xll.BDP(B106,$F$7)</f>
        <v>8922</v>
      </c>
      <c r="G106" s="33">
        <f t="shared" si="52"/>
        <v>-77</v>
      </c>
      <c r="H106" s="22">
        <f t="shared" si="53"/>
        <v>-0.85565062784753854</v>
      </c>
      <c r="I106" s="25">
        <v>4000</v>
      </c>
      <c r="J106" s="49" t="str">
        <f t="shared" si="54"/>
        <v>EURJPY Curncy</v>
      </c>
      <c r="K106" s="44">
        <f>IF(C106 = FundCurrency,1,_xll.BDP(J106,$K$7))</f>
        <v>1</v>
      </c>
      <c r="L106" s="4">
        <f>IF(C106 = FundCurrency,1,_xll.BDP(J106,$L$7)*K106)</f>
        <v>132.26</v>
      </c>
      <c r="M106" s="7">
        <f t="shared" si="55"/>
        <v>-2328.7464085891429</v>
      </c>
      <c r="N106" s="8">
        <f t="shared" si="56"/>
        <v>-1.3670712576186243E-5</v>
      </c>
      <c r="O106" s="7">
        <f t="shared" si="57"/>
        <v>269832.14879782248</v>
      </c>
      <c r="P106" s="10">
        <f t="shared" si="58"/>
        <v>0.15840272416199175</v>
      </c>
      <c r="Q106" s="10">
        <f t="shared" si="59"/>
        <v>0</v>
      </c>
      <c r="R106" s="161">
        <f t="shared" si="60"/>
        <v>0.15840272416199175</v>
      </c>
      <c r="S106" s="33">
        <f t="shared" si="61"/>
        <v>1</v>
      </c>
      <c r="U106" s="44">
        <v>1</v>
      </c>
      <c r="V106" s="154">
        <f t="shared" si="62"/>
        <v>0</v>
      </c>
      <c r="W106" s="154">
        <f t="shared" si="63"/>
        <v>0</v>
      </c>
      <c r="X106" s="201"/>
      <c r="Y106" s="19"/>
      <c r="Z106" s="192"/>
      <c r="AA106" s="185">
        <v>0</v>
      </c>
      <c r="AB106" s="188">
        <f>IF(C106 = FundCurrency,1,_xll.BDP(J106,$AB$7)*K106)</f>
        <v>132.27000000000001</v>
      </c>
      <c r="AC106" s="186">
        <f t="shared" si="64"/>
        <v>0</v>
      </c>
      <c r="AE106" s="198"/>
    </row>
    <row r="107" spans="1:31" s="44" customFormat="1" x14ac:dyDescent="0.2">
      <c r="B107" s="38" t="s">
        <v>181</v>
      </c>
      <c r="C107" s="44" t="str">
        <f>_xll.BDP(B107,$C$7)</f>
        <v>JPY</v>
      </c>
      <c r="D107" s="44" t="str">
        <f>_xll.BDP(B107,$D$7)</f>
        <v>SQUARE ENIX HOLDINGS CO LTD</v>
      </c>
      <c r="E107" s="2">
        <f>_xll.BDP(B107,$E$7)</f>
        <v>4465</v>
      </c>
      <c r="F107" s="2">
        <f>_xll.BDP(B107,$F$7)</f>
        <v>4375</v>
      </c>
      <c r="G107" s="33">
        <f t="shared" si="52"/>
        <v>-90</v>
      </c>
      <c r="H107" s="22">
        <f t="shared" si="53"/>
        <v>-2.0156774916013438</v>
      </c>
      <c r="I107" s="25">
        <v>111000</v>
      </c>
      <c r="J107" s="49" t="str">
        <f t="shared" si="54"/>
        <v>EURJPY Curncy</v>
      </c>
      <c r="K107" s="44">
        <f>IF(C107 = FundCurrency,1,_xll.BDP(J107,$K$7))</f>
        <v>1</v>
      </c>
      <c r="L107" s="4">
        <f>IF(C107 = FundCurrency,1,_xll.BDP(J107,$L$7)*K107)</f>
        <v>132.26</v>
      </c>
      <c r="M107" s="7">
        <f t="shared" si="55"/>
        <v>-75533.040979888101</v>
      </c>
      <c r="N107" s="8">
        <f t="shared" si="56"/>
        <v>-4.434104501172096E-4</v>
      </c>
      <c r="O107" s="7">
        <f t="shared" si="57"/>
        <v>3671745.0476334495</v>
      </c>
      <c r="P107" s="10">
        <f t="shared" si="58"/>
        <v>2.155467465847547</v>
      </c>
      <c r="Q107" s="10">
        <f t="shared" si="59"/>
        <v>0</v>
      </c>
      <c r="R107" s="161">
        <f t="shared" si="60"/>
        <v>2.155467465847547</v>
      </c>
      <c r="S107" s="33">
        <f t="shared" si="61"/>
        <v>1</v>
      </c>
      <c r="U107" s="44">
        <v>1</v>
      </c>
      <c r="V107" s="154">
        <f t="shared" si="62"/>
        <v>0</v>
      </c>
      <c r="W107" s="154">
        <f t="shared" si="63"/>
        <v>0</v>
      </c>
      <c r="X107" s="201"/>
      <c r="Y107" s="19"/>
      <c r="Z107" s="192"/>
      <c r="AA107" s="185">
        <v>0</v>
      </c>
      <c r="AB107" s="188">
        <f>IF(C107 = FundCurrency,1,_xll.BDP(J107,$AB$7)*K107)</f>
        <v>132.27000000000001</v>
      </c>
      <c r="AC107" s="186">
        <f t="shared" si="64"/>
        <v>0</v>
      </c>
      <c r="AE107" s="198"/>
    </row>
    <row r="108" spans="1:31" s="44" customFormat="1" x14ac:dyDescent="0.2">
      <c r="B108" s="38" t="s">
        <v>180</v>
      </c>
      <c r="C108" s="44" t="str">
        <f>_xll.BDP(B108,$C$7)</f>
        <v>JPY</v>
      </c>
      <c r="D108" s="44" t="str">
        <f>_xll.BDP(B108,$D$7)</f>
        <v>SUMITOMO MITSUI FINANCIAL GR</v>
      </c>
      <c r="E108" s="2">
        <f>_xll.BDP(B108,$E$7)</f>
        <v>4831</v>
      </c>
      <c r="F108" s="2">
        <f>_xll.BDP(B108,$F$7)</f>
        <v>4773</v>
      </c>
      <c r="G108" s="33">
        <f t="shared" si="52"/>
        <v>-58</v>
      </c>
      <c r="H108" s="22">
        <f t="shared" si="53"/>
        <v>-1.2005795901469674</v>
      </c>
      <c r="I108" s="25">
        <v>18520</v>
      </c>
      <c r="J108" s="49" t="str">
        <f t="shared" si="54"/>
        <v>EURJPY Curncy</v>
      </c>
      <c r="K108" s="44">
        <f>IF(C108 = FundCurrency,1,_xll.BDP(J108,$K$7))</f>
        <v>1</v>
      </c>
      <c r="L108" s="4">
        <f>IF(C108 = FundCurrency,1,_xll.BDP(J108,$L$7)*K108)</f>
        <v>132.26</v>
      </c>
      <c r="M108" s="7">
        <f t="shared" si="55"/>
        <v>-8121.5787086042646</v>
      </c>
      <c r="N108" s="8">
        <f t="shared" si="56"/>
        <v>-4.7677053963753941E-5</v>
      </c>
      <c r="O108" s="7">
        <f t="shared" si="57"/>
        <v>668349.91683048545</v>
      </c>
      <c r="P108" s="10">
        <f t="shared" si="58"/>
        <v>0.39234927339482334</v>
      </c>
      <c r="Q108" s="10">
        <f t="shared" si="59"/>
        <v>0</v>
      </c>
      <c r="R108" s="161">
        <f t="shared" si="60"/>
        <v>0.39234927339482334</v>
      </c>
      <c r="S108" s="33">
        <f t="shared" si="61"/>
        <v>1</v>
      </c>
      <c r="U108" s="44">
        <v>1</v>
      </c>
      <c r="V108" s="154">
        <f t="shared" si="62"/>
        <v>0</v>
      </c>
      <c r="W108" s="154">
        <f t="shared" si="63"/>
        <v>0</v>
      </c>
      <c r="X108" s="201"/>
      <c r="Y108" s="19"/>
      <c r="Z108" s="192"/>
      <c r="AA108" s="185">
        <v>0</v>
      </c>
      <c r="AB108" s="188">
        <f>IF(C108 = FundCurrency,1,_xll.BDP(J108,$AB$7)*K108)</f>
        <v>132.27000000000001</v>
      </c>
      <c r="AC108" s="186">
        <f t="shared" si="64"/>
        <v>0</v>
      </c>
      <c r="AE108" s="198"/>
    </row>
    <row r="109" spans="1:31" s="44" customFormat="1" x14ac:dyDescent="0.2">
      <c r="B109" s="38" t="s">
        <v>179</v>
      </c>
      <c r="C109" s="44" t="str">
        <f>_xll.BDP(B109,$C$7)</f>
        <v>JPY</v>
      </c>
      <c r="D109" s="44" t="str">
        <f>_xll.BDP(B109,$D$7)</f>
        <v>TADANO LTD</v>
      </c>
      <c r="E109" s="2">
        <f>_xll.BDP(B109,$E$7)</f>
        <v>1729</v>
      </c>
      <c r="F109" s="2">
        <f>_xll.BDP(B109,$F$7)</f>
        <v>1699</v>
      </c>
      <c r="G109" s="33">
        <f t="shared" si="52"/>
        <v>-30</v>
      </c>
      <c r="H109" s="22">
        <f t="shared" si="53"/>
        <v>-1.735106998264893</v>
      </c>
      <c r="I109" s="25">
        <v>30435</v>
      </c>
      <c r="J109" s="49" t="str">
        <f t="shared" si="54"/>
        <v>EURJPY Curncy</v>
      </c>
      <c r="K109" s="44">
        <f>IF(C109 = FundCurrency,1,_xll.BDP(J109,$K$7))</f>
        <v>1</v>
      </c>
      <c r="L109" s="4">
        <f>IF(C109 = FundCurrency,1,_xll.BDP(J109,$L$7)*K109)</f>
        <v>132.26</v>
      </c>
      <c r="M109" s="7">
        <f t="shared" si="55"/>
        <v>-6903.4477544231067</v>
      </c>
      <c r="N109" s="8">
        <f t="shared" si="56"/>
        <v>-4.0526117265217039E-5</v>
      </c>
      <c r="O109" s="7">
        <f t="shared" si="57"/>
        <v>390965.25782549527</v>
      </c>
      <c r="P109" s="10">
        <f t="shared" si="58"/>
        <v>0.22951291077867916</v>
      </c>
      <c r="Q109" s="10">
        <f t="shared" si="59"/>
        <v>0</v>
      </c>
      <c r="R109" s="161">
        <f t="shared" si="60"/>
        <v>0.22951291077867916</v>
      </c>
      <c r="S109" s="33">
        <f t="shared" si="61"/>
        <v>1</v>
      </c>
      <c r="U109" s="44">
        <v>1</v>
      </c>
      <c r="V109" s="154">
        <f t="shared" si="62"/>
        <v>0</v>
      </c>
      <c r="W109" s="154">
        <f t="shared" si="63"/>
        <v>0</v>
      </c>
      <c r="X109" s="201"/>
      <c r="Y109" s="19"/>
      <c r="Z109" s="192"/>
      <c r="AA109" s="185">
        <v>0</v>
      </c>
      <c r="AB109" s="188">
        <f>IF(C109 = FundCurrency,1,_xll.BDP(J109,$AB$7)*K109)</f>
        <v>132.27000000000001</v>
      </c>
      <c r="AC109" s="186">
        <f t="shared" si="64"/>
        <v>0</v>
      </c>
      <c r="AE109" s="198"/>
    </row>
    <row r="110" spans="1:31" x14ac:dyDescent="0.2">
      <c r="A110" s="1" t="s">
        <v>26</v>
      </c>
      <c r="B110" s="46" t="s">
        <v>291</v>
      </c>
      <c r="C110" s="14"/>
      <c r="D110" s="48" t="s">
        <v>28</v>
      </c>
      <c r="E110" s="15"/>
      <c r="F110" s="15"/>
      <c r="G110" s="39"/>
      <c r="H110" s="40"/>
      <c r="I110" s="41"/>
      <c r="J110" s="50"/>
      <c r="K110" s="14"/>
      <c r="L110" s="16"/>
      <c r="M110" s="32">
        <f t="shared" ref="M110:R110" si="65" xml:space="preserve"> SUM(M96:M109)</f>
        <v>-71309.17945907668</v>
      </c>
      <c r="N110" s="17">
        <f t="shared" si="65"/>
        <v>-4.186146215118918E-4</v>
      </c>
      <c r="O110" s="32">
        <f t="shared" si="65"/>
        <v>-97415124.703363433</v>
      </c>
      <c r="P110" s="42">
        <f t="shared" si="65"/>
        <v>-57.186740706552278</v>
      </c>
      <c r="Q110" s="42">
        <f t="shared" si="65"/>
        <v>-67.866285644126563</v>
      </c>
      <c r="R110" s="165">
        <f t="shared" si="65"/>
        <v>10.679544937574263</v>
      </c>
      <c r="V110" s="155">
        <f xml:space="preserve"> SUM(V96:V109)</f>
        <v>3.7479057465362542E-4</v>
      </c>
      <c r="W110" s="155">
        <f xml:space="preserve"> SUM(W96:W109)</f>
        <v>7.8828524465281708E-6</v>
      </c>
      <c r="X110" s="201"/>
      <c r="Z110" s="193"/>
      <c r="AA110" s="185"/>
      <c r="AB110" s="188"/>
      <c r="AC110" s="191">
        <f xml:space="preserve"> SUM(AC96:AC109)</f>
        <v>0</v>
      </c>
      <c r="AD110" s="44"/>
      <c r="AE110" s="198"/>
    </row>
    <row r="111" spans="1:31" x14ac:dyDescent="0.2">
      <c r="B111" s="5"/>
      <c r="C111" s="5"/>
      <c r="D111" s="5"/>
      <c r="E111" s="29"/>
      <c r="F111" s="29"/>
      <c r="G111" s="34"/>
      <c r="H111" s="75"/>
      <c r="I111" s="26"/>
      <c r="J111" s="47"/>
      <c r="K111" s="30"/>
      <c r="L111" s="31"/>
      <c r="M111" s="37"/>
      <c r="N111" s="78"/>
      <c r="O111" s="37"/>
      <c r="P111" s="84"/>
      <c r="Q111" s="81"/>
      <c r="R111" s="162"/>
      <c r="V111" s="154"/>
      <c r="W111" s="154"/>
      <c r="X111" s="201"/>
      <c r="Z111" s="184"/>
      <c r="AA111" s="185"/>
      <c r="AB111" s="188"/>
      <c r="AC111" s="186"/>
      <c r="AD111" s="44"/>
      <c r="AE111" s="198"/>
    </row>
    <row r="112" spans="1:31" s="44" customFormat="1" x14ac:dyDescent="0.2">
      <c r="B112" s="44" t="s">
        <v>178</v>
      </c>
      <c r="C112" s="44" t="str">
        <f>_xll.BDP(B112,$C$7)</f>
        <v>EUR</v>
      </c>
      <c r="D112" s="44" t="str">
        <f>_xll.BDP(B112,$D$7)</f>
        <v>AEGON NV</v>
      </c>
      <c r="E112" s="67">
        <f>_xll.BDP(B112,$E$7)</f>
        <v>5.51</v>
      </c>
      <c r="F112" s="67">
        <f>_xll.BDP(B112,$F$7)</f>
        <v>5.6059999999999999</v>
      </c>
      <c r="G112" s="68">
        <f>IF(OR(F112="#N/A N/A",E112="#N/A N/A"),0,  F112 - E112)</f>
        <v>9.6000000000000085E-2</v>
      </c>
      <c r="H112" s="76">
        <f>IF(OR(E112=0,E112="#N/A N/A"),0,G112 / E112*100)</f>
        <v>1.7422867513611631</v>
      </c>
      <c r="I112" s="25">
        <v>-830000</v>
      </c>
      <c r="J112" s="49" t="str">
        <f>CONCATENATE(FundCurrency,C112, " Curncy")</f>
        <v>EUREUR Curncy</v>
      </c>
      <c r="K112" s="49">
        <f>IF(C112 = FundCurrency,1,_xll.BDP(J112,$K$7))</f>
        <v>1</v>
      </c>
      <c r="L112" s="69">
        <f>IF(C112 = FundCurrency,1,_xll.BDP(J112,$L$7)*K112)</f>
        <v>1</v>
      </c>
      <c r="M112" s="70">
        <f>G112*I112*S112/L112</f>
        <v>-79680.000000000073</v>
      </c>
      <c r="N112" s="79">
        <f>M112 / NAV</f>
        <v>-4.6775482897275022E-4</v>
      </c>
      <c r="O112" s="70">
        <f>F112*I112*S112/L112</f>
        <v>-4652980</v>
      </c>
      <c r="P112" s="85">
        <f>O112 / NAV*100</f>
        <v>-2.7314933033554532</v>
      </c>
      <c r="Q112" s="82">
        <f>IF(P112&lt;0,P112,0)</f>
        <v>-2.7314933033554532</v>
      </c>
      <c r="R112" s="163">
        <f>IF(P112&gt;0,P112,0)</f>
        <v>0</v>
      </c>
      <c r="S112" s="33">
        <f>IF(EXACT(C112,UPPER(C112)),1,0.01)/U112</f>
        <v>1</v>
      </c>
      <c r="U112" s="44">
        <v>1</v>
      </c>
      <c r="V112" s="154">
        <f>IF(AND(P112&lt;0,N112&gt;0),N112,0)</f>
        <v>0</v>
      </c>
      <c r="W112" s="154">
        <f>IF(AND(P112&gt;0,N112&gt;0),N112,0)</f>
        <v>0</v>
      </c>
      <c r="X112" s="201"/>
      <c r="Y112" s="19"/>
      <c r="Z112" s="187"/>
      <c r="AA112" s="185">
        <v>0</v>
      </c>
      <c r="AB112" s="188">
        <f>IF(C112 = FundCurrency,1,_xll.BDP(J112,$AB$7)*K112)</f>
        <v>1</v>
      </c>
      <c r="AC112" s="186">
        <f>Y112*AA112*S112/AB112 / PreviousNAV</f>
        <v>0</v>
      </c>
      <c r="AE112" s="198"/>
    </row>
    <row r="113" spans="1:31" s="44" customFormat="1" x14ac:dyDescent="0.2">
      <c r="B113" s="44" t="s">
        <v>177</v>
      </c>
      <c r="C113" s="44" t="str">
        <f>_xll.BDP(B113,$C$7)</f>
        <v>EUR</v>
      </c>
      <c r="D113" s="44" t="str">
        <f>_xll.BDP(B113,$D$7)</f>
        <v>ARCELORMITTAL</v>
      </c>
      <c r="E113" s="67">
        <f>_xll.BDP(B113,$E$7)</f>
        <v>28.795000000000002</v>
      </c>
      <c r="F113" s="67">
        <f>_xll.BDP(B113,$F$7)</f>
        <v>28.855</v>
      </c>
      <c r="G113" s="68">
        <f>IF(OR(F113="#N/A N/A",E113="#N/A N/A"),0,  F113 - E113)</f>
        <v>5.9999999999998721E-2</v>
      </c>
      <c r="H113" s="76">
        <f>IF(OR(E113=0,E113="#N/A N/A"),0,G113 / E113*100)</f>
        <v>0.20836950859523776</v>
      </c>
      <c r="I113" s="25">
        <v>-65000</v>
      </c>
      <c r="J113" s="49" t="str">
        <f>CONCATENATE(FundCurrency,C113, " Curncy")</f>
        <v>EUREUR Curncy</v>
      </c>
      <c r="K113" s="49">
        <f>IF(C113 = FundCurrency,1,_xll.BDP(J113,$K$7))</f>
        <v>1</v>
      </c>
      <c r="L113" s="69">
        <f>IF(C113 = FundCurrency,1,_xll.BDP(J113,$L$7)*K113)</f>
        <v>1</v>
      </c>
      <c r="M113" s="70">
        <f>G113*I113*S113/L113</f>
        <v>-3899.9999999999168</v>
      </c>
      <c r="N113" s="79">
        <f>M113 / NAV</f>
        <v>-2.289462641809344E-5</v>
      </c>
      <c r="O113" s="70">
        <f>F113*I113*S113/L113</f>
        <v>-1875575</v>
      </c>
      <c r="P113" s="85">
        <f>O113 / NAV*100</f>
        <v>-1.1010407421568338</v>
      </c>
      <c r="Q113" s="82">
        <f>IF(P113&lt;0,P113,0)</f>
        <v>-1.1010407421568338</v>
      </c>
      <c r="R113" s="163">
        <f>IF(P113&gt;0,P113,0)</f>
        <v>0</v>
      </c>
      <c r="S113" s="33">
        <f>IF(EXACT(C113,UPPER(C113)),1,0.01)/U113</f>
        <v>1</v>
      </c>
      <c r="U113" s="44">
        <v>1</v>
      </c>
      <c r="V113" s="154">
        <f>IF(AND(P113&lt;0,N113&gt;0),N113,0)</f>
        <v>0</v>
      </c>
      <c r="W113" s="154">
        <f>IF(AND(P113&gt;0,N113&gt;0),N113,0)</f>
        <v>0</v>
      </c>
      <c r="X113" s="201"/>
      <c r="Y113" s="19"/>
      <c r="Z113" s="187"/>
      <c r="AA113" s="185">
        <v>0</v>
      </c>
      <c r="AB113" s="188">
        <f>IF(C113 = FundCurrency,1,_xll.BDP(J113,$AB$7)*K113)</f>
        <v>1</v>
      </c>
      <c r="AC113" s="186">
        <f>Y113*AA113*S113/AB113 / PreviousNAV</f>
        <v>0</v>
      </c>
      <c r="AE113" s="198"/>
    </row>
    <row r="114" spans="1:31" s="44" customFormat="1" x14ac:dyDescent="0.2">
      <c r="B114" s="44" t="s">
        <v>176</v>
      </c>
      <c r="C114" s="44" t="str">
        <f>_xll.BDP(B114,$C$7)</f>
        <v>EUR</v>
      </c>
      <c r="D114" s="44" t="str">
        <f>_xll.BDP(B114,$D$7)</f>
        <v>HUNTER DOUGLAS NV</v>
      </c>
      <c r="E114" s="67">
        <f>_xll.BDP(B114,$E$7)</f>
        <v>70.8</v>
      </c>
      <c r="F114" s="67">
        <f>_xll.BDP(B114,$F$7)</f>
        <v>70.599999999999994</v>
      </c>
      <c r="G114" s="68">
        <f>IF(OR(F114="#N/A N/A",E114="#N/A N/A"),0,  F114 - E114)</f>
        <v>-0.20000000000000284</v>
      </c>
      <c r="H114" s="76">
        <f>IF(OR(E114=0,E114="#N/A N/A"),0,G114 / E114*100)</f>
        <v>-0.28248587570621875</v>
      </c>
      <c r="I114" s="25">
        <v>128819</v>
      </c>
      <c r="J114" s="49" t="str">
        <f>CONCATENATE(FundCurrency,C114, " Curncy")</f>
        <v>EUREUR Curncy</v>
      </c>
      <c r="K114" s="49">
        <f>IF(C114 = FundCurrency,1,_xll.BDP(J114,$K$7))</f>
        <v>1</v>
      </c>
      <c r="L114" s="69">
        <f>IF(C114 = FundCurrency,1,_xll.BDP(J114,$L$7)*K114)</f>
        <v>1</v>
      </c>
      <c r="M114" s="70">
        <f>G114*I114*S114/L114</f>
        <v>-25763.800000000367</v>
      </c>
      <c r="N114" s="79">
        <f>M114 / NAV</f>
        <v>-1.5124425028474275E-4</v>
      </c>
      <c r="O114" s="70">
        <f>F114*I114*S114/L114</f>
        <v>9094621.3999999985</v>
      </c>
      <c r="P114" s="85">
        <f>O114 / NAV*100</f>
        <v>5.3389220350513424</v>
      </c>
      <c r="Q114" s="82">
        <f>IF(P114&lt;0,P114,0)</f>
        <v>0</v>
      </c>
      <c r="R114" s="163">
        <f>IF(P114&gt;0,P114,0)</f>
        <v>5.3389220350513424</v>
      </c>
      <c r="S114" s="33">
        <f>IF(EXACT(C114,UPPER(C114)),1,0.01)/U114</f>
        <v>1</v>
      </c>
      <c r="U114" s="44">
        <v>1</v>
      </c>
      <c r="V114" s="154">
        <f>IF(AND(P114&lt;0,N114&gt;0),N114,0)</f>
        <v>0</v>
      </c>
      <c r="W114" s="154">
        <f>IF(AND(P114&gt;0,N114&gt;0),N114,0)</f>
        <v>0</v>
      </c>
      <c r="X114" s="201"/>
      <c r="Y114" s="19"/>
      <c r="Z114" s="187"/>
      <c r="AA114" s="185">
        <v>0</v>
      </c>
      <c r="AB114" s="188">
        <f>IF(C114 = FundCurrency,1,_xll.BDP(J114,$AB$7)*K114)</f>
        <v>1</v>
      </c>
      <c r="AC114" s="186">
        <f>Y114*AA114*S114/AB114 / PreviousNAV</f>
        <v>0</v>
      </c>
      <c r="AE114" s="198"/>
    </row>
    <row r="115" spans="1:31" s="44" customFormat="1" x14ac:dyDescent="0.2">
      <c r="B115" s="44" t="s">
        <v>175</v>
      </c>
      <c r="C115" s="44" t="str">
        <f>_xll.BDP(B115,$C$7)</f>
        <v>EUR</v>
      </c>
      <c r="D115" s="44" t="str">
        <f>_xll.BDP(B115,$D$7)</f>
        <v>KONINKLIJKE PHILIPS NV</v>
      </c>
      <c r="E115" s="67">
        <f>_xll.BDP(B115,$E$7)</f>
        <v>31.07</v>
      </c>
      <c r="F115" s="67">
        <f>_xll.BDP(B115,$F$7)</f>
        <v>31.125</v>
      </c>
      <c r="G115" s="68">
        <f>IF(OR(F115="#N/A N/A",E115="#N/A N/A"),0,  F115 - E115)</f>
        <v>5.4999999999999716E-2</v>
      </c>
      <c r="H115" s="76">
        <f>IF(OR(E115=0,E115="#N/A N/A"),0,G115 / E115*100)</f>
        <v>0.17701963308657778</v>
      </c>
      <c r="I115" s="25">
        <v>13124</v>
      </c>
      <c r="J115" s="49" t="str">
        <f>CONCATENATE(FundCurrency,C115, " Curncy")</f>
        <v>EUREUR Curncy</v>
      </c>
      <c r="K115" s="49">
        <f>IF(C115 = FundCurrency,1,_xll.BDP(J115,$K$7))</f>
        <v>1</v>
      </c>
      <c r="L115" s="69">
        <f>IF(C115 = FundCurrency,1,_xll.BDP(J115,$L$7)*K115)</f>
        <v>1</v>
      </c>
      <c r="M115" s="70">
        <f>G115*I115*S115/L115</f>
        <v>721.8199999999963</v>
      </c>
      <c r="N115" s="79">
        <f>M115 / NAV</f>
        <v>4.2373844207970446E-6</v>
      </c>
      <c r="O115" s="70">
        <f>F115*I115*S115/L115</f>
        <v>408484.5</v>
      </c>
      <c r="P115" s="85">
        <f>O115 / NAV*100</f>
        <v>0.23979743654056127</v>
      </c>
      <c r="Q115" s="82">
        <f>IF(P115&lt;0,P115,0)</f>
        <v>0</v>
      </c>
      <c r="R115" s="163">
        <f>IF(P115&gt;0,P115,0)</f>
        <v>0.23979743654056127</v>
      </c>
      <c r="S115" s="33">
        <f>IF(EXACT(C115,UPPER(C115)),1,0.01)/U115</f>
        <v>1</v>
      </c>
      <c r="U115" s="44">
        <v>1</v>
      </c>
      <c r="V115" s="154">
        <f>IF(AND(P115&lt;0,N115&gt;0),N115,0)</f>
        <v>0</v>
      </c>
      <c r="W115" s="154">
        <f>IF(AND(P115&gt;0,N115&gt;0),N115,0)</f>
        <v>4.2373844207970446E-6</v>
      </c>
      <c r="X115" s="201"/>
      <c r="Y115" s="19"/>
      <c r="Z115" s="187"/>
      <c r="AA115" s="185">
        <v>0</v>
      </c>
      <c r="AB115" s="188">
        <f>IF(C115 = FundCurrency,1,_xll.BDP(J115,$AB$7)*K115)</f>
        <v>1</v>
      </c>
      <c r="AC115" s="186">
        <f>Y115*AA115*S115/AB115 / PreviousNAV</f>
        <v>0</v>
      </c>
      <c r="AE115" s="198"/>
    </row>
    <row r="116" spans="1:31" s="44" customFormat="1" x14ac:dyDescent="0.2">
      <c r="A116" s="46" t="s">
        <v>173</v>
      </c>
      <c r="B116" s="46" t="s">
        <v>292</v>
      </c>
      <c r="C116" s="46"/>
      <c r="D116" s="48" t="s">
        <v>174</v>
      </c>
      <c r="E116" s="71"/>
      <c r="F116" s="71"/>
      <c r="G116" s="72"/>
      <c r="H116" s="77"/>
      <c r="I116" s="41"/>
      <c r="J116" s="50"/>
      <c r="K116" s="50"/>
      <c r="L116" s="73"/>
      <c r="M116" s="74">
        <f t="shared" ref="M116:R116" si="66" xml:space="preserve"> SUM(M112:M115)</f>
        <v>-108621.98000000036</v>
      </c>
      <c r="N116" s="80">
        <f t="shared" si="66"/>
        <v>-6.3765632125478927E-4</v>
      </c>
      <c r="O116" s="74">
        <f t="shared" si="66"/>
        <v>2974550.8999999985</v>
      </c>
      <c r="P116" s="86">
        <f t="shared" si="66"/>
        <v>1.7461854260796166</v>
      </c>
      <c r="Q116" s="83">
        <f t="shared" si="66"/>
        <v>-3.8325340455122872</v>
      </c>
      <c r="R116" s="164">
        <f t="shared" si="66"/>
        <v>5.5787194715919037</v>
      </c>
      <c r="S116" s="39"/>
      <c r="T116" s="46"/>
      <c r="V116" s="155">
        <f xml:space="preserve"> SUM(V112:V115)</f>
        <v>0</v>
      </c>
      <c r="W116" s="155">
        <f xml:space="preserve"> SUM(W112:W115)</f>
        <v>4.2373844207970446E-6</v>
      </c>
      <c r="X116" s="201"/>
      <c r="Y116" s="19"/>
      <c r="Z116" s="189"/>
      <c r="AA116" s="185"/>
      <c r="AB116" s="188"/>
      <c r="AC116" s="191">
        <f xml:space="preserve"> SUM(AC112:AC115)</f>
        <v>0</v>
      </c>
      <c r="AE116" s="198"/>
    </row>
    <row r="117" spans="1:31" s="44" customFormat="1" x14ac:dyDescent="0.2">
      <c r="E117" s="67"/>
      <c r="F117" s="67"/>
      <c r="G117" s="68"/>
      <c r="H117" s="76"/>
      <c r="I117" s="25"/>
      <c r="J117" s="49"/>
      <c r="K117" s="49"/>
      <c r="L117" s="69"/>
      <c r="M117" s="70"/>
      <c r="N117" s="79"/>
      <c r="O117" s="70"/>
      <c r="P117" s="85"/>
      <c r="Q117" s="82"/>
      <c r="R117" s="163"/>
      <c r="S117" s="33"/>
      <c r="V117" s="154"/>
      <c r="W117" s="154"/>
      <c r="X117" s="201"/>
      <c r="Y117" s="19"/>
      <c r="Z117" s="187"/>
      <c r="AA117" s="185"/>
      <c r="AB117" s="188"/>
      <c r="AC117" s="186"/>
      <c r="AE117" s="198"/>
    </row>
    <row r="118" spans="1:31" s="44" customFormat="1" x14ac:dyDescent="0.2">
      <c r="B118" s="44" t="s">
        <v>172</v>
      </c>
      <c r="C118" s="44" t="str">
        <f>_xll.BDP(B118,$C$7)</f>
        <v>NOK</v>
      </c>
      <c r="D118" s="44" t="str">
        <f>_xll.BDP(B118,$D$7)</f>
        <v>AKER BP ASA</v>
      </c>
      <c r="E118" s="67">
        <f>_xll.BDP(B118,$E$7)</f>
        <v>204.8</v>
      </c>
      <c r="F118" s="67">
        <f>_xll.BDP(B118,$F$7)</f>
        <v>203</v>
      </c>
      <c r="G118" s="68">
        <f t="shared" ref="G118:G124" si="67">IF(OR(F118="#N/A N/A",E118="#N/A N/A"),0,  F118 - E118)</f>
        <v>-1.8000000000000114</v>
      </c>
      <c r="H118" s="76">
        <f t="shared" ref="H118:H124" si="68">IF(OR(E118=0,E118="#N/A N/A"),0,G118 / E118*100)</f>
        <v>-0.87890625000000555</v>
      </c>
      <c r="I118" s="25">
        <v>416180</v>
      </c>
      <c r="J118" s="49" t="str">
        <f t="shared" ref="J118:J124" si="69">CONCATENATE(FundCurrency,C118, " Curncy")</f>
        <v>EURNOK Curncy</v>
      </c>
      <c r="K118" s="49">
        <f>IF(C118 = FundCurrency,1,_xll.BDP(J118,$K$7))</f>
        <v>1</v>
      </c>
      <c r="L118" s="69">
        <f>IF(C118 = FundCurrency,1,_xll.BDP(J118,$L$7)*K118)</f>
        <v>9.6689000000000007</v>
      </c>
      <c r="M118" s="70">
        <f t="shared" ref="M118:M124" si="70">G118*I118*S118/L118</f>
        <v>-77477.686189742861</v>
      </c>
      <c r="N118" s="79">
        <f t="shared" ref="N118:N124" si="71">M118 / NAV</f>
        <v>-4.5482632847499435E-4</v>
      </c>
      <c r="O118" s="70">
        <f t="shared" ref="O118:O124" si="72">F118*I118*S118/L118</f>
        <v>8737761.2758431658</v>
      </c>
      <c r="P118" s="85">
        <f t="shared" ref="P118:P124" si="73">O118 / NAV*100</f>
        <v>5.129430260023514</v>
      </c>
      <c r="Q118" s="82">
        <f t="shared" ref="Q118:Q124" si="74">IF(P118&lt;0,P118,0)</f>
        <v>0</v>
      </c>
      <c r="R118" s="163">
        <f t="shared" ref="R118:R124" si="75">IF(P118&gt;0,P118,0)</f>
        <v>5.129430260023514</v>
      </c>
      <c r="S118" s="33">
        <f t="shared" ref="S118:S124" si="76">IF(EXACT(C118,UPPER(C118)),1,0.01)/U118</f>
        <v>1</v>
      </c>
      <c r="U118" s="44">
        <v>1</v>
      </c>
      <c r="V118" s="154">
        <f t="shared" ref="V118:V124" si="77">IF(AND(P118&lt;0,N118&gt;0),N118,0)</f>
        <v>0</v>
      </c>
      <c r="W118" s="154">
        <f t="shared" ref="W118:W124" si="78">IF(AND(P118&gt;0,N118&gt;0),N118,0)</f>
        <v>0</v>
      </c>
      <c r="X118" s="201"/>
      <c r="Y118" s="19"/>
      <c r="Z118" s="187"/>
      <c r="AA118" s="185">
        <v>0</v>
      </c>
      <c r="AB118" s="188">
        <f>IF(C118 = FundCurrency,1,_xll.BDP(J118,$AB$7)*K118)</f>
        <v>9.6561000000000003</v>
      </c>
      <c r="AC118" s="186">
        <f t="shared" ref="AC118:AC124" si="79">Y118*AA118*S118/AB118 / PreviousNAV</f>
        <v>0</v>
      </c>
      <c r="AE118" s="198"/>
    </row>
    <row r="119" spans="1:31" s="44" customFormat="1" x14ac:dyDescent="0.2">
      <c r="B119" s="44" t="s">
        <v>171</v>
      </c>
      <c r="C119" s="44" t="str">
        <f>_xll.BDP(B119,$C$7)</f>
        <v>NOK</v>
      </c>
      <c r="D119" s="44" t="str">
        <f>_xll.BDP(B119,$D$7)</f>
        <v>BORR DRILLING LTD</v>
      </c>
      <c r="E119" s="67">
        <f>_xll.BDP(B119,$E$7)</f>
        <v>33</v>
      </c>
      <c r="F119" s="67">
        <f>_xll.BDP(B119,$F$7)</f>
        <v>33.200000000000003</v>
      </c>
      <c r="G119" s="68">
        <f t="shared" si="67"/>
        <v>0.20000000000000284</v>
      </c>
      <c r="H119" s="76">
        <f t="shared" si="68"/>
        <v>0.60606060606061463</v>
      </c>
      <c r="I119" s="25">
        <v>581619</v>
      </c>
      <c r="J119" s="49" t="str">
        <f t="shared" si="69"/>
        <v>EURNOK Curncy</v>
      </c>
      <c r="K119" s="49">
        <f>IF(C119 = FundCurrency,1,_xll.BDP(J119,$K$7))</f>
        <v>1</v>
      </c>
      <c r="L119" s="69">
        <f>IF(C119 = FundCurrency,1,_xll.BDP(J119,$L$7)*K119)</f>
        <v>9.6689000000000007</v>
      </c>
      <c r="M119" s="70">
        <f t="shared" si="70"/>
        <v>12030.71704123547</v>
      </c>
      <c r="N119" s="79">
        <f t="shared" si="71"/>
        <v>7.0625326205354458E-5</v>
      </c>
      <c r="O119" s="70">
        <f t="shared" si="72"/>
        <v>1997099.0288450599</v>
      </c>
      <c r="P119" s="85">
        <f t="shared" si="73"/>
        <v>1.1723804150088675</v>
      </c>
      <c r="Q119" s="82">
        <f t="shared" si="74"/>
        <v>0</v>
      </c>
      <c r="R119" s="163">
        <f t="shared" si="75"/>
        <v>1.1723804150088675</v>
      </c>
      <c r="S119" s="33">
        <f t="shared" si="76"/>
        <v>1</v>
      </c>
      <c r="U119" s="44">
        <v>1</v>
      </c>
      <c r="V119" s="154">
        <f t="shared" si="77"/>
        <v>0</v>
      </c>
      <c r="W119" s="154">
        <f t="shared" si="78"/>
        <v>7.0625326205354458E-5</v>
      </c>
      <c r="X119" s="201"/>
      <c r="Y119" s="19"/>
      <c r="Z119" s="187"/>
      <c r="AA119" s="185">
        <v>0</v>
      </c>
      <c r="AB119" s="188">
        <f>IF(C119 = FundCurrency,1,_xll.BDP(J119,$AB$7)*K119)</f>
        <v>9.6561000000000003</v>
      </c>
      <c r="AC119" s="186">
        <f t="shared" si="79"/>
        <v>0</v>
      </c>
      <c r="AE119" s="198"/>
    </row>
    <row r="120" spans="1:31" s="44" customFormat="1" x14ac:dyDescent="0.2">
      <c r="B120" s="44" t="s">
        <v>170</v>
      </c>
      <c r="C120" s="44" t="str">
        <f>_xll.BDP(B120,$C$7)</f>
        <v>NOK</v>
      </c>
      <c r="D120" s="44" t="str">
        <f>_xll.BDP(B120,$D$7)</f>
        <v>FRONTLINE LTD</v>
      </c>
      <c r="E120" s="67">
        <f>_xll.BDP(B120,$E$7)</f>
        <v>31.38</v>
      </c>
      <c r="F120" s="67">
        <f>_xll.BDP(B120,$F$7)</f>
        <v>31.8</v>
      </c>
      <c r="G120" s="68">
        <f t="shared" si="67"/>
        <v>0.42000000000000171</v>
      </c>
      <c r="H120" s="76">
        <f t="shared" si="68"/>
        <v>1.3384321223709423</v>
      </c>
      <c r="I120" s="25">
        <v>85803</v>
      </c>
      <c r="J120" s="49" t="str">
        <f t="shared" si="69"/>
        <v>EURNOK Curncy</v>
      </c>
      <c r="K120" s="49">
        <f>IF(C120 = FundCurrency,1,_xll.BDP(J120,$K$7))</f>
        <v>1</v>
      </c>
      <c r="L120" s="69">
        <f>IF(C120 = FundCurrency,1,_xll.BDP(J120,$L$7)*K120)</f>
        <v>9.6689000000000007</v>
      </c>
      <c r="M120" s="70">
        <f t="shared" si="70"/>
        <v>3727.1313179369054</v>
      </c>
      <c r="N120" s="79">
        <f t="shared" si="71"/>
        <v>2.1879815162908594E-5</v>
      </c>
      <c r="O120" s="70">
        <f t="shared" si="72"/>
        <v>282197.08550093597</v>
      </c>
      <c r="P120" s="85">
        <f t="shared" si="73"/>
        <v>0.16566145766202151</v>
      </c>
      <c r="Q120" s="82">
        <f t="shared" si="74"/>
        <v>0</v>
      </c>
      <c r="R120" s="163">
        <f t="shared" si="75"/>
        <v>0.16566145766202151</v>
      </c>
      <c r="S120" s="33">
        <f t="shared" si="76"/>
        <v>1</v>
      </c>
      <c r="U120" s="44">
        <v>1</v>
      </c>
      <c r="V120" s="154">
        <f t="shared" si="77"/>
        <v>0</v>
      </c>
      <c r="W120" s="154">
        <f t="shared" si="78"/>
        <v>2.1879815162908594E-5</v>
      </c>
      <c r="X120" s="201"/>
      <c r="Y120" s="19"/>
      <c r="Z120" s="187"/>
      <c r="AA120" s="185">
        <v>0</v>
      </c>
      <c r="AB120" s="188">
        <f>IF(C120 = FundCurrency,1,_xll.BDP(J120,$AB$7)*K120)</f>
        <v>9.6561000000000003</v>
      </c>
      <c r="AC120" s="186">
        <f t="shared" si="79"/>
        <v>0</v>
      </c>
      <c r="AE120" s="198"/>
    </row>
    <row r="121" spans="1:31" s="44" customFormat="1" x14ac:dyDescent="0.2">
      <c r="B121" s="44" t="s">
        <v>169</v>
      </c>
      <c r="C121" s="44" t="str">
        <f>_xll.BDP(B121,$C$7)</f>
        <v>NOK</v>
      </c>
      <c r="D121" s="44" t="str">
        <f>_xll.BDP(B121,$D$7)</f>
        <v>MARINE HARVEST</v>
      </c>
      <c r="E121" s="67">
        <f>_xll.BDP(B121,$E$7)</f>
        <v>150.80000000000001</v>
      </c>
      <c r="F121" s="67">
        <f>_xll.BDP(B121,$F$7)</f>
        <v>150.5</v>
      </c>
      <c r="G121" s="68">
        <f t="shared" si="67"/>
        <v>-0.30000000000001137</v>
      </c>
      <c r="H121" s="76">
        <f t="shared" si="68"/>
        <v>-0.19893899204244783</v>
      </c>
      <c r="I121" s="25">
        <v>-37100</v>
      </c>
      <c r="J121" s="49" t="str">
        <f t="shared" si="69"/>
        <v>EURNOK Curncy</v>
      </c>
      <c r="K121" s="49">
        <f>IF(C121 = FundCurrency,1,_xll.BDP(J121,$K$7))</f>
        <v>1</v>
      </c>
      <c r="L121" s="69">
        <f>IF(C121 = FundCurrency,1,_xll.BDP(J121,$L$7)*K121)</f>
        <v>9.6689000000000007</v>
      </c>
      <c r="M121" s="70">
        <f t="shared" si="70"/>
        <v>1151.1133634643465</v>
      </c>
      <c r="N121" s="79">
        <f t="shared" si="71"/>
        <v>6.7575154926645608E-6</v>
      </c>
      <c r="O121" s="70">
        <f t="shared" si="72"/>
        <v>-577475.20400459203</v>
      </c>
      <c r="P121" s="85">
        <f t="shared" si="73"/>
        <v>-0.33900202721532596</v>
      </c>
      <c r="Q121" s="82">
        <f t="shared" si="74"/>
        <v>-0.33900202721532596</v>
      </c>
      <c r="R121" s="163">
        <f t="shared" si="75"/>
        <v>0</v>
      </c>
      <c r="S121" s="33">
        <f t="shared" si="76"/>
        <v>1</v>
      </c>
      <c r="U121" s="44">
        <v>1</v>
      </c>
      <c r="V121" s="154">
        <f t="shared" si="77"/>
        <v>6.7575154926645608E-6</v>
      </c>
      <c r="W121" s="154">
        <f t="shared" si="78"/>
        <v>0</v>
      </c>
      <c r="X121" s="201"/>
      <c r="Y121" s="19"/>
      <c r="Z121" s="187"/>
      <c r="AA121" s="185">
        <v>0</v>
      </c>
      <c r="AB121" s="188">
        <f>IF(C121 = FundCurrency,1,_xll.BDP(J121,$AB$7)*K121)</f>
        <v>9.6561000000000003</v>
      </c>
      <c r="AC121" s="186">
        <f t="shared" si="79"/>
        <v>0</v>
      </c>
      <c r="AE121" s="198"/>
    </row>
    <row r="122" spans="1:31" s="44" customFormat="1" x14ac:dyDescent="0.2">
      <c r="B122" s="44" t="s">
        <v>168</v>
      </c>
      <c r="C122" s="44" t="str">
        <f>_xll.BDP(B122,$C$7)</f>
        <v>NOK</v>
      </c>
      <c r="D122" s="44" t="str">
        <f>_xll.BDP(B122,$D$7)</f>
        <v>NORTHERN DRILLING LTD</v>
      </c>
      <c r="E122" s="67">
        <f>_xll.BDP(B122,$E$7)</f>
        <v>61.8</v>
      </c>
      <c r="F122" s="67">
        <f>_xll.BDP(B122,$F$7)</f>
        <v>63</v>
      </c>
      <c r="G122" s="68">
        <f t="shared" si="67"/>
        <v>1.2000000000000028</v>
      </c>
      <c r="H122" s="76">
        <f t="shared" si="68"/>
        <v>1.9417475728155387</v>
      </c>
      <c r="I122" s="25">
        <v>76400</v>
      </c>
      <c r="J122" s="49" t="str">
        <f t="shared" si="69"/>
        <v>EURNOK Curncy</v>
      </c>
      <c r="K122" s="49">
        <f>IF(C122 = FundCurrency,1,_xll.BDP(J122,$K$7))</f>
        <v>1</v>
      </c>
      <c r="L122" s="69">
        <f>IF(C122 = FundCurrency,1,_xll.BDP(J122,$L$7)*K122)</f>
        <v>9.6689000000000007</v>
      </c>
      <c r="M122" s="70">
        <f t="shared" si="70"/>
        <v>9481.9472742504531</v>
      </c>
      <c r="N122" s="79">
        <f t="shared" si="71"/>
        <v>5.566298475898157E-5</v>
      </c>
      <c r="O122" s="70">
        <f t="shared" si="72"/>
        <v>497802.23189814761</v>
      </c>
      <c r="P122" s="85">
        <f t="shared" si="73"/>
        <v>0.29223066998465258</v>
      </c>
      <c r="Q122" s="82">
        <f t="shared" si="74"/>
        <v>0</v>
      </c>
      <c r="R122" s="163">
        <f t="shared" si="75"/>
        <v>0.29223066998465258</v>
      </c>
      <c r="S122" s="33">
        <f t="shared" si="76"/>
        <v>1</v>
      </c>
      <c r="U122" s="44">
        <v>1</v>
      </c>
      <c r="V122" s="154">
        <f t="shared" si="77"/>
        <v>0</v>
      </c>
      <c r="W122" s="154">
        <f t="shared" si="78"/>
        <v>5.566298475898157E-5</v>
      </c>
      <c r="X122" s="201"/>
      <c r="Y122" s="19"/>
      <c r="Z122" s="187"/>
      <c r="AA122" s="185">
        <v>0</v>
      </c>
      <c r="AB122" s="188">
        <f>IF(C122 = FundCurrency,1,_xll.BDP(J122,$AB$7)*K122)</f>
        <v>9.6561000000000003</v>
      </c>
      <c r="AC122" s="186">
        <f t="shared" si="79"/>
        <v>0</v>
      </c>
      <c r="AE122" s="198"/>
    </row>
    <row r="123" spans="1:31" s="44" customFormat="1" x14ac:dyDescent="0.2">
      <c r="B123" s="44" t="s">
        <v>167</v>
      </c>
      <c r="C123" s="44" t="str">
        <f>_xll.BDP(B123,$C$7)</f>
        <v>NOK</v>
      </c>
      <c r="D123" s="44" t="str">
        <f>_xll.BDP(B123,$D$7)</f>
        <v>PETROLEUM GEO-SERVICES</v>
      </c>
      <c r="E123" s="67">
        <f>_xll.BDP(B123,$E$7)</f>
        <v>22.41</v>
      </c>
      <c r="F123" s="67">
        <f>_xll.BDP(B123,$F$7)</f>
        <v>23.14</v>
      </c>
      <c r="G123" s="68">
        <f t="shared" si="67"/>
        <v>0.73000000000000043</v>
      </c>
      <c r="H123" s="76">
        <f t="shared" si="68"/>
        <v>3.2574743418116934</v>
      </c>
      <c r="I123" s="25">
        <v>-153000</v>
      </c>
      <c r="J123" s="49" t="str">
        <f t="shared" si="69"/>
        <v>EURNOK Curncy</v>
      </c>
      <c r="K123" s="49">
        <f>IF(C123 = FundCurrency,1,_xll.BDP(J123,$K$7))</f>
        <v>1</v>
      </c>
      <c r="L123" s="69">
        <f>IF(C123 = FundCurrency,1,_xll.BDP(J123,$L$7)*K123)</f>
        <v>9.6689000000000007</v>
      </c>
      <c r="M123" s="70">
        <f t="shared" si="70"/>
        <v>-11551.469143335855</v>
      </c>
      <c r="N123" s="79">
        <f t="shared" si="71"/>
        <v>-6.7811941183798437E-5</v>
      </c>
      <c r="O123" s="70">
        <f t="shared" si="72"/>
        <v>-366165.7479134131</v>
      </c>
      <c r="P123" s="85">
        <f t="shared" si="73"/>
        <v>-0.21495456424562945</v>
      </c>
      <c r="Q123" s="82">
        <f t="shared" si="74"/>
        <v>-0.21495456424562945</v>
      </c>
      <c r="R123" s="163">
        <f t="shared" si="75"/>
        <v>0</v>
      </c>
      <c r="S123" s="33">
        <f t="shared" si="76"/>
        <v>1</v>
      </c>
      <c r="U123" s="44">
        <v>1</v>
      </c>
      <c r="V123" s="154">
        <f t="shared" si="77"/>
        <v>0</v>
      </c>
      <c r="W123" s="154">
        <f t="shared" si="78"/>
        <v>0</v>
      </c>
      <c r="X123" s="201"/>
      <c r="Y123" s="19"/>
      <c r="Z123" s="187"/>
      <c r="AA123" s="185">
        <v>0</v>
      </c>
      <c r="AB123" s="188">
        <f>IF(C123 = FundCurrency,1,_xll.BDP(J123,$AB$7)*K123)</f>
        <v>9.6561000000000003</v>
      </c>
      <c r="AC123" s="186">
        <f t="shared" si="79"/>
        <v>0</v>
      </c>
      <c r="AE123" s="198"/>
    </row>
    <row r="124" spans="1:31" s="44" customFormat="1" x14ac:dyDescent="0.2">
      <c r="B124" s="44" t="s">
        <v>166</v>
      </c>
      <c r="C124" s="44" t="str">
        <f>_xll.BDP(B124,$C$7)</f>
        <v>NOK</v>
      </c>
      <c r="D124" s="44" t="str">
        <f>_xll.BDP(B124,$D$7)</f>
        <v>SEADRILL LTD</v>
      </c>
      <c r="E124" s="67">
        <f>_xll.BDP(B124,$E$7)</f>
        <v>2.1</v>
      </c>
      <c r="F124" s="67">
        <f>_xll.BDP(B124,$F$7)</f>
        <v>2.06</v>
      </c>
      <c r="G124" s="68">
        <f t="shared" si="67"/>
        <v>-4.0000000000000036E-2</v>
      </c>
      <c r="H124" s="76">
        <f t="shared" si="68"/>
        <v>-1.9047619047619064</v>
      </c>
      <c r="I124" s="25">
        <v>-2162000</v>
      </c>
      <c r="J124" s="49" t="str">
        <f t="shared" si="69"/>
        <v>EURNOK Curncy</v>
      </c>
      <c r="K124" s="49">
        <f>IF(C124 = FundCurrency,1,_xll.BDP(J124,$K$7))</f>
        <v>1</v>
      </c>
      <c r="L124" s="69">
        <f>IF(C124 = FundCurrency,1,_xll.BDP(J124,$L$7)*K124)</f>
        <v>9.6689000000000007</v>
      </c>
      <c r="M124" s="70">
        <f t="shared" si="70"/>
        <v>8944.1404916795145</v>
      </c>
      <c r="N124" s="79">
        <f t="shared" si="71"/>
        <v>5.2505834663576772E-5</v>
      </c>
      <c r="O124" s="70">
        <f t="shared" si="72"/>
        <v>-460623.23532149463</v>
      </c>
      <c r="P124" s="85">
        <f t="shared" si="73"/>
        <v>-0.2704050485174202</v>
      </c>
      <c r="Q124" s="82">
        <f t="shared" si="74"/>
        <v>-0.2704050485174202</v>
      </c>
      <c r="R124" s="163">
        <f t="shared" si="75"/>
        <v>0</v>
      </c>
      <c r="S124" s="33">
        <f t="shared" si="76"/>
        <v>1</v>
      </c>
      <c r="U124" s="44">
        <v>1</v>
      </c>
      <c r="V124" s="154">
        <f t="shared" si="77"/>
        <v>5.2505834663576772E-5</v>
      </c>
      <c r="W124" s="154">
        <f t="shared" si="78"/>
        <v>0</v>
      </c>
      <c r="X124" s="201"/>
      <c r="Y124" s="19"/>
      <c r="Z124" s="187"/>
      <c r="AA124" s="185">
        <v>0</v>
      </c>
      <c r="AB124" s="188">
        <f>IF(C124 = FundCurrency,1,_xll.BDP(J124,$AB$7)*K124)</f>
        <v>9.6561000000000003</v>
      </c>
      <c r="AC124" s="186">
        <f t="shared" si="79"/>
        <v>0</v>
      </c>
      <c r="AE124" s="198"/>
    </row>
    <row r="125" spans="1:31" s="44" customFormat="1" x14ac:dyDescent="0.2">
      <c r="A125" s="46" t="s">
        <v>164</v>
      </c>
      <c r="B125" s="46" t="s">
        <v>293</v>
      </c>
      <c r="C125" s="46"/>
      <c r="D125" s="48" t="s">
        <v>165</v>
      </c>
      <c r="E125" s="71"/>
      <c r="F125" s="71"/>
      <c r="G125" s="72"/>
      <c r="H125" s="77"/>
      <c r="I125" s="41"/>
      <c r="J125" s="50"/>
      <c r="K125" s="50"/>
      <c r="L125" s="73"/>
      <c r="M125" s="74">
        <f t="shared" ref="M125:R125" si="80" xml:space="preserve"> SUM(M118:M124)</f>
        <v>-53694.105844512029</v>
      </c>
      <c r="N125" s="80">
        <f t="shared" si="80"/>
        <v>-3.1520679337530692E-4</v>
      </c>
      <c r="O125" s="74">
        <f t="shared" si="80"/>
        <v>10110595.434847811</v>
      </c>
      <c r="P125" s="86">
        <f t="shared" si="80"/>
        <v>5.9353411627006798</v>
      </c>
      <c r="Q125" s="83">
        <f t="shared" si="80"/>
        <v>-0.82436163997837564</v>
      </c>
      <c r="R125" s="164">
        <f t="shared" si="80"/>
        <v>6.7597028026790555</v>
      </c>
      <c r="S125" s="39"/>
      <c r="T125" s="46"/>
      <c r="V125" s="155">
        <f xml:space="preserve"> SUM(V118:V124)</f>
        <v>5.9263350156241335E-5</v>
      </c>
      <c r="W125" s="155">
        <f xml:space="preserve"> SUM(W118:W124)</f>
        <v>1.4816812612724462E-4</v>
      </c>
      <c r="X125" s="201"/>
      <c r="Y125" s="19"/>
      <c r="Z125" s="189"/>
      <c r="AA125" s="185"/>
      <c r="AB125" s="188"/>
      <c r="AC125" s="191">
        <f xml:space="preserve"> SUM(AC118:AC124)</f>
        <v>0</v>
      </c>
      <c r="AE125" s="198"/>
    </row>
    <row r="126" spans="1:31" s="44" customFormat="1" x14ac:dyDescent="0.2">
      <c r="E126" s="67"/>
      <c r="F126" s="67"/>
      <c r="G126" s="68"/>
      <c r="H126" s="76"/>
      <c r="I126" s="25"/>
      <c r="J126" s="49"/>
      <c r="K126" s="49"/>
      <c r="L126" s="69"/>
      <c r="M126" s="70"/>
      <c r="N126" s="79"/>
      <c r="O126" s="70"/>
      <c r="P126" s="85"/>
      <c r="Q126" s="82"/>
      <c r="R126" s="163"/>
      <c r="S126" s="33"/>
      <c r="V126" s="154"/>
      <c r="W126" s="154"/>
      <c r="X126" s="201"/>
      <c r="Y126" s="19"/>
      <c r="Z126" s="187"/>
      <c r="AA126" s="185"/>
      <c r="AB126" s="188"/>
      <c r="AC126" s="186"/>
      <c r="AE126" s="198"/>
    </row>
    <row r="127" spans="1:31" s="44" customFormat="1" x14ac:dyDescent="0.2">
      <c r="B127" s="44" t="s">
        <v>163</v>
      </c>
      <c r="C127" s="44" t="str">
        <f>_xll.BDP(B127,$C$7)</f>
        <v>ZAr</v>
      </c>
      <c r="D127" s="44" t="str">
        <f>_xll.BDP(B127,$D$7)</f>
        <v>AFRICAN PHOENIX INV LTD</v>
      </c>
      <c r="E127" s="67">
        <f>_xll.BDP(B127,$E$7)</f>
        <v>64</v>
      </c>
      <c r="F127" s="67">
        <f>_xll.BDP(B127,$F$7)</f>
        <v>65</v>
      </c>
      <c r="G127" s="68">
        <f>IF(OR(F127="#N/A N/A",E127="#N/A N/A"),0,  F127 - E127)</f>
        <v>1</v>
      </c>
      <c r="H127" s="76">
        <f>IF(OR(E127=0,E127="#N/A N/A"),0,G127 / E127*100)</f>
        <v>1.5625</v>
      </c>
      <c r="I127" s="25">
        <v>-4310000</v>
      </c>
      <c r="J127" s="49" t="str">
        <f>CONCATENATE(FundCurrency,C127, " Curncy")</f>
        <v>EURZAr Curncy</v>
      </c>
      <c r="K127" s="49">
        <f>IF(C127 = FundCurrency,1,_xll.BDP(J127,$K$7))</f>
        <v>1</v>
      </c>
      <c r="L127" s="69">
        <f>IF(C127 = FundCurrency,1,_xll.BDP(J127,$L$7)*K127)</f>
        <v>14.4861</v>
      </c>
      <c r="M127" s="70">
        <f>G127*I127*S127/L127</f>
        <v>-2975.2659445951635</v>
      </c>
      <c r="N127" s="79">
        <f>M127 / NAV</f>
        <v>-1.746605187076503E-5</v>
      </c>
      <c r="O127" s="70">
        <f>F127*I127*S127/L127</f>
        <v>-193392.28639868562</v>
      </c>
      <c r="P127" s="85">
        <f>O127 / NAV*100</f>
        <v>-0.11352933715997268</v>
      </c>
      <c r="Q127" s="82">
        <f>IF(P127&lt;0,P127,0)</f>
        <v>-0.11352933715997268</v>
      </c>
      <c r="R127" s="163">
        <f>IF(P127&gt;0,P127,0)</f>
        <v>0</v>
      </c>
      <c r="S127" s="33">
        <f>IF(EXACT(C127,UPPER(C127)),1,0.01)/U127</f>
        <v>0.01</v>
      </c>
      <c r="U127" s="44">
        <v>1</v>
      </c>
      <c r="V127" s="154">
        <f>IF(AND(P127&lt;0,N127&gt;0),N127,0)</f>
        <v>0</v>
      </c>
      <c r="W127" s="154">
        <f>IF(AND(P127&gt;0,N127&gt;0),N127,0)</f>
        <v>0</v>
      </c>
      <c r="X127" s="201"/>
      <c r="Y127" s="19"/>
      <c r="Z127" s="187"/>
      <c r="AA127" s="185">
        <v>0</v>
      </c>
      <c r="AB127" s="188">
        <f>IF(C127 = FundCurrency,1,_xll.BDP(J127,$AB$7)*K127)</f>
        <v>14.4937</v>
      </c>
      <c r="AC127" s="186">
        <f>Y127*AA127*S127/AB127 / PreviousNAV</f>
        <v>0</v>
      </c>
      <c r="AE127" s="198"/>
    </row>
    <row r="128" spans="1:31" s="44" customFormat="1" x14ac:dyDescent="0.2">
      <c r="B128" s="44" t="s">
        <v>162</v>
      </c>
      <c r="C128" s="44" t="str">
        <f>_xll.BDP(B128,$C$7)</f>
        <v>ZAr</v>
      </c>
      <c r="D128" s="44" t="str">
        <f>_xll.BDP(B128,$D$7)</f>
        <v>KUMBA IRON ORE LTD</v>
      </c>
      <c r="E128" s="67">
        <f>_xll.BDP(B128,$E$7)</f>
        <v>32478</v>
      </c>
      <c r="F128" s="67">
        <f>_xll.BDP(B128,$F$7)</f>
        <v>32952</v>
      </c>
      <c r="G128" s="68">
        <f>IF(OR(F128="#N/A N/A",E128="#N/A N/A"),0,  F128 - E128)</f>
        <v>474</v>
      </c>
      <c r="H128" s="76">
        <f>IF(OR(E128=0,E128="#N/A N/A"),0,G128 / E128*100)</f>
        <v>1.459449473489747</v>
      </c>
      <c r="I128" s="25">
        <v>-64662</v>
      </c>
      <c r="J128" s="49" t="str">
        <f>CONCATENATE(FundCurrency,C128, " Curncy")</f>
        <v>EURZAr Curncy</v>
      </c>
      <c r="K128" s="49">
        <f>IF(C128 = FundCurrency,1,_xll.BDP(J128,$K$7))</f>
        <v>1</v>
      </c>
      <c r="L128" s="69">
        <f>IF(C128 = FundCurrency,1,_xll.BDP(J128,$L$7)*K128)</f>
        <v>14.4861</v>
      </c>
      <c r="M128" s="70">
        <f>G128*I128*S128/L128</f>
        <v>-21158.067388738171</v>
      </c>
      <c r="N128" s="79">
        <f>M128 / NAV</f>
        <v>-1.2420667912667091E-4</v>
      </c>
      <c r="O128" s="70">
        <f>F128*I128*S128/L128</f>
        <v>-1470887.418974051</v>
      </c>
      <c r="P128" s="85">
        <f>O128 / NAV*100</f>
        <v>-0.86347225539705885</v>
      </c>
      <c r="Q128" s="82">
        <f>IF(P128&lt;0,P128,0)</f>
        <v>-0.86347225539705885</v>
      </c>
      <c r="R128" s="163">
        <f>IF(P128&gt;0,P128,0)</f>
        <v>0</v>
      </c>
      <c r="S128" s="33">
        <f>IF(EXACT(C128,UPPER(C128)),1,0.01)/U128</f>
        <v>0.01</v>
      </c>
      <c r="U128" s="44">
        <v>1</v>
      </c>
      <c r="V128" s="154">
        <f>IF(AND(P128&lt;0,N128&gt;0),N128,0)</f>
        <v>0</v>
      </c>
      <c r="W128" s="154">
        <f>IF(AND(P128&gt;0,N128&gt;0),N128,0)</f>
        <v>0</v>
      </c>
      <c r="X128" s="201"/>
      <c r="Y128" s="19"/>
      <c r="Z128" s="187"/>
      <c r="AA128" s="185">
        <v>0</v>
      </c>
      <c r="AB128" s="188">
        <f>IF(C128 = FundCurrency,1,_xll.BDP(J128,$AB$7)*K128)</f>
        <v>14.4937</v>
      </c>
      <c r="AC128" s="186">
        <f>Y128*AA128*S128/AB128 / PreviousNAV</f>
        <v>0</v>
      </c>
      <c r="AE128" s="198"/>
    </row>
    <row r="129" spans="1:31" s="44" customFormat="1" x14ac:dyDescent="0.2">
      <c r="A129" s="46" t="s">
        <v>160</v>
      </c>
      <c r="B129" s="46" t="s">
        <v>294</v>
      </c>
      <c r="C129" s="46"/>
      <c r="D129" s="48" t="s">
        <v>161</v>
      </c>
      <c r="E129" s="71"/>
      <c r="F129" s="71"/>
      <c r="G129" s="72"/>
      <c r="H129" s="77"/>
      <c r="I129" s="41"/>
      <c r="J129" s="50"/>
      <c r="K129" s="50"/>
      <c r="L129" s="73"/>
      <c r="M129" s="74">
        <f t="shared" ref="M129:R129" si="81" xml:space="preserve"> SUM(M127:M128)</f>
        <v>-24133.333333333336</v>
      </c>
      <c r="N129" s="80">
        <f t="shared" si="81"/>
        <v>-1.4167273099743594E-4</v>
      </c>
      <c r="O129" s="74">
        <f t="shared" si="81"/>
        <v>-1664279.7053727366</v>
      </c>
      <c r="P129" s="86">
        <f t="shared" si="81"/>
        <v>-0.97700159255703156</v>
      </c>
      <c r="Q129" s="83">
        <f t="shared" si="81"/>
        <v>-0.97700159255703156</v>
      </c>
      <c r="R129" s="164">
        <f t="shared" si="81"/>
        <v>0</v>
      </c>
      <c r="S129" s="39"/>
      <c r="T129" s="46"/>
      <c r="V129" s="155">
        <f xml:space="preserve"> SUM(V127:V128)</f>
        <v>0</v>
      </c>
      <c r="W129" s="155">
        <f xml:space="preserve"> SUM(W127:W128)</f>
        <v>0</v>
      </c>
      <c r="X129" s="201"/>
      <c r="Y129" s="19"/>
      <c r="Z129" s="189"/>
      <c r="AA129" s="185"/>
      <c r="AB129" s="188"/>
      <c r="AC129" s="191">
        <f xml:space="preserve"> SUM(AC127:AC128)</f>
        <v>0</v>
      </c>
      <c r="AE129" s="198"/>
    </row>
    <row r="130" spans="1:31" s="44" customFormat="1" x14ac:dyDescent="0.2">
      <c r="E130" s="67"/>
      <c r="F130" s="67"/>
      <c r="G130" s="68"/>
      <c r="H130" s="76"/>
      <c r="I130" s="25"/>
      <c r="J130" s="49"/>
      <c r="K130" s="49"/>
      <c r="L130" s="69"/>
      <c r="M130" s="70"/>
      <c r="N130" s="79"/>
      <c r="O130" s="70"/>
      <c r="P130" s="85"/>
      <c r="Q130" s="82"/>
      <c r="R130" s="163"/>
      <c r="S130" s="33"/>
      <c r="V130" s="154"/>
      <c r="W130" s="154"/>
      <c r="X130" s="201"/>
      <c r="Y130" s="19"/>
      <c r="Z130" s="187"/>
      <c r="AA130" s="185"/>
      <c r="AB130" s="188"/>
      <c r="AC130" s="186"/>
      <c r="AE130" s="198"/>
    </row>
    <row r="131" spans="1:31" s="44" customFormat="1" x14ac:dyDescent="0.2">
      <c r="B131" s="44" t="s">
        <v>159</v>
      </c>
      <c r="C131" s="44" t="str">
        <f>_xll.BDP(B131,$C$7)</f>
        <v>SEK</v>
      </c>
      <c r="D131" s="44" t="str">
        <f>_xll.BDP(B131,$D$7)</f>
        <v>CLOETTA AB-B SHS</v>
      </c>
      <c r="E131" s="67">
        <f>_xll.BDP(B131,$E$7)</f>
        <v>32.92</v>
      </c>
      <c r="F131" s="67">
        <f>_xll.BDP(B131,$F$7)</f>
        <v>32.74</v>
      </c>
      <c r="G131" s="68">
        <f>IF(OR(F131="#N/A N/A",E131="#N/A N/A"),0,  F131 - E131)</f>
        <v>-0.17999999999999972</v>
      </c>
      <c r="H131" s="76">
        <f>IF(OR(E131=0,E131="#N/A N/A"),0,G131 / E131*100)</f>
        <v>-0.54678007290400876</v>
      </c>
      <c r="I131" s="25">
        <v>110000</v>
      </c>
      <c r="J131" s="49" t="str">
        <f>CONCATENATE(FundCurrency,C131, " Curncy")</f>
        <v>EURSEK Curncy</v>
      </c>
      <c r="K131" s="49">
        <f>IF(C131 = FundCurrency,1,_xll.BDP(J131,$K$7))</f>
        <v>1</v>
      </c>
      <c r="L131" s="69">
        <f>IF(C131 = FundCurrency,1,_xll.BDP(J131,$L$7)*K131)</f>
        <v>9.9743999999999993</v>
      </c>
      <c r="M131" s="70">
        <f>G131*I131*S131/L131</f>
        <v>-1985.0818094321432</v>
      </c>
      <c r="N131" s="79">
        <f>M131 / NAV</f>
        <v>-1.1653258060590473E-5</v>
      </c>
      <c r="O131" s="70">
        <f>F131*I131*S131/L131</f>
        <v>361064.32467115822</v>
      </c>
      <c r="P131" s="85">
        <f>O131 / NAV*100</f>
        <v>0.21195981605762931</v>
      </c>
      <c r="Q131" s="82">
        <f>IF(P131&lt;0,P131,0)</f>
        <v>0</v>
      </c>
      <c r="R131" s="163">
        <f>IF(P131&gt;0,P131,0)</f>
        <v>0.21195981605762931</v>
      </c>
      <c r="S131" s="33">
        <f>IF(EXACT(C131,UPPER(C131)),1,0.01)/U131</f>
        <v>1</v>
      </c>
      <c r="U131" s="44">
        <v>1</v>
      </c>
      <c r="V131" s="154">
        <f>IF(AND(P131&lt;0,N131&gt;0),N131,0)</f>
        <v>0</v>
      </c>
      <c r="W131" s="154">
        <f>IF(AND(P131&gt;0,N131&gt;0),N131,0)</f>
        <v>0</v>
      </c>
      <c r="X131" s="201"/>
      <c r="Y131" s="19"/>
      <c r="Z131" s="187"/>
      <c r="AA131" s="185">
        <v>0</v>
      </c>
      <c r="AB131" s="188">
        <f>IF(C131 = FundCurrency,1,_xll.BDP(J131,$AB$7)*K131)</f>
        <v>9.9091000000000005</v>
      </c>
      <c r="AC131" s="186">
        <f>Y131*AA131*S131/AB131 / PreviousNAV</f>
        <v>0</v>
      </c>
      <c r="AE131" s="198"/>
    </row>
    <row r="132" spans="1:31" s="44" customFormat="1" x14ac:dyDescent="0.2">
      <c r="B132" s="44" t="s">
        <v>158</v>
      </c>
      <c r="C132" s="44" t="str">
        <f>_xll.BDP(B132,$C$7)</f>
        <v>SEK</v>
      </c>
      <c r="D132" s="44" t="str">
        <f>_xll.BDP(B132,$D$7)</f>
        <v>GETINGE AB-B SHS</v>
      </c>
      <c r="E132" s="67">
        <f>_xll.BDP(B132,$E$7)</f>
        <v>101.15</v>
      </c>
      <c r="F132" s="67">
        <f>_xll.BDP(B132,$F$7)</f>
        <v>102</v>
      </c>
      <c r="G132" s="68">
        <f>IF(OR(F132="#N/A N/A",E132="#N/A N/A"),0,  F132 - E132)</f>
        <v>0.84999999999999432</v>
      </c>
      <c r="H132" s="76">
        <f>IF(OR(E132=0,E132="#N/A N/A"),0,G132 / E132*100)</f>
        <v>0.84033613445377597</v>
      </c>
      <c r="I132" s="25">
        <v>-68000</v>
      </c>
      <c r="J132" s="49" t="str">
        <f>CONCATENATE(FundCurrency,C132, " Curncy")</f>
        <v>EURSEK Curncy</v>
      </c>
      <c r="K132" s="49">
        <f>IF(C132 = FundCurrency,1,_xll.BDP(J132,$K$7))</f>
        <v>1</v>
      </c>
      <c r="L132" s="69">
        <f>IF(C132 = FundCurrency,1,_xll.BDP(J132,$L$7)*K132)</f>
        <v>9.9743999999999993</v>
      </c>
      <c r="M132" s="70">
        <f>G132*I132*S132/L132</f>
        <v>-5794.8347770291566</v>
      </c>
      <c r="N132" s="79">
        <f>M132 / NAV</f>
        <v>-3.4018096762733634E-5</v>
      </c>
      <c r="O132" s="70">
        <f>F132*I132*S132/L132</f>
        <v>-695380.17324350344</v>
      </c>
      <c r="P132" s="85">
        <f>O132 / NAV*100</f>
        <v>-0.40821716115280632</v>
      </c>
      <c r="Q132" s="82">
        <f>IF(P132&lt;0,P132,0)</f>
        <v>-0.40821716115280632</v>
      </c>
      <c r="R132" s="163">
        <f>IF(P132&gt;0,P132,0)</f>
        <v>0</v>
      </c>
      <c r="S132" s="33">
        <f>IF(EXACT(C132,UPPER(C132)),1,0.01)/U132</f>
        <v>1</v>
      </c>
      <c r="U132" s="44">
        <v>1</v>
      </c>
      <c r="V132" s="154">
        <f>IF(AND(P132&lt;0,N132&gt;0),N132,0)</f>
        <v>0</v>
      </c>
      <c r="W132" s="154">
        <f>IF(AND(P132&gt;0,N132&gt;0),N132,0)</f>
        <v>0</v>
      </c>
      <c r="X132" s="201"/>
      <c r="Y132" s="19"/>
      <c r="Z132" s="187"/>
      <c r="AA132" s="185">
        <v>0</v>
      </c>
      <c r="AB132" s="188">
        <f>IF(C132 = FundCurrency,1,_xll.BDP(J132,$AB$7)*K132)</f>
        <v>9.9091000000000005</v>
      </c>
      <c r="AC132" s="186">
        <f>Y132*AA132*S132/AB132 / PreviousNAV</f>
        <v>0</v>
      </c>
      <c r="AE132" s="198"/>
    </row>
    <row r="133" spans="1:31" s="44" customFormat="1" x14ac:dyDescent="0.2">
      <c r="B133" s="44" t="s">
        <v>157</v>
      </c>
      <c r="C133" s="44" t="str">
        <f>_xll.BDP(B133,$C$7)</f>
        <v>SEK</v>
      </c>
      <c r="D133" s="44" t="str">
        <f>_xll.BDP(B133,$D$7)</f>
        <v>HEXAGON AB-B SHS</v>
      </c>
      <c r="E133" s="67">
        <f>_xll.BDP(B133,$E$7)</f>
        <v>483.3</v>
      </c>
      <c r="F133" s="67">
        <f>_xll.BDP(B133,$F$7)</f>
        <v>488</v>
      </c>
      <c r="G133" s="68">
        <f>IF(OR(F133="#N/A N/A",E133="#N/A N/A"),0,  F133 - E133)</f>
        <v>4.6999999999999886</v>
      </c>
      <c r="H133" s="76">
        <f>IF(OR(E133=0,E133="#N/A N/A"),0,G133 / E133*100)</f>
        <v>0.97248086074901485</v>
      </c>
      <c r="I133" s="25">
        <v>-2797</v>
      </c>
      <c r="J133" s="49" t="str">
        <f>CONCATENATE(FundCurrency,C133, " Curncy")</f>
        <v>EURSEK Curncy</v>
      </c>
      <c r="K133" s="49">
        <f>IF(C133 = FundCurrency,1,_xll.BDP(J133,$K$7))</f>
        <v>1</v>
      </c>
      <c r="L133" s="69">
        <f>IF(C133 = FundCurrency,1,_xll.BDP(J133,$L$7)*K133)</f>
        <v>9.9743999999999993</v>
      </c>
      <c r="M133" s="70">
        <f>G133*I133*S133/L133</f>
        <v>-1317.9639878087874</v>
      </c>
      <c r="N133" s="79">
        <f>M133 / NAV</f>
        <v>-7.7369982393290984E-6</v>
      </c>
      <c r="O133" s="70">
        <f>F133*I133*S133/L133</f>
        <v>-136843.92043631698</v>
      </c>
      <c r="P133" s="85">
        <f>O133 / NAV*100</f>
        <v>-8.0333088101970429E-2</v>
      </c>
      <c r="Q133" s="82">
        <f>IF(P133&lt;0,P133,0)</f>
        <v>-8.0333088101970429E-2</v>
      </c>
      <c r="R133" s="163">
        <f>IF(P133&gt;0,P133,0)</f>
        <v>0</v>
      </c>
      <c r="S133" s="33">
        <f>IF(EXACT(C133,UPPER(C133)),1,0.01)/U133</f>
        <v>1</v>
      </c>
      <c r="U133" s="44">
        <v>1</v>
      </c>
      <c r="V133" s="154">
        <f>IF(AND(P133&lt;0,N133&gt;0),N133,0)</f>
        <v>0</v>
      </c>
      <c r="W133" s="154">
        <f>IF(AND(P133&gt;0,N133&gt;0),N133,0)</f>
        <v>0</v>
      </c>
      <c r="X133" s="201"/>
      <c r="Y133" s="19"/>
      <c r="Z133" s="187"/>
      <c r="AA133" s="185">
        <v>0</v>
      </c>
      <c r="AB133" s="188">
        <f>IF(C133 = FundCurrency,1,_xll.BDP(J133,$AB$7)*K133)</f>
        <v>9.9091000000000005</v>
      </c>
      <c r="AC133" s="186">
        <f>Y133*AA133*S133/AB133 / PreviousNAV</f>
        <v>0</v>
      </c>
      <c r="AE133" s="198"/>
    </row>
    <row r="134" spans="1:31" s="44" customFormat="1" x14ac:dyDescent="0.2">
      <c r="B134" s="44" t="s">
        <v>156</v>
      </c>
      <c r="C134" s="44" t="str">
        <f>_xll.BDP(B134,$C$7)</f>
        <v>SEK</v>
      </c>
      <c r="D134" s="44" t="str">
        <f>_xll.BDP(B134,$D$7)</f>
        <v>JM AB</v>
      </c>
      <c r="E134" s="67">
        <f>_xll.BDP(B134,$E$7)</f>
        <v>192.45</v>
      </c>
      <c r="F134" s="67">
        <f>_xll.BDP(B134,$F$7)</f>
        <v>186.55</v>
      </c>
      <c r="G134" s="68">
        <f>IF(OR(F134="#N/A N/A",E134="#N/A N/A"),0,  F134 - E134)</f>
        <v>-5.8999999999999773</v>
      </c>
      <c r="H134" s="76">
        <f>IF(OR(E134=0,E134="#N/A N/A"),0,G134 / E134*100)</f>
        <v>-3.0657313587944808</v>
      </c>
      <c r="I134" s="25">
        <v>-11639</v>
      </c>
      <c r="J134" s="49" t="str">
        <f>CONCATENATE(FundCurrency,C134, " Curncy")</f>
        <v>EURSEK Curncy</v>
      </c>
      <c r="K134" s="49">
        <f>IF(C134 = FundCurrency,1,_xll.BDP(J134,$K$7))</f>
        <v>1</v>
      </c>
      <c r="L134" s="69">
        <f>IF(C134 = FundCurrency,1,_xll.BDP(J134,$L$7)*K134)</f>
        <v>9.9743999999999993</v>
      </c>
      <c r="M134" s="70">
        <f>G134*I134*S134/L134</f>
        <v>6884.6346647417122</v>
      </c>
      <c r="N134" s="79">
        <f>M134 / NAV</f>
        <v>4.0415676583159187E-5</v>
      </c>
      <c r="O134" s="70">
        <f>F134*I134*S134/L134</f>
        <v>-217682.81300128333</v>
      </c>
      <c r="P134" s="85">
        <f>O134 / NAV*100</f>
        <v>-0.12778888926420978</v>
      </c>
      <c r="Q134" s="82">
        <f>IF(P134&lt;0,P134,0)</f>
        <v>-0.12778888926420978</v>
      </c>
      <c r="R134" s="163">
        <f>IF(P134&gt;0,P134,0)</f>
        <v>0</v>
      </c>
      <c r="S134" s="33">
        <f>IF(EXACT(C134,UPPER(C134)),1,0.01)/U134</f>
        <v>1</v>
      </c>
      <c r="U134" s="44">
        <v>1</v>
      </c>
      <c r="V134" s="154">
        <f>IF(AND(P134&lt;0,N134&gt;0),N134,0)</f>
        <v>4.0415676583159187E-5</v>
      </c>
      <c r="W134" s="154">
        <f>IF(AND(P134&gt;0,N134&gt;0),N134,0)</f>
        <v>0</v>
      </c>
      <c r="X134" s="201"/>
      <c r="Y134" s="19"/>
      <c r="Z134" s="187"/>
      <c r="AA134" s="185">
        <v>0</v>
      </c>
      <c r="AB134" s="188">
        <f>IF(C134 = FundCurrency,1,_xll.BDP(J134,$AB$7)*K134)</f>
        <v>9.9091000000000005</v>
      </c>
      <c r="AC134" s="186">
        <f>Y134*AA134*S134/AB134 / PreviousNAV</f>
        <v>0</v>
      </c>
      <c r="AE134" s="198"/>
    </row>
    <row r="135" spans="1:31" s="44" customFormat="1" x14ac:dyDescent="0.2">
      <c r="B135" s="44" t="s">
        <v>155</v>
      </c>
      <c r="C135" s="44" t="str">
        <f>_xll.BDP(B135,$C$7)</f>
        <v>SEK</v>
      </c>
      <c r="D135" s="44" t="str">
        <f>_xll.BDP(B135,$D$7)</f>
        <v>ERICSSON LM-B SHS</v>
      </c>
      <c r="E135" s="67">
        <f>_xll.BDP(B135,$E$7)</f>
        <v>53.48</v>
      </c>
      <c r="F135" s="67">
        <f>_xll.BDP(B135,$F$7)</f>
        <v>54.68</v>
      </c>
      <c r="G135" s="68">
        <f>IF(OR(F135="#N/A N/A",E135="#N/A N/A"),0,  F135 - E135)</f>
        <v>1.2000000000000028</v>
      </c>
      <c r="H135" s="76">
        <f>IF(OR(E135=0,E135="#N/A N/A"),0,G135 / E135*100)</f>
        <v>2.2438294689603646</v>
      </c>
      <c r="I135" s="25">
        <v>182000</v>
      </c>
      <c r="J135" s="49" t="str">
        <f>CONCATENATE(FundCurrency,C135, " Curncy")</f>
        <v>EURSEK Curncy</v>
      </c>
      <c r="K135" s="49">
        <f>IF(C135 = FundCurrency,1,_xll.BDP(J135,$K$7))</f>
        <v>1</v>
      </c>
      <c r="L135" s="69">
        <f>IF(C135 = FundCurrency,1,_xll.BDP(J135,$L$7)*K135)</f>
        <v>9.9743999999999993</v>
      </c>
      <c r="M135" s="70">
        <f>G135*I135*S135/L135</f>
        <v>21896.05389797888</v>
      </c>
      <c r="N135" s="79">
        <f>M135 / NAV</f>
        <v>1.2853896769863483E-4</v>
      </c>
      <c r="O135" s="70">
        <f>F135*I135*S135/L135</f>
        <v>997730.18928456854</v>
      </c>
      <c r="P135" s="85">
        <f>O135 / NAV*100</f>
        <v>0.58570922948011117</v>
      </c>
      <c r="Q135" s="82">
        <f>IF(P135&lt;0,P135,0)</f>
        <v>0</v>
      </c>
      <c r="R135" s="163">
        <f>IF(P135&gt;0,P135,0)</f>
        <v>0.58570922948011117</v>
      </c>
      <c r="S135" s="33">
        <f>IF(EXACT(C135,UPPER(C135)),1,0.01)/U135</f>
        <v>1</v>
      </c>
      <c r="U135" s="44">
        <v>1</v>
      </c>
      <c r="V135" s="154">
        <f>IF(AND(P135&lt;0,N135&gt;0),N135,0)</f>
        <v>0</v>
      </c>
      <c r="W135" s="154">
        <f>IF(AND(P135&gt;0,N135&gt;0),N135,0)</f>
        <v>1.2853896769863483E-4</v>
      </c>
      <c r="X135" s="201"/>
      <c r="Y135" s="19"/>
      <c r="Z135" s="187"/>
      <c r="AA135" s="185">
        <v>0</v>
      </c>
      <c r="AB135" s="188">
        <f>IF(C135 = FundCurrency,1,_xll.BDP(J135,$AB$7)*K135)</f>
        <v>9.9091000000000005</v>
      </c>
      <c r="AC135" s="186">
        <f>Y135*AA135*S135/AB135 / PreviousNAV</f>
        <v>0</v>
      </c>
      <c r="AE135" s="198"/>
    </row>
    <row r="136" spans="1:31" s="44" customFormat="1" x14ac:dyDescent="0.2">
      <c r="A136" s="46" t="s">
        <v>153</v>
      </c>
      <c r="B136" s="46" t="s">
        <v>295</v>
      </c>
      <c r="C136" s="46"/>
      <c r="D136" s="48" t="s">
        <v>154</v>
      </c>
      <c r="E136" s="71"/>
      <c r="F136" s="71"/>
      <c r="G136" s="72"/>
      <c r="H136" s="77"/>
      <c r="I136" s="41"/>
      <c r="J136" s="50"/>
      <c r="K136" s="50"/>
      <c r="L136" s="73"/>
      <c r="M136" s="74">
        <f t="shared" ref="M136:R136" si="82" xml:space="preserve"> SUM(M131:M135)</f>
        <v>19682.807988450506</v>
      </c>
      <c r="N136" s="80">
        <f t="shared" si="82"/>
        <v>1.1554629121914081E-4</v>
      </c>
      <c r="O136" s="74">
        <f t="shared" si="82"/>
        <v>308887.60727462301</v>
      </c>
      <c r="P136" s="86">
        <f t="shared" si="82"/>
        <v>0.18132990701875396</v>
      </c>
      <c r="Q136" s="83">
        <f t="shared" si="82"/>
        <v>-0.61633913851898647</v>
      </c>
      <c r="R136" s="164">
        <f t="shared" si="82"/>
        <v>0.79766904553774043</v>
      </c>
      <c r="S136" s="39"/>
      <c r="T136" s="46"/>
      <c r="V136" s="155">
        <f xml:space="preserve"> SUM(V131:V135)</f>
        <v>4.0415676583159187E-5</v>
      </c>
      <c r="W136" s="155">
        <f xml:space="preserve"> SUM(W131:W135)</f>
        <v>1.2853896769863483E-4</v>
      </c>
      <c r="X136" s="201"/>
      <c r="Y136" s="19"/>
      <c r="Z136" s="189"/>
      <c r="AA136" s="185"/>
      <c r="AB136" s="188"/>
      <c r="AC136" s="191">
        <f xml:space="preserve"> SUM(AC131:AC135)</f>
        <v>0</v>
      </c>
      <c r="AE136" s="198"/>
    </row>
    <row r="137" spans="1:31" s="44" customFormat="1" x14ac:dyDescent="0.2">
      <c r="E137" s="67"/>
      <c r="F137" s="67"/>
      <c r="G137" s="68"/>
      <c r="H137" s="76"/>
      <c r="I137" s="25"/>
      <c r="J137" s="49"/>
      <c r="K137" s="49"/>
      <c r="L137" s="69"/>
      <c r="M137" s="70"/>
      <c r="N137" s="79"/>
      <c r="O137" s="70"/>
      <c r="P137" s="85"/>
      <c r="Q137" s="82"/>
      <c r="R137" s="163"/>
      <c r="S137" s="33"/>
      <c r="V137" s="154"/>
      <c r="W137" s="154"/>
      <c r="X137" s="201"/>
      <c r="Y137" s="19"/>
      <c r="Z137" s="187"/>
      <c r="AA137" s="185"/>
      <c r="AB137" s="188"/>
      <c r="AC137" s="186"/>
      <c r="AE137" s="198"/>
    </row>
    <row r="138" spans="1:31" s="44" customFormat="1" x14ac:dyDescent="0.2">
      <c r="B138" s="44" t="s">
        <v>152</v>
      </c>
      <c r="C138" s="44" t="str">
        <f>_xll.BDP(B138,$C$7)</f>
        <v>CHF</v>
      </c>
      <c r="D138" s="44" t="str">
        <f>_xll.BDP(B138,$D$7)</f>
        <v>ARYZTA AG</v>
      </c>
      <c r="E138" s="67">
        <f>_xll.BDP(B138,$E$7)</f>
        <v>24.05</v>
      </c>
      <c r="F138" s="67">
        <f>_xll.BDP(B138,$F$7)</f>
        <v>23.96</v>
      </c>
      <c r="G138" s="68">
        <f>IF(OR(F138="#N/A N/A",E138="#N/A N/A"),0,  F138 - E138)</f>
        <v>-8.9999999999999858E-2</v>
      </c>
      <c r="H138" s="76">
        <f>IF(OR(E138=0,E138="#N/A N/A"),0,G138 / E138*100)</f>
        <v>-0.37422037422037363</v>
      </c>
      <c r="I138" s="25">
        <v>-8029</v>
      </c>
      <c r="J138" s="49" t="str">
        <f>CONCATENATE(FundCurrency,C138, " Curncy")</f>
        <v>EURCHF Curncy</v>
      </c>
      <c r="K138" s="49">
        <f>IF(C138 = FundCurrency,1,_xll.BDP(J138,$K$7))</f>
        <v>1</v>
      </c>
      <c r="L138" s="69">
        <f>IF(C138 = FundCurrency,1,_xll.BDP(J138,$L$7)*K138)</f>
        <v>1.15357</v>
      </c>
      <c r="M138" s="70">
        <f>G138*I138*S138/L138</f>
        <v>626.41192125315229</v>
      </c>
      <c r="N138" s="79">
        <f>M138 / NAV</f>
        <v>3.6772992104952291E-6</v>
      </c>
      <c r="O138" s="70">
        <f>F138*I138*S138/L138</f>
        <v>-166764.77370250612</v>
      </c>
      <c r="P138" s="85">
        <f>O138 / NAV*100</f>
        <v>-9.7897876759406463E-2</v>
      </c>
      <c r="Q138" s="82">
        <f>IF(P138&lt;0,P138,0)</f>
        <v>-9.7897876759406463E-2</v>
      </c>
      <c r="R138" s="163">
        <f>IF(P138&gt;0,P138,0)</f>
        <v>0</v>
      </c>
      <c r="S138" s="33">
        <f>IF(EXACT(C138,UPPER(C138)),1,0.01)/U138</f>
        <v>1</v>
      </c>
      <c r="U138" s="44">
        <v>1</v>
      </c>
      <c r="V138" s="154">
        <f>IF(AND(P138&lt;0,N138&gt;0),N138,0)</f>
        <v>3.6772992104952291E-6</v>
      </c>
      <c r="W138" s="154">
        <f>IF(AND(P138&gt;0,N138&gt;0),N138,0)</f>
        <v>0</v>
      </c>
      <c r="X138" s="201"/>
      <c r="Y138" s="19"/>
      <c r="Z138" s="187"/>
      <c r="AA138" s="185">
        <v>0</v>
      </c>
      <c r="AB138" s="188">
        <f>IF(C138 = FundCurrency,1,_xll.BDP(J138,$AB$7)*K138)</f>
        <v>1.1527799999999999</v>
      </c>
      <c r="AC138" s="186">
        <f>Y138*AA138*S138/AB138 / PreviousNAV</f>
        <v>0</v>
      </c>
      <c r="AE138" s="198"/>
    </row>
    <row r="139" spans="1:31" s="44" customFormat="1" x14ac:dyDescent="0.2">
      <c r="B139" s="44" t="s">
        <v>151</v>
      </c>
      <c r="C139" s="44" t="str">
        <f>_xll.BDP(B139,$C$7)</f>
        <v>CHF</v>
      </c>
      <c r="D139" s="44" t="str">
        <f>_xll.BDP(B139,$D$7)</f>
        <v>LAFARGEHOLCIM LTD-REG</v>
      </c>
      <c r="E139" s="67">
        <f>_xll.BDP(B139,$E$7)</f>
        <v>54.6</v>
      </c>
      <c r="F139" s="67">
        <f>_xll.BDP(B139,$F$7)</f>
        <v>55.18</v>
      </c>
      <c r="G139" s="68">
        <f>IF(OR(F139="#N/A N/A",E139="#N/A N/A"),0,  F139 - E139)</f>
        <v>0.57999999999999829</v>
      </c>
      <c r="H139" s="76">
        <f>IF(OR(E139=0,E139="#N/A N/A"),0,G139 / E139*100)</f>
        <v>1.0622710622710592</v>
      </c>
      <c r="I139" s="25">
        <v>-22700</v>
      </c>
      <c r="J139" s="49" t="str">
        <f>CONCATENATE(FundCurrency,C139, " Curncy")</f>
        <v>EURCHF Curncy</v>
      </c>
      <c r="K139" s="49">
        <f>IF(C139 = FundCurrency,1,_xll.BDP(J139,$K$7))</f>
        <v>1</v>
      </c>
      <c r="L139" s="69">
        <f>IF(C139 = FundCurrency,1,_xll.BDP(J139,$L$7)*K139)</f>
        <v>1.15357</v>
      </c>
      <c r="M139" s="70">
        <f>G139*I139*S139/L139</f>
        <v>-11413.264908067964</v>
      </c>
      <c r="N139" s="79">
        <f>M139 / NAV</f>
        <v>-6.7000624687424919E-5</v>
      </c>
      <c r="O139" s="70">
        <f>F139*I139*S139/L139</f>
        <v>-1085834.4097020554</v>
      </c>
      <c r="P139" s="85">
        <f>O139 / NAV*100</f>
        <v>-0.63743008107795129</v>
      </c>
      <c r="Q139" s="82">
        <f>IF(P139&lt;0,P139,0)</f>
        <v>-0.63743008107795129</v>
      </c>
      <c r="R139" s="163">
        <f>IF(P139&gt;0,P139,0)</f>
        <v>0</v>
      </c>
      <c r="S139" s="33">
        <f>IF(EXACT(C139,UPPER(C139)),1,0.01)/U139</f>
        <v>1</v>
      </c>
      <c r="U139" s="44">
        <v>1</v>
      </c>
      <c r="V139" s="154">
        <f>IF(AND(P139&lt;0,N139&gt;0),N139,0)</f>
        <v>0</v>
      </c>
      <c r="W139" s="154">
        <f>IF(AND(P139&gt;0,N139&gt;0),N139,0)</f>
        <v>0</v>
      </c>
      <c r="X139" s="201"/>
      <c r="Y139" s="19"/>
      <c r="Z139" s="187"/>
      <c r="AA139" s="185">
        <v>0</v>
      </c>
      <c r="AB139" s="188">
        <f>IF(C139 = FundCurrency,1,_xll.BDP(J139,$AB$7)*K139)</f>
        <v>1.1527799999999999</v>
      </c>
      <c r="AC139" s="186">
        <f>Y139*AA139*S139/AB139 / PreviousNAV</f>
        <v>0</v>
      </c>
      <c r="AE139" s="198"/>
    </row>
    <row r="140" spans="1:31" s="44" customFormat="1" x14ac:dyDescent="0.2">
      <c r="B140" s="44" t="s">
        <v>150</v>
      </c>
      <c r="C140" s="44" t="str">
        <f>_xll.BDP(B140,$C$7)</f>
        <v>CHF</v>
      </c>
      <c r="D140" s="44" t="str">
        <f>_xll.BDP(B140,$D$7)</f>
        <v>NESTLE SA-REG</v>
      </c>
      <c r="E140" s="67">
        <f>_xll.BDP(B140,$E$7)</f>
        <v>74.959999999999994</v>
      </c>
      <c r="F140" s="67">
        <f>_xll.BDP(B140,$F$7)</f>
        <v>75</v>
      </c>
      <c r="G140" s="68">
        <f>IF(OR(F140="#N/A N/A",E140="#N/A N/A"),0,  F140 - E140)</f>
        <v>4.0000000000006253E-2</v>
      </c>
      <c r="H140" s="76">
        <f>IF(OR(E140=0,E140="#N/A N/A"),0,G140 / E140*100)</f>
        <v>5.3361792956251673E-2</v>
      </c>
      <c r="I140" s="25">
        <v>-5106</v>
      </c>
      <c r="J140" s="49" t="str">
        <f>CONCATENATE(FundCurrency,C140, " Curncy")</f>
        <v>EURCHF Curncy</v>
      </c>
      <c r="K140" s="49">
        <f>IF(C140 = FundCurrency,1,_xll.BDP(J140,$K$7))</f>
        <v>1</v>
      </c>
      <c r="L140" s="69">
        <f>IF(C140 = FundCurrency,1,_xll.BDP(J140,$L$7)*K140)</f>
        <v>1.15357</v>
      </c>
      <c r="M140" s="70">
        <f>G140*I140*S140/L140</f>
        <v>-177.05037405621846</v>
      </c>
      <c r="N140" s="79">
        <f>M140 / NAV</f>
        <v>-1.0393595310771567E-6</v>
      </c>
      <c r="O140" s="70">
        <f>F140*I140*S140/L140</f>
        <v>-331969.45135535771</v>
      </c>
      <c r="P140" s="85">
        <f>O140 / NAV*100</f>
        <v>-0.19487991207693642</v>
      </c>
      <c r="Q140" s="82">
        <f>IF(P140&lt;0,P140,0)</f>
        <v>-0.19487991207693642</v>
      </c>
      <c r="R140" s="163">
        <f>IF(P140&gt;0,P140,0)</f>
        <v>0</v>
      </c>
      <c r="S140" s="33">
        <f>IF(EXACT(C140,UPPER(C140)),1,0.01)/U140</f>
        <v>1</v>
      </c>
      <c r="U140" s="44">
        <v>1</v>
      </c>
      <c r="V140" s="154">
        <f>IF(AND(P140&lt;0,N140&gt;0),N140,0)</f>
        <v>0</v>
      </c>
      <c r="W140" s="154">
        <f>IF(AND(P140&gt;0,N140&gt;0),N140,0)</f>
        <v>0</v>
      </c>
      <c r="X140" s="201"/>
      <c r="Y140" s="19"/>
      <c r="Z140" s="187"/>
      <c r="AA140" s="185">
        <v>0</v>
      </c>
      <c r="AB140" s="188">
        <f>IF(C140 = FundCurrency,1,_xll.BDP(J140,$AB$7)*K140)</f>
        <v>1.1527799999999999</v>
      </c>
      <c r="AC140" s="186">
        <f>Y140*AA140*S140/AB140 / PreviousNAV</f>
        <v>0</v>
      </c>
      <c r="AE140" s="198"/>
    </row>
    <row r="141" spans="1:31" s="44" customFormat="1" x14ac:dyDescent="0.2">
      <c r="B141" s="44" t="s">
        <v>149</v>
      </c>
      <c r="C141" s="44" t="str">
        <f>_xll.BDP(B141,$C$7)</f>
        <v>CHF</v>
      </c>
      <c r="D141" s="44" t="str">
        <f>_xll.BDP(B141,$D$7)</f>
        <v>SWATCH GROUP AG/THE-BR</v>
      </c>
      <c r="E141" s="67">
        <f>_xll.BDP(B141,$E$7)</f>
        <v>408.2</v>
      </c>
      <c r="F141" s="67">
        <f>_xll.BDP(B141,$F$7)</f>
        <v>410</v>
      </c>
      <c r="G141" s="68">
        <f>IF(OR(F141="#N/A N/A",E141="#N/A N/A"),0,  F141 - E141)</f>
        <v>1.8000000000000114</v>
      </c>
      <c r="H141" s="76">
        <f>IF(OR(E141=0,E141="#N/A N/A"),0,G141 / E141*100)</f>
        <v>0.44096031357178134</v>
      </c>
      <c r="I141" s="25">
        <v>-4426</v>
      </c>
      <c r="J141" s="49" t="str">
        <f>CONCATENATE(FundCurrency,C141, " Curncy")</f>
        <v>EURCHF Curncy</v>
      </c>
      <c r="K141" s="49">
        <f>IF(C141 = FundCurrency,1,_xll.BDP(J141,$K$7))</f>
        <v>1</v>
      </c>
      <c r="L141" s="69">
        <f>IF(C141 = FundCurrency,1,_xll.BDP(J141,$L$7)*K141)</f>
        <v>1.15357</v>
      </c>
      <c r="M141" s="70">
        <f>G141*I141*S141/L141</f>
        <v>-6906.212886950987</v>
      </c>
      <c r="N141" s="79">
        <f>M141 / NAV</f>
        <v>-4.054234974629969E-5</v>
      </c>
      <c r="O141" s="70">
        <f>F141*I141*S141/L141</f>
        <v>-1573081.8242499372</v>
      </c>
      <c r="P141" s="85">
        <f>O141 / NAV*100</f>
        <v>-0.92346463311015392</v>
      </c>
      <c r="Q141" s="82">
        <f>IF(P141&lt;0,P141,0)</f>
        <v>-0.92346463311015392</v>
      </c>
      <c r="R141" s="163">
        <f>IF(P141&gt;0,P141,0)</f>
        <v>0</v>
      </c>
      <c r="S141" s="33">
        <f>IF(EXACT(C141,UPPER(C141)),1,0.01)/U141</f>
        <v>1</v>
      </c>
      <c r="U141" s="44">
        <v>1</v>
      </c>
      <c r="V141" s="154">
        <f>IF(AND(P141&lt;0,N141&gt;0),N141,0)</f>
        <v>0</v>
      </c>
      <c r="W141" s="154">
        <f>IF(AND(P141&gt;0,N141&gt;0),N141,0)</f>
        <v>0</v>
      </c>
      <c r="X141" s="201"/>
      <c r="Y141" s="19"/>
      <c r="Z141" s="187"/>
      <c r="AA141" s="185">
        <v>0</v>
      </c>
      <c r="AB141" s="188">
        <f>IF(C141 = FundCurrency,1,_xll.BDP(J141,$AB$7)*K141)</f>
        <v>1.1527799999999999</v>
      </c>
      <c r="AC141" s="186">
        <f>Y141*AA141*S141/AB141 / PreviousNAV</f>
        <v>0</v>
      </c>
      <c r="AE141" s="198"/>
    </row>
    <row r="142" spans="1:31" s="44" customFormat="1" x14ac:dyDescent="0.2">
      <c r="A142" s="46" t="s">
        <v>147</v>
      </c>
      <c r="B142" s="46" t="s">
        <v>296</v>
      </c>
      <c r="C142" s="46"/>
      <c r="D142" s="48" t="s">
        <v>148</v>
      </c>
      <c r="E142" s="71"/>
      <c r="F142" s="71"/>
      <c r="G142" s="72"/>
      <c r="H142" s="77"/>
      <c r="I142" s="41"/>
      <c r="J142" s="50"/>
      <c r="K142" s="50"/>
      <c r="L142" s="73"/>
      <c r="M142" s="74">
        <f t="shared" ref="M142:R142" si="83" xml:space="preserve"> SUM(M138:M141)</f>
        <v>-17870.116247822014</v>
      </c>
      <c r="N142" s="80">
        <f t="shared" si="83"/>
        <v>-1.0490503475430653E-4</v>
      </c>
      <c r="O142" s="74">
        <f t="shared" si="83"/>
        <v>-3157650.4590098565</v>
      </c>
      <c r="P142" s="86">
        <f t="shared" si="83"/>
        <v>-1.8536725030244481</v>
      </c>
      <c r="Q142" s="83">
        <f t="shared" si="83"/>
        <v>-1.8536725030244481</v>
      </c>
      <c r="R142" s="164">
        <f t="shared" si="83"/>
        <v>0</v>
      </c>
      <c r="S142" s="39"/>
      <c r="T142" s="46"/>
      <c r="V142" s="155">
        <f xml:space="preserve"> SUM(V138:V141)</f>
        <v>3.6772992104952291E-6</v>
      </c>
      <c r="W142" s="155">
        <f xml:space="preserve"> SUM(W138:W141)</f>
        <v>0</v>
      </c>
      <c r="X142" s="201"/>
      <c r="Y142" s="19"/>
      <c r="Z142" s="189"/>
      <c r="AA142" s="185"/>
      <c r="AB142" s="188"/>
      <c r="AC142" s="191">
        <f xml:space="preserve"> SUM(AC138:AC141)</f>
        <v>0</v>
      </c>
      <c r="AE142" s="198"/>
    </row>
    <row r="143" spans="1:31" s="44" customFormat="1" x14ac:dyDescent="0.2">
      <c r="E143" s="67"/>
      <c r="F143" s="67"/>
      <c r="G143" s="68"/>
      <c r="H143" s="76"/>
      <c r="I143" s="25"/>
      <c r="J143" s="49"/>
      <c r="K143" s="49"/>
      <c r="L143" s="69"/>
      <c r="M143" s="70"/>
      <c r="N143" s="79"/>
      <c r="O143" s="70"/>
      <c r="P143" s="85"/>
      <c r="Q143" s="82"/>
      <c r="R143" s="163"/>
      <c r="S143" s="33"/>
      <c r="V143" s="154"/>
      <c r="W143" s="154"/>
      <c r="X143" s="201"/>
      <c r="Y143" s="19"/>
      <c r="Z143" s="187"/>
      <c r="AA143" s="185"/>
      <c r="AB143" s="188"/>
      <c r="AC143" s="186"/>
      <c r="AE143" s="198"/>
    </row>
    <row r="144" spans="1:31" s="44" customFormat="1" x14ac:dyDescent="0.2">
      <c r="B144" s="44" t="s">
        <v>146</v>
      </c>
      <c r="C144" s="44" t="str">
        <f>_xll.BDP(B144,$C$7)</f>
        <v>GBp</v>
      </c>
      <c r="D144" s="44" t="str">
        <f>_xll.BDP(B144,$D$7)</f>
        <v>ABCAM PLC</v>
      </c>
      <c r="E144" s="67">
        <f>_xll.BDP(B144,$E$7)</f>
        <v>1260</v>
      </c>
      <c r="F144" s="67">
        <f>_xll.BDP(B144,$F$7)</f>
        <v>1279</v>
      </c>
      <c r="G144" s="68">
        <f t="shared" ref="G144:G175" si="84">IF(OR(F144="#N/A N/A",E144="#N/A N/A"),0,  F144 - E144)</f>
        <v>19</v>
      </c>
      <c r="H144" s="76">
        <f t="shared" ref="H144:H175" si="85">IF(OR(E144=0,E144="#N/A N/A"),0,G144 / E144*100)</f>
        <v>1.5079365079365079</v>
      </c>
      <c r="I144" s="25">
        <v>90000</v>
      </c>
      <c r="J144" s="49" t="str">
        <f t="shared" ref="J144:J175" si="86">CONCATENATE(FundCurrency,C144, " Curncy")</f>
        <v>EURGBp Curncy</v>
      </c>
      <c r="K144" s="49">
        <f>IF(C144 = FundCurrency,1,_xll.BDP(J144,$K$7))</f>
        <v>1</v>
      </c>
      <c r="L144" s="69">
        <f>IF(C144 = FundCurrency,1,_xll.BDP(J144,$L$7)*K144)</f>
        <v>0.88131000000000004</v>
      </c>
      <c r="M144" s="70">
        <f t="shared" ref="M144:M175" si="87">G144*I144*S144/L144</f>
        <v>19402.934268305136</v>
      </c>
      <c r="N144" s="79">
        <f t="shared" ref="N144:N175" si="88">M144 / NAV</f>
        <v>1.1390331576607148E-4</v>
      </c>
      <c r="O144" s="70">
        <f t="shared" ref="O144:O175" si="89">F144*I144*S144/L144</f>
        <v>1306123.8383769614</v>
      </c>
      <c r="P144" s="85">
        <f t="shared" ref="P144:P175" si="90">O144 / NAV*100</f>
        <v>0.76674916244634417</v>
      </c>
      <c r="Q144" s="82">
        <f t="shared" ref="Q144:Q175" si="91">IF(P144&lt;0,P144,0)</f>
        <v>0</v>
      </c>
      <c r="R144" s="163">
        <f t="shared" ref="R144:R175" si="92">IF(P144&gt;0,P144,0)</f>
        <v>0.76674916244634417</v>
      </c>
      <c r="S144" s="33">
        <f t="shared" ref="S144:S175" si="93">IF(EXACT(C144,UPPER(C144)),1,0.01)/U144</f>
        <v>0.01</v>
      </c>
      <c r="U144" s="44">
        <v>1</v>
      </c>
      <c r="V144" s="154">
        <f t="shared" ref="V144:V175" si="94">IF(AND(P144&lt;0,N144&gt;0),N144,0)</f>
        <v>0</v>
      </c>
      <c r="W144" s="154">
        <f t="shared" ref="W144:W175" si="95">IF(AND(P144&gt;0,N144&gt;0),N144,0)</f>
        <v>1.1390331576607148E-4</v>
      </c>
      <c r="X144" s="201"/>
      <c r="Y144" s="19"/>
      <c r="Z144" s="187"/>
      <c r="AA144" s="185">
        <v>0</v>
      </c>
      <c r="AB144" s="188">
        <f>IF(C144 = FundCurrency,1,_xll.BDP(J144,$AB$7)*K144)</f>
        <v>0.88580999999999999</v>
      </c>
      <c r="AC144" s="186">
        <f t="shared" ref="AC144:AC175" si="96">Y144*AA144*S144/AB144 / PreviousNAV</f>
        <v>0</v>
      </c>
      <c r="AE144" s="198"/>
    </row>
    <row r="145" spans="2:31" s="44" customFormat="1" x14ac:dyDescent="0.2">
      <c r="B145" s="44" t="s">
        <v>145</v>
      </c>
      <c r="C145" s="44" t="str">
        <f>_xll.BDP(B145,$C$7)</f>
        <v>GBp</v>
      </c>
      <c r="D145" s="44" t="str">
        <f>_xll.BDP(B145,$D$7)</f>
        <v>ACACIA MINING PLC</v>
      </c>
      <c r="E145" s="67">
        <f>_xll.BDP(B145,$E$7)</f>
        <v>155</v>
      </c>
      <c r="F145" s="67">
        <f>_xll.BDP(B145,$F$7)</f>
        <v>155.19999999999999</v>
      </c>
      <c r="G145" s="68">
        <f t="shared" si="84"/>
        <v>0.19999999999998863</v>
      </c>
      <c r="H145" s="76">
        <f t="shared" si="85"/>
        <v>0.1290322580645088</v>
      </c>
      <c r="I145" s="25">
        <v>1358000</v>
      </c>
      <c r="J145" s="49" t="str">
        <f t="shared" si="86"/>
        <v>EURGBp Curncy</v>
      </c>
      <c r="K145" s="49">
        <f>IF(C145 = FundCurrency,1,_xll.BDP(J145,$K$7))</f>
        <v>1</v>
      </c>
      <c r="L145" s="69">
        <f>IF(C145 = FundCurrency,1,_xll.BDP(J145,$L$7)*K145)</f>
        <v>0.88131000000000004</v>
      </c>
      <c r="M145" s="70">
        <f t="shared" si="87"/>
        <v>3081.7759925563601</v>
      </c>
      <c r="N145" s="79">
        <f t="shared" si="88"/>
        <v>1.8091310270212429E-5</v>
      </c>
      <c r="O145" s="70">
        <f t="shared" si="89"/>
        <v>2391458.1702238708</v>
      </c>
      <c r="P145" s="85">
        <f t="shared" si="90"/>
        <v>1.4038856769685641</v>
      </c>
      <c r="Q145" s="82">
        <f t="shared" si="91"/>
        <v>0</v>
      </c>
      <c r="R145" s="163">
        <f t="shared" si="92"/>
        <v>1.4038856769685641</v>
      </c>
      <c r="S145" s="33">
        <f t="shared" si="93"/>
        <v>0.01</v>
      </c>
      <c r="U145" s="44">
        <v>1</v>
      </c>
      <c r="V145" s="154">
        <f t="shared" si="94"/>
        <v>0</v>
      </c>
      <c r="W145" s="154">
        <f t="shared" si="95"/>
        <v>1.8091310270212429E-5</v>
      </c>
      <c r="X145" s="201"/>
      <c r="Y145" s="19"/>
      <c r="Z145" s="187"/>
      <c r="AA145" s="185">
        <v>0</v>
      </c>
      <c r="AB145" s="188">
        <f>IF(C145 = FundCurrency,1,_xll.BDP(J145,$AB$7)*K145)</f>
        <v>0.88580999999999999</v>
      </c>
      <c r="AC145" s="186">
        <f t="shared" si="96"/>
        <v>0</v>
      </c>
      <c r="AE145" s="198"/>
    </row>
    <row r="146" spans="2:31" s="44" customFormat="1" x14ac:dyDescent="0.2">
      <c r="B146" s="44" t="s">
        <v>144</v>
      </c>
      <c r="C146" s="44" t="str">
        <f>_xll.BDP(B146,$C$7)</f>
        <v>GBp</v>
      </c>
      <c r="D146" s="44" t="str">
        <f>_xll.BDP(B146,$D$7)</f>
        <v>ALLERGY THERAPEUTICS PLC</v>
      </c>
      <c r="E146" s="67">
        <f>_xll.BDP(B146,$E$7)</f>
        <v>25.5</v>
      </c>
      <c r="F146" s="67">
        <f>_xll.BDP(B146,$F$7)</f>
        <v>25.5</v>
      </c>
      <c r="G146" s="68">
        <f t="shared" si="84"/>
        <v>0</v>
      </c>
      <c r="H146" s="76">
        <f t="shared" si="85"/>
        <v>0</v>
      </c>
      <c r="I146" s="25">
        <v>1800000</v>
      </c>
      <c r="J146" s="49" t="str">
        <f t="shared" si="86"/>
        <v>EURGBp Curncy</v>
      </c>
      <c r="K146" s="49">
        <f>IF(C146 = FundCurrency,1,_xll.BDP(J146,$K$7))</f>
        <v>1</v>
      </c>
      <c r="L146" s="69">
        <f>IF(C146 = FundCurrency,1,_xll.BDP(J146,$L$7)*K146)</f>
        <v>0.88131000000000004</v>
      </c>
      <c r="M146" s="70">
        <f t="shared" si="87"/>
        <v>0</v>
      </c>
      <c r="N146" s="79">
        <f t="shared" si="88"/>
        <v>0</v>
      </c>
      <c r="O146" s="70">
        <f t="shared" si="89"/>
        <v>520815.60404397995</v>
      </c>
      <c r="P146" s="85">
        <f t="shared" si="90"/>
        <v>0.30574047916156027</v>
      </c>
      <c r="Q146" s="82">
        <f t="shared" si="91"/>
        <v>0</v>
      </c>
      <c r="R146" s="163">
        <f t="shared" si="92"/>
        <v>0.30574047916156027</v>
      </c>
      <c r="S146" s="33">
        <f t="shared" si="93"/>
        <v>0.01</v>
      </c>
      <c r="U146" s="44">
        <v>1</v>
      </c>
      <c r="V146" s="154">
        <f t="shared" si="94"/>
        <v>0</v>
      </c>
      <c r="W146" s="154">
        <f t="shared" si="95"/>
        <v>0</v>
      </c>
      <c r="X146" s="201"/>
      <c r="Y146" s="19"/>
      <c r="Z146" s="187"/>
      <c r="AA146" s="185">
        <v>0</v>
      </c>
      <c r="AB146" s="188">
        <f>IF(C146 = FundCurrency,1,_xll.BDP(J146,$AB$7)*K146)</f>
        <v>0.88580999999999999</v>
      </c>
      <c r="AC146" s="186">
        <f t="shared" si="96"/>
        <v>0</v>
      </c>
      <c r="AE146" s="198"/>
    </row>
    <row r="147" spans="2:31" s="44" customFormat="1" x14ac:dyDescent="0.2">
      <c r="B147" s="44" t="s">
        <v>143</v>
      </c>
      <c r="C147" s="44" t="str">
        <f>_xll.BDP(B147,$C$7)</f>
        <v>GBp</v>
      </c>
      <c r="D147" s="44" t="str">
        <f>_xll.BDP(B147,$D$7)</f>
        <v>ANGLO AMERICAN PLC</v>
      </c>
      <c r="E147" s="67">
        <f>_xll.BDP(B147,$E$7)</f>
        <v>1727.4</v>
      </c>
      <c r="F147" s="67">
        <f>_xll.BDP(B147,$F$7)</f>
        <v>1743.2</v>
      </c>
      <c r="G147" s="68">
        <f t="shared" si="84"/>
        <v>15.799999999999955</v>
      </c>
      <c r="H147" s="76">
        <f t="shared" si="85"/>
        <v>0.91466944540928297</v>
      </c>
      <c r="I147" s="25">
        <v>-270000</v>
      </c>
      <c r="J147" s="49" t="str">
        <f t="shared" si="86"/>
        <v>EURGBp Curncy</v>
      </c>
      <c r="K147" s="49">
        <f>IF(C147 = FundCurrency,1,_xll.BDP(J147,$K$7))</f>
        <v>1</v>
      </c>
      <c r="L147" s="69">
        <f>IF(C147 = FundCurrency,1,_xll.BDP(J147,$L$7)*K147)</f>
        <v>0.88131000000000004</v>
      </c>
      <c r="M147" s="70">
        <f t="shared" si="87"/>
        <v>-48405.214964087412</v>
      </c>
      <c r="N147" s="79">
        <f t="shared" si="88"/>
        <v>-2.8415879827956697E-4</v>
      </c>
      <c r="O147" s="70">
        <f t="shared" si="89"/>
        <v>-5340504.4762909757</v>
      </c>
      <c r="P147" s="85">
        <f t="shared" si="90"/>
        <v>-3.1350988427907756</v>
      </c>
      <c r="Q147" s="82">
        <f t="shared" si="91"/>
        <v>-3.1350988427907756</v>
      </c>
      <c r="R147" s="163">
        <f t="shared" si="92"/>
        <v>0</v>
      </c>
      <c r="S147" s="33">
        <f t="shared" si="93"/>
        <v>0.01</v>
      </c>
      <c r="U147" s="44">
        <v>1</v>
      </c>
      <c r="V147" s="154">
        <f t="shared" si="94"/>
        <v>0</v>
      </c>
      <c r="W147" s="154">
        <f t="shared" si="95"/>
        <v>0</v>
      </c>
      <c r="X147" s="201"/>
      <c r="Y147" s="19"/>
      <c r="Z147" s="187"/>
      <c r="AA147" s="185">
        <v>0</v>
      </c>
      <c r="AB147" s="188">
        <f>IF(C147 = FundCurrency,1,_xll.BDP(J147,$AB$7)*K147)</f>
        <v>0.88580999999999999</v>
      </c>
      <c r="AC147" s="186">
        <f t="shared" si="96"/>
        <v>0</v>
      </c>
      <c r="AE147" s="198"/>
    </row>
    <row r="148" spans="2:31" s="44" customFormat="1" x14ac:dyDescent="0.2">
      <c r="B148" s="44" t="s">
        <v>142</v>
      </c>
      <c r="C148" s="44" t="str">
        <f>_xll.BDP(B148,$C$7)</f>
        <v>GBp</v>
      </c>
      <c r="D148" s="44" t="str">
        <f>_xll.BDP(B148,$D$7)</f>
        <v>ANTOFAGASTA PLC</v>
      </c>
      <c r="E148" s="67">
        <f>_xll.BDP(B148,$E$7)</f>
        <v>897.8</v>
      </c>
      <c r="F148" s="67">
        <f>_xll.BDP(B148,$F$7)</f>
        <v>896.8</v>
      </c>
      <c r="G148" s="68">
        <f t="shared" si="84"/>
        <v>-1</v>
      </c>
      <c r="H148" s="76">
        <f t="shared" si="85"/>
        <v>-0.11138338159946537</v>
      </c>
      <c r="I148" s="25">
        <v>-34000</v>
      </c>
      <c r="J148" s="49" t="str">
        <f t="shared" si="86"/>
        <v>EURGBp Curncy</v>
      </c>
      <c r="K148" s="49">
        <f>IF(C148 = FundCurrency,1,_xll.BDP(J148,$K$7))</f>
        <v>1</v>
      </c>
      <c r="L148" s="69">
        <f>IF(C148 = FundCurrency,1,_xll.BDP(J148,$L$7)*K148)</f>
        <v>0.88131000000000004</v>
      </c>
      <c r="M148" s="70">
        <f t="shared" si="87"/>
        <v>385.78933632887407</v>
      </c>
      <c r="N148" s="79">
        <f t="shared" si="88"/>
        <v>2.2647442900856317E-6</v>
      </c>
      <c r="O148" s="70">
        <f t="shared" si="89"/>
        <v>-345975.87681973423</v>
      </c>
      <c r="P148" s="85">
        <f t="shared" si="90"/>
        <v>-0.20310226793487943</v>
      </c>
      <c r="Q148" s="82">
        <f t="shared" si="91"/>
        <v>-0.20310226793487943</v>
      </c>
      <c r="R148" s="163">
        <f t="shared" si="92"/>
        <v>0</v>
      </c>
      <c r="S148" s="33">
        <f t="shared" si="93"/>
        <v>0.01</v>
      </c>
      <c r="U148" s="44">
        <v>1</v>
      </c>
      <c r="V148" s="154">
        <f t="shared" si="94"/>
        <v>2.2647442900856317E-6</v>
      </c>
      <c r="W148" s="154">
        <f t="shared" si="95"/>
        <v>0</v>
      </c>
      <c r="X148" s="201"/>
      <c r="Y148" s="19"/>
      <c r="Z148" s="187"/>
      <c r="AA148" s="185">
        <v>0</v>
      </c>
      <c r="AB148" s="188">
        <f>IF(C148 = FundCurrency,1,_xll.BDP(J148,$AB$7)*K148)</f>
        <v>0.88580999999999999</v>
      </c>
      <c r="AC148" s="186">
        <f t="shared" si="96"/>
        <v>0</v>
      </c>
      <c r="AE148" s="198"/>
    </row>
    <row r="149" spans="2:31" s="44" customFormat="1" x14ac:dyDescent="0.2">
      <c r="B149" s="44" t="s">
        <v>141</v>
      </c>
      <c r="C149" s="44" t="str">
        <f>_xll.BDP(B149,$C$7)</f>
        <v>GBp</v>
      </c>
      <c r="D149" s="44" t="str">
        <f>_xll.BDP(B149,$D$7)</f>
        <v>ASHMORE GROUP PLC</v>
      </c>
      <c r="E149" s="67">
        <f>_xll.BDP(B149,$E$7)</f>
        <v>391.8</v>
      </c>
      <c r="F149" s="67">
        <f>_xll.BDP(B149,$F$7)</f>
        <v>395.6</v>
      </c>
      <c r="G149" s="68">
        <f t="shared" si="84"/>
        <v>3.8000000000000114</v>
      </c>
      <c r="H149" s="76">
        <f t="shared" si="85"/>
        <v>0.96988259315977832</v>
      </c>
      <c r="I149" s="25">
        <v>-1032000</v>
      </c>
      <c r="J149" s="49" t="str">
        <f t="shared" si="86"/>
        <v>EURGBp Curncy</v>
      </c>
      <c r="K149" s="49">
        <f>IF(C149 = FundCurrency,1,_xll.BDP(J149,$K$7))</f>
        <v>1</v>
      </c>
      <c r="L149" s="69">
        <f>IF(C149 = FundCurrency,1,_xll.BDP(J149,$L$7)*K149)</f>
        <v>0.88131000000000004</v>
      </c>
      <c r="M149" s="70">
        <f t="shared" si="87"/>
        <v>-44497.395921979907</v>
      </c>
      <c r="N149" s="79">
        <f t="shared" si="88"/>
        <v>-2.6121827082352465E-4</v>
      </c>
      <c r="O149" s="70">
        <f t="shared" si="89"/>
        <v>-4632413.1122987373</v>
      </c>
      <c r="P149" s="85">
        <f t="shared" si="90"/>
        <v>-2.7194196825733177</v>
      </c>
      <c r="Q149" s="82">
        <f t="shared" si="91"/>
        <v>-2.7194196825733177</v>
      </c>
      <c r="R149" s="163">
        <f t="shared" si="92"/>
        <v>0</v>
      </c>
      <c r="S149" s="33">
        <f t="shared" si="93"/>
        <v>0.01</v>
      </c>
      <c r="U149" s="44">
        <v>1</v>
      </c>
      <c r="V149" s="154">
        <f t="shared" si="94"/>
        <v>0</v>
      </c>
      <c r="W149" s="154">
        <f t="shared" si="95"/>
        <v>0</v>
      </c>
      <c r="X149" s="201"/>
      <c r="Y149" s="19"/>
      <c r="Z149" s="187"/>
      <c r="AA149" s="185">
        <v>0</v>
      </c>
      <c r="AB149" s="188">
        <f>IF(C149 = FundCurrency,1,_xll.BDP(J149,$AB$7)*K149)</f>
        <v>0.88580999999999999</v>
      </c>
      <c r="AC149" s="186">
        <f t="shared" si="96"/>
        <v>0</v>
      </c>
      <c r="AE149" s="198"/>
    </row>
    <row r="150" spans="2:31" s="44" customFormat="1" x14ac:dyDescent="0.2">
      <c r="B150" s="44" t="s">
        <v>140</v>
      </c>
      <c r="C150" s="44" t="str">
        <f>_xll.BDP(B150,$C$7)</f>
        <v>GBp</v>
      </c>
      <c r="D150" s="44" t="str">
        <f>_xll.BDP(B150,$D$7)</f>
        <v>AUTO TRADER GROUP PLC</v>
      </c>
      <c r="E150" s="67">
        <f>_xll.BDP(B150,$E$7)</f>
        <v>362.8</v>
      </c>
      <c r="F150" s="67">
        <f>_xll.BDP(B150,$F$7)</f>
        <v>361.9</v>
      </c>
      <c r="G150" s="68">
        <f t="shared" si="84"/>
        <v>-0.90000000000003411</v>
      </c>
      <c r="H150" s="76">
        <f t="shared" si="85"/>
        <v>-0.24807056229328392</v>
      </c>
      <c r="I150" s="25">
        <v>-1197000</v>
      </c>
      <c r="J150" s="49" t="str">
        <f t="shared" si="86"/>
        <v>EURGBp Curncy</v>
      </c>
      <c r="K150" s="49">
        <f>IF(C150 = FundCurrency,1,_xll.BDP(J150,$K$7))</f>
        <v>1</v>
      </c>
      <c r="L150" s="69">
        <f>IF(C150 = FundCurrency,1,_xll.BDP(J150,$L$7)*K150)</f>
        <v>0.88131000000000004</v>
      </c>
      <c r="M150" s="70">
        <f t="shared" si="87"/>
        <v>12223.848589032697</v>
      </c>
      <c r="N150" s="79">
        <f t="shared" si="88"/>
        <v>7.1759088932627743E-5</v>
      </c>
      <c r="O150" s="70">
        <f t="shared" si="89"/>
        <v>-4915345.3381897397</v>
      </c>
      <c r="P150" s="85">
        <f t="shared" si="90"/>
        <v>-2.8855126983018882</v>
      </c>
      <c r="Q150" s="82">
        <f t="shared" si="91"/>
        <v>-2.8855126983018882</v>
      </c>
      <c r="R150" s="163">
        <f t="shared" si="92"/>
        <v>0</v>
      </c>
      <c r="S150" s="33">
        <f t="shared" si="93"/>
        <v>0.01</v>
      </c>
      <c r="U150" s="44">
        <v>1</v>
      </c>
      <c r="V150" s="154">
        <f t="shared" si="94"/>
        <v>7.1759088932627743E-5</v>
      </c>
      <c r="W150" s="154">
        <f t="shared" si="95"/>
        <v>0</v>
      </c>
      <c r="X150" s="201"/>
      <c r="Y150" s="19"/>
      <c r="Z150" s="187"/>
      <c r="AA150" s="185">
        <v>0</v>
      </c>
      <c r="AB150" s="188">
        <f>IF(C150 = FundCurrency,1,_xll.BDP(J150,$AB$7)*K150)</f>
        <v>0.88580999999999999</v>
      </c>
      <c r="AC150" s="186">
        <f t="shared" si="96"/>
        <v>0</v>
      </c>
      <c r="AE150" s="198"/>
    </row>
    <row r="151" spans="2:31" s="44" customFormat="1" x14ac:dyDescent="0.2">
      <c r="B151" s="44" t="s">
        <v>139</v>
      </c>
      <c r="C151" s="44" t="str">
        <f>_xll.BDP(B151,$C$7)</f>
        <v>GBp</v>
      </c>
      <c r="D151" s="44" t="str">
        <f>_xll.BDP(B151,$D$7)</f>
        <v>B&amp;M EUROPEAN VALUE RETAIL SA</v>
      </c>
      <c r="E151" s="67">
        <f>_xll.BDP(B151,$E$7)</f>
        <v>430.2</v>
      </c>
      <c r="F151" s="67">
        <f>_xll.BDP(B151,$F$7)</f>
        <v>433</v>
      </c>
      <c r="G151" s="68">
        <f t="shared" si="84"/>
        <v>2.8000000000000114</v>
      </c>
      <c r="H151" s="76">
        <f t="shared" si="85"/>
        <v>0.65086006508600913</v>
      </c>
      <c r="I151" s="25">
        <v>61707</v>
      </c>
      <c r="J151" s="49" t="str">
        <f t="shared" si="86"/>
        <v>EURGBp Curncy</v>
      </c>
      <c r="K151" s="49">
        <f>IF(C151 = FundCurrency,1,_xll.BDP(J151,$K$7))</f>
        <v>1</v>
      </c>
      <c r="L151" s="69">
        <f>IF(C151 = FundCurrency,1,_xll.BDP(J151,$L$7)*K151)</f>
        <v>0.88131000000000004</v>
      </c>
      <c r="M151" s="70">
        <f t="shared" si="87"/>
        <v>1960.4860945637824</v>
      </c>
      <c r="N151" s="79">
        <f t="shared" si="88"/>
        <v>1.1508870957155323E-5</v>
      </c>
      <c r="O151" s="70">
        <f t="shared" si="89"/>
        <v>303175.17105218366</v>
      </c>
      <c r="P151" s="85">
        <f t="shared" si="90"/>
        <v>0.1779764687302941</v>
      </c>
      <c r="Q151" s="82">
        <f t="shared" si="91"/>
        <v>0</v>
      </c>
      <c r="R151" s="163">
        <f t="shared" si="92"/>
        <v>0.1779764687302941</v>
      </c>
      <c r="S151" s="33">
        <f t="shared" si="93"/>
        <v>0.01</v>
      </c>
      <c r="U151" s="44">
        <v>1</v>
      </c>
      <c r="V151" s="154">
        <f t="shared" si="94"/>
        <v>0</v>
      </c>
      <c r="W151" s="154">
        <f t="shared" si="95"/>
        <v>1.1508870957155323E-5</v>
      </c>
      <c r="X151" s="201"/>
      <c r="Y151" s="19"/>
      <c r="Z151" s="187"/>
      <c r="AA151" s="185">
        <v>0</v>
      </c>
      <c r="AB151" s="188">
        <f>IF(C151 = FundCurrency,1,_xll.BDP(J151,$AB$7)*K151)</f>
        <v>0.88580999999999999</v>
      </c>
      <c r="AC151" s="186">
        <f t="shared" si="96"/>
        <v>0</v>
      </c>
      <c r="AE151" s="198"/>
    </row>
    <row r="152" spans="2:31" s="44" customFormat="1" x14ac:dyDescent="0.2">
      <c r="B152" s="44" t="s">
        <v>138</v>
      </c>
      <c r="C152" s="44" t="str">
        <f>_xll.BDP(B152,$C$7)</f>
        <v>GBp</v>
      </c>
      <c r="D152" s="44" t="str">
        <f>_xll.BDP(B152,$D$7)</f>
        <v>BAE SYSTEMS PLC</v>
      </c>
      <c r="E152" s="67">
        <f>_xll.BDP(B152,$E$7)</f>
        <v>592.79999999999995</v>
      </c>
      <c r="F152" s="67">
        <f>_xll.BDP(B152,$F$7)</f>
        <v>597</v>
      </c>
      <c r="G152" s="68">
        <f t="shared" si="84"/>
        <v>4.2000000000000455</v>
      </c>
      <c r="H152" s="76">
        <f t="shared" si="85"/>
        <v>0.70850202429150566</v>
      </c>
      <c r="I152" s="25">
        <v>156573</v>
      </c>
      <c r="J152" s="49" t="str">
        <f t="shared" si="86"/>
        <v>EURGBp Curncy</v>
      </c>
      <c r="K152" s="49">
        <f>IF(C152 = FundCurrency,1,_xll.BDP(J152,$K$7))</f>
        <v>1</v>
      </c>
      <c r="L152" s="69">
        <f>IF(C152 = FundCurrency,1,_xll.BDP(J152,$L$7)*K152)</f>
        <v>0.88131000000000004</v>
      </c>
      <c r="M152" s="70">
        <f t="shared" si="87"/>
        <v>7461.6945229261783</v>
      </c>
      <c r="N152" s="79">
        <f t="shared" si="88"/>
        <v>4.3803258602136525E-5</v>
      </c>
      <c r="O152" s="70">
        <f t="shared" si="89"/>
        <v>1060626.5786159241</v>
      </c>
      <c r="P152" s="85">
        <f t="shared" si="90"/>
        <v>0.62263203298750547</v>
      </c>
      <c r="Q152" s="82">
        <f t="shared" si="91"/>
        <v>0</v>
      </c>
      <c r="R152" s="163">
        <f t="shared" si="92"/>
        <v>0.62263203298750547</v>
      </c>
      <c r="S152" s="33">
        <f t="shared" si="93"/>
        <v>0.01</v>
      </c>
      <c r="U152" s="44">
        <v>1</v>
      </c>
      <c r="V152" s="154">
        <f t="shared" si="94"/>
        <v>0</v>
      </c>
      <c r="W152" s="154">
        <f t="shared" si="95"/>
        <v>4.3803258602136525E-5</v>
      </c>
      <c r="X152" s="201"/>
      <c r="Y152" s="19"/>
      <c r="Z152" s="187"/>
      <c r="AA152" s="185">
        <v>0</v>
      </c>
      <c r="AB152" s="188">
        <f>IF(C152 = FundCurrency,1,_xll.BDP(J152,$AB$7)*K152)</f>
        <v>0.88580999999999999</v>
      </c>
      <c r="AC152" s="186">
        <f t="shared" si="96"/>
        <v>0</v>
      </c>
      <c r="AE152" s="198"/>
    </row>
    <row r="153" spans="2:31" s="44" customFormat="1" x14ac:dyDescent="0.2">
      <c r="B153" s="44" t="s">
        <v>137</v>
      </c>
      <c r="C153" s="44" t="str">
        <f>_xll.BDP(B153,$C$7)</f>
        <v>GBp</v>
      </c>
      <c r="D153" s="44" t="str">
        <f>_xll.BDP(B153,$D$7)</f>
        <v>BARCLAYS PLC</v>
      </c>
      <c r="E153" s="67">
        <f>_xll.BDP(B153,$E$7)</f>
        <v>201</v>
      </c>
      <c r="F153" s="67">
        <f>_xll.BDP(B153,$F$7)</f>
        <v>200.8</v>
      </c>
      <c r="G153" s="68">
        <f t="shared" si="84"/>
        <v>-0.19999999999998863</v>
      </c>
      <c r="H153" s="76">
        <f t="shared" si="85"/>
        <v>-9.9502487562183384E-2</v>
      </c>
      <c r="I153" s="25">
        <v>2291000</v>
      </c>
      <c r="J153" s="49" t="str">
        <f t="shared" si="86"/>
        <v>EURGBp Curncy</v>
      </c>
      <c r="K153" s="49">
        <f>IF(C153 = FundCurrency,1,_xll.BDP(J153,$K$7))</f>
        <v>1</v>
      </c>
      <c r="L153" s="69">
        <f>IF(C153 = FundCurrency,1,_xll.BDP(J153,$L$7)*K153)</f>
        <v>0.88131000000000004</v>
      </c>
      <c r="M153" s="70">
        <f t="shared" si="87"/>
        <v>-5199.0786442905901</v>
      </c>
      <c r="N153" s="79">
        <f t="shared" si="88"/>
        <v>-3.0520759815211107E-5</v>
      </c>
      <c r="O153" s="70">
        <f t="shared" si="89"/>
        <v>5219874.9588680482</v>
      </c>
      <c r="P153" s="85">
        <f t="shared" si="90"/>
        <v>3.0642842854473682</v>
      </c>
      <c r="Q153" s="82">
        <f t="shared" si="91"/>
        <v>0</v>
      </c>
      <c r="R153" s="163">
        <f t="shared" si="92"/>
        <v>3.0642842854473682</v>
      </c>
      <c r="S153" s="33">
        <f t="shared" si="93"/>
        <v>0.01</v>
      </c>
      <c r="U153" s="44">
        <v>1</v>
      </c>
      <c r="V153" s="154">
        <f t="shared" si="94"/>
        <v>0</v>
      </c>
      <c r="W153" s="154">
        <f t="shared" si="95"/>
        <v>0</v>
      </c>
      <c r="X153" s="201"/>
      <c r="Y153" s="19"/>
      <c r="Z153" s="187"/>
      <c r="AA153" s="185">
        <v>0</v>
      </c>
      <c r="AB153" s="188">
        <f>IF(C153 = FundCurrency,1,_xll.BDP(J153,$AB$7)*K153)</f>
        <v>0.88580999999999999</v>
      </c>
      <c r="AC153" s="186">
        <f t="shared" si="96"/>
        <v>0</v>
      </c>
      <c r="AE153" s="198"/>
    </row>
    <row r="154" spans="2:31" s="44" customFormat="1" x14ac:dyDescent="0.2">
      <c r="B154" s="44" t="s">
        <v>136</v>
      </c>
      <c r="C154" s="44" t="str">
        <f>_xll.BDP(B154,$C$7)</f>
        <v>GBp</v>
      </c>
      <c r="D154" s="44" t="str">
        <f>_xll.BDP(B154,$D$7)</f>
        <v>BERKELEY GROUP HOLDINGS/THE</v>
      </c>
      <c r="E154" s="67">
        <f>_xll.BDP(B154,$E$7)</f>
        <v>3786</v>
      </c>
      <c r="F154" s="67">
        <f>_xll.BDP(B154,$F$7)</f>
        <v>3854</v>
      </c>
      <c r="G154" s="68">
        <f t="shared" si="84"/>
        <v>68</v>
      </c>
      <c r="H154" s="76">
        <f t="shared" si="85"/>
        <v>1.7960908610670894</v>
      </c>
      <c r="I154" s="25">
        <v>-107517</v>
      </c>
      <c r="J154" s="49" t="str">
        <f t="shared" si="86"/>
        <v>EURGBp Curncy</v>
      </c>
      <c r="K154" s="49">
        <f>IF(C154 = FundCurrency,1,_xll.BDP(J154,$K$7))</f>
        <v>1</v>
      </c>
      <c r="L154" s="69">
        <f>IF(C154 = FundCurrency,1,_xll.BDP(J154,$L$7)*K154)</f>
        <v>0.88131000000000004</v>
      </c>
      <c r="M154" s="70">
        <f t="shared" si="87"/>
        <v>-82957.824148143103</v>
      </c>
      <c r="N154" s="79">
        <f t="shared" si="88"/>
        <v>-4.8699702367427372E-4</v>
      </c>
      <c r="O154" s="70">
        <f t="shared" si="89"/>
        <v>-4701756.6803962281</v>
      </c>
      <c r="P154" s="85">
        <f t="shared" si="90"/>
        <v>-2.7601272488833097</v>
      </c>
      <c r="Q154" s="82">
        <f t="shared" si="91"/>
        <v>-2.7601272488833097</v>
      </c>
      <c r="R154" s="163">
        <f t="shared" si="92"/>
        <v>0</v>
      </c>
      <c r="S154" s="33">
        <f t="shared" si="93"/>
        <v>0.01</v>
      </c>
      <c r="U154" s="44">
        <v>1</v>
      </c>
      <c r="V154" s="154">
        <f t="shared" si="94"/>
        <v>0</v>
      </c>
      <c r="W154" s="154">
        <f t="shared" si="95"/>
        <v>0</v>
      </c>
      <c r="X154" s="201"/>
      <c r="Y154" s="19"/>
      <c r="Z154" s="187"/>
      <c r="AA154" s="185">
        <v>0</v>
      </c>
      <c r="AB154" s="188">
        <f>IF(C154 = FundCurrency,1,_xll.BDP(J154,$AB$7)*K154)</f>
        <v>0.88580999999999999</v>
      </c>
      <c r="AC154" s="186">
        <f t="shared" si="96"/>
        <v>0</v>
      </c>
      <c r="AE154" s="198"/>
    </row>
    <row r="155" spans="2:31" s="44" customFormat="1" x14ac:dyDescent="0.2">
      <c r="B155" s="44">
        <v>10513</v>
      </c>
      <c r="D155" s="44" t="s">
        <v>135</v>
      </c>
      <c r="E155" s="67"/>
      <c r="F155" s="67"/>
      <c r="G155" s="68">
        <f t="shared" si="84"/>
        <v>0</v>
      </c>
      <c r="H155" s="76">
        <f t="shared" si="85"/>
        <v>0</v>
      </c>
      <c r="I155" s="25">
        <v>197449</v>
      </c>
      <c r="J155" s="49" t="str">
        <f t="shared" si="86"/>
        <v>EUR Curncy</v>
      </c>
      <c r="K155" s="49">
        <f>IF(C155 = FundCurrency,1,_xll.BDP(J155,$K$7))</f>
        <v>1</v>
      </c>
      <c r="L155" s="69">
        <f>IF(C155 = FundCurrency,1,_xll.BDP(J155,$L$7)*K155)</f>
        <v>1.2331000000000001</v>
      </c>
      <c r="M155" s="70">
        <f t="shared" si="87"/>
        <v>0</v>
      </c>
      <c r="N155" s="79">
        <f t="shared" si="88"/>
        <v>0</v>
      </c>
      <c r="O155" s="70">
        <f t="shared" si="89"/>
        <v>0</v>
      </c>
      <c r="P155" s="85">
        <f t="shared" si="90"/>
        <v>0</v>
      </c>
      <c r="Q155" s="82">
        <f t="shared" si="91"/>
        <v>0</v>
      </c>
      <c r="R155" s="163">
        <f t="shared" si="92"/>
        <v>0</v>
      </c>
      <c r="S155" s="33">
        <f t="shared" si="93"/>
        <v>1</v>
      </c>
      <c r="T155" s="44">
        <v>1</v>
      </c>
      <c r="U155" s="44">
        <v>1</v>
      </c>
      <c r="V155" s="154">
        <f t="shared" si="94"/>
        <v>0</v>
      </c>
      <c r="W155" s="154">
        <f t="shared" si="95"/>
        <v>0</v>
      </c>
      <c r="X155" s="201"/>
      <c r="Y155" s="19"/>
      <c r="Z155" s="187"/>
      <c r="AA155" s="185">
        <v>0</v>
      </c>
      <c r="AB155" s="188">
        <f>IF(C155 = FundCurrency,1,_xll.BDP(J155,$AB$7)*K155)</f>
        <v>1.2413000000000001</v>
      </c>
      <c r="AC155" s="186">
        <f t="shared" si="96"/>
        <v>0</v>
      </c>
      <c r="AE155" s="198"/>
    </row>
    <row r="156" spans="2:31" s="44" customFormat="1" x14ac:dyDescent="0.2">
      <c r="B156" s="44" t="s">
        <v>134</v>
      </c>
      <c r="C156" s="44" t="str">
        <f>_xll.BDP(B156,$C$7)</f>
        <v>EUR</v>
      </c>
      <c r="D156" s="44" t="str">
        <f>_xll.BDP(B156,$D$7)</f>
        <v>CAIRN HOMES PLC</v>
      </c>
      <c r="E156" s="67">
        <f>_xll.BDP(B156,$E$7)</f>
        <v>1.8480000000000001</v>
      </c>
      <c r="F156" s="67">
        <f>_xll.BDP(B156,$F$7)</f>
        <v>1.8280000000000001</v>
      </c>
      <c r="G156" s="68">
        <f t="shared" si="84"/>
        <v>-2.0000000000000018E-2</v>
      </c>
      <c r="H156" s="76">
        <f t="shared" si="85"/>
        <v>-1.0822510822510834</v>
      </c>
      <c r="I156" s="25">
        <v>-90000</v>
      </c>
      <c r="J156" s="49" t="str">
        <f t="shared" si="86"/>
        <v>EUREUR Curncy</v>
      </c>
      <c r="K156" s="49">
        <f>IF(C156 = FundCurrency,1,_xll.BDP(J156,$K$7))</f>
        <v>1</v>
      </c>
      <c r="L156" s="69">
        <f>IF(C156 = FundCurrency,1,_xll.BDP(J156,$L$7)*K156)</f>
        <v>1</v>
      </c>
      <c r="M156" s="70">
        <f t="shared" si="87"/>
        <v>1800.0000000000016</v>
      </c>
      <c r="N156" s="79">
        <f t="shared" si="88"/>
        <v>1.05667506545049E-5</v>
      </c>
      <c r="O156" s="70">
        <f t="shared" si="89"/>
        <v>-164520</v>
      </c>
      <c r="P156" s="85">
        <f t="shared" si="90"/>
        <v>-9.6580100982174691E-2</v>
      </c>
      <c r="Q156" s="82">
        <f t="shared" si="91"/>
        <v>-9.6580100982174691E-2</v>
      </c>
      <c r="R156" s="163">
        <f t="shared" si="92"/>
        <v>0</v>
      </c>
      <c r="S156" s="33">
        <f t="shared" si="93"/>
        <v>1</v>
      </c>
      <c r="U156" s="44">
        <v>1</v>
      </c>
      <c r="V156" s="154">
        <f t="shared" si="94"/>
        <v>1.05667506545049E-5</v>
      </c>
      <c r="W156" s="154">
        <f t="shared" si="95"/>
        <v>0</v>
      </c>
      <c r="X156" s="201"/>
      <c r="Y156" s="19"/>
      <c r="Z156" s="187"/>
      <c r="AA156" s="185">
        <v>0</v>
      </c>
      <c r="AB156" s="188">
        <f>IF(C156 = FundCurrency,1,_xll.BDP(J156,$AB$7)*K156)</f>
        <v>1</v>
      </c>
      <c r="AC156" s="186">
        <f t="shared" si="96"/>
        <v>0</v>
      </c>
      <c r="AE156" s="198"/>
    </row>
    <row r="157" spans="2:31" s="44" customFormat="1" x14ac:dyDescent="0.2">
      <c r="B157" s="44">
        <v>19718</v>
      </c>
      <c r="D157" s="44" t="s">
        <v>133</v>
      </c>
      <c r="E157" s="67"/>
      <c r="F157" s="67"/>
      <c r="G157" s="68">
        <f t="shared" si="84"/>
        <v>0</v>
      </c>
      <c r="H157" s="76">
        <f t="shared" si="85"/>
        <v>0</v>
      </c>
      <c r="I157" s="25">
        <v>1908466</v>
      </c>
      <c r="J157" s="49" t="str">
        <f t="shared" si="86"/>
        <v>EUR Curncy</v>
      </c>
      <c r="K157" s="49">
        <f>IF(C157 = FundCurrency,1,_xll.BDP(J157,$K$7))</f>
        <v>1</v>
      </c>
      <c r="L157" s="69">
        <f>IF(C157 = FundCurrency,1,_xll.BDP(J157,$L$7)*K157)</f>
        <v>1.2331000000000001</v>
      </c>
      <c r="M157" s="70">
        <f t="shared" si="87"/>
        <v>0</v>
      </c>
      <c r="N157" s="79">
        <f t="shared" si="88"/>
        <v>0</v>
      </c>
      <c r="O157" s="70">
        <f t="shared" si="89"/>
        <v>0</v>
      </c>
      <c r="P157" s="85">
        <f t="shared" si="90"/>
        <v>0</v>
      </c>
      <c r="Q157" s="82">
        <f t="shared" si="91"/>
        <v>0</v>
      </c>
      <c r="R157" s="163">
        <f t="shared" si="92"/>
        <v>0</v>
      </c>
      <c r="S157" s="33">
        <f t="shared" si="93"/>
        <v>1</v>
      </c>
      <c r="T157" s="44">
        <v>1</v>
      </c>
      <c r="U157" s="44">
        <v>1</v>
      </c>
      <c r="V157" s="154">
        <f t="shared" si="94"/>
        <v>0</v>
      </c>
      <c r="W157" s="154">
        <f t="shared" si="95"/>
        <v>0</v>
      </c>
      <c r="X157" s="201"/>
      <c r="Y157" s="19"/>
      <c r="Z157" s="187"/>
      <c r="AA157" s="185">
        <v>0</v>
      </c>
      <c r="AB157" s="188">
        <f>IF(C157 = FundCurrency,1,_xll.BDP(J157,$AB$7)*K157)</f>
        <v>1.2413000000000001</v>
      </c>
      <c r="AC157" s="186">
        <f t="shared" si="96"/>
        <v>0</v>
      </c>
      <c r="AE157" s="198"/>
    </row>
    <row r="158" spans="2:31" s="44" customFormat="1" x14ac:dyDescent="0.2">
      <c r="B158" s="44" t="s">
        <v>132</v>
      </c>
      <c r="C158" s="44" t="str">
        <f>_xll.BDP(B158,$C$7)</f>
        <v>GBp</v>
      </c>
      <c r="D158" s="44" t="str">
        <f>_xll.BDP(B158,$D$7)</f>
        <v>COCA-COLA HBC AG-DI</v>
      </c>
      <c r="E158" s="67">
        <f>_xll.BDP(B158,$E$7)</f>
        <v>2460</v>
      </c>
      <c r="F158" s="67">
        <f>_xll.BDP(B158,$F$7)</f>
        <v>2469</v>
      </c>
      <c r="G158" s="68">
        <f t="shared" si="84"/>
        <v>9</v>
      </c>
      <c r="H158" s="76">
        <f t="shared" si="85"/>
        <v>0.36585365853658541</v>
      </c>
      <c r="I158" s="25">
        <v>-254000</v>
      </c>
      <c r="J158" s="49" t="str">
        <f t="shared" si="86"/>
        <v>EURGBp Curncy</v>
      </c>
      <c r="K158" s="49">
        <f>IF(C158 = FundCurrency,1,_xll.BDP(J158,$K$7))</f>
        <v>1</v>
      </c>
      <c r="L158" s="69">
        <f>IF(C158 = FundCurrency,1,_xll.BDP(J158,$L$7)*K158)</f>
        <v>0.88131000000000004</v>
      </c>
      <c r="M158" s="70">
        <f t="shared" si="87"/>
        <v>-25938.659495523709</v>
      </c>
      <c r="N158" s="79">
        <f t="shared" si="88"/>
        <v>-1.5227074844516923E-4</v>
      </c>
      <c r="O158" s="70">
        <f t="shared" si="89"/>
        <v>-7115838.9216053374</v>
      </c>
      <c r="P158" s="85">
        <f t="shared" si="90"/>
        <v>-4.1772941990124757</v>
      </c>
      <c r="Q158" s="82">
        <f t="shared" si="91"/>
        <v>-4.1772941990124757</v>
      </c>
      <c r="R158" s="163">
        <f t="shared" si="92"/>
        <v>0</v>
      </c>
      <c r="S158" s="33">
        <f t="shared" si="93"/>
        <v>0.01</v>
      </c>
      <c r="U158" s="44">
        <v>1</v>
      </c>
      <c r="V158" s="154">
        <f t="shared" si="94"/>
        <v>0</v>
      </c>
      <c r="W158" s="154">
        <f t="shared" si="95"/>
        <v>0</v>
      </c>
      <c r="X158" s="201"/>
      <c r="Y158" s="19"/>
      <c r="Z158" s="187"/>
      <c r="AA158" s="185">
        <v>0</v>
      </c>
      <c r="AB158" s="188">
        <f>IF(C158 = FundCurrency,1,_xll.BDP(J158,$AB$7)*K158)</f>
        <v>0.88580999999999999</v>
      </c>
      <c r="AC158" s="186">
        <f t="shared" si="96"/>
        <v>0</v>
      </c>
      <c r="AE158" s="198"/>
    </row>
    <row r="159" spans="2:31" s="44" customFormat="1" x14ac:dyDescent="0.2">
      <c r="B159" s="44" t="s">
        <v>131</v>
      </c>
      <c r="C159" s="44" t="str">
        <f>_xll.BDP(B159,$C$7)</f>
        <v>GBp</v>
      </c>
      <c r="D159" s="44" t="str">
        <f>_xll.BDP(B159,$D$7)</f>
        <v>DAILY MAIL&amp;GENERAL TST-A NV</v>
      </c>
      <c r="E159" s="67">
        <f>_xll.BDP(B159,$E$7)</f>
        <v>647.5</v>
      </c>
      <c r="F159" s="67">
        <f>_xll.BDP(B159,$F$7)</f>
        <v>646</v>
      </c>
      <c r="G159" s="68">
        <f t="shared" si="84"/>
        <v>-1.5</v>
      </c>
      <c r="H159" s="76">
        <f t="shared" si="85"/>
        <v>-0.23166023166023164</v>
      </c>
      <c r="I159" s="25">
        <v>261933</v>
      </c>
      <c r="J159" s="49" t="str">
        <f t="shared" si="86"/>
        <v>EURGBp Curncy</v>
      </c>
      <c r="K159" s="49">
        <f>IF(C159 = FundCurrency,1,_xll.BDP(J159,$K$7))</f>
        <v>1</v>
      </c>
      <c r="L159" s="69">
        <f>IF(C159 = FundCurrency,1,_xll.BDP(J159,$L$7)*K159)</f>
        <v>0.88131000000000004</v>
      </c>
      <c r="M159" s="70">
        <f t="shared" si="87"/>
        <v>-4458.1305102631304</v>
      </c>
      <c r="N159" s="79">
        <f t="shared" si="88"/>
        <v>-2.6171085270661751E-5</v>
      </c>
      <c r="O159" s="70">
        <f t="shared" si="89"/>
        <v>1919968.2064199883</v>
      </c>
      <c r="P159" s="85">
        <f t="shared" si="90"/>
        <v>1.1271014056564994</v>
      </c>
      <c r="Q159" s="82">
        <f t="shared" si="91"/>
        <v>0</v>
      </c>
      <c r="R159" s="163">
        <f t="shared" si="92"/>
        <v>1.1271014056564994</v>
      </c>
      <c r="S159" s="33">
        <f t="shared" si="93"/>
        <v>0.01</v>
      </c>
      <c r="U159" s="44">
        <v>1</v>
      </c>
      <c r="V159" s="154">
        <f t="shared" si="94"/>
        <v>0</v>
      </c>
      <c r="W159" s="154">
        <f t="shared" si="95"/>
        <v>0</v>
      </c>
      <c r="X159" s="201"/>
      <c r="Y159" s="19"/>
      <c r="Z159" s="187"/>
      <c r="AA159" s="185">
        <v>0</v>
      </c>
      <c r="AB159" s="188">
        <f>IF(C159 = FundCurrency,1,_xll.BDP(J159,$AB$7)*K159)</f>
        <v>0.88580999999999999</v>
      </c>
      <c r="AC159" s="186">
        <f t="shared" si="96"/>
        <v>0</v>
      </c>
      <c r="AE159" s="198"/>
    </row>
    <row r="160" spans="2:31" s="44" customFormat="1" x14ac:dyDescent="0.2">
      <c r="B160" s="44" t="s">
        <v>130</v>
      </c>
      <c r="C160" s="44" t="str">
        <f>_xll.BDP(B160,$C$7)</f>
        <v>GBp</v>
      </c>
      <c r="D160" s="44" t="str">
        <f>_xll.BDP(B160,$D$7)</f>
        <v>DART GROUP PLC</v>
      </c>
      <c r="E160" s="67">
        <f>_xll.BDP(B160,$E$7)</f>
        <v>770</v>
      </c>
      <c r="F160" s="67">
        <f>_xll.BDP(B160,$F$7)</f>
        <v>785</v>
      </c>
      <c r="G160" s="68">
        <f t="shared" si="84"/>
        <v>15</v>
      </c>
      <c r="H160" s="76">
        <f t="shared" si="85"/>
        <v>1.948051948051948</v>
      </c>
      <c r="I160" s="25">
        <v>55100</v>
      </c>
      <c r="J160" s="49" t="str">
        <f t="shared" si="86"/>
        <v>EURGBp Curncy</v>
      </c>
      <c r="K160" s="49">
        <f>IF(C160 = FundCurrency,1,_xll.BDP(J160,$K$7))</f>
        <v>1</v>
      </c>
      <c r="L160" s="69">
        <f>IF(C160 = FundCurrency,1,_xll.BDP(J160,$L$7)*K160)</f>
        <v>0.88131000000000004</v>
      </c>
      <c r="M160" s="70">
        <f t="shared" si="87"/>
        <v>9378.0848963474818</v>
      </c>
      <c r="N160" s="79">
        <f t="shared" si="88"/>
        <v>5.5053269286934544E-5</v>
      </c>
      <c r="O160" s="70">
        <f t="shared" si="89"/>
        <v>490786.44290885155</v>
      </c>
      <c r="P160" s="85">
        <f t="shared" si="90"/>
        <v>0.28811210926829078</v>
      </c>
      <c r="Q160" s="82">
        <f t="shared" si="91"/>
        <v>0</v>
      </c>
      <c r="R160" s="163">
        <f t="shared" si="92"/>
        <v>0.28811210926829078</v>
      </c>
      <c r="S160" s="33">
        <f t="shared" si="93"/>
        <v>0.01</v>
      </c>
      <c r="U160" s="44">
        <v>1</v>
      </c>
      <c r="V160" s="154">
        <f t="shared" si="94"/>
        <v>0</v>
      </c>
      <c r="W160" s="154">
        <f t="shared" si="95"/>
        <v>5.5053269286934544E-5</v>
      </c>
      <c r="X160" s="201"/>
      <c r="Y160" s="19"/>
      <c r="Z160" s="187"/>
      <c r="AA160" s="185">
        <v>0</v>
      </c>
      <c r="AB160" s="188">
        <f>IF(C160 = FundCurrency,1,_xll.BDP(J160,$AB$7)*K160)</f>
        <v>0.88580999999999999</v>
      </c>
      <c r="AC160" s="186">
        <f t="shared" si="96"/>
        <v>0</v>
      </c>
      <c r="AE160" s="198"/>
    </row>
    <row r="161" spans="2:31" s="44" customFormat="1" x14ac:dyDescent="0.2">
      <c r="B161" s="44" t="s">
        <v>129</v>
      </c>
      <c r="C161" s="44" t="str">
        <f>_xll.BDP(B161,$C$7)</f>
        <v>GBp</v>
      </c>
      <c r="D161" s="44" t="str">
        <f>_xll.BDP(B161,$D$7)</f>
        <v>DEBENHAMS PLC</v>
      </c>
      <c r="E161" s="67">
        <f>_xll.BDP(B161,$E$7)</f>
        <v>28.4</v>
      </c>
      <c r="F161" s="67">
        <f>_xll.BDP(B161,$F$7)</f>
        <v>28.6</v>
      </c>
      <c r="G161" s="68">
        <f t="shared" si="84"/>
        <v>0.20000000000000284</v>
      </c>
      <c r="H161" s="76">
        <f t="shared" si="85"/>
        <v>0.70422535211268611</v>
      </c>
      <c r="I161" s="25">
        <v>-21288000</v>
      </c>
      <c r="J161" s="49" t="str">
        <f t="shared" si="86"/>
        <v>EURGBp Curncy</v>
      </c>
      <c r="K161" s="49">
        <f>IF(C161 = FundCurrency,1,_xll.BDP(J161,$K$7))</f>
        <v>1</v>
      </c>
      <c r="L161" s="69">
        <f>IF(C161 = FundCurrency,1,_xll.BDP(J161,$L$7)*K161)</f>
        <v>0.88131000000000004</v>
      </c>
      <c r="M161" s="70">
        <f t="shared" si="87"/>
        <v>-48309.902304524629</v>
      </c>
      <c r="N161" s="79">
        <f t="shared" si="88"/>
        <v>-2.8359927321966829E-4</v>
      </c>
      <c r="O161" s="70">
        <f t="shared" si="89"/>
        <v>-6908316.0295469239</v>
      </c>
      <c r="P161" s="85">
        <f t="shared" si="90"/>
        <v>-4.0554696070411991</v>
      </c>
      <c r="Q161" s="82">
        <f t="shared" si="91"/>
        <v>-4.0554696070411991</v>
      </c>
      <c r="R161" s="163">
        <f t="shared" si="92"/>
        <v>0</v>
      </c>
      <c r="S161" s="33">
        <f t="shared" si="93"/>
        <v>0.01</v>
      </c>
      <c r="U161" s="44">
        <v>1</v>
      </c>
      <c r="V161" s="154">
        <f t="shared" si="94"/>
        <v>0</v>
      </c>
      <c r="W161" s="154">
        <f t="shared" si="95"/>
        <v>0</v>
      </c>
      <c r="X161" s="201"/>
      <c r="Y161" s="19"/>
      <c r="Z161" s="187"/>
      <c r="AA161" s="185">
        <v>0</v>
      </c>
      <c r="AB161" s="188">
        <f>IF(C161 = FundCurrency,1,_xll.BDP(J161,$AB$7)*K161)</f>
        <v>0.88580999999999999</v>
      </c>
      <c r="AC161" s="186">
        <f t="shared" si="96"/>
        <v>0</v>
      </c>
      <c r="AE161" s="198"/>
    </row>
    <row r="162" spans="2:31" s="44" customFormat="1" x14ac:dyDescent="0.2">
      <c r="B162" s="44" t="s">
        <v>128</v>
      </c>
      <c r="C162" s="44" t="str">
        <f>_xll.BDP(B162,$C$7)</f>
        <v>GBp</v>
      </c>
      <c r="D162" s="44" t="str">
        <f>_xll.BDP(B162,$D$7)</f>
        <v>DOMINO'S PIZZA GROUP PLC</v>
      </c>
      <c r="E162" s="67">
        <f>_xll.BDP(B162,$E$7)</f>
        <v>338.1</v>
      </c>
      <c r="F162" s="67">
        <f>_xll.BDP(B162,$F$7)</f>
        <v>338.1</v>
      </c>
      <c r="G162" s="68">
        <f t="shared" si="84"/>
        <v>0</v>
      </c>
      <c r="H162" s="76">
        <f t="shared" si="85"/>
        <v>0</v>
      </c>
      <c r="I162" s="25">
        <v>-263000</v>
      </c>
      <c r="J162" s="49" t="str">
        <f t="shared" si="86"/>
        <v>EURGBp Curncy</v>
      </c>
      <c r="K162" s="49">
        <f>IF(C162 = FundCurrency,1,_xll.BDP(J162,$K$7))</f>
        <v>1</v>
      </c>
      <c r="L162" s="69">
        <f>IF(C162 = FundCurrency,1,_xll.BDP(J162,$L$7)*K162)</f>
        <v>0.88131000000000004</v>
      </c>
      <c r="M162" s="70">
        <f t="shared" si="87"/>
        <v>0</v>
      </c>
      <c r="N162" s="79">
        <f t="shared" si="88"/>
        <v>0</v>
      </c>
      <c r="O162" s="70">
        <f t="shared" si="89"/>
        <v>-1008955.9859754229</v>
      </c>
      <c r="P162" s="85">
        <f t="shared" si="90"/>
        <v>-0.59229924028735703</v>
      </c>
      <c r="Q162" s="82">
        <f t="shared" si="91"/>
        <v>-0.59229924028735703</v>
      </c>
      <c r="R162" s="163">
        <f t="shared" si="92"/>
        <v>0</v>
      </c>
      <c r="S162" s="33">
        <f t="shared" si="93"/>
        <v>0.01</v>
      </c>
      <c r="U162" s="44">
        <v>1</v>
      </c>
      <c r="V162" s="154">
        <f t="shared" si="94"/>
        <v>0</v>
      </c>
      <c r="W162" s="154">
        <f t="shared" si="95"/>
        <v>0</v>
      </c>
      <c r="X162" s="201"/>
      <c r="Y162" s="19"/>
      <c r="Z162" s="187"/>
      <c r="AA162" s="185">
        <v>0</v>
      </c>
      <c r="AB162" s="188">
        <f>IF(C162 = FundCurrency,1,_xll.BDP(J162,$AB$7)*K162)</f>
        <v>0.88580999999999999</v>
      </c>
      <c r="AC162" s="186">
        <f t="shared" si="96"/>
        <v>0</v>
      </c>
      <c r="AE162" s="198"/>
    </row>
    <row r="163" spans="2:31" s="44" customFormat="1" x14ac:dyDescent="0.2">
      <c r="B163" s="44" t="s">
        <v>127</v>
      </c>
      <c r="C163" s="44" t="str">
        <f>_xll.BDP(B163,$C$7)</f>
        <v>GBp</v>
      </c>
      <c r="D163" s="44" t="str">
        <f>_xll.BDP(B163,$D$7)</f>
        <v>GREENCORE GROUP PLC</v>
      </c>
      <c r="E163" s="67">
        <f>_xll.BDP(B163,$E$7)</f>
        <v>189</v>
      </c>
      <c r="F163" s="67">
        <f>_xll.BDP(B163,$F$7)</f>
        <v>185.95</v>
      </c>
      <c r="G163" s="68">
        <f t="shared" si="84"/>
        <v>-3.0500000000000114</v>
      </c>
      <c r="H163" s="76">
        <f t="shared" si="85"/>
        <v>-1.6137566137566197</v>
      </c>
      <c r="I163" s="25">
        <v>316000</v>
      </c>
      <c r="J163" s="49" t="str">
        <f t="shared" si="86"/>
        <v>EURGBp Curncy</v>
      </c>
      <c r="K163" s="49">
        <f>IF(C163 = FundCurrency,1,_xll.BDP(J163,$K$7))</f>
        <v>1</v>
      </c>
      <c r="L163" s="69">
        <f>IF(C163 = FundCurrency,1,_xll.BDP(J163,$L$7)*K163)</f>
        <v>0.88131000000000004</v>
      </c>
      <c r="M163" s="70">
        <f t="shared" si="87"/>
        <v>-10935.993010405005</v>
      </c>
      <c r="N163" s="79">
        <f t="shared" si="88"/>
        <v>-6.419883961131E-5</v>
      </c>
      <c r="O163" s="70">
        <f t="shared" si="89"/>
        <v>666737.01648682076</v>
      </c>
      <c r="P163" s="85">
        <f t="shared" si="90"/>
        <v>0.39140243363026395</v>
      </c>
      <c r="Q163" s="82">
        <f t="shared" si="91"/>
        <v>0</v>
      </c>
      <c r="R163" s="163">
        <f t="shared" si="92"/>
        <v>0.39140243363026395</v>
      </c>
      <c r="S163" s="33">
        <f t="shared" si="93"/>
        <v>0.01</v>
      </c>
      <c r="U163" s="44">
        <v>1</v>
      </c>
      <c r="V163" s="154">
        <f t="shared" si="94"/>
        <v>0</v>
      </c>
      <c r="W163" s="154">
        <f t="shared" si="95"/>
        <v>0</v>
      </c>
      <c r="X163" s="201"/>
      <c r="Y163" s="19"/>
      <c r="Z163" s="187"/>
      <c r="AA163" s="185">
        <v>0</v>
      </c>
      <c r="AB163" s="188">
        <f>IF(C163 = FundCurrency,1,_xll.BDP(J163,$AB$7)*K163)</f>
        <v>0.88580999999999999</v>
      </c>
      <c r="AC163" s="186">
        <f t="shared" si="96"/>
        <v>0</v>
      </c>
      <c r="AE163" s="198"/>
    </row>
    <row r="164" spans="2:31" s="44" customFormat="1" x14ac:dyDescent="0.2">
      <c r="B164" s="44" t="s">
        <v>126</v>
      </c>
      <c r="C164" s="44" t="str">
        <f>_xll.BDP(B164,$C$7)</f>
        <v>GBp</v>
      </c>
      <c r="D164" s="44" t="str">
        <f>_xll.BDP(B164,$D$7)</f>
        <v>HAMMERSON PLC</v>
      </c>
      <c r="E164" s="67">
        <f>_xll.BDP(B164,$E$7)</f>
        <v>459.9</v>
      </c>
      <c r="F164" s="67">
        <f>_xll.BDP(B164,$F$7)</f>
        <v>465.1</v>
      </c>
      <c r="G164" s="68">
        <f t="shared" si="84"/>
        <v>5.2000000000000455</v>
      </c>
      <c r="H164" s="76">
        <f t="shared" si="85"/>
        <v>1.1306805827353872</v>
      </c>
      <c r="I164" s="25">
        <v>-276000</v>
      </c>
      <c r="J164" s="49" t="str">
        <f t="shared" si="86"/>
        <v>EURGBp Curncy</v>
      </c>
      <c r="K164" s="49">
        <f>IF(C164 = FundCurrency,1,_xll.BDP(J164,$K$7))</f>
        <v>1</v>
      </c>
      <c r="L164" s="69">
        <f>IF(C164 = FundCurrency,1,_xll.BDP(J164,$L$7)*K164)</f>
        <v>0.88131000000000004</v>
      </c>
      <c r="M164" s="70">
        <f t="shared" si="87"/>
        <v>-16284.848691153085</v>
      </c>
      <c r="N164" s="79">
        <f t="shared" si="88"/>
        <v>-9.5598853092086083E-5</v>
      </c>
      <c r="O164" s="70">
        <f t="shared" si="89"/>
        <v>-1456554.4473567756</v>
      </c>
      <c r="P164" s="85">
        <f t="shared" si="90"/>
        <v>-0.85505820332940097</v>
      </c>
      <c r="Q164" s="82">
        <f t="shared" si="91"/>
        <v>-0.85505820332940097</v>
      </c>
      <c r="R164" s="163">
        <f t="shared" si="92"/>
        <v>0</v>
      </c>
      <c r="S164" s="33">
        <f t="shared" si="93"/>
        <v>0.01</v>
      </c>
      <c r="U164" s="44">
        <v>1</v>
      </c>
      <c r="V164" s="154">
        <f t="shared" si="94"/>
        <v>0</v>
      </c>
      <c r="W164" s="154">
        <f t="shared" si="95"/>
        <v>0</v>
      </c>
      <c r="X164" s="201"/>
      <c r="Y164" s="19"/>
      <c r="Z164" s="187"/>
      <c r="AA164" s="185">
        <v>0</v>
      </c>
      <c r="AB164" s="188">
        <f>IF(C164 = FundCurrency,1,_xll.BDP(J164,$AB$7)*K164)</f>
        <v>0.88580999999999999</v>
      </c>
      <c r="AC164" s="186">
        <f t="shared" si="96"/>
        <v>0</v>
      </c>
      <c r="AE164" s="198"/>
    </row>
    <row r="165" spans="2:31" s="44" customFormat="1" x14ac:dyDescent="0.2">
      <c r="B165" s="44">
        <v>234</v>
      </c>
      <c r="D165" s="44" t="s">
        <v>125</v>
      </c>
      <c r="E165" s="67"/>
      <c r="F165" s="67"/>
      <c r="G165" s="68">
        <f t="shared" si="84"/>
        <v>0</v>
      </c>
      <c r="H165" s="76">
        <f t="shared" si="85"/>
        <v>0</v>
      </c>
      <c r="I165" s="25">
        <v>88846</v>
      </c>
      <c r="J165" s="49" t="str">
        <f t="shared" si="86"/>
        <v>EUR Curncy</v>
      </c>
      <c r="K165" s="49">
        <f>IF(C165 = FundCurrency,1,_xll.BDP(J165,$K$7))</f>
        <v>1</v>
      </c>
      <c r="L165" s="69">
        <f>IF(C165 = FundCurrency,1,_xll.BDP(J165,$L$7)*K165)</f>
        <v>1.2331000000000001</v>
      </c>
      <c r="M165" s="70">
        <f t="shared" si="87"/>
        <v>0</v>
      </c>
      <c r="N165" s="79">
        <f t="shared" si="88"/>
        <v>0</v>
      </c>
      <c r="O165" s="70">
        <f t="shared" si="89"/>
        <v>0</v>
      </c>
      <c r="P165" s="85">
        <f t="shared" si="90"/>
        <v>0</v>
      </c>
      <c r="Q165" s="82">
        <f t="shared" si="91"/>
        <v>0</v>
      </c>
      <c r="R165" s="163">
        <f t="shared" si="92"/>
        <v>0</v>
      </c>
      <c r="S165" s="33">
        <f t="shared" si="93"/>
        <v>1</v>
      </c>
      <c r="T165" s="44">
        <v>1</v>
      </c>
      <c r="U165" s="44">
        <v>1</v>
      </c>
      <c r="V165" s="154">
        <f t="shared" si="94"/>
        <v>0</v>
      </c>
      <c r="W165" s="154">
        <f t="shared" si="95"/>
        <v>0</v>
      </c>
      <c r="X165" s="201"/>
      <c r="Y165" s="19"/>
      <c r="Z165" s="187"/>
      <c r="AA165" s="185">
        <v>0</v>
      </c>
      <c r="AB165" s="188">
        <f>IF(C165 = FundCurrency,1,_xll.BDP(J165,$AB$7)*K165)</f>
        <v>1.2413000000000001</v>
      </c>
      <c r="AC165" s="186">
        <f t="shared" si="96"/>
        <v>0</v>
      </c>
      <c r="AE165" s="198"/>
    </row>
    <row r="166" spans="2:31" s="44" customFormat="1" x14ac:dyDescent="0.2">
      <c r="B166" s="44" t="s">
        <v>124</v>
      </c>
      <c r="C166" s="44" t="str">
        <f>_xll.BDP(B166,$C$7)</f>
        <v>GBp</v>
      </c>
      <c r="D166" s="44" t="str">
        <f>_xll.BDP(B166,$D$7)</f>
        <v>HOWDEN JOINERY GROUP PLC</v>
      </c>
      <c r="E166" s="67">
        <f>_xll.BDP(B166,$E$7)</f>
        <v>459.1</v>
      </c>
      <c r="F166" s="67">
        <f>_xll.BDP(B166,$F$7)</f>
        <v>467.1</v>
      </c>
      <c r="G166" s="68">
        <f t="shared" si="84"/>
        <v>8</v>
      </c>
      <c r="H166" s="76">
        <f t="shared" si="85"/>
        <v>1.7425397516880854</v>
      </c>
      <c r="I166" s="25">
        <v>107000</v>
      </c>
      <c r="J166" s="49" t="str">
        <f t="shared" si="86"/>
        <v>EURGBp Curncy</v>
      </c>
      <c r="K166" s="49">
        <f>IF(C166 = FundCurrency,1,_xll.BDP(J166,$K$7))</f>
        <v>1</v>
      </c>
      <c r="L166" s="69">
        <f>IF(C166 = FundCurrency,1,_xll.BDP(J166,$L$7)*K166)</f>
        <v>0.88131000000000004</v>
      </c>
      <c r="M166" s="70">
        <f t="shared" si="87"/>
        <v>9712.8138793387116</v>
      </c>
      <c r="N166" s="79">
        <f t="shared" si="88"/>
        <v>5.7018268009214724E-5</v>
      </c>
      <c r="O166" s="70">
        <f t="shared" si="89"/>
        <v>567106.92037988896</v>
      </c>
      <c r="P166" s="85">
        <f t="shared" si="90"/>
        <v>0.33291541233880245</v>
      </c>
      <c r="Q166" s="82">
        <f t="shared" si="91"/>
        <v>0</v>
      </c>
      <c r="R166" s="163">
        <f t="shared" si="92"/>
        <v>0.33291541233880245</v>
      </c>
      <c r="S166" s="33">
        <f t="shared" si="93"/>
        <v>0.01</v>
      </c>
      <c r="U166" s="44">
        <v>1</v>
      </c>
      <c r="V166" s="154">
        <f t="shared" si="94"/>
        <v>0</v>
      </c>
      <c r="W166" s="154">
        <f t="shared" si="95"/>
        <v>5.7018268009214724E-5</v>
      </c>
      <c r="X166" s="201"/>
      <c r="Y166" s="19"/>
      <c r="Z166" s="187"/>
      <c r="AA166" s="185">
        <v>0</v>
      </c>
      <c r="AB166" s="188">
        <f>IF(C166 = FundCurrency,1,_xll.BDP(J166,$AB$7)*K166)</f>
        <v>0.88580999999999999</v>
      </c>
      <c r="AC166" s="186">
        <f t="shared" si="96"/>
        <v>0</v>
      </c>
      <c r="AE166" s="198"/>
    </row>
    <row r="167" spans="2:31" s="44" customFormat="1" x14ac:dyDescent="0.2">
      <c r="B167" s="44" t="s">
        <v>123</v>
      </c>
      <c r="C167" s="44" t="str">
        <f>_xll.BDP(B167,$C$7)</f>
        <v>GBp</v>
      </c>
      <c r="D167" s="44" t="str">
        <f>_xll.BDP(B167,$D$7)</f>
        <v>HUMMINGBIRD RESOURCES PLC</v>
      </c>
      <c r="E167" s="67">
        <f>_xll.BDP(B167,$E$7)</f>
        <v>36</v>
      </c>
      <c r="F167" s="67">
        <f>_xll.BDP(B167,$F$7)</f>
        <v>36</v>
      </c>
      <c r="G167" s="68">
        <f t="shared" si="84"/>
        <v>0</v>
      </c>
      <c r="H167" s="76">
        <f t="shared" si="85"/>
        <v>0</v>
      </c>
      <c r="I167" s="25">
        <v>6215000</v>
      </c>
      <c r="J167" s="49" t="str">
        <f t="shared" si="86"/>
        <v>EURGBp Curncy</v>
      </c>
      <c r="K167" s="49">
        <f>IF(C167 = FundCurrency,1,_xll.BDP(J167,$K$7))</f>
        <v>1</v>
      </c>
      <c r="L167" s="69">
        <f>IF(C167 = FundCurrency,1,_xll.BDP(J167,$L$7)*K167)</f>
        <v>0.88131000000000004</v>
      </c>
      <c r="M167" s="70">
        <f t="shared" si="87"/>
        <v>0</v>
      </c>
      <c r="N167" s="79">
        <f t="shared" si="88"/>
        <v>0</v>
      </c>
      <c r="O167" s="70">
        <f t="shared" si="89"/>
        <v>2538720.7679477143</v>
      </c>
      <c r="P167" s="85">
        <f t="shared" si="90"/>
        <v>1.4903349631287037</v>
      </c>
      <c r="Q167" s="82">
        <f t="shared" si="91"/>
        <v>0</v>
      </c>
      <c r="R167" s="163">
        <f t="shared" si="92"/>
        <v>1.4903349631287037</v>
      </c>
      <c r="S167" s="33">
        <f t="shared" si="93"/>
        <v>0.01</v>
      </c>
      <c r="U167" s="44">
        <v>1</v>
      </c>
      <c r="V167" s="154">
        <f t="shared" si="94"/>
        <v>0</v>
      </c>
      <c r="W167" s="154">
        <f t="shared" si="95"/>
        <v>0</v>
      </c>
      <c r="X167" s="201"/>
      <c r="Y167" s="19"/>
      <c r="Z167" s="187"/>
      <c r="AA167" s="185">
        <v>0</v>
      </c>
      <c r="AB167" s="188">
        <f>IF(C167 = FundCurrency,1,_xll.BDP(J167,$AB$7)*K167)</f>
        <v>0.88580999999999999</v>
      </c>
      <c r="AC167" s="186">
        <f t="shared" si="96"/>
        <v>0</v>
      </c>
      <c r="AE167" s="198"/>
    </row>
    <row r="168" spans="2:31" s="44" customFormat="1" x14ac:dyDescent="0.2">
      <c r="B168" s="44">
        <v>19703</v>
      </c>
      <c r="D168" s="44" t="s">
        <v>122</v>
      </c>
      <c r="E168" s="67"/>
      <c r="F168" s="67"/>
      <c r="G168" s="68">
        <f t="shared" si="84"/>
        <v>0</v>
      </c>
      <c r="H168" s="76">
        <f t="shared" si="85"/>
        <v>0</v>
      </c>
      <c r="I168" s="25">
        <v>1360</v>
      </c>
      <c r="J168" s="49" t="str">
        <f t="shared" si="86"/>
        <v>EUR Curncy</v>
      </c>
      <c r="K168" s="49">
        <f>IF(C168 = FundCurrency,1,_xll.BDP(J168,$K$7))</f>
        <v>1</v>
      </c>
      <c r="L168" s="69">
        <f>IF(C168 = FundCurrency,1,_xll.BDP(J168,$L$7)*K168)</f>
        <v>1.2331000000000001</v>
      </c>
      <c r="M168" s="70">
        <f t="shared" si="87"/>
        <v>0</v>
      </c>
      <c r="N168" s="79">
        <f t="shared" si="88"/>
        <v>0</v>
      </c>
      <c r="O168" s="70">
        <f t="shared" si="89"/>
        <v>0</v>
      </c>
      <c r="P168" s="85">
        <f t="shared" si="90"/>
        <v>0</v>
      </c>
      <c r="Q168" s="82">
        <f t="shared" si="91"/>
        <v>0</v>
      </c>
      <c r="R168" s="163">
        <f t="shared" si="92"/>
        <v>0</v>
      </c>
      <c r="S168" s="33">
        <f t="shared" si="93"/>
        <v>1</v>
      </c>
      <c r="T168" s="44">
        <v>1</v>
      </c>
      <c r="U168" s="44">
        <v>1</v>
      </c>
      <c r="V168" s="154">
        <f t="shared" si="94"/>
        <v>0</v>
      </c>
      <c r="W168" s="154">
        <f t="shared" si="95"/>
        <v>0</v>
      </c>
      <c r="X168" s="201"/>
      <c r="Y168" s="19"/>
      <c r="Z168" s="187"/>
      <c r="AA168" s="185">
        <v>0</v>
      </c>
      <c r="AB168" s="188">
        <f>IF(C168 = FundCurrency,1,_xll.BDP(J168,$AB$7)*K168)</f>
        <v>1.2413000000000001</v>
      </c>
      <c r="AC168" s="186">
        <f t="shared" si="96"/>
        <v>0</v>
      </c>
      <c r="AE168" s="198"/>
    </row>
    <row r="169" spans="2:31" s="44" customFormat="1" x14ac:dyDescent="0.2">
      <c r="B169" s="44">
        <v>3299</v>
      </c>
      <c r="D169" s="44" t="s">
        <v>121</v>
      </c>
      <c r="E169" s="67"/>
      <c r="F169" s="67"/>
      <c r="G169" s="68">
        <f t="shared" si="84"/>
        <v>0</v>
      </c>
      <c r="H169" s="76">
        <f t="shared" si="85"/>
        <v>0</v>
      </c>
      <c r="I169" s="25">
        <v>10080000</v>
      </c>
      <c r="J169" s="49" t="str">
        <f t="shared" si="86"/>
        <v>EUR Curncy</v>
      </c>
      <c r="K169" s="49">
        <f>IF(C169 = FundCurrency,1,_xll.BDP(J169,$K$7))</f>
        <v>1</v>
      </c>
      <c r="L169" s="69">
        <f>IF(C169 = FundCurrency,1,_xll.BDP(J169,$L$7)*K169)</f>
        <v>1.2331000000000001</v>
      </c>
      <c r="M169" s="70">
        <f t="shared" si="87"/>
        <v>0</v>
      </c>
      <c r="N169" s="79">
        <f t="shared" si="88"/>
        <v>0</v>
      </c>
      <c r="O169" s="70">
        <f t="shared" si="89"/>
        <v>0</v>
      </c>
      <c r="P169" s="10">
        <f t="shared" si="90"/>
        <v>0</v>
      </c>
      <c r="Q169" s="82">
        <f t="shared" si="91"/>
        <v>0</v>
      </c>
      <c r="R169" s="163">
        <f t="shared" si="92"/>
        <v>0</v>
      </c>
      <c r="S169" s="33">
        <f t="shared" si="93"/>
        <v>1</v>
      </c>
      <c r="T169" s="44">
        <v>1</v>
      </c>
      <c r="U169" s="44">
        <v>1</v>
      </c>
      <c r="V169" s="154">
        <f t="shared" si="94"/>
        <v>0</v>
      </c>
      <c r="W169" s="154">
        <f t="shared" si="95"/>
        <v>0</v>
      </c>
      <c r="X169" s="201"/>
      <c r="Y169" s="19"/>
      <c r="Z169" s="187"/>
      <c r="AA169" s="185">
        <v>0</v>
      </c>
      <c r="AB169" s="188">
        <f>IF(C169 = FundCurrency,1,_xll.BDP(J169,$AB$7)*K169)</f>
        <v>1.2413000000000001</v>
      </c>
      <c r="AC169" s="186">
        <f t="shared" si="96"/>
        <v>0</v>
      </c>
      <c r="AE169" s="198"/>
    </row>
    <row r="170" spans="2:31" s="44" customFormat="1" x14ac:dyDescent="0.2">
      <c r="B170" s="44" t="s">
        <v>120</v>
      </c>
      <c r="C170" s="44" t="str">
        <f>_xll.BDP(B170,$C$7)</f>
        <v>GBp</v>
      </c>
      <c r="D170" s="44" t="str">
        <f>_xll.BDP(B170,$D$7)</f>
        <v>INCHCAPE PLC</v>
      </c>
      <c r="E170" s="67">
        <f>_xll.BDP(B170,$E$7)</f>
        <v>712.5</v>
      </c>
      <c r="F170" s="67">
        <f>_xll.BDP(B170,$F$7)</f>
        <v>708</v>
      </c>
      <c r="G170" s="68">
        <f t="shared" si="84"/>
        <v>-4.5</v>
      </c>
      <c r="H170" s="76">
        <f t="shared" si="85"/>
        <v>-0.63157894736842102</v>
      </c>
      <c r="I170" s="25">
        <v>-346000</v>
      </c>
      <c r="J170" s="49" t="str">
        <f t="shared" si="86"/>
        <v>EURGBp Curncy</v>
      </c>
      <c r="K170" s="49">
        <f>IF(C170 = FundCurrency,1,_xll.BDP(J170,$K$7))</f>
        <v>1</v>
      </c>
      <c r="L170" s="69">
        <f>IF(C170 = FundCurrency,1,_xll.BDP(J170,$L$7)*K170)</f>
        <v>0.88131000000000004</v>
      </c>
      <c r="M170" s="70">
        <f t="shared" si="87"/>
        <v>17666.882254825203</v>
      </c>
      <c r="N170" s="79">
        <f t="shared" si="88"/>
        <v>1.0371196646068614E-4</v>
      </c>
      <c r="O170" s="70">
        <f t="shared" si="89"/>
        <v>-2779589.4747591652</v>
      </c>
      <c r="P170" s="10">
        <f t="shared" si="90"/>
        <v>-1.6317349389814617</v>
      </c>
      <c r="Q170" s="82">
        <f t="shared" si="91"/>
        <v>-1.6317349389814617</v>
      </c>
      <c r="R170" s="163">
        <f t="shared" si="92"/>
        <v>0</v>
      </c>
      <c r="S170" s="33">
        <f t="shared" si="93"/>
        <v>0.01</v>
      </c>
      <c r="U170" s="44">
        <v>1</v>
      </c>
      <c r="V170" s="154">
        <f t="shared" si="94"/>
        <v>1.0371196646068614E-4</v>
      </c>
      <c r="W170" s="154">
        <f t="shared" si="95"/>
        <v>0</v>
      </c>
      <c r="X170" s="201"/>
      <c r="Y170" s="19"/>
      <c r="Z170" s="187"/>
      <c r="AA170" s="185">
        <v>0</v>
      </c>
      <c r="AB170" s="188">
        <f>IF(C170 = FundCurrency,1,_xll.BDP(J170,$AB$7)*K170)</f>
        <v>0.88580999999999999</v>
      </c>
      <c r="AC170" s="186">
        <f t="shared" si="96"/>
        <v>0</v>
      </c>
      <c r="AE170" s="198"/>
    </row>
    <row r="171" spans="2:31" s="44" customFormat="1" x14ac:dyDescent="0.2">
      <c r="B171" s="44" t="s">
        <v>119</v>
      </c>
      <c r="C171" s="44" t="str">
        <f>_xll.BDP(B171,$C$7)</f>
        <v>GBp</v>
      </c>
      <c r="D171" s="44" t="str">
        <f>_xll.BDP(B171,$D$7)</f>
        <v>INTU PROPERTIES PLC</v>
      </c>
      <c r="E171" s="67">
        <f>_xll.BDP(B171,$E$7)</f>
        <v>208.4</v>
      </c>
      <c r="F171" s="67">
        <f>_xll.BDP(B171,$F$7)</f>
        <v>212.3</v>
      </c>
      <c r="G171" s="68">
        <f t="shared" si="84"/>
        <v>3.9000000000000057</v>
      </c>
      <c r="H171" s="76">
        <f t="shared" si="85"/>
        <v>1.8714011516314806</v>
      </c>
      <c r="I171" s="25">
        <v>-4400000</v>
      </c>
      <c r="J171" s="49" t="str">
        <f t="shared" si="86"/>
        <v>EURGBp Curncy</v>
      </c>
      <c r="K171" s="49">
        <f>IF(C171 = FundCurrency,1,_xll.BDP(J171,$K$7))</f>
        <v>1</v>
      </c>
      <c r="L171" s="69">
        <f>IF(C171 = FundCurrency,1,_xll.BDP(J171,$L$7)*K171)</f>
        <v>0.88131000000000004</v>
      </c>
      <c r="M171" s="70">
        <f t="shared" si="87"/>
        <v>-194710.14739422026</v>
      </c>
      <c r="N171" s="79">
        <f t="shared" si="88"/>
        <v>-1.1430297652314557E-3</v>
      </c>
      <c r="O171" s="70">
        <f t="shared" si="89"/>
        <v>-10599221.613280229</v>
      </c>
      <c r="P171" s="10">
        <f t="shared" si="90"/>
        <v>-6.222185106631736</v>
      </c>
      <c r="Q171" s="82">
        <f t="shared" si="91"/>
        <v>-6.222185106631736</v>
      </c>
      <c r="R171" s="163">
        <f t="shared" si="92"/>
        <v>0</v>
      </c>
      <c r="S171" s="33">
        <f t="shared" si="93"/>
        <v>0.01</v>
      </c>
      <c r="U171" s="44">
        <v>1</v>
      </c>
      <c r="V171" s="154">
        <f t="shared" si="94"/>
        <v>0</v>
      </c>
      <c r="W171" s="154">
        <f t="shared" si="95"/>
        <v>0</v>
      </c>
      <c r="X171" s="201"/>
      <c r="Y171" s="19"/>
      <c r="Z171" s="187"/>
      <c r="AA171" s="185">
        <v>0</v>
      </c>
      <c r="AB171" s="188">
        <f>IF(C171 = FundCurrency,1,_xll.BDP(J171,$AB$7)*K171)</f>
        <v>0.88580999999999999</v>
      </c>
      <c r="AC171" s="186">
        <f t="shared" si="96"/>
        <v>0</v>
      </c>
      <c r="AE171" s="198"/>
    </row>
    <row r="172" spans="2:31" s="44" customFormat="1" x14ac:dyDescent="0.2">
      <c r="B172" s="44" t="s">
        <v>118</v>
      </c>
      <c r="C172" s="44" t="str">
        <f>_xll.BDP(B172,$C$7)</f>
        <v>GBp</v>
      </c>
      <c r="D172" s="44" t="str">
        <f>_xll.BDP(B172,$D$7)</f>
        <v>ITV PLC</v>
      </c>
      <c r="E172" s="67">
        <f>_xll.BDP(B172,$E$7)</f>
        <v>170.5</v>
      </c>
      <c r="F172" s="67">
        <f>_xll.BDP(B172,$F$7)</f>
        <v>171.7</v>
      </c>
      <c r="G172" s="68">
        <f t="shared" si="84"/>
        <v>1.1999999999999886</v>
      </c>
      <c r="H172" s="76">
        <f t="shared" si="85"/>
        <v>0.70381231671553579</v>
      </c>
      <c r="I172" s="25">
        <v>-2676000</v>
      </c>
      <c r="J172" s="49" t="str">
        <f t="shared" si="86"/>
        <v>EURGBp Curncy</v>
      </c>
      <c r="K172" s="49">
        <f>IF(C172 = FundCurrency,1,_xll.BDP(J172,$K$7))</f>
        <v>1</v>
      </c>
      <c r="L172" s="69">
        <f>IF(C172 = FundCurrency,1,_xll.BDP(J172,$L$7)*K172)</f>
        <v>0.88131000000000004</v>
      </c>
      <c r="M172" s="70">
        <f t="shared" si="87"/>
        <v>-36436.668141743197</v>
      </c>
      <c r="N172" s="79">
        <f t="shared" si="88"/>
        <v>-2.13898437185968E-4</v>
      </c>
      <c r="O172" s="70">
        <f t="shared" si="89"/>
        <v>-5213479.9332811367</v>
      </c>
      <c r="P172" s="10">
        <f t="shared" si="90"/>
        <v>-3.0605301387359196</v>
      </c>
      <c r="Q172" s="82">
        <f t="shared" si="91"/>
        <v>-3.0605301387359196</v>
      </c>
      <c r="R172" s="163">
        <f t="shared" si="92"/>
        <v>0</v>
      </c>
      <c r="S172" s="33">
        <f t="shared" si="93"/>
        <v>0.01</v>
      </c>
      <c r="U172" s="44">
        <v>1</v>
      </c>
      <c r="V172" s="154">
        <f t="shared" si="94"/>
        <v>0</v>
      </c>
      <c r="W172" s="154">
        <f t="shared" si="95"/>
        <v>0</v>
      </c>
      <c r="X172" s="201"/>
      <c r="Y172" s="19"/>
      <c r="Z172" s="187"/>
      <c r="AA172" s="185">
        <v>0</v>
      </c>
      <c r="AB172" s="188">
        <f>IF(C172 = FundCurrency,1,_xll.BDP(J172,$AB$7)*K172)</f>
        <v>0.88580999999999999</v>
      </c>
      <c r="AC172" s="186">
        <f t="shared" si="96"/>
        <v>0</v>
      </c>
      <c r="AE172" s="198"/>
    </row>
    <row r="173" spans="2:31" s="44" customFormat="1" x14ac:dyDescent="0.2">
      <c r="B173" s="44">
        <v>19</v>
      </c>
      <c r="D173" s="44" t="s">
        <v>117</v>
      </c>
      <c r="E173" s="67"/>
      <c r="F173" s="67"/>
      <c r="G173" s="68">
        <f t="shared" si="84"/>
        <v>0</v>
      </c>
      <c r="H173" s="76">
        <f t="shared" si="85"/>
        <v>0</v>
      </c>
      <c r="I173" s="25">
        <v>6346</v>
      </c>
      <c r="J173" s="49" t="str">
        <f t="shared" si="86"/>
        <v>EUR Curncy</v>
      </c>
      <c r="K173" s="49">
        <f>IF(C173 = FundCurrency,1,_xll.BDP(J173,$K$7))</f>
        <v>1</v>
      </c>
      <c r="L173" s="69">
        <f>IF(C173 = FundCurrency,1,_xll.BDP(J173,$L$7)*K173)</f>
        <v>1.2331000000000001</v>
      </c>
      <c r="M173" s="70">
        <f t="shared" si="87"/>
        <v>0</v>
      </c>
      <c r="N173" s="79">
        <f t="shared" si="88"/>
        <v>0</v>
      </c>
      <c r="O173" s="70">
        <f t="shared" si="89"/>
        <v>0</v>
      </c>
      <c r="P173" s="10">
        <f t="shared" si="90"/>
        <v>0</v>
      </c>
      <c r="Q173" s="82">
        <f t="shared" si="91"/>
        <v>0</v>
      </c>
      <c r="R173" s="163">
        <f t="shared" si="92"/>
        <v>0</v>
      </c>
      <c r="S173" s="33">
        <f t="shared" si="93"/>
        <v>1</v>
      </c>
      <c r="T173" s="44">
        <v>1</v>
      </c>
      <c r="U173" s="44">
        <v>1</v>
      </c>
      <c r="V173" s="154">
        <f t="shared" si="94"/>
        <v>0</v>
      </c>
      <c r="W173" s="154">
        <f t="shared" si="95"/>
        <v>0</v>
      </c>
      <c r="X173" s="201"/>
      <c r="Y173" s="19"/>
      <c r="Z173" s="187"/>
      <c r="AA173" s="185">
        <v>0</v>
      </c>
      <c r="AB173" s="188">
        <f>IF(C173 = FundCurrency,1,_xll.BDP(J173,$AB$7)*K173)</f>
        <v>1.2413000000000001</v>
      </c>
      <c r="AC173" s="186">
        <f t="shared" si="96"/>
        <v>0</v>
      </c>
      <c r="AE173" s="198"/>
    </row>
    <row r="174" spans="2:31" s="44" customFormat="1" x14ac:dyDescent="0.2">
      <c r="B174" s="44">
        <v>469</v>
      </c>
      <c r="D174" s="44" t="s">
        <v>116</v>
      </c>
      <c r="E174" s="67"/>
      <c r="F174" s="67"/>
      <c r="G174" s="68">
        <f t="shared" si="84"/>
        <v>0</v>
      </c>
      <c r="H174" s="76">
        <f t="shared" si="85"/>
        <v>0</v>
      </c>
      <c r="I174" s="25">
        <v>3677</v>
      </c>
      <c r="J174" s="49" t="str">
        <f t="shared" si="86"/>
        <v>EUR Curncy</v>
      </c>
      <c r="K174" s="49">
        <f>IF(C174 = FundCurrency,1,_xll.BDP(J174,$K$7))</f>
        <v>1</v>
      </c>
      <c r="L174" s="69">
        <f>IF(C174 = FundCurrency,1,_xll.BDP(J174,$L$7)*K174)</f>
        <v>1.2331000000000001</v>
      </c>
      <c r="M174" s="70">
        <f t="shared" si="87"/>
        <v>0</v>
      </c>
      <c r="N174" s="79">
        <f t="shared" si="88"/>
        <v>0</v>
      </c>
      <c r="O174" s="70">
        <f t="shared" si="89"/>
        <v>0</v>
      </c>
      <c r="P174" s="10">
        <f t="shared" si="90"/>
        <v>0</v>
      </c>
      <c r="Q174" s="82">
        <f t="shared" si="91"/>
        <v>0</v>
      </c>
      <c r="R174" s="163">
        <f t="shared" si="92"/>
        <v>0</v>
      </c>
      <c r="S174" s="33">
        <f t="shared" si="93"/>
        <v>1</v>
      </c>
      <c r="T174" s="44">
        <v>1</v>
      </c>
      <c r="U174" s="44">
        <v>1</v>
      </c>
      <c r="V174" s="154">
        <f t="shared" si="94"/>
        <v>0</v>
      </c>
      <c r="W174" s="154">
        <f t="shared" si="95"/>
        <v>0</v>
      </c>
      <c r="X174" s="201"/>
      <c r="Y174" s="19"/>
      <c r="Z174" s="187"/>
      <c r="AA174" s="185">
        <v>0</v>
      </c>
      <c r="AB174" s="188">
        <f>IF(C174 = FundCurrency,1,_xll.BDP(J174,$AB$7)*K174)</f>
        <v>1.2413000000000001</v>
      </c>
      <c r="AC174" s="186">
        <f t="shared" si="96"/>
        <v>0</v>
      </c>
      <c r="AE174" s="198"/>
    </row>
    <row r="175" spans="2:31" s="44" customFormat="1" x14ac:dyDescent="0.2">
      <c r="B175" s="44" t="s">
        <v>115</v>
      </c>
      <c r="C175" s="44" t="str">
        <f>_xll.BDP(B175,$C$7)</f>
        <v>GBp</v>
      </c>
      <c r="D175" s="44" t="str">
        <f>_xll.BDP(B175,$D$7)</f>
        <v>JUST GROUP PLC</v>
      </c>
      <c r="E175" s="67">
        <f>_xll.BDP(B175,$E$7)</f>
        <v>140.1</v>
      </c>
      <c r="F175" s="67">
        <f>_xll.BDP(B175,$F$7)</f>
        <v>143.6</v>
      </c>
      <c r="G175" s="68">
        <f t="shared" si="84"/>
        <v>3.5</v>
      </c>
      <c r="H175" s="76">
        <f t="shared" si="85"/>
        <v>2.4982155603140614</v>
      </c>
      <c r="I175" s="25">
        <v>-2094000</v>
      </c>
      <c r="J175" s="49" t="str">
        <f t="shared" si="86"/>
        <v>EURGBp Curncy</v>
      </c>
      <c r="K175" s="49">
        <f>IF(C175 = FundCurrency,1,_xll.BDP(J175,$K$7))</f>
        <v>1</v>
      </c>
      <c r="L175" s="69">
        <f>IF(C175 = FundCurrency,1,_xll.BDP(J175,$L$7)*K175)</f>
        <v>0.88131000000000004</v>
      </c>
      <c r="M175" s="70">
        <f t="shared" si="87"/>
        <v>-83160.295469244636</v>
      </c>
      <c r="N175" s="79">
        <f t="shared" si="88"/>
        <v>-4.8818561476581153E-4</v>
      </c>
      <c r="O175" s="70">
        <f t="shared" si="89"/>
        <v>-3411948.1226810087</v>
      </c>
      <c r="P175" s="10">
        <f t="shared" si="90"/>
        <v>-2.0029558365820153</v>
      </c>
      <c r="Q175" s="82">
        <f t="shared" si="91"/>
        <v>-2.0029558365820153</v>
      </c>
      <c r="R175" s="163">
        <f t="shared" si="92"/>
        <v>0</v>
      </c>
      <c r="S175" s="33">
        <f t="shared" si="93"/>
        <v>0.01</v>
      </c>
      <c r="U175" s="44">
        <v>1</v>
      </c>
      <c r="V175" s="154">
        <f t="shared" si="94"/>
        <v>0</v>
      </c>
      <c r="W175" s="154">
        <f t="shared" si="95"/>
        <v>0</v>
      </c>
      <c r="X175" s="201"/>
      <c r="Y175" s="19"/>
      <c r="Z175" s="187"/>
      <c r="AA175" s="185">
        <v>0</v>
      </c>
      <c r="AB175" s="188">
        <f>IF(C175 = FundCurrency,1,_xll.BDP(J175,$AB$7)*K175)</f>
        <v>0.88580999999999999</v>
      </c>
      <c r="AC175" s="186">
        <f t="shared" si="96"/>
        <v>0</v>
      </c>
      <c r="AE175" s="198"/>
    </row>
    <row r="176" spans="2:31" s="44" customFormat="1" x14ac:dyDescent="0.2">
      <c r="B176" s="44" t="s">
        <v>114</v>
      </c>
      <c r="C176" s="44" t="str">
        <f>_xll.BDP(B176,$C$7)</f>
        <v>GBp</v>
      </c>
      <c r="D176" s="44" t="str">
        <f>_xll.BDP(B176,$D$7)</f>
        <v>JUPITER FUND MANAGEMENT</v>
      </c>
      <c r="E176" s="67">
        <f>_xll.BDP(B176,$E$7)</f>
        <v>543</v>
      </c>
      <c r="F176" s="67">
        <f>_xll.BDP(B176,$F$7)</f>
        <v>545.79999999999995</v>
      </c>
      <c r="G176" s="68">
        <f t="shared" ref="G176:G207" si="97">IF(OR(F176="#N/A N/A",E176="#N/A N/A"),0,  F176 - E176)</f>
        <v>2.7999999999999545</v>
      </c>
      <c r="H176" s="76">
        <f t="shared" ref="H176:H207" si="98">IF(OR(E176=0,E176="#N/A N/A"),0,G176 / E176*100)</f>
        <v>0.5156537753222753</v>
      </c>
      <c r="I176" s="25">
        <v>-130000</v>
      </c>
      <c r="J176" s="49" t="str">
        <f t="shared" ref="J176:J206" si="99">CONCATENATE(FundCurrency,C176, " Curncy")</f>
        <v>EURGBp Curncy</v>
      </c>
      <c r="K176" s="49">
        <f>IF(C176 = FundCurrency,1,_xll.BDP(J176,$K$7))</f>
        <v>1</v>
      </c>
      <c r="L176" s="69">
        <f>IF(C176 = FundCurrency,1,_xll.BDP(J176,$L$7)*K176)</f>
        <v>0.88131000000000004</v>
      </c>
      <c r="M176" s="70">
        <f t="shared" ref="M176:M207" si="100">G176*I176*S176/L176</f>
        <v>-4130.215247756114</v>
      </c>
      <c r="N176" s="79">
        <f t="shared" ref="N176:N207" si="101">M176 / NAV</f>
        <v>-2.4246085929151664E-5</v>
      </c>
      <c r="O176" s="70">
        <f t="shared" ref="O176:O206" si="102">F176*I176*S176/L176</f>
        <v>-805096.95793761557</v>
      </c>
      <c r="P176" s="10">
        <f t="shared" ref="P176:P207" si="103">O176 / NAV*100</f>
        <v>-0.47262548929039971</v>
      </c>
      <c r="Q176" s="82">
        <f t="shared" ref="Q176:Q207" si="104">IF(P176&lt;0,P176,0)</f>
        <v>-0.47262548929039971</v>
      </c>
      <c r="R176" s="163">
        <f t="shared" ref="R176:R206" si="105">IF(P176&gt;0,P176,0)</f>
        <v>0</v>
      </c>
      <c r="S176" s="33">
        <f t="shared" ref="S176:S206" si="106">IF(EXACT(C176,UPPER(C176)),1,0.01)/U176</f>
        <v>0.01</v>
      </c>
      <c r="U176" s="44">
        <v>1</v>
      </c>
      <c r="V176" s="154">
        <f t="shared" ref="V176:V206" si="107">IF(AND(P176&lt;0,N176&gt;0),N176,0)</f>
        <v>0</v>
      </c>
      <c r="W176" s="154">
        <f t="shared" ref="W176:W206" si="108">IF(AND(P176&gt;0,N176&gt;0),N176,0)</f>
        <v>0</v>
      </c>
      <c r="X176" s="201"/>
      <c r="Y176" s="19"/>
      <c r="Z176" s="187"/>
      <c r="AA176" s="185">
        <v>0</v>
      </c>
      <c r="AB176" s="188">
        <f>IF(C176 = FundCurrency,1,_xll.BDP(J176,$AB$7)*K176)</f>
        <v>0.88580999999999999</v>
      </c>
      <c r="AC176" s="186">
        <f t="shared" ref="AC176:AC207" si="109">Y176*AA176*S176/AB176 / PreviousNAV</f>
        <v>0</v>
      </c>
      <c r="AE176" s="198"/>
    </row>
    <row r="177" spans="2:31" s="44" customFormat="1" x14ac:dyDescent="0.2">
      <c r="B177" s="44" t="s">
        <v>113</v>
      </c>
      <c r="C177" s="44" t="str">
        <f>_xll.BDP(B177,$C$7)</f>
        <v>GBp</v>
      </c>
      <c r="D177" s="44" t="str">
        <f>_xll.BDP(B177,$D$7)</f>
        <v>LANCASHIRE HOLDINGS LTD</v>
      </c>
      <c r="E177" s="67">
        <f>_xll.BDP(B177,$E$7)</f>
        <v>571.5</v>
      </c>
      <c r="F177" s="67">
        <f>_xll.BDP(B177,$F$7)</f>
        <v>557.5</v>
      </c>
      <c r="G177" s="68">
        <f t="shared" si="97"/>
        <v>-14</v>
      </c>
      <c r="H177" s="76">
        <f t="shared" si="98"/>
        <v>-2.4496937882764653</v>
      </c>
      <c r="I177" s="25">
        <v>-3009693</v>
      </c>
      <c r="J177" s="49" t="str">
        <f t="shared" si="99"/>
        <v>EURGBp Curncy</v>
      </c>
      <c r="K177" s="49">
        <f>IF(C177 = FundCurrency,1,_xll.BDP(J177,$K$7))</f>
        <v>1</v>
      </c>
      <c r="L177" s="69">
        <f>IF(C177 = FundCurrency,1,_xll.BDP(J177,$L$7)*K177)</f>
        <v>0.88131000000000004</v>
      </c>
      <c r="M177" s="70">
        <f t="shared" si="100"/>
        <v>478103.07383327093</v>
      </c>
      <c r="N177" s="79">
        <f t="shared" si="101"/>
        <v>2.8066644268602862E-3</v>
      </c>
      <c r="O177" s="70">
        <f t="shared" si="102"/>
        <v>-19038747.40443204</v>
      </c>
      <c r="P177" s="10">
        <f t="shared" si="103"/>
        <v>-11.176538699818641</v>
      </c>
      <c r="Q177" s="82">
        <f t="shared" si="104"/>
        <v>-11.176538699818641</v>
      </c>
      <c r="R177" s="163">
        <f t="shared" si="105"/>
        <v>0</v>
      </c>
      <c r="S177" s="33">
        <f t="shared" si="106"/>
        <v>0.01</v>
      </c>
      <c r="U177" s="44">
        <v>1</v>
      </c>
      <c r="V177" s="154">
        <f t="shared" si="107"/>
        <v>2.8066644268602862E-3</v>
      </c>
      <c r="W177" s="154">
        <f t="shared" si="108"/>
        <v>0</v>
      </c>
      <c r="X177" s="201"/>
      <c r="Y177" s="19"/>
      <c r="Z177" s="187"/>
      <c r="AA177" s="185">
        <v>0</v>
      </c>
      <c r="AB177" s="188">
        <f>IF(C177 = FundCurrency,1,_xll.BDP(J177,$AB$7)*K177)</f>
        <v>0.88580999999999999</v>
      </c>
      <c r="AC177" s="186">
        <f t="shared" si="109"/>
        <v>0</v>
      </c>
      <c r="AE177" s="198"/>
    </row>
    <row r="178" spans="2:31" s="44" customFormat="1" x14ac:dyDescent="0.2">
      <c r="B178" s="44" t="s">
        <v>112</v>
      </c>
      <c r="C178" s="44" t="str">
        <f>_xll.BDP(B178,$C$7)</f>
        <v>GBP</v>
      </c>
      <c r="D178" s="44" t="str">
        <f>_xll.BDP(B178,$D$7)</f>
        <v>LONG GILT FUTURE  Mar18</v>
      </c>
      <c r="E178" s="67">
        <f>_xll.BDP(B178,$E$7)</f>
        <v>121.13</v>
      </c>
      <c r="F178" s="67">
        <f>_xll.BDP(B178,$F$7)</f>
        <v>121.43</v>
      </c>
      <c r="G178" s="68">
        <f t="shared" si="97"/>
        <v>0.30000000000001137</v>
      </c>
      <c r="H178" s="76">
        <f t="shared" si="98"/>
        <v>0.24766779493107521</v>
      </c>
      <c r="I178" s="25">
        <v>-1664</v>
      </c>
      <c r="J178" s="49" t="str">
        <f t="shared" si="99"/>
        <v>EURGBP Curncy</v>
      </c>
      <c r="K178" s="49">
        <f>IF(C178 = FundCurrency,1,_xll.BDP(J178,$K$7))</f>
        <v>1</v>
      </c>
      <c r="L178" s="69">
        <f>IF(C178 = FundCurrency,1,_xll.BDP(J178,$L$7)*K178)</f>
        <v>0.88131000000000004</v>
      </c>
      <c r="M178" s="70">
        <f t="shared" si="100"/>
        <v>-566429.51969229768</v>
      </c>
      <c r="N178" s="79">
        <f t="shared" si="101"/>
        <v>-3.3251774988552647E-3</v>
      </c>
      <c r="O178" s="70">
        <f t="shared" si="102"/>
        <v>-229271788.58744371</v>
      </c>
      <c r="P178" s="10">
        <f t="shared" si="103"/>
        <v>-134.59210122865986</v>
      </c>
      <c r="Q178" s="82">
        <f t="shared" si="104"/>
        <v>-134.59210122865986</v>
      </c>
      <c r="R178" s="163">
        <f t="shared" si="105"/>
        <v>0</v>
      </c>
      <c r="S178" s="33">
        <f t="shared" si="106"/>
        <v>1000</v>
      </c>
      <c r="U178" s="44">
        <v>1E-3</v>
      </c>
      <c r="V178" s="154">
        <f t="shared" si="107"/>
        <v>0</v>
      </c>
      <c r="W178" s="154">
        <f t="shared" si="108"/>
        <v>0</v>
      </c>
      <c r="X178" s="201"/>
      <c r="Y178" s="19"/>
      <c r="Z178" s="187"/>
      <c r="AA178" s="185">
        <v>0</v>
      </c>
      <c r="AB178" s="188">
        <f>IF(C178 = FundCurrency,1,_xll.BDP(J178,$AB$7)*K178)</f>
        <v>0.88580999999999999</v>
      </c>
      <c r="AC178" s="186">
        <f t="shared" si="109"/>
        <v>0</v>
      </c>
      <c r="AE178" s="198"/>
    </row>
    <row r="179" spans="2:31" s="44" customFormat="1" x14ac:dyDescent="0.2">
      <c r="B179" s="44" t="s">
        <v>111</v>
      </c>
      <c r="C179" s="44" t="str">
        <f>_xll.BDP(B179,$C$7)</f>
        <v>GBp</v>
      </c>
      <c r="D179" s="44" t="str">
        <f>_xll.BDP(B179,$D$7)</f>
        <v>LOOKERS PLC</v>
      </c>
      <c r="E179" s="67">
        <f>_xll.BDP(B179,$E$7)</f>
        <v>91.2</v>
      </c>
      <c r="F179" s="67">
        <f>_xll.BDP(B179,$F$7)</f>
        <v>90.2</v>
      </c>
      <c r="G179" s="68">
        <f t="shared" si="97"/>
        <v>-1</v>
      </c>
      <c r="H179" s="76">
        <f t="shared" si="98"/>
        <v>-1.0964912280701753</v>
      </c>
      <c r="I179" s="25">
        <v>-800000</v>
      </c>
      <c r="J179" s="49" t="str">
        <f t="shared" si="99"/>
        <v>EURGBp Curncy</v>
      </c>
      <c r="K179" s="49">
        <f>IF(C179 = FundCurrency,1,_xll.BDP(J179,$K$7))</f>
        <v>1</v>
      </c>
      <c r="L179" s="69">
        <f>IF(C179 = FundCurrency,1,_xll.BDP(J179,$L$7)*K179)</f>
        <v>0.88131000000000004</v>
      </c>
      <c r="M179" s="70">
        <f t="shared" si="100"/>
        <v>9077.3961489146841</v>
      </c>
      <c r="N179" s="79">
        <f t="shared" si="101"/>
        <v>5.3288100943191335E-5</v>
      </c>
      <c r="O179" s="70">
        <f t="shared" si="102"/>
        <v>-818781.13263210445</v>
      </c>
      <c r="P179" s="10">
        <f t="shared" si="103"/>
        <v>-0.48065867050758576</v>
      </c>
      <c r="Q179" s="82">
        <f t="shared" si="104"/>
        <v>-0.48065867050758576</v>
      </c>
      <c r="R179" s="163">
        <f t="shared" si="105"/>
        <v>0</v>
      </c>
      <c r="S179" s="33">
        <f t="shared" si="106"/>
        <v>0.01</v>
      </c>
      <c r="U179" s="44">
        <v>1</v>
      </c>
      <c r="V179" s="154">
        <f t="shared" si="107"/>
        <v>5.3288100943191335E-5</v>
      </c>
      <c r="W179" s="154">
        <f t="shared" si="108"/>
        <v>0</v>
      </c>
      <c r="X179" s="201"/>
      <c r="Y179" s="19"/>
      <c r="Z179" s="187"/>
      <c r="AA179" s="185">
        <v>0</v>
      </c>
      <c r="AB179" s="188">
        <f>IF(C179 = FundCurrency,1,_xll.BDP(J179,$AB$7)*K179)</f>
        <v>0.88580999999999999</v>
      </c>
      <c r="AC179" s="186">
        <f t="shared" si="109"/>
        <v>0</v>
      </c>
      <c r="AE179" s="198"/>
    </row>
    <row r="180" spans="2:31" s="44" customFormat="1" x14ac:dyDescent="0.2">
      <c r="B180" s="44" t="s">
        <v>110</v>
      </c>
      <c r="C180" s="44" t="str">
        <f>_xll.BDP(B180,$C$7)</f>
        <v>GBp</v>
      </c>
      <c r="D180" s="44" t="str">
        <f>_xll.BDP(B180,$D$7)</f>
        <v>MAN GROUP PLC</v>
      </c>
      <c r="E180" s="67">
        <f>_xll.BDP(B180,$E$7)</f>
        <v>184.6</v>
      </c>
      <c r="F180" s="67">
        <f>_xll.BDP(B180,$F$7)</f>
        <v>185.45</v>
      </c>
      <c r="G180" s="68">
        <f t="shared" si="97"/>
        <v>0.84999999999999432</v>
      </c>
      <c r="H180" s="76">
        <f t="shared" si="98"/>
        <v>0.46045503791982362</v>
      </c>
      <c r="I180" s="25">
        <v>3713627</v>
      </c>
      <c r="J180" s="49" t="str">
        <f t="shared" si="99"/>
        <v>EURGBp Curncy</v>
      </c>
      <c r="K180" s="49">
        <f>IF(C180 = FundCurrency,1,_xll.BDP(J180,$K$7))</f>
        <v>1</v>
      </c>
      <c r="L180" s="69">
        <f>IF(C180 = FundCurrency,1,_xll.BDP(J180,$L$7)*K180)</f>
        <v>0.88131000000000004</v>
      </c>
      <c r="M180" s="70">
        <f t="shared" si="100"/>
        <v>35816.942392574449</v>
      </c>
      <c r="N180" s="79">
        <f t="shared" si="101"/>
        <v>2.1026038859394444E-4</v>
      </c>
      <c r="O180" s="70">
        <f t="shared" si="102"/>
        <v>7814414.0784740895</v>
      </c>
      <c r="P180" s="10">
        <f t="shared" si="103"/>
        <v>4.587386948793795</v>
      </c>
      <c r="Q180" s="82">
        <f t="shared" si="104"/>
        <v>0</v>
      </c>
      <c r="R180" s="163">
        <f t="shared" si="105"/>
        <v>4.587386948793795</v>
      </c>
      <c r="S180" s="33">
        <f t="shared" si="106"/>
        <v>0.01</v>
      </c>
      <c r="U180" s="44">
        <v>1</v>
      </c>
      <c r="V180" s="154">
        <f t="shared" si="107"/>
        <v>0</v>
      </c>
      <c r="W180" s="154">
        <f t="shared" si="108"/>
        <v>2.1026038859394444E-4</v>
      </c>
      <c r="X180" s="201"/>
      <c r="Y180" s="19"/>
      <c r="Z180" s="187"/>
      <c r="AA180" s="185">
        <v>0</v>
      </c>
      <c r="AB180" s="188">
        <f>IF(C180 = FundCurrency,1,_xll.BDP(J180,$AB$7)*K180)</f>
        <v>0.88580999999999999</v>
      </c>
      <c r="AC180" s="186">
        <f t="shared" si="109"/>
        <v>0</v>
      </c>
      <c r="AE180" s="198"/>
    </row>
    <row r="181" spans="2:31" s="44" customFormat="1" x14ac:dyDescent="0.2">
      <c r="B181" s="44" t="s">
        <v>109</v>
      </c>
      <c r="C181" s="44" t="str">
        <f>_xll.BDP(B181,$C$7)</f>
        <v>GBp</v>
      </c>
      <c r="D181" s="44" t="str">
        <f>_xll.BDP(B181,$D$7)</f>
        <v>OXFORD BIODYNAMICS PLC</v>
      </c>
      <c r="E181" s="67">
        <f>_xll.BDP(B181,$E$7)</f>
        <v>176.5</v>
      </c>
      <c r="F181" s="67">
        <f>_xll.BDP(B181,$F$7)</f>
        <v>176.5</v>
      </c>
      <c r="G181" s="68">
        <f t="shared" si="97"/>
        <v>0</v>
      </c>
      <c r="H181" s="76">
        <f t="shared" si="98"/>
        <v>0</v>
      </c>
      <c r="I181" s="25">
        <v>2402000</v>
      </c>
      <c r="J181" s="49" t="str">
        <f t="shared" si="99"/>
        <v>EURGBp Curncy</v>
      </c>
      <c r="K181" s="49">
        <f>IF(C181 = FundCurrency,1,_xll.BDP(J181,$K$7))</f>
        <v>1</v>
      </c>
      <c r="L181" s="69">
        <f>IF(C181 = FundCurrency,1,_xll.BDP(J181,$L$7)*K181)</f>
        <v>0.88131000000000004</v>
      </c>
      <c r="M181" s="70">
        <f t="shared" si="100"/>
        <v>0</v>
      </c>
      <c r="N181" s="79">
        <f t="shared" si="101"/>
        <v>0</v>
      </c>
      <c r="O181" s="70">
        <f t="shared" si="102"/>
        <v>4810486.6619010335</v>
      </c>
      <c r="P181" s="10">
        <f t="shared" si="103"/>
        <v>2.8239562823960993</v>
      </c>
      <c r="Q181" s="82">
        <f t="shared" si="104"/>
        <v>0</v>
      </c>
      <c r="R181" s="163">
        <f t="shared" si="105"/>
        <v>2.8239562823960993</v>
      </c>
      <c r="S181" s="33">
        <f t="shared" si="106"/>
        <v>0.01</v>
      </c>
      <c r="U181" s="44">
        <v>1</v>
      </c>
      <c r="V181" s="154">
        <f t="shared" si="107"/>
        <v>0</v>
      </c>
      <c r="W181" s="154">
        <f t="shared" si="108"/>
        <v>0</v>
      </c>
      <c r="X181" s="201"/>
      <c r="Y181" s="19"/>
      <c r="Z181" s="187"/>
      <c r="AA181" s="185">
        <v>0</v>
      </c>
      <c r="AB181" s="188">
        <f>IF(C181 = FundCurrency,1,_xll.BDP(J181,$AB$7)*K181)</f>
        <v>0.88580999999999999</v>
      </c>
      <c r="AC181" s="186">
        <f t="shared" si="109"/>
        <v>0</v>
      </c>
      <c r="AE181" s="198"/>
    </row>
    <row r="182" spans="2:31" s="44" customFormat="1" x14ac:dyDescent="0.2">
      <c r="B182" s="44">
        <v>24192</v>
      </c>
      <c r="D182" s="44" t="s">
        <v>108</v>
      </c>
      <c r="E182" s="67"/>
      <c r="F182" s="67"/>
      <c r="G182" s="68">
        <f t="shared" si="97"/>
        <v>0</v>
      </c>
      <c r="H182" s="76">
        <f t="shared" si="98"/>
        <v>0</v>
      </c>
      <c r="I182" s="25">
        <v>118003</v>
      </c>
      <c r="J182" s="49" t="str">
        <f t="shared" si="99"/>
        <v>EUR Curncy</v>
      </c>
      <c r="K182" s="49">
        <f>IF(C182 = FundCurrency,1,_xll.BDP(J182,$K$7))</f>
        <v>1</v>
      </c>
      <c r="L182" s="69">
        <f>IF(C182 = FundCurrency,1,_xll.BDP(J182,$L$7)*K182)</f>
        <v>1.2331000000000001</v>
      </c>
      <c r="M182" s="70">
        <f t="shared" si="100"/>
        <v>0</v>
      </c>
      <c r="N182" s="79">
        <f t="shared" si="101"/>
        <v>0</v>
      </c>
      <c r="O182" s="70">
        <f t="shared" si="102"/>
        <v>0</v>
      </c>
      <c r="P182" s="10">
        <f t="shared" si="103"/>
        <v>0</v>
      </c>
      <c r="Q182" s="82">
        <f t="shared" si="104"/>
        <v>0</v>
      </c>
      <c r="R182" s="163">
        <f t="shared" si="105"/>
        <v>0</v>
      </c>
      <c r="S182" s="33">
        <f t="shared" si="106"/>
        <v>1</v>
      </c>
      <c r="T182" s="44">
        <v>1</v>
      </c>
      <c r="U182" s="44">
        <v>1</v>
      </c>
      <c r="V182" s="154">
        <f t="shared" si="107"/>
        <v>0</v>
      </c>
      <c r="W182" s="154">
        <f t="shared" si="108"/>
        <v>0</v>
      </c>
      <c r="X182" s="201"/>
      <c r="Y182" s="19"/>
      <c r="Z182" s="187"/>
      <c r="AA182" s="185">
        <v>0</v>
      </c>
      <c r="AB182" s="188">
        <f>IF(C182 = FundCurrency,1,_xll.BDP(J182,$AB$7)*K182)</f>
        <v>1.2413000000000001</v>
      </c>
      <c r="AC182" s="186">
        <f t="shared" si="109"/>
        <v>0</v>
      </c>
      <c r="AE182" s="198"/>
    </row>
    <row r="183" spans="2:31" s="44" customFormat="1" x14ac:dyDescent="0.2">
      <c r="B183" s="44">
        <v>19608</v>
      </c>
      <c r="D183" s="44" t="s">
        <v>107</v>
      </c>
      <c r="E183" s="67"/>
      <c r="F183" s="67"/>
      <c r="G183" s="68">
        <f t="shared" si="97"/>
        <v>0</v>
      </c>
      <c r="H183" s="76">
        <f t="shared" si="98"/>
        <v>0</v>
      </c>
      <c r="I183" s="25">
        <v>21465</v>
      </c>
      <c r="J183" s="49" t="str">
        <f t="shared" si="99"/>
        <v>EUR Curncy</v>
      </c>
      <c r="K183" s="49">
        <f>IF(C183 = FundCurrency,1,_xll.BDP(J183,$K$7))</f>
        <v>1</v>
      </c>
      <c r="L183" s="69">
        <f>IF(C183 = FundCurrency,1,_xll.BDP(J183,$L$7)*K183)</f>
        <v>1.2331000000000001</v>
      </c>
      <c r="M183" s="70">
        <f t="shared" si="100"/>
        <v>0</v>
      </c>
      <c r="N183" s="79">
        <f t="shared" si="101"/>
        <v>0</v>
      </c>
      <c r="O183" s="70">
        <f t="shared" si="102"/>
        <v>0</v>
      </c>
      <c r="P183" s="10">
        <f t="shared" si="103"/>
        <v>0</v>
      </c>
      <c r="Q183" s="82">
        <f t="shared" si="104"/>
        <v>0</v>
      </c>
      <c r="R183" s="163">
        <f t="shared" si="105"/>
        <v>0</v>
      </c>
      <c r="S183" s="33">
        <f t="shared" si="106"/>
        <v>1</v>
      </c>
      <c r="T183" s="44">
        <v>1</v>
      </c>
      <c r="U183" s="44">
        <v>1</v>
      </c>
      <c r="V183" s="154">
        <f t="shared" si="107"/>
        <v>0</v>
      </c>
      <c r="W183" s="154">
        <f t="shared" si="108"/>
        <v>0</v>
      </c>
      <c r="X183" s="201"/>
      <c r="Y183" s="19"/>
      <c r="Z183" s="187"/>
      <c r="AA183" s="185">
        <v>0</v>
      </c>
      <c r="AB183" s="188">
        <f>IF(C183 = FundCurrency,1,_xll.BDP(J183,$AB$7)*K183)</f>
        <v>1.2413000000000001</v>
      </c>
      <c r="AC183" s="186">
        <f t="shared" si="109"/>
        <v>0</v>
      </c>
      <c r="AE183" s="198"/>
    </row>
    <row r="184" spans="2:31" s="44" customFormat="1" x14ac:dyDescent="0.2">
      <c r="B184" s="44">
        <v>22567</v>
      </c>
      <c r="D184" s="44" t="s">
        <v>106</v>
      </c>
      <c r="E184" s="67"/>
      <c r="F184" s="67"/>
      <c r="G184" s="68">
        <f t="shared" si="97"/>
        <v>0</v>
      </c>
      <c r="H184" s="76">
        <f t="shared" si="98"/>
        <v>0</v>
      </c>
      <c r="I184" s="25">
        <v>577</v>
      </c>
      <c r="J184" s="49" t="str">
        <f t="shared" si="99"/>
        <v>EUR Curncy</v>
      </c>
      <c r="K184" s="49">
        <f>IF(C184 = FundCurrency,1,_xll.BDP(J184,$K$7))</f>
        <v>1</v>
      </c>
      <c r="L184" s="69">
        <f>IF(C184 = FundCurrency,1,_xll.BDP(J184,$L$7)*K184)</f>
        <v>1.2331000000000001</v>
      </c>
      <c r="M184" s="70">
        <f t="shared" si="100"/>
        <v>0</v>
      </c>
      <c r="N184" s="79">
        <f t="shared" si="101"/>
        <v>0</v>
      </c>
      <c r="O184" s="70">
        <f t="shared" si="102"/>
        <v>0</v>
      </c>
      <c r="P184" s="10">
        <f t="shared" si="103"/>
        <v>0</v>
      </c>
      <c r="Q184" s="82">
        <f t="shared" si="104"/>
        <v>0</v>
      </c>
      <c r="R184" s="163">
        <f t="shared" si="105"/>
        <v>0</v>
      </c>
      <c r="S184" s="33">
        <f t="shared" si="106"/>
        <v>1</v>
      </c>
      <c r="T184" s="44">
        <v>1</v>
      </c>
      <c r="U184" s="44">
        <v>1</v>
      </c>
      <c r="V184" s="154">
        <f t="shared" si="107"/>
        <v>0</v>
      </c>
      <c r="W184" s="154">
        <f t="shared" si="108"/>
        <v>0</v>
      </c>
      <c r="X184" s="201"/>
      <c r="Y184" s="19"/>
      <c r="Z184" s="187"/>
      <c r="AA184" s="185">
        <v>0</v>
      </c>
      <c r="AB184" s="188">
        <f>IF(C184 = FundCurrency,1,_xll.BDP(J184,$AB$7)*K184)</f>
        <v>1.2413000000000001</v>
      </c>
      <c r="AC184" s="186">
        <f t="shared" si="109"/>
        <v>0</v>
      </c>
      <c r="AE184" s="198"/>
    </row>
    <row r="185" spans="2:31" s="44" customFormat="1" x14ac:dyDescent="0.2">
      <c r="B185" s="44" t="s">
        <v>105</v>
      </c>
      <c r="C185" s="44" t="str">
        <f>_xll.BDP(B185,$C$7)</f>
        <v>GBp</v>
      </c>
      <c r="D185" s="44" t="str">
        <f>_xll.BDP(B185,$D$7)</f>
        <v>PEARSON PLC</v>
      </c>
      <c r="E185" s="67">
        <f>_xll.BDP(B185,$E$7)</f>
        <v>696.8</v>
      </c>
      <c r="F185" s="67">
        <f>_xll.BDP(B185,$F$7)</f>
        <v>697.2</v>
      </c>
      <c r="G185" s="68">
        <f t="shared" si="97"/>
        <v>0.40000000000009095</v>
      </c>
      <c r="H185" s="76">
        <f t="shared" si="98"/>
        <v>5.7405281285891355E-2</v>
      </c>
      <c r="I185" s="25">
        <v>-416000</v>
      </c>
      <c r="J185" s="49" t="str">
        <f t="shared" si="99"/>
        <v>EURGBp Curncy</v>
      </c>
      <c r="K185" s="49">
        <f>IF(C185 = FundCurrency,1,_xll.BDP(J185,$K$7))</f>
        <v>1</v>
      </c>
      <c r="L185" s="69">
        <f>IF(C185 = FundCurrency,1,_xll.BDP(J185,$L$7)*K185)</f>
        <v>0.88131000000000004</v>
      </c>
      <c r="M185" s="70">
        <f t="shared" si="100"/>
        <v>-1888.0983989746835</v>
      </c>
      <c r="N185" s="79">
        <f t="shared" si="101"/>
        <v>-1.1083924996186318E-5</v>
      </c>
      <c r="O185" s="70">
        <f t="shared" si="102"/>
        <v>-3290955.5094121252</v>
      </c>
      <c r="P185" s="10">
        <f t="shared" si="103"/>
        <v>-1.9319281268348358</v>
      </c>
      <c r="Q185" s="82">
        <f t="shared" si="104"/>
        <v>-1.9319281268348358</v>
      </c>
      <c r="R185" s="163">
        <f t="shared" si="105"/>
        <v>0</v>
      </c>
      <c r="S185" s="33">
        <f t="shared" si="106"/>
        <v>0.01</v>
      </c>
      <c r="U185" s="44">
        <v>1</v>
      </c>
      <c r="V185" s="154">
        <f t="shared" si="107"/>
        <v>0</v>
      </c>
      <c r="W185" s="154">
        <f t="shared" si="108"/>
        <v>0</v>
      </c>
      <c r="X185" s="201"/>
      <c r="Y185" s="19"/>
      <c r="Z185" s="187"/>
      <c r="AA185" s="185">
        <v>0</v>
      </c>
      <c r="AB185" s="188">
        <f>IF(C185 = FundCurrency,1,_xll.BDP(J185,$AB$7)*K185)</f>
        <v>0.88580999999999999</v>
      </c>
      <c r="AC185" s="186">
        <f t="shared" si="109"/>
        <v>0</v>
      </c>
      <c r="AE185" s="198"/>
    </row>
    <row r="186" spans="2:31" s="44" customFormat="1" x14ac:dyDescent="0.2">
      <c r="B186" s="44" t="s">
        <v>104</v>
      </c>
      <c r="C186" s="44" t="str">
        <f>_xll.BDP(B186,$C$7)</f>
        <v>GBp</v>
      </c>
      <c r="D186" s="44" t="str">
        <f>_xll.BDP(B186,$D$7)</f>
        <v>PENDRAGON PLC</v>
      </c>
      <c r="E186" s="67">
        <f>_xll.BDP(B186,$E$7)</f>
        <v>25.25</v>
      </c>
      <c r="F186" s="67">
        <f>_xll.BDP(B186,$F$7)</f>
        <v>25.45</v>
      </c>
      <c r="G186" s="68">
        <f t="shared" si="97"/>
        <v>0.19999999999999929</v>
      </c>
      <c r="H186" s="76">
        <f t="shared" si="98"/>
        <v>0.79207920792078934</v>
      </c>
      <c r="I186" s="25">
        <v>29190000</v>
      </c>
      <c r="J186" s="49" t="str">
        <f t="shared" si="99"/>
        <v>EURGBp Curncy</v>
      </c>
      <c r="K186" s="49">
        <f>IF(C186 = FundCurrency,1,_xll.BDP(J186,$K$7))</f>
        <v>1</v>
      </c>
      <c r="L186" s="69">
        <f>IF(C186 = FundCurrency,1,_xll.BDP(J186,$L$7)*K186)</f>
        <v>0.88131000000000004</v>
      </c>
      <c r="M186" s="70">
        <f t="shared" si="100"/>
        <v>66242.298396704675</v>
      </c>
      <c r="N186" s="79">
        <f t="shared" si="101"/>
        <v>3.8886991663293738E-4</v>
      </c>
      <c r="O186" s="70">
        <f t="shared" si="102"/>
        <v>8429332.4709806982</v>
      </c>
      <c r="P186" s="10">
        <f t="shared" si="103"/>
        <v>4.9483696891541449</v>
      </c>
      <c r="Q186" s="82">
        <f t="shared" si="104"/>
        <v>0</v>
      </c>
      <c r="R186" s="163">
        <f t="shared" si="105"/>
        <v>4.9483696891541449</v>
      </c>
      <c r="S186" s="33">
        <f t="shared" si="106"/>
        <v>0.01</v>
      </c>
      <c r="U186" s="44">
        <v>1</v>
      </c>
      <c r="V186" s="154">
        <f t="shared" si="107"/>
        <v>0</v>
      </c>
      <c r="W186" s="154">
        <f t="shared" si="108"/>
        <v>3.8886991663293738E-4</v>
      </c>
      <c r="X186" s="201"/>
      <c r="Y186" s="19"/>
      <c r="Z186" s="187"/>
      <c r="AA186" s="185">
        <v>0</v>
      </c>
      <c r="AB186" s="188">
        <f>IF(C186 = FundCurrency,1,_xll.BDP(J186,$AB$7)*K186)</f>
        <v>0.88580999999999999</v>
      </c>
      <c r="AC186" s="186">
        <f t="shared" si="109"/>
        <v>0</v>
      </c>
      <c r="AE186" s="198"/>
    </row>
    <row r="187" spans="2:31" s="44" customFormat="1" x14ac:dyDescent="0.2">
      <c r="B187" s="44">
        <v>23131</v>
      </c>
      <c r="D187" s="44" t="s">
        <v>103</v>
      </c>
      <c r="E187" s="67"/>
      <c r="F187" s="67"/>
      <c r="G187" s="68">
        <f t="shared" si="97"/>
        <v>0</v>
      </c>
      <c r="H187" s="76">
        <f t="shared" si="98"/>
        <v>0</v>
      </c>
      <c r="I187" s="25">
        <v>681487.2</v>
      </c>
      <c r="J187" s="49" t="str">
        <f t="shared" si="99"/>
        <v>EUR Curncy</v>
      </c>
      <c r="K187" s="49">
        <f>IF(C187 = FundCurrency,1,_xll.BDP(J187,$K$7))</f>
        <v>1</v>
      </c>
      <c r="L187" s="69">
        <f>IF(C187 = FundCurrency,1,_xll.BDP(J187,$L$7)*K187)</f>
        <v>1.2331000000000001</v>
      </c>
      <c r="M187" s="70">
        <f t="shared" si="100"/>
        <v>0</v>
      </c>
      <c r="N187" s="79">
        <f t="shared" si="101"/>
        <v>0</v>
      </c>
      <c r="O187" s="70">
        <f t="shared" si="102"/>
        <v>0</v>
      </c>
      <c r="P187" s="10">
        <f t="shared" si="103"/>
        <v>0</v>
      </c>
      <c r="Q187" s="82">
        <f t="shared" si="104"/>
        <v>0</v>
      </c>
      <c r="R187" s="163">
        <f t="shared" si="105"/>
        <v>0</v>
      </c>
      <c r="S187" s="33">
        <f t="shared" si="106"/>
        <v>1</v>
      </c>
      <c r="T187" s="44">
        <v>1</v>
      </c>
      <c r="U187" s="44">
        <v>1</v>
      </c>
      <c r="V187" s="154">
        <f t="shared" si="107"/>
        <v>0</v>
      </c>
      <c r="W187" s="154">
        <f t="shared" si="108"/>
        <v>0</v>
      </c>
      <c r="X187" s="201"/>
      <c r="Y187" s="19"/>
      <c r="Z187" s="187"/>
      <c r="AA187" s="185">
        <v>0</v>
      </c>
      <c r="AB187" s="188">
        <f>IF(C187 = FundCurrency,1,_xll.BDP(J187,$AB$7)*K187)</f>
        <v>1.2413000000000001</v>
      </c>
      <c r="AC187" s="186">
        <f t="shared" si="109"/>
        <v>0</v>
      </c>
      <c r="AE187" s="198"/>
    </row>
    <row r="188" spans="2:31" s="44" customFormat="1" x14ac:dyDescent="0.2">
      <c r="B188" s="44" t="s">
        <v>102</v>
      </c>
      <c r="C188" s="44" t="str">
        <f>_xll.BDP(B188,$C$7)</f>
        <v>GBp</v>
      </c>
      <c r="D188" s="44" t="str">
        <f>_xll.BDP(B188,$D$7)</f>
        <v>RANDGOLD RESOURCES LTD</v>
      </c>
      <c r="E188" s="67">
        <f>_xll.BDP(B188,$E$7)</f>
        <v>6140</v>
      </c>
      <c r="F188" s="67">
        <f>_xll.BDP(B188,$F$7)</f>
        <v>6148</v>
      </c>
      <c r="G188" s="68">
        <f t="shared" si="97"/>
        <v>8</v>
      </c>
      <c r="H188" s="76">
        <f t="shared" si="98"/>
        <v>0.13029315960912052</v>
      </c>
      <c r="I188" s="25">
        <v>173196</v>
      </c>
      <c r="J188" s="49" t="str">
        <f t="shared" si="99"/>
        <v>EURGBp Curncy</v>
      </c>
      <c r="K188" s="49">
        <f>IF(C188 = FundCurrency,1,_xll.BDP(J188,$K$7))</f>
        <v>1</v>
      </c>
      <c r="L188" s="69">
        <f>IF(C188 = FundCurrency,1,_xll.BDP(J188,$L$7)*K188)</f>
        <v>0.88131000000000004</v>
      </c>
      <c r="M188" s="70">
        <f t="shared" si="100"/>
        <v>15721.687034074275</v>
      </c>
      <c r="N188" s="79">
        <f t="shared" si="101"/>
        <v>9.2292859309569658E-5</v>
      </c>
      <c r="O188" s="70">
        <f t="shared" si="102"/>
        <v>12082116.485686081</v>
      </c>
      <c r="P188" s="10">
        <f t="shared" si="103"/>
        <v>7.0927062379404289</v>
      </c>
      <c r="Q188" s="82">
        <f t="shared" si="104"/>
        <v>0</v>
      </c>
      <c r="R188" s="163">
        <f t="shared" si="105"/>
        <v>7.0927062379404289</v>
      </c>
      <c r="S188" s="33">
        <f t="shared" si="106"/>
        <v>0.01</v>
      </c>
      <c r="U188" s="44">
        <v>1</v>
      </c>
      <c r="V188" s="154">
        <f t="shared" si="107"/>
        <v>0</v>
      </c>
      <c r="W188" s="154">
        <f t="shared" si="108"/>
        <v>9.2292859309569658E-5</v>
      </c>
      <c r="X188" s="201"/>
      <c r="Y188" s="19"/>
      <c r="Z188" s="187"/>
      <c r="AA188" s="185">
        <v>0</v>
      </c>
      <c r="AB188" s="188">
        <f>IF(C188 = FundCurrency,1,_xll.BDP(J188,$AB$7)*K188)</f>
        <v>0.88580999999999999</v>
      </c>
      <c r="AC188" s="186">
        <f t="shared" si="109"/>
        <v>0</v>
      </c>
      <c r="AE188" s="198"/>
    </row>
    <row r="189" spans="2:31" s="44" customFormat="1" x14ac:dyDescent="0.2">
      <c r="B189" s="44">
        <v>18542</v>
      </c>
      <c r="D189" s="44" t="s">
        <v>101</v>
      </c>
      <c r="E189" s="67"/>
      <c r="F189" s="67"/>
      <c r="G189" s="68">
        <f t="shared" si="97"/>
        <v>0</v>
      </c>
      <c r="H189" s="76">
        <f t="shared" si="98"/>
        <v>0</v>
      </c>
      <c r="I189" s="25">
        <v>34000</v>
      </c>
      <c r="J189" s="49" t="str">
        <f t="shared" si="99"/>
        <v>EUR Curncy</v>
      </c>
      <c r="K189" s="49">
        <f>IF(C189 = FundCurrency,1,_xll.BDP(J189,$K$7))</f>
        <v>1</v>
      </c>
      <c r="L189" s="69">
        <f>IF(C189 = FundCurrency,1,_xll.BDP(J189,$L$7)*K189)</f>
        <v>1.2331000000000001</v>
      </c>
      <c r="M189" s="70">
        <f t="shared" si="100"/>
        <v>0</v>
      </c>
      <c r="N189" s="79">
        <f t="shared" si="101"/>
        <v>0</v>
      </c>
      <c r="O189" s="70">
        <f t="shared" si="102"/>
        <v>0</v>
      </c>
      <c r="P189" s="10">
        <f t="shared" si="103"/>
        <v>0</v>
      </c>
      <c r="Q189" s="82">
        <f t="shared" si="104"/>
        <v>0</v>
      </c>
      <c r="R189" s="163">
        <f t="shared" si="105"/>
        <v>0</v>
      </c>
      <c r="S189" s="33">
        <f t="shared" si="106"/>
        <v>1</v>
      </c>
      <c r="T189" s="44">
        <v>1</v>
      </c>
      <c r="U189" s="44">
        <v>1</v>
      </c>
      <c r="V189" s="154">
        <f t="shared" si="107"/>
        <v>0</v>
      </c>
      <c r="W189" s="154">
        <f t="shared" si="108"/>
        <v>0</v>
      </c>
      <c r="X189" s="201"/>
      <c r="Y189" s="19"/>
      <c r="Z189" s="187"/>
      <c r="AA189" s="185">
        <v>0</v>
      </c>
      <c r="AB189" s="188">
        <f>IF(C189 = FundCurrency,1,_xll.BDP(J189,$AB$7)*K189)</f>
        <v>1.2413000000000001</v>
      </c>
      <c r="AC189" s="186">
        <f t="shared" si="109"/>
        <v>0</v>
      </c>
      <c r="AE189" s="198"/>
    </row>
    <row r="190" spans="2:31" s="44" customFormat="1" x14ac:dyDescent="0.2">
      <c r="B190" s="44" t="s">
        <v>100</v>
      </c>
      <c r="C190" s="44" t="str">
        <f>_xll.BDP(B190,$C$7)</f>
        <v>GBp</v>
      </c>
      <c r="D190" s="44" t="str">
        <f>_xll.BDP(B190,$D$7)</f>
        <v>RECKITT BENCKISER GROUP PLC</v>
      </c>
      <c r="E190" s="67">
        <f>_xll.BDP(B190,$E$7)</f>
        <v>6075</v>
      </c>
      <c r="F190" s="67">
        <f>_xll.BDP(B190,$F$7)</f>
        <v>5929</v>
      </c>
      <c r="G190" s="68">
        <f t="shared" si="97"/>
        <v>-146</v>
      </c>
      <c r="H190" s="76">
        <f t="shared" si="98"/>
        <v>-2.403292181069959</v>
      </c>
      <c r="I190" s="25">
        <v>-24000</v>
      </c>
      <c r="J190" s="49" t="str">
        <f t="shared" si="99"/>
        <v>EURGBp Curncy</v>
      </c>
      <c r="K190" s="49">
        <f>IF(C190 = FundCurrency,1,_xll.BDP(J190,$K$7))</f>
        <v>1</v>
      </c>
      <c r="L190" s="69">
        <f>IF(C190 = FundCurrency,1,_xll.BDP(J190,$L$7)*K190)</f>
        <v>0.88131000000000004</v>
      </c>
      <c r="M190" s="70">
        <f t="shared" si="100"/>
        <v>39758.995132246317</v>
      </c>
      <c r="N190" s="79">
        <f t="shared" si="101"/>
        <v>2.3340188213117805E-4</v>
      </c>
      <c r="O190" s="70">
        <f t="shared" si="102"/>
        <v>-1614596.4530074548</v>
      </c>
      <c r="P190" s="10">
        <f t="shared" si="103"/>
        <v>-0.94783545147654413</v>
      </c>
      <c r="Q190" s="82">
        <f t="shared" si="104"/>
        <v>-0.94783545147654413</v>
      </c>
      <c r="R190" s="163">
        <f t="shared" si="105"/>
        <v>0</v>
      </c>
      <c r="S190" s="33">
        <f t="shared" si="106"/>
        <v>0.01</v>
      </c>
      <c r="U190" s="44">
        <v>1</v>
      </c>
      <c r="V190" s="154">
        <f t="shared" si="107"/>
        <v>2.3340188213117805E-4</v>
      </c>
      <c r="W190" s="154">
        <f t="shared" si="108"/>
        <v>0</v>
      </c>
      <c r="X190" s="201"/>
      <c r="Y190" s="19"/>
      <c r="Z190" s="187"/>
      <c r="AA190" s="185">
        <v>0</v>
      </c>
      <c r="AB190" s="188">
        <f>IF(C190 = FundCurrency,1,_xll.BDP(J190,$AB$7)*K190)</f>
        <v>0.88580999999999999</v>
      </c>
      <c r="AC190" s="186">
        <f t="shared" si="109"/>
        <v>0</v>
      </c>
      <c r="AE190" s="198"/>
    </row>
    <row r="191" spans="2:31" s="44" customFormat="1" x14ac:dyDescent="0.2">
      <c r="B191" s="44">
        <v>20036</v>
      </c>
      <c r="D191" s="44" t="s">
        <v>99</v>
      </c>
      <c r="E191" s="67"/>
      <c r="F191" s="67"/>
      <c r="G191" s="68">
        <f t="shared" si="97"/>
        <v>0</v>
      </c>
      <c r="H191" s="76">
        <f t="shared" si="98"/>
        <v>0</v>
      </c>
      <c r="I191" s="25">
        <v>377451</v>
      </c>
      <c r="J191" s="49" t="str">
        <f t="shared" si="99"/>
        <v>EUR Curncy</v>
      </c>
      <c r="K191" s="49">
        <f>IF(C191 = FundCurrency,1,_xll.BDP(J191,$K$7))</f>
        <v>1</v>
      </c>
      <c r="L191" s="69">
        <f>IF(C191 = FundCurrency,1,_xll.BDP(J191,$L$7)*K191)</f>
        <v>1.2331000000000001</v>
      </c>
      <c r="M191" s="70">
        <f t="shared" si="100"/>
        <v>0</v>
      </c>
      <c r="N191" s="79">
        <f t="shared" si="101"/>
        <v>0</v>
      </c>
      <c r="O191" s="70">
        <f t="shared" si="102"/>
        <v>0</v>
      </c>
      <c r="P191" s="10">
        <f t="shared" si="103"/>
        <v>0</v>
      </c>
      <c r="Q191" s="82">
        <f t="shared" si="104"/>
        <v>0</v>
      </c>
      <c r="R191" s="163">
        <f t="shared" si="105"/>
        <v>0</v>
      </c>
      <c r="S191" s="33">
        <f t="shared" si="106"/>
        <v>1</v>
      </c>
      <c r="T191" s="44">
        <v>1</v>
      </c>
      <c r="U191" s="44">
        <v>1</v>
      </c>
      <c r="V191" s="154">
        <f t="shared" si="107"/>
        <v>0</v>
      </c>
      <c r="W191" s="154">
        <f t="shared" si="108"/>
        <v>0</v>
      </c>
      <c r="X191" s="201"/>
      <c r="Y191" s="19"/>
      <c r="Z191" s="187"/>
      <c r="AA191" s="185">
        <v>0</v>
      </c>
      <c r="AB191" s="188">
        <f>IF(C191 = FundCurrency,1,_xll.BDP(J191,$AB$7)*K191)</f>
        <v>1.2413000000000001</v>
      </c>
      <c r="AC191" s="186">
        <f t="shared" si="109"/>
        <v>0</v>
      </c>
      <c r="AE191" s="198"/>
    </row>
    <row r="192" spans="2:31" s="44" customFormat="1" x14ac:dyDescent="0.2">
      <c r="B192" s="44" t="s">
        <v>98</v>
      </c>
      <c r="C192" s="44" t="str">
        <f>_xll.BDP(B192,$C$7)</f>
        <v>GBp</v>
      </c>
      <c r="D192" s="44" t="str">
        <f>_xll.BDP(B192,$D$7)</f>
        <v>ROLLS-ROYCE HOLDINGS PLC</v>
      </c>
      <c r="E192" s="67">
        <f>_xll.BDP(B192,$E$7)</f>
        <v>829.4</v>
      </c>
      <c r="F192" s="67">
        <f>_xll.BDP(B192,$F$7)</f>
        <v>840.6</v>
      </c>
      <c r="G192" s="68">
        <f t="shared" si="97"/>
        <v>11.200000000000045</v>
      </c>
      <c r="H192" s="76">
        <f t="shared" si="98"/>
        <v>1.3503737641668732</v>
      </c>
      <c r="I192" s="25">
        <v>-45</v>
      </c>
      <c r="J192" s="49" t="str">
        <f t="shared" si="99"/>
        <v>EURGBp Curncy</v>
      </c>
      <c r="K192" s="49">
        <f>IF(C192 = FundCurrency,1,_xll.BDP(J192,$K$7))</f>
        <v>1</v>
      </c>
      <c r="L192" s="69">
        <f>IF(C192 = FundCurrency,1,_xll.BDP(J192,$L$7)*K192)</f>
        <v>0.88131000000000004</v>
      </c>
      <c r="M192" s="70">
        <f t="shared" si="100"/>
        <v>-5.718759573816274</v>
      </c>
      <c r="N192" s="79">
        <f t="shared" si="101"/>
        <v>-3.3571503594210674E-8</v>
      </c>
      <c r="O192" s="70">
        <f t="shared" si="102"/>
        <v>-429.21333015624464</v>
      </c>
      <c r="P192" s="10">
        <f t="shared" si="103"/>
        <v>-2.5196612429726232E-4</v>
      </c>
      <c r="Q192" s="82">
        <f t="shared" si="104"/>
        <v>-2.5196612429726232E-4</v>
      </c>
      <c r="R192" s="163">
        <f t="shared" si="105"/>
        <v>0</v>
      </c>
      <c r="S192" s="33">
        <f t="shared" si="106"/>
        <v>0.01</v>
      </c>
      <c r="U192" s="44">
        <v>1</v>
      </c>
      <c r="V192" s="154">
        <f t="shared" si="107"/>
        <v>0</v>
      </c>
      <c r="W192" s="154">
        <f t="shared" si="108"/>
        <v>0</v>
      </c>
      <c r="X192" s="201"/>
      <c r="Y192" s="19"/>
      <c r="Z192" s="187"/>
      <c r="AA192" s="185">
        <v>0</v>
      </c>
      <c r="AB192" s="188">
        <f>IF(C192 = FundCurrency,1,_xll.BDP(J192,$AB$7)*K192)</f>
        <v>0.88580999999999999</v>
      </c>
      <c r="AC192" s="186">
        <f t="shared" si="109"/>
        <v>0</v>
      </c>
      <c r="AE192" s="198"/>
    </row>
    <row r="193" spans="1:32" s="44" customFormat="1" x14ac:dyDescent="0.2">
      <c r="B193" s="44">
        <v>2775</v>
      </c>
      <c r="D193" s="44" t="s">
        <v>97</v>
      </c>
      <c r="E193" s="67"/>
      <c r="F193" s="67"/>
      <c r="G193" s="68">
        <f t="shared" si="97"/>
        <v>0</v>
      </c>
      <c r="H193" s="76">
        <f t="shared" si="98"/>
        <v>0</v>
      </c>
      <c r="I193" s="25">
        <v>13500000</v>
      </c>
      <c r="J193" s="49" t="str">
        <f t="shared" si="99"/>
        <v>EUR Curncy</v>
      </c>
      <c r="K193" s="49">
        <f>IF(C193 = FundCurrency,1,_xll.BDP(J193,$K$7))</f>
        <v>1</v>
      </c>
      <c r="L193" s="69">
        <f>IF(C193 = FundCurrency,1,_xll.BDP(J193,$L$7)*K193)</f>
        <v>1.2331000000000001</v>
      </c>
      <c r="M193" s="70">
        <f t="shared" si="100"/>
        <v>0</v>
      </c>
      <c r="N193" s="79">
        <f t="shared" si="101"/>
        <v>0</v>
      </c>
      <c r="O193" s="70">
        <f t="shared" si="102"/>
        <v>0</v>
      </c>
      <c r="P193" s="10">
        <f t="shared" si="103"/>
        <v>0</v>
      </c>
      <c r="Q193" s="82">
        <f t="shared" si="104"/>
        <v>0</v>
      </c>
      <c r="R193" s="163">
        <f t="shared" si="105"/>
        <v>0</v>
      </c>
      <c r="S193" s="33">
        <f t="shared" si="106"/>
        <v>1</v>
      </c>
      <c r="T193" s="44">
        <v>1</v>
      </c>
      <c r="U193" s="44">
        <v>1</v>
      </c>
      <c r="V193" s="154">
        <f t="shared" si="107"/>
        <v>0</v>
      </c>
      <c r="W193" s="154">
        <f t="shared" si="108"/>
        <v>0</v>
      </c>
      <c r="X193" s="201"/>
      <c r="Y193" s="19"/>
      <c r="Z193" s="187"/>
      <c r="AA193" s="185">
        <v>0</v>
      </c>
      <c r="AB193" s="188">
        <f>IF(C193 = FundCurrency,1,_xll.BDP(J193,$AB$7)*K193)</f>
        <v>1.2413000000000001</v>
      </c>
      <c r="AC193" s="186">
        <f t="shared" si="109"/>
        <v>0</v>
      </c>
      <c r="AE193" s="198"/>
    </row>
    <row r="194" spans="1:32" s="44" customFormat="1" x14ac:dyDescent="0.2">
      <c r="B194" s="44">
        <v>18686</v>
      </c>
      <c r="D194" s="44" t="s">
        <v>96</v>
      </c>
      <c r="E194" s="67"/>
      <c r="F194" s="67"/>
      <c r="G194" s="68">
        <f t="shared" si="97"/>
        <v>0</v>
      </c>
      <c r="H194" s="76">
        <f t="shared" si="98"/>
        <v>0</v>
      </c>
      <c r="I194" s="25">
        <v>381968</v>
      </c>
      <c r="J194" s="49" t="str">
        <f t="shared" si="99"/>
        <v>EUR Curncy</v>
      </c>
      <c r="K194" s="49">
        <f>IF(C194 = FundCurrency,1,_xll.BDP(J194,$K$7))</f>
        <v>1</v>
      </c>
      <c r="L194" s="69">
        <f>IF(C194 = FundCurrency,1,_xll.BDP(J194,$L$7)*K194)</f>
        <v>1.2331000000000001</v>
      </c>
      <c r="M194" s="70">
        <f t="shared" si="100"/>
        <v>0</v>
      </c>
      <c r="N194" s="79">
        <f t="shared" si="101"/>
        <v>0</v>
      </c>
      <c r="O194" s="70">
        <f t="shared" si="102"/>
        <v>0</v>
      </c>
      <c r="P194" s="10">
        <f t="shared" si="103"/>
        <v>0</v>
      </c>
      <c r="Q194" s="82">
        <f t="shared" si="104"/>
        <v>0</v>
      </c>
      <c r="R194" s="163">
        <f t="shared" si="105"/>
        <v>0</v>
      </c>
      <c r="S194" s="33">
        <f t="shared" si="106"/>
        <v>1</v>
      </c>
      <c r="T194" s="44">
        <v>1</v>
      </c>
      <c r="U194" s="44">
        <v>1</v>
      </c>
      <c r="V194" s="154">
        <f t="shared" si="107"/>
        <v>0</v>
      </c>
      <c r="W194" s="154">
        <f t="shared" si="108"/>
        <v>0</v>
      </c>
      <c r="X194" s="201"/>
      <c r="Y194" s="19"/>
      <c r="Z194" s="187"/>
      <c r="AA194" s="185">
        <v>0</v>
      </c>
      <c r="AB194" s="188">
        <f>IF(C194 = FundCurrency,1,_xll.BDP(J194,$AB$7)*K194)</f>
        <v>1.2413000000000001</v>
      </c>
      <c r="AC194" s="186">
        <f t="shared" si="109"/>
        <v>0</v>
      </c>
      <c r="AE194" s="198"/>
    </row>
    <row r="195" spans="1:32" s="44" customFormat="1" x14ac:dyDescent="0.2">
      <c r="B195" s="44">
        <v>18687</v>
      </c>
      <c r="D195" s="44" t="s">
        <v>95</v>
      </c>
      <c r="E195" s="67"/>
      <c r="F195" s="67"/>
      <c r="G195" s="68">
        <f t="shared" si="97"/>
        <v>0</v>
      </c>
      <c r="H195" s="76">
        <f t="shared" si="98"/>
        <v>0</v>
      </c>
      <c r="I195" s="25">
        <v>898948</v>
      </c>
      <c r="J195" s="49" t="str">
        <f t="shared" si="99"/>
        <v>EUR Curncy</v>
      </c>
      <c r="K195" s="49">
        <f>IF(C195 = FundCurrency,1,_xll.BDP(J195,$K$7))</f>
        <v>1</v>
      </c>
      <c r="L195" s="69">
        <f>IF(C195 = FundCurrency,1,_xll.BDP(J195,$L$7)*K195)</f>
        <v>1.2331000000000001</v>
      </c>
      <c r="M195" s="70">
        <f t="shared" si="100"/>
        <v>0</v>
      </c>
      <c r="N195" s="79">
        <f t="shared" si="101"/>
        <v>0</v>
      </c>
      <c r="O195" s="70">
        <f t="shared" si="102"/>
        <v>0</v>
      </c>
      <c r="P195" s="10">
        <f t="shared" si="103"/>
        <v>0</v>
      </c>
      <c r="Q195" s="82">
        <f t="shared" si="104"/>
        <v>0</v>
      </c>
      <c r="R195" s="163">
        <f t="shared" si="105"/>
        <v>0</v>
      </c>
      <c r="S195" s="33">
        <f t="shared" si="106"/>
        <v>1</v>
      </c>
      <c r="T195" s="44">
        <v>1</v>
      </c>
      <c r="U195" s="44">
        <v>1</v>
      </c>
      <c r="V195" s="154">
        <f t="shared" si="107"/>
        <v>0</v>
      </c>
      <c r="W195" s="154">
        <f t="shared" si="108"/>
        <v>0</v>
      </c>
      <c r="X195" s="201"/>
      <c r="Y195" s="19"/>
      <c r="Z195" s="187"/>
      <c r="AA195" s="185">
        <v>0</v>
      </c>
      <c r="AB195" s="188">
        <f>IF(C195 = FundCurrency,1,_xll.BDP(J195,$AB$7)*K195)</f>
        <v>1.2413000000000001</v>
      </c>
      <c r="AC195" s="186">
        <f t="shared" si="109"/>
        <v>0</v>
      </c>
      <c r="AE195" s="198"/>
    </row>
    <row r="196" spans="1:32" s="44" customFormat="1" x14ac:dyDescent="0.2">
      <c r="B196" s="44">
        <v>18698</v>
      </c>
      <c r="D196" s="44" t="s">
        <v>94</v>
      </c>
      <c r="E196" s="67"/>
      <c r="F196" s="67"/>
      <c r="G196" s="68">
        <f t="shared" si="97"/>
        <v>0</v>
      </c>
      <c r="H196" s="76">
        <f t="shared" si="98"/>
        <v>0</v>
      </c>
      <c r="I196" s="25">
        <v>595000</v>
      </c>
      <c r="J196" s="49" t="str">
        <f t="shared" si="99"/>
        <v>EUR Curncy</v>
      </c>
      <c r="K196" s="49">
        <f>IF(C196 = FundCurrency,1,_xll.BDP(J196,$K$7))</f>
        <v>1</v>
      </c>
      <c r="L196" s="69">
        <f>IF(C196 = FundCurrency,1,_xll.BDP(J196,$L$7)*K196)</f>
        <v>1.2331000000000001</v>
      </c>
      <c r="M196" s="70">
        <f t="shared" si="100"/>
        <v>0</v>
      </c>
      <c r="N196" s="79">
        <f t="shared" si="101"/>
        <v>0</v>
      </c>
      <c r="O196" s="70">
        <f t="shared" si="102"/>
        <v>0</v>
      </c>
      <c r="P196" s="10">
        <f t="shared" si="103"/>
        <v>0</v>
      </c>
      <c r="Q196" s="82">
        <f t="shared" si="104"/>
        <v>0</v>
      </c>
      <c r="R196" s="163">
        <f t="shared" si="105"/>
        <v>0</v>
      </c>
      <c r="S196" s="33">
        <f t="shared" si="106"/>
        <v>1</v>
      </c>
      <c r="T196" s="44">
        <v>1</v>
      </c>
      <c r="U196" s="44">
        <v>1</v>
      </c>
      <c r="V196" s="154">
        <f t="shared" si="107"/>
        <v>0</v>
      </c>
      <c r="W196" s="154">
        <f t="shared" si="108"/>
        <v>0</v>
      </c>
      <c r="X196" s="201"/>
      <c r="Y196" s="19"/>
      <c r="Z196" s="187"/>
      <c r="AA196" s="185">
        <v>0</v>
      </c>
      <c r="AB196" s="188">
        <f>IF(C196 = FundCurrency,1,_xll.BDP(J196,$AB$7)*K196)</f>
        <v>1.2413000000000001</v>
      </c>
      <c r="AC196" s="186">
        <f t="shared" si="109"/>
        <v>0</v>
      </c>
      <c r="AE196" s="198"/>
    </row>
    <row r="197" spans="1:32" x14ac:dyDescent="0.2">
      <c r="B197" s="1" t="s">
        <v>0</v>
      </c>
      <c r="C197" s="1" t="str">
        <f>_xll.BDP(B197,$C$7)</f>
        <v>GBp</v>
      </c>
      <c r="D197" s="1" t="str">
        <f>_xll.BDP(B197,$D$7)</f>
        <v>SKY PLC</v>
      </c>
      <c r="E197" s="2">
        <f>_xll.BDP(B197,$E$7)</f>
        <v>1103</v>
      </c>
      <c r="F197" s="2">
        <f>_xll.BDP(B197,$F$7)</f>
        <v>1105.5</v>
      </c>
      <c r="G197" s="33">
        <f t="shared" si="97"/>
        <v>2.5</v>
      </c>
      <c r="H197" s="22">
        <f t="shared" si="98"/>
        <v>0.22665457842248413</v>
      </c>
      <c r="I197" s="25">
        <v>1807000</v>
      </c>
      <c r="J197" s="49" t="str">
        <f t="shared" si="99"/>
        <v>EURGBp Curncy</v>
      </c>
      <c r="K197" s="1">
        <f>IF(C197 = FundCurrency,1,_xll.BDP(J197,$K$7))</f>
        <v>1</v>
      </c>
      <c r="L197" s="4">
        <f>IF(C197 = FundCurrency,1,_xll.BDP(J197,$L$7)*K197)</f>
        <v>0.88131000000000004</v>
      </c>
      <c r="M197" s="7">
        <f t="shared" si="100"/>
        <v>51258.9213784026</v>
      </c>
      <c r="N197" s="8">
        <f t="shared" si="101"/>
        <v>3.0091124501358354E-4</v>
      </c>
      <c r="O197" s="7">
        <f t="shared" si="102"/>
        <v>22666695.033529632</v>
      </c>
      <c r="P197" s="10">
        <f t="shared" si="103"/>
        <v>13.306295254500666</v>
      </c>
      <c r="Q197" s="10">
        <f t="shared" si="104"/>
        <v>0</v>
      </c>
      <c r="R197" s="161">
        <f t="shared" si="105"/>
        <v>13.306295254500666</v>
      </c>
      <c r="S197" s="33">
        <f t="shared" si="106"/>
        <v>0.01</v>
      </c>
      <c r="T197" s="44"/>
      <c r="U197" s="44">
        <v>1</v>
      </c>
      <c r="V197" s="154">
        <f t="shared" si="107"/>
        <v>0</v>
      </c>
      <c r="W197" s="154">
        <f t="shared" si="108"/>
        <v>3.0091124501358354E-4</v>
      </c>
      <c r="X197" s="201"/>
      <c r="Z197" s="192"/>
      <c r="AA197" s="185">
        <v>0</v>
      </c>
      <c r="AB197" s="188">
        <f>IF(C197 = FundCurrency,1,_xll.BDP(J197,$AB$7)*K197)</f>
        <v>0.88580999999999999</v>
      </c>
      <c r="AC197" s="186">
        <f t="shared" si="109"/>
        <v>0</v>
      </c>
      <c r="AD197" s="44"/>
      <c r="AE197" s="198"/>
    </row>
    <row r="198" spans="1:32" s="44" customFormat="1" x14ac:dyDescent="0.2">
      <c r="B198" s="44" t="s">
        <v>92</v>
      </c>
      <c r="C198" s="44" t="str">
        <f>_xll.BDP(B198,$C$7)</f>
        <v>GBp</v>
      </c>
      <c r="D198" s="44" t="str">
        <f>_xll.BDP(B198,$D$7)</f>
        <v>SYLVANIA PLATINUM LTD</v>
      </c>
      <c r="E198" s="2">
        <f>_xll.BDP(B198,$E$7)</f>
        <v>15.625</v>
      </c>
      <c r="F198" s="2">
        <f>_xll.BDP(B198,$F$7)</f>
        <v>16</v>
      </c>
      <c r="G198" s="33">
        <f t="shared" si="97"/>
        <v>0.375</v>
      </c>
      <c r="H198" s="22">
        <f t="shared" si="98"/>
        <v>2.4</v>
      </c>
      <c r="I198" s="25">
        <v>648221</v>
      </c>
      <c r="J198" s="49" t="str">
        <f t="shared" si="99"/>
        <v>EURGBp Curncy</v>
      </c>
      <c r="K198" s="44">
        <f>IF(C198 = FundCurrency,1,_xll.BDP(J198,$K$7))</f>
        <v>1</v>
      </c>
      <c r="L198" s="4">
        <f>IF(C198 = FundCurrency,1,_xll.BDP(J198,$L$7)*K198)</f>
        <v>0.88131000000000004</v>
      </c>
      <c r="M198" s="7">
        <f t="shared" si="100"/>
        <v>2758.199441740137</v>
      </c>
      <c r="N198" s="8">
        <f t="shared" si="101"/>
        <v>1.6191780975701452E-5</v>
      </c>
      <c r="O198" s="7">
        <f t="shared" si="102"/>
        <v>117683.1761809125</v>
      </c>
      <c r="P198" s="10">
        <f t="shared" si="103"/>
        <v>6.9084932162992857E-2</v>
      </c>
      <c r="Q198" s="10">
        <f t="shared" si="104"/>
        <v>0</v>
      </c>
      <c r="R198" s="161">
        <f t="shared" si="105"/>
        <v>6.9084932162992857E-2</v>
      </c>
      <c r="S198" s="33">
        <f t="shared" si="106"/>
        <v>0.01</v>
      </c>
      <c r="U198" s="44">
        <v>1</v>
      </c>
      <c r="V198" s="154">
        <f t="shared" si="107"/>
        <v>0</v>
      </c>
      <c r="W198" s="154">
        <f t="shared" si="108"/>
        <v>1.6191780975701452E-5</v>
      </c>
      <c r="X198" s="201"/>
      <c r="Y198" s="19"/>
      <c r="Z198" s="192"/>
      <c r="AA198" s="185">
        <v>0</v>
      </c>
      <c r="AB198" s="188">
        <f>IF(C198 = FundCurrency,1,_xll.BDP(J198,$AB$7)*K198)</f>
        <v>0.88580999999999999</v>
      </c>
      <c r="AC198" s="186">
        <f t="shared" si="109"/>
        <v>0</v>
      </c>
      <c r="AE198" s="198"/>
    </row>
    <row r="199" spans="1:32" s="44" customFormat="1" x14ac:dyDescent="0.2">
      <c r="B199" s="44" t="s">
        <v>91</v>
      </c>
      <c r="C199" s="44" t="str">
        <f>_xll.BDP(B199,$C$7)</f>
        <v>GBp</v>
      </c>
      <c r="D199" s="44" t="str">
        <f>_xll.BDP(B199,$D$7)</f>
        <v>TALKTALK TELECOM GROUP</v>
      </c>
      <c r="E199" s="2">
        <f>_xll.BDP(B199,$E$7)</f>
        <v>102.3</v>
      </c>
      <c r="F199" s="2">
        <f>_xll.BDP(B199,$F$7)</f>
        <v>100.4</v>
      </c>
      <c r="G199" s="33">
        <f t="shared" si="97"/>
        <v>-1.8999999999999915</v>
      </c>
      <c r="H199" s="22">
        <f t="shared" si="98"/>
        <v>-1.8572825024437845</v>
      </c>
      <c r="I199" s="25">
        <v>-1005000</v>
      </c>
      <c r="J199" s="49" t="str">
        <f t="shared" si="99"/>
        <v>EURGBp Curncy</v>
      </c>
      <c r="K199" s="44">
        <f>IF(C199 = FundCurrency,1,_xll.BDP(J199,$K$7))</f>
        <v>1</v>
      </c>
      <c r="L199" s="4">
        <f>IF(C199 = FundCurrency,1,_xll.BDP(J199,$L$7)*K199)</f>
        <v>0.88131000000000004</v>
      </c>
      <c r="M199" s="7">
        <f t="shared" si="100"/>
        <v>21666.609932940635</v>
      </c>
      <c r="N199" s="8">
        <f t="shared" si="101"/>
        <v>1.2719203593877923E-4</v>
      </c>
      <c r="O199" s="7">
        <f t="shared" si="102"/>
        <v>-1144909.2827722367</v>
      </c>
      <c r="P199" s="10">
        <f t="shared" si="103"/>
        <v>-0.67210949517123642</v>
      </c>
      <c r="Q199" s="10">
        <f t="shared" si="104"/>
        <v>-0.67210949517123642</v>
      </c>
      <c r="R199" s="161">
        <f t="shared" si="105"/>
        <v>0</v>
      </c>
      <c r="S199" s="33">
        <f t="shared" si="106"/>
        <v>0.01</v>
      </c>
      <c r="U199" s="44">
        <v>1</v>
      </c>
      <c r="V199" s="154">
        <f t="shared" si="107"/>
        <v>1.2719203593877923E-4</v>
      </c>
      <c r="W199" s="154">
        <f t="shared" si="108"/>
        <v>0</v>
      </c>
      <c r="X199" s="201"/>
      <c r="Y199" s="19"/>
      <c r="Z199" s="192"/>
      <c r="AA199" s="185">
        <v>0</v>
      </c>
      <c r="AB199" s="188">
        <f>IF(C199 = FundCurrency,1,_xll.BDP(J199,$AB$7)*K199)</f>
        <v>0.88580999999999999</v>
      </c>
      <c r="AC199" s="186">
        <f t="shared" si="109"/>
        <v>0</v>
      </c>
      <c r="AE199" s="198"/>
    </row>
    <row r="200" spans="1:32" s="44" customFormat="1" x14ac:dyDescent="0.2">
      <c r="B200" s="44" t="s">
        <v>90</v>
      </c>
      <c r="C200" s="44" t="str">
        <f>_xll.BDP(B200,$C$7)</f>
        <v>USD</v>
      </c>
      <c r="D200" s="44" t="str">
        <f>_xll.BDP(B200,$D$7)</f>
        <v>TCS GROUP HOLDING -REG S</v>
      </c>
      <c r="E200" s="2">
        <f>_xll.BDP(B200,$E$7)</f>
        <v>20.75</v>
      </c>
      <c r="F200" s="2">
        <f>_xll.BDP(B200,$F$7)</f>
        <v>21</v>
      </c>
      <c r="G200" s="33">
        <f t="shared" si="97"/>
        <v>0.25</v>
      </c>
      <c r="H200" s="22">
        <f t="shared" si="98"/>
        <v>1.2048192771084338</v>
      </c>
      <c r="I200" s="25">
        <v>8830</v>
      </c>
      <c r="J200" s="49" t="str">
        <f t="shared" si="99"/>
        <v>EURUSD Curncy</v>
      </c>
      <c r="K200" s="44">
        <f>IF(C200 = FundCurrency,1,_xll.BDP(J200,$K$7))</f>
        <v>1</v>
      </c>
      <c r="L200" s="4">
        <f>IF(C200 = FundCurrency,1,_xll.BDP(J200,$L$7)*K200)</f>
        <v>1.2331000000000001</v>
      </c>
      <c r="M200" s="7">
        <f t="shared" si="100"/>
        <v>1790.2035520233555</v>
      </c>
      <c r="N200" s="8">
        <f t="shared" si="101"/>
        <v>1.050924141946654E-5</v>
      </c>
      <c r="O200" s="7">
        <f t="shared" si="102"/>
        <v>150377.09836996187</v>
      </c>
      <c r="P200" s="10">
        <f t="shared" si="103"/>
        <v>8.8277627923518925E-2</v>
      </c>
      <c r="Q200" s="10">
        <f t="shared" si="104"/>
        <v>0</v>
      </c>
      <c r="R200" s="161">
        <f t="shared" si="105"/>
        <v>8.8277627923518925E-2</v>
      </c>
      <c r="S200" s="33">
        <f t="shared" si="106"/>
        <v>1</v>
      </c>
      <c r="U200" s="44">
        <v>1</v>
      </c>
      <c r="V200" s="154">
        <f t="shared" si="107"/>
        <v>0</v>
      </c>
      <c r="W200" s="154">
        <f t="shared" si="108"/>
        <v>1.050924141946654E-5</v>
      </c>
      <c r="X200" s="201"/>
      <c r="Y200" s="19"/>
      <c r="Z200" s="192"/>
      <c r="AA200" s="185">
        <v>0</v>
      </c>
      <c r="AB200" s="188">
        <f>IF(C200 = FundCurrency,1,_xll.BDP(J200,$AB$7)*K200)</f>
        <v>1.2413000000000001</v>
      </c>
      <c r="AC200" s="186">
        <f t="shared" si="109"/>
        <v>0</v>
      </c>
      <c r="AE200" s="198"/>
    </row>
    <row r="201" spans="1:32" s="44" customFormat="1" x14ac:dyDescent="0.2">
      <c r="B201" s="44" t="s">
        <v>89</v>
      </c>
      <c r="C201" s="44" t="str">
        <f>_xll.BDP(B201,$C$7)</f>
        <v>GBp</v>
      </c>
      <c r="D201" s="44" t="str">
        <f>_xll.BDP(B201,$D$7)</f>
        <v>TRAVIS PERKINS PLC</v>
      </c>
      <c r="E201" s="2">
        <f>_xll.BDP(B201,$E$7)</f>
        <v>1423.5</v>
      </c>
      <c r="F201" s="2">
        <f>_xll.BDP(B201,$F$7)</f>
        <v>1422.5</v>
      </c>
      <c r="G201" s="33">
        <f t="shared" si="97"/>
        <v>-1</v>
      </c>
      <c r="H201" s="22">
        <f t="shared" si="98"/>
        <v>-7.0249385317878471E-2</v>
      </c>
      <c r="I201" s="25">
        <v>-34000</v>
      </c>
      <c r="J201" s="49" t="str">
        <f t="shared" si="99"/>
        <v>EURGBp Curncy</v>
      </c>
      <c r="K201" s="44">
        <f>IF(C201 = FundCurrency,1,_xll.BDP(J201,$K$7))</f>
        <v>1</v>
      </c>
      <c r="L201" s="4">
        <f>IF(C201 = FundCurrency,1,_xll.BDP(J201,$L$7)*K201)</f>
        <v>0.88131000000000004</v>
      </c>
      <c r="M201" s="7">
        <f t="shared" si="100"/>
        <v>385.78933632887407</v>
      </c>
      <c r="N201" s="8">
        <f t="shared" si="101"/>
        <v>2.2647442900856317E-6</v>
      </c>
      <c r="O201" s="7">
        <f t="shared" si="102"/>
        <v>-548785.33092782332</v>
      </c>
      <c r="P201" s="10">
        <f t="shared" si="103"/>
        <v>-0.32215987526468109</v>
      </c>
      <c r="Q201" s="10">
        <f t="shared" si="104"/>
        <v>-0.32215987526468109</v>
      </c>
      <c r="R201" s="161">
        <f t="shared" si="105"/>
        <v>0</v>
      </c>
      <c r="S201" s="33">
        <f t="shared" si="106"/>
        <v>0.01</v>
      </c>
      <c r="U201" s="44">
        <v>1</v>
      </c>
      <c r="V201" s="154">
        <f t="shared" si="107"/>
        <v>2.2647442900856317E-6</v>
      </c>
      <c r="W201" s="154">
        <f t="shared" si="108"/>
        <v>0</v>
      </c>
      <c r="X201" s="201"/>
      <c r="Y201" s="19"/>
      <c r="Z201" s="192"/>
      <c r="AA201" s="185">
        <v>0</v>
      </c>
      <c r="AB201" s="188">
        <f>IF(C201 = FundCurrency,1,_xll.BDP(J201,$AB$7)*K201)</f>
        <v>0.88580999999999999</v>
      </c>
      <c r="AC201" s="186">
        <f t="shared" si="109"/>
        <v>0</v>
      </c>
      <c r="AE201" s="198"/>
    </row>
    <row r="202" spans="1:32" s="44" customFormat="1" x14ac:dyDescent="0.2">
      <c r="B202" s="44" t="s">
        <v>88</v>
      </c>
      <c r="C202" s="44" t="str">
        <f>_xll.BDP(B202,$C$7)</f>
        <v>GBp</v>
      </c>
      <c r="D202" s="44" t="str">
        <f>_xll.BDP(B202,$D$7)</f>
        <v>TRI-STAR RESOURCES PLC</v>
      </c>
      <c r="E202" s="2">
        <f>_xll.BDP(B202,$E$7)</f>
        <v>3.2500000000000001E-2</v>
      </c>
      <c r="F202" s="2">
        <f>_xll.BDP(B202,$F$7)</f>
        <v>3.2500000000000001E-2</v>
      </c>
      <c r="G202" s="33">
        <f t="shared" si="97"/>
        <v>0</v>
      </c>
      <c r="H202" s="22">
        <f t="shared" si="98"/>
        <v>0</v>
      </c>
      <c r="I202" s="25">
        <v>22747142048</v>
      </c>
      <c r="J202" s="49" t="str">
        <f t="shared" si="99"/>
        <v>EURGBp Curncy</v>
      </c>
      <c r="K202" s="44">
        <f>IF(C202 = FundCurrency,1,_xll.BDP(J202,$K$7))</f>
        <v>1</v>
      </c>
      <c r="L202" s="4">
        <f>IF(C202 = FundCurrency,1,_xll.BDP(J202,$L$7)*K202)</f>
        <v>0.88131000000000004</v>
      </c>
      <c r="M202" s="7">
        <f t="shared" si="100"/>
        <v>0</v>
      </c>
      <c r="N202" s="8">
        <f t="shared" si="101"/>
        <v>0</v>
      </c>
      <c r="O202" s="7">
        <f t="shared" si="102"/>
        <v>8388445.7972790515</v>
      </c>
      <c r="P202" s="10">
        <f t="shared" si="103"/>
        <v>4.9243675065931782</v>
      </c>
      <c r="Q202" s="10">
        <f t="shared" si="104"/>
        <v>0</v>
      </c>
      <c r="R202" s="161">
        <f t="shared" si="105"/>
        <v>4.9243675065931782</v>
      </c>
      <c r="S202" s="33">
        <f t="shared" si="106"/>
        <v>0.01</v>
      </c>
      <c r="U202" s="44">
        <v>1</v>
      </c>
      <c r="V202" s="154">
        <f t="shared" si="107"/>
        <v>0</v>
      </c>
      <c r="W202" s="154">
        <f t="shared" si="108"/>
        <v>0</v>
      </c>
      <c r="X202" s="201"/>
      <c r="Y202" s="19"/>
      <c r="Z202" s="192"/>
      <c r="AA202" s="185">
        <v>0</v>
      </c>
      <c r="AB202" s="188">
        <f>IF(C202 = FundCurrency,1,_xll.BDP(J202,$AB$7)*K202)</f>
        <v>0.88580999999999999</v>
      </c>
      <c r="AC202" s="186">
        <f t="shared" si="109"/>
        <v>0</v>
      </c>
      <c r="AE202" s="198"/>
    </row>
    <row r="203" spans="1:32" s="44" customFormat="1" x14ac:dyDescent="0.2">
      <c r="B203" s="44" t="s">
        <v>87</v>
      </c>
      <c r="C203" s="44" t="str">
        <f>_xll.BDP(B203,$C$7)</f>
        <v>GBp</v>
      </c>
      <c r="D203" s="44" t="str">
        <f>_xll.BDP(B203,$D$7)</f>
        <v>TULLOW OIL PLC</v>
      </c>
      <c r="E203" s="2">
        <f>_xll.BDP(B203,$E$7)</f>
        <v>178.75</v>
      </c>
      <c r="F203" s="2">
        <f>_xll.BDP(B203,$F$7)</f>
        <v>181.9</v>
      </c>
      <c r="G203" s="33">
        <f t="shared" si="97"/>
        <v>3.1500000000000057</v>
      </c>
      <c r="H203" s="22">
        <f t="shared" si="98"/>
        <v>1.7622377622377654</v>
      </c>
      <c r="I203" s="25">
        <v>-2296000</v>
      </c>
      <c r="J203" s="49" t="str">
        <f t="shared" si="99"/>
        <v>EURGBp Curncy</v>
      </c>
      <c r="K203" s="44">
        <f>IF(C203 = FundCurrency,1,_xll.BDP(J203,$K$7))</f>
        <v>1</v>
      </c>
      <c r="L203" s="4">
        <f>IF(C203 = FundCurrency,1,_xll.BDP(J203,$L$7)*K203)</f>
        <v>0.88131000000000004</v>
      </c>
      <c r="M203" s="7">
        <f t="shared" si="100"/>
        <v>-82064.199884263347</v>
      </c>
      <c r="N203" s="8">
        <f t="shared" si="101"/>
        <v>-4.8175107657692215E-4</v>
      </c>
      <c r="O203" s="7">
        <f t="shared" si="102"/>
        <v>-4738881.8917293577</v>
      </c>
      <c r="P203" s="10">
        <f t="shared" si="103"/>
        <v>-2.7819212961695867</v>
      </c>
      <c r="Q203" s="10">
        <f t="shared" si="104"/>
        <v>-2.7819212961695867</v>
      </c>
      <c r="R203" s="161">
        <f t="shared" si="105"/>
        <v>0</v>
      </c>
      <c r="S203" s="33">
        <f t="shared" si="106"/>
        <v>0.01</v>
      </c>
      <c r="U203" s="44">
        <v>1</v>
      </c>
      <c r="V203" s="154">
        <f t="shared" si="107"/>
        <v>0</v>
      </c>
      <c r="W203" s="154">
        <f t="shared" si="108"/>
        <v>0</v>
      </c>
      <c r="X203" s="201"/>
      <c r="Y203" s="19"/>
      <c r="Z203" s="192"/>
      <c r="AA203" s="185">
        <v>0</v>
      </c>
      <c r="AB203" s="188">
        <f>IF(C203 = FundCurrency,1,_xll.BDP(J203,$AB$7)*K203)</f>
        <v>0.88580999999999999</v>
      </c>
      <c r="AC203" s="186">
        <f t="shared" si="109"/>
        <v>0</v>
      </c>
      <c r="AE203" s="198"/>
      <c r="AF203" s="44" t="str">
        <f>_xll.BDH(B203,$F$7,$AE$210,$AE$210)</f>
        <v>#N/A Start Date</v>
      </c>
    </row>
    <row r="204" spans="1:32" s="44" customFormat="1" x14ac:dyDescent="0.2">
      <c r="B204" s="44" t="s">
        <v>86</v>
      </c>
      <c r="C204" s="44" t="str">
        <f>_xll.BDP(B204,$C$7)</f>
        <v>GBp</v>
      </c>
      <c r="D204" s="44" t="str">
        <f>_xll.BDP(B204,$D$7)</f>
        <v>TUNGSTEN CORP PLC</v>
      </c>
      <c r="E204" s="2">
        <f>_xll.BDP(B204,$E$7)</f>
        <v>64</v>
      </c>
      <c r="F204" s="2">
        <f>_xll.BDP(B204,$F$7)</f>
        <v>64</v>
      </c>
      <c r="G204" s="33">
        <f t="shared" si="97"/>
        <v>0</v>
      </c>
      <c r="H204" s="22">
        <f t="shared" si="98"/>
        <v>0</v>
      </c>
      <c r="I204" s="25">
        <v>4324000</v>
      </c>
      <c r="J204" s="49" t="str">
        <f t="shared" si="99"/>
        <v>EURGBp Curncy</v>
      </c>
      <c r="K204" s="44">
        <f>IF(C204 = FundCurrency,1,_xll.BDP(J204,$K$7))</f>
        <v>1</v>
      </c>
      <c r="L204" s="4">
        <f>IF(C204 = FundCurrency,1,_xll.BDP(J204,$L$7)*K204)</f>
        <v>0.88131000000000004</v>
      </c>
      <c r="M204" s="7">
        <f t="shared" si="100"/>
        <v>0</v>
      </c>
      <c r="N204" s="8">
        <f t="shared" si="101"/>
        <v>0</v>
      </c>
      <c r="O204" s="7">
        <f t="shared" si="102"/>
        <v>3140052.8758325675</v>
      </c>
      <c r="P204" s="10">
        <f t="shared" si="103"/>
        <v>1.8433419878268746</v>
      </c>
      <c r="Q204" s="10">
        <f t="shared" si="104"/>
        <v>0</v>
      </c>
      <c r="R204" s="161">
        <f t="shared" si="105"/>
        <v>1.8433419878268746</v>
      </c>
      <c r="S204" s="33">
        <f t="shared" si="106"/>
        <v>0.01</v>
      </c>
      <c r="U204" s="44">
        <v>1</v>
      </c>
      <c r="V204" s="154">
        <f t="shared" si="107"/>
        <v>0</v>
      </c>
      <c r="W204" s="154">
        <f t="shared" si="108"/>
        <v>0</v>
      </c>
      <c r="X204" s="201"/>
      <c r="Y204" s="19"/>
      <c r="Z204" s="192"/>
      <c r="AA204" s="185">
        <v>0</v>
      </c>
      <c r="AB204" s="188">
        <f>IF(C204 = FundCurrency,1,_xll.BDP(J204,$AB$7)*K204)</f>
        <v>0.88580999999999999</v>
      </c>
      <c r="AC204" s="186">
        <f t="shared" si="109"/>
        <v>0</v>
      </c>
      <c r="AE204" s="198"/>
      <c r="AF204" s="44" t="str">
        <f>_xll.BDH(B204,$F$7,$AE$210,$AE$210)</f>
        <v>#N/A Start Date</v>
      </c>
    </row>
    <row r="205" spans="1:32" x14ac:dyDescent="0.2">
      <c r="B205" s="1" t="s">
        <v>4</v>
      </c>
      <c r="C205" s="1" t="str">
        <f>_xll.BDP(B205,$C$7)</f>
        <v>GBp</v>
      </c>
      <c r="D205" s="1" t="str">
        <f>_xll.BDP(B205,$D$7)</f>
        <v>VODAFONE GROUP PLC</v>
      </c>
      <c r="E205" s="2">
        <f>_xll.BDP(B205,$E$7)</f>
        <v>203.55</v>
      </c>
      <c r="F205" s="2">
        <f>_xll.BDP(B205,$F$7)</f>
        <v>202.75</v>
      </c>
      <c r="G205" s="33">
        <f t="shared" si="97"/>
        <v>-0.80000000000001137</v>
      </c>
      <c r="H205" s="22">
        <f t="shared" si="98"/>
        <v>-0.3930238270695216</v>
      </c>
      <c r="I205" s="25">
        <v>1247000</v>
      </c>
      <c r="J205" s="49" t="str">
        <f t="shared" si="99"/>
        <v>EURGBp Curncy</v>
      </c>
      <c r="K205" s="1">
        <f>IF(C205 = FundCurrency,1,_xll.BDP(J205,$K$7))</f>
        <v>1</v>
      </c>
      <c r="L205" s="4">
        <f>IF(C205 = FundCurrency,1,_xll.BDP(J205,$L$7)*K205)</f>
        <v>0.88131000000000004</v>
      </c>
      <c r="M205" s="7">
        <f t="shared" si="100"/>
        <v>-11319.512997696771</v>
      </c>
      <c r="N205" s="8">
        <f t="shared" si="101"/>
        <v>-6.645026187616053E-5</v>
      </c>
      <c r="O205" s="7">
        <f t="shared" si="102"/>
        <v>2868789.0753537347</v>
      </c>
      <c r="P205" s="10">
        <f t="shared" si="103"/>
        <v>1.6840988244239197</v>
      </c>
      <c r="Q205" s="10">
        <f t="shared" si="104"/>
        <v>0</v>
      </c>
      <c r="R205" s="161">
        <f t="shared" si="105"/>
        <v>1.6840988244239197</v>
      </c>
      <c r="S205" s="33">
        <f t="shared" si="106"/>
        <v>0.01</v>
      </c>
      <c r="T205" s="44"/>
      <c r="U205" s="44">
        <v>1</v>
      </c>
      <c r="V205" s="154">
        <f t="shared" si="107"/>
        <v>0</v>
      </c>
      <c r="W205" s="154">
        <f t="shared" si="108"/>
        <v>0</v>
      </c>
      <c r="X205" s="201"/>
      <c r="Z205" s="192"/>
      <c r="AA205" s="185">
        <v>0</v>
      </c>
      <c r="AB205" s="188">
        <f>IF(C205 = FundCurrency,1,_xll.BDP(J205,$AB$7)*K205)</f>
        <v>0.88580999999999999</v>
      </c>
      <c r="AC205" s="186">
        <f t="shared" si="109"/>
        <v>0</v>
      </c>
      <c r="AD205" s="44"/>
      <c r="AE205" s="198"/>
      <c r="AF205" s="44" t="str">
        <f>_xll.BDH(B205,$F$7,$AE$210,$AE$210)</f>
        <v>#N/A Start Date</v>
      </c>
    </row>
    <row r="206" spans="1:32" s="44" customFormat="1" x14ac:dyDescent="0.2">
      <c r="B206" s="44" t="s">
        <v>85</v>
      </c>
      <c r="C206" s="44" t="str">
        <f>_xll.BDP(B206,$C$7)</f>
        <v>GBp</v>
      </c>
      <c r="D206" s="44" t="str">
        <f>_xll.BDP(B206,$D$7)</f>
        <v>WPP PLC</v>
      </c>
      <c r="E206" s="2">
        <f>_xll.BDP(B206,$E$7)</f>
        <v>1435.5</v>
      </c>
      <c r="F206" s="2">
        <f>_xll.BDP(B206,$F$7)</f>
        <v>1399</v>
      </c>
      <c r="G206" s="33">
        <f t="shared" si="97"/>
        <v>-36.5</v>
      </c>
      <c r="H206" s="22">
        <f t="shared" si="98"/>
        <v>-2.5426680599094391</v>
      </c>
      <c r="I206" s="25">
        <v>-479987</v>
      </c>
      <c r="J206" s="49" t="str">
        <f t="shared" si="99"/>
        <v>EURGBp Curncy</v>
      </c>
      <c r="K206" s="44">
        <f>IF(C206 = FundCurrency,1,_xll.BDP(J206,$K$7))</f>
        <v>1</v>
      </c>
      <c r="L206" s="4">
        <f>IF(C206 = FundCurrency,1,_xll.BDP(J206,$L$7)*K206)</f>
        <v>0.88131000000000004</v>
      </c>
      <c r="M206" s="7">
        <f t="shared" si="100"/>
        <v>198789.59163064076</v>
      </c>
      <c r="N206" s="8">
        <f t="shared" si="101"/>
        <v>1.1669778041510184E-3</v>
      </c>
      <c r="O206" s="7">
        <f t="shared" si="102"/>
        <v>-7619359.9641442848</v>
      </c>
      <c r="P206" s="10">
        <f t="shared" si="103"/>
        <v>-4.4728820493349986</v>
      </c>
      <c r="Q206" s="10">
        <f t="shared" si="104"/>
        <v>-4.4728820493349986</v>
      </c>
      <c r="R206" s="161">
        <f t="shared" si="105"/>
        <v>0</v>
      </c>
      <c r="S206" s="33">
        <f t="shared" si="106"/>
        <v>0.01</v>
      </c>
      <c r="U206" s="44">
        <v>1</v>
      </c>
      <c r="V206" s="154">
        <f t="shared" si="107"/>
        <v>1.1669778041510184E-3</v>
      </c>
      <c r="W206" s="154">
        <f t="shared" si="108"/>
        <v>0</v>
      </c>
      <c r="X206" s="201"/>
      <c r="Y206" s="19"/>
      <c r="Z206" s="192"/>
      <c r="AA206" s="185">
        <v>0</v>
      </c>
      <c r="AB206" s="188">
        <f>IF(C206 = FundCurrency,1,_xll.BDP(J206,$AB$7)*K206)</f>
        <v>0.88580999999999999</v>
      </c>
      <c r="AC206" s="186">
        <f t="shared" si="109"/>
        <v>0</v>
      </c>
      <c r="AE206" s="198"/>
      <c r="AF206" s="44" t="str">
        <f>_xll.BDH(B206,$F$7,$AE$210,$AE$210)</f>
        <v>#N/A Start Date</v>
      </c>
    </row>
    <row r="207" spans="1:32" x14ac:dyDescent="0.2">
      <c r="A207" s="1" t="s">
        <v>17</v>
      </c>
      <c r="B207" s="46" t="s">
        <v>297</v>
      </c>
      <c r="C207" s="46"/>
      <c r="D207" s="45" t="s">
        <v>24</v>
      </c>
      <c r="E207" s="6"/>
      <c r="F207" s="6"/>
      <c r="G207" s="35"/>
      <c r="H207" s="23"/>
      <c r="I207" s="27"/>
      <c r="J207" s="51"/>
      <c r="K207" s="12"/>
      <c r="L207" s="13"/>
      <c r="M207" s="32">
        <f t="shared" ref="M207:R207" si="110" xml:space="preserve"> SUM(M144:M206)</f>
        <v>-262687.40563205502</v>
      </c>
      <c r="N207" s="9">
        <f t="shared" si="110"/>
        <v>-1.5420846196626159E-3</v>
      </c>
      <c r="O207" s="32">
        <f t="shared" si="110"/>
        <v>-240032965.31133825</v>
      </c>
      <c r="P207" s="11">
        <f t="shared" si="110"/>
        <v>-140.90936073924075</v>
      </c>
      <c r="Q207" s="11">
        <f t="shared" si="110"/>
        <v>-192.2483804607206</v>
      </c>
      <c r="R207" s="166">
        <f t="shared" si="110"/>
        <v>51.339019721479822</v>
      </c>
      <c r="V207" s="155">
        <f xml:space="preserve"> SUM(V144:V206)</f>
        <v>4.5780915446524441E-3</v>
      </c>
      <c r="W207" s="155">
        <f xml:space="preserve"> SUM(W144:W206)</f>
        <v>1.3184137248369279E-3</v>
      </c>
      <c r="X207" s="201"/>
      <c r="Z207" s="194"/>
      <c r="AA207" s="185"/>
      <c r="AB207" s="188"/>
      <c r="AC207" s="191">
        <f xml:space="preserve"> SUM(AC144:AC206)</f>
        <v>0</v>
      </c>
      <c r="AD207" s="44"/>
      <c r="AE207" s="198"/>
      <c r="AF207" s="44"/>
    </row>
    <row r="208" spans="1:32" x14ac:dyDescent="0.2">
      <c r="B208" s="12"/>
      <c r="C208" s="44"/>
      <c r="D208" s="12"/>
      <c r="E208" s="6"/>
      <c r="F208" s="6"/>
      <c r="G208" s="35"/>
      <c r="H208" s="23"/>
      <c r="I208" s="27"/>
      <c r="J208" s="51"/>
      <c r="K208" s="12"/>
      <c r="L208" s="13"/>
      <c r="N208" s="9"/>
      <c r="P208" s="53"/>
      <c r="Q208" s="53"/>
      <c r="R208" s="159"/>
      <c r="V208" s="154"/>
      <c r="W208" s="154"/>
      <c r="X208" s="201"/>
      <c r="Z208" s="194"/>
      <c r="AA208" s="185"/>
      <c r="AB208" s="188"/>
      <c r="AC208" s="186"/>
      <c r="AD208" s="44"/>
      <c r="AE208" s="198"/>
      <c r="AF208" s="44"/>
    </row>
    <row r="209" spans="2:32" s="44" customFormat="1" x14ac:dyDescent="0.2">
      <c r="B209" s="19">
        <v>1883</v>
      </c>
      <c r="D209" s="19" t="s">
        <v>84</v>
      </c>
      <c r="E209" s="20"/>
      <c r="F209" s="20"/>
      <c r="G209" s="36">
        <f t="shared" ref="G209:G256" si="111">IF(OR(F209="#N/A N/A",E209="#N/A N/A"),0,  F209 - E209)</f>
        <v>0</v>
      </c>
      <c r="H209" s="24">
        <f t="shared" ref="H209:H256" si="112">IF(OR(E209=0,E209="#N/A N/A"),0,G209 / E209*100)</f>
        <v>0</v>
      </c>
      <c r="I209" s="28">
        <v>2847936.1323000002</v>
      </c>
      <c r="J209" s="52" t="str">
        <f t="shared" ref="J209:J256" si="113">CONCATENATE(FundCurrency,C209, " Curncy")</f>
        <v>EUR Curncy</v>
      </c>
      <c r="K209" s="19">
        <f>IF(C209 = FundCurrency,1,_xll.BDP(J209,$K$7))</f>
        <v>1</v>
      </c>
      <c r="L209" s="21">
        <f>IF(C209 = FundCurrency,1,_xll.BDP(J209,$L$7)*K209)</f>
        <v>1.2331000000000001</v>
      </c>
      <c r="M209" s="7">
        <f t="shared" ref="M209:M256" si="114">G209*I209*S209/L209</f>
        <v>0</v>
      </c>
      <c r="N209" s="54">
        <f t="shared" ref="N209:N256" si="115">M209 / NAV</f>
        <v>0</v>
      </c>
      <c r="O209" s="7">
        <f t="shared" ref="O209:O256" si="116">F209*I209*S209/L209</f>
        <v>0</v>
      </c>
      <c r="P209" s="55">
        <f t="shared" ref="P209:P256" si="117">O209 / NAV*100</f>
        <v>0</v>
      </c>
      <c r="Q209" s="55">
        <f t="shared" ref="Q209:Q256" si="118">IF(P209&lt;0,P209,0)</f>
        <v>0</v>
      </c>
      <c r="R209" s="161">
        <f t="shared" ref="R209:R256" si="119">IF(P209&gt;0,P209,0)</f>
        <v>0</v>
      </c>
      <c r="S209" s="33">
        <f t="shared" ref="S209:S256" si="120">IF(EXACT(C209,UPPER(C209)),1,0.01)/U209</f>
        <v>1</v>
      </c>
      <c r="T209" s="44">
        <v>1</v>
      </c>
      <c r="U209" s="44">
        <v>1</v>
      </c>
      <c r="V209" s="154">
        <f t="shared" ref="V209:V256" si="121">IF(AND(P209&lt;0,N209&gt;0),N209,0)</f>
        <v>0</v>
      </c>
      <c r="W209" s="154">
        <f t="shared" ref="W209:W256" si="122">IF(AND(P209&gt;0,N209&gt;0),N209,0)</f>
        <v>0</v>
      </c>
      <c r="X209" s="201"/>
      <c r="Y209" s="19"/>
      <c r="Z209" s="195"/>
      <c r="AA209" s="185">
        <v>0</v>
      </c>
      <c r="AB209" s="188">
        <f>IF(C209 = FundCurrency,1,_xll.BDP(J209,$AB$7)*K209)</f>
        <v>1.2413000000000001</v>
      </c>
      <c r="AC209" s="186">
        <f>Y209*AA209*S209/AB209 / PreviousNAV</f>
        <v>0</v>
      </c>
      <c r="AE209" s="198"/>
    </row>
    <row r="210" spans="2:32" s="44" customFormat="1" x14ac:dyDescent="0.2">
      <c r="B210" s="19" t="s">
        <v>83</v>
      </c>
      <c r="C210" s="44" t="str">
        <f>_xll.BDP(B210,$C$7)</f>
        <v>USD</v>
      </c>
      <c r="D210" s="19" t="str">
        <f>_xll.BDP(B210,$D$7)</f>
        <v>AMERICAN AIRLINES GROUP INC</v>
      </c>
      <c r="E210" s="20">
        <f>_xll.BDP(B210,$E$7)</f>
        <v>51.58</v>
      </c>
      <c r="F210" s="20">
        <f>_xll.BDP(B210,$F$7)</f>
        <v>51.85</v>
      </c>
      <c r="G210" s="36">
        <f t="shared" si="111"/>
        <v>0.27000000000000313</v>
      </c>
      <c r="H210" s="24">
        <f t="shared" si="112"/>
        <v>0.52345870492439539</v>
      </c>
      <c r="I210" s="28">
        <v>16700</v>
      </c>
      <c r="J210" s="52" t="str">
        <f t="shared" si="113"/>
        <v>EURUSD Curncy</v>
      </c>
      <c r="K210" s="19">
        <f>IF(C210 = FundCurrency,1,_xll.BDP(J210,$K$7))</f>
        <v>1</v>
      </c>
      <c r="L210" s="21">
        <f>IF(C210 = FundCurrency,1,_xll.BDP(J210,$L$7)*K210)</f>
        <v>1.2331000000000001</v>
      </c>
      <c r="M210" s="7">
        <f t="shared" si="114"/>
        <v>3656.6377422756073</v>
      </c>
      <c r="N210" s="54">
        <f t="shared" si="115"/>
        <v>2.1465988475821142E-5</v>
      </c>
      <c r="O210" s="7">
        <f t="shared" si="116"/>
        <v>702209.87754440028</v>
      </c>
      <c r="P210" s="55">
        <f t="shared" si="117"/>
        <v>0.41222648239678278</v>
      </c>
      <c r="Q210" s="55">
        <f t="shared" si="118"/>
        <v>0</v>
      </c>
      <c r="R210" s="161">
        <f t="shared" si="119"/>
        <v>0.41222648239678278</v>
      </c>
      <c r="S210" s="33">
        <f t="shared" si="120"/>
        <v>1</v>
      </c>
      <c r="U210" s="44">
        <v>1</v>
      </c>
      <c r="V210" s="154">
        <f t="shared" si="121"/>
        <v>0</v>
      </c>
      <c r="W210" s="154">
        <f t="shared" si="122"/>
        <v>2.1465988475821142E-5</v>
      </c>
      <c r="X210" s="201"/>
      <c r="Y210" s="19"/>
      <c r="Z210" s="195"/>
      <c r="AA210" s="185">
        <v>0</v>
      </c>
      <c r="AB210" s="188">
        <f>IF(C210 = FundCurrency,1,_xll.BDP(J210,$AB$7)*K210)</f>
        <v>1.2413000000000001</v>
      </c>
      <c r="AC210" s="186">
        <f>Y210*AA210*S210/AB210 / PreviousNAV</f>
        <v>0</v>
      </c>
      <c r="AE210" s="198"/>
      <c r="AF210" s="44" t="str">
        <f>_xll.BDH(B210,$F$7,$AE$210,$AE$210)</f>
        <v>#N/A Start Date</v>
      </c>
    </row>
    <row r="211" spans="2:32" s="44" customFormat="1" x14ac:dyDescent="0.2">
      <c r="B211" s="19">
        <v>19517</v>
      </c>
      <c r="D211" s="19" t="s">
        <v>82</v>
      </c>
      <c r="E211" s="20"/>
      <c r="F211" s="20"/>
      <c r="G211" s="36">
        <f t="shared" si="111"/>
        <v>0</v>
      </c>
      <c r="H211" s="24">
        <f t="shared" si="112"/>
        <v>0</v>
      </c>
      <c r="I211" s="28">
        <v>210610</v>
      </c>
      <c r="J211" s="52" t="str">
        <f t="shared" si="113"/>
        <v>EUR Curncy</v>
      </c>
      <c r="K211" s="19">
        <f>IF(C211 = FundCurrency,1,_xll.BDP(J211,$K$7))</f>
        <v>1</v>
      </c>
      <c r="L211" s="21">
        <f>IF(C211 = FundCurrency,1,_xll.BDP(J211,$L$7)*K211)</f>
        <v>1.2331000000000001</v>
      </c>
      <c r="M211" s="7">
        <f t="shared" si="114"/>
        <v>0</v>
      </c>
      <c r="N211" s="54">
        <f t="shared" si="115"/>
        <v>0</v>
      </c>
      <c r="O211" s="7">
        <f t="shared" si="116"/>
        <v>0</v>
      </c>
      <c r="P211" s="55">
        <f t="shared" si="117"/>
        <v>0</v>
      </c>
      <c r="Q211" s="55">
        <f t="shared" si="118"/>
        <v>0</v>
      </c>
      <c r="R211" s="161">
        <f t="shared" si="119"/>
        <v>0</v>
      </c>
      <c r="S211" s="33">
        <f t="shared" si="120"/>
        <v>1</v>
      </c>
      <c r="T211" s="44">
        <v>1</v>
      </c>
      <c r="U211" s="44">
        <v>1</v>
      </c>
      <c r="V211" s="154">
        <f t="shared" si="121"/>
        <v>0</v>
      </c>
      <c r="W211" s="154">
        <f t="shared" si="122"/>
        <v>0</v>
      </c>
      <c r="X211" s="201"/>
      <c r="Y211" s="19"/>
      <c r="Z211" s="195"/>
      <c r="AA211" s="185">
        <v>0</v>
      </c>
      <c r="AB211" s="188">
        <f>IF(C211 = FundCurrency,1,_xll.BDP(J211,$AB$7)*K211)</f>
        <v>1.2413000000000001</v>
      </c>
      <c r="AC211" s="186">
        <f>Y211*AA211*S211/AB211 / PreviousNAV</f>
        <v>0</v>
      </c>
      <c r="AE211" s="198"/>
    </row>
    <row r="212" spans="2:32" s="44" customFormat="1" x14ac:dyDescent="0.2">
      <c r="B212" s="19" t="s">
        <v>81</v>
      </c>
      <c r="C212" s="44" t="str">
        <f>_xll.BDP(B212,$C$7)</f>
        <v>USD</v>
      </c>
      <c r="D212" s="19" t="str">
        <f>_xll.BDP(B212,$D$7)</f>
        <v>APPLE INC</v>
      </c>
      <c r="E212" s="20">
        <f>_xll.BDP(B212,$E$7)</f>
        <v>172.43</v>
      </c>
      <c r="F212" s="20">
        <f>_xll.BDP(B212,$F$7)</f>
        <v>173.78</v>
      </c>
      <c r="G212" s="36">
        <f t="shared" si="111"/>
        <v>1.3499999999999943</v>
      </c>
      <c r="H212" s="24">
        <f t="shared" si="112"/>
        <v>0.7829264049179343</v>
      </c>
      <c r="I212" s="28">
        <v>-23222</v>
      </c>
      <c r="J212" s="52" t="str">
        <f t="shared" si="113"/>
        <v>EURUSD Curncy</v>
      </c>
      <c r="K212" s="19">
        <f>IF(C212 = FundCurrency,1,_xll.BDP(J212,$K$7))</f>
        <v>1</v>
      </c>
      <c r="L212" s="21">
        <f>IF(C212 = FundCurrency,1,_xll.BDP(J212,$L$7)*K212)</f>
        <v>1.2331000000000001</v>
      </c>
      <c r="M212" s="7">
        <f t="shared" si="114"/>
        <v>-25423.485524288273</v>
      </c>
      <c r="N212" s="54">
        <f t="shared" si="115"/>
        <v>-1.4924646239087151E-4</v>
      </c>
      <c r="O212" s="7">
        <f t="shared" si="116"/>
        <v>-3272661.7143783956</v>
      </c>
      <c r="P212" s="55">
        <f t="shared" si="117"/>
        <v>-1.9211889062433891</v>
      </c>
      <c r="Q212" s="55">
        <f t="shared" si="118"/>
        <v>-1.9211889062433891</v>
      </c>
      <c r="R212" s="161">
        <f t="shared" si="119"/>
        <v>0</v>
      </c>
      <c r="S212" s="33">
        <f t="shared" si="120"/>
        <v>1</v>
      </c>
      <c r="U212" s="44">
        <v>1</v>
      </c>
      <c r="V212" s="154">
        <f t="shared" si="121"/>
        <v>0</v>
      </c>
      <c r="W212" s="154">
        <f t="shared" si="122"/>
        <v>0</v>
      </c>
      <c r="X212" s="201"/>
      <c r="Y212" s="19"/>
      <c r="Z212" s="195"/>
      <c r="AA212" s="185">
        <v>0</v>
      </c>
      <c r="AB212" s="188">
        <f>IF(C212 = FundCurrency,1,_xll.BDP(J212,$AB$7)*K212)</f>
        <v>1.2413000000000001</v>
      </c>
      <c r="AC212" s="186"/>
      <c r="AE212" s="198"/>
      <c r="AF212" s="44" t="str">
        <f>_xll.BDH(B212,$F$7,$AE$210,$AE$210)</f>
        <v>#N/A Start Date</v>
      </c>
    </row>
    <row r="213" spans="2:32" s="44" customFormat="1" x14ac:dyDescent="0.2">
      <c r="B213" s="19" t="s">
        <v>80</v>
      </c>
      <c r="C213" s="44" t="str">
        <f>_xll.BDP(B213,$C$7)</f>
        <v>USD</v>
      </c>
      <c r="D213" s="19" t="str">
        <f>_xll.BDP(B213,$D$7)</f>
        <v>AVIS BUDGET GROUP INC</v>
      </c>
      <c r="E213" s="20">
        <f>_xll.BDP(B213,$E$7)</f>
        <v>40.020000000000003</v>
      </c>
      <c r="F213" s="20">
        <f>_xll.BDP(B213,$F$7)</f>
        <v>40.42</v>
      </c>
      <c r="G213" s="36">
        <f t="shared" si="111"/>
        <v>0.39999999999999858</v>
      </c>
      <c r="H213" s="24">
        <f t="shared" si="112"/>
        <v>0.99950024987505892</v>
      </c>
      <c r="I213" s="28">
        <v>-48000</v>
      </c>
      <c r="J213" s="52" t="str">
        <f t="shared" si="113"/>
        <v>EURUSD Curncy</v>
      </c>
      <c r="K213" s="19">
        <f>IF(C213 = FundCurrency,1,_xll.BDP(J213,$K$7))</f>
        <v>1</v>
      </c>
      <c r="L213" s="21">
        <f>IF(C213 = FundCurrency,1,_xll.BDP(J213,$L$7)*K213)</f>
        <v>1.2331000000000001</v>
      </c>
      <c r="M213" s="7">
        <f t="shared" si="114"/>
        <v>-15570.513340361633</v>
      </c>
      <c r="N213" s="54">
        <f t="shared" si="115"/>
        <v>-9.1405406683468555E-5</v>
      </c>
      <c r="O213" s="7">
        <f t="shared" si="116"/>
        <v>-1573400.3730435488</v>
      </c>
      <c r="P213" s="55">
        <f t="shared" si="117"/>
        <v>-0.92365163453645327</v>
      </c>
      <c r="Q213" s="55">
        <f t="shared" si="118"/>
        <v>-0.92365163453645327</v>
      </c>
      <c r="R213" s="161">
        <f t="shared" si="119"/>
        <v>0</v>
      </c>
      <c r="S213" s="33">
        <f t="shared" si="120"/>
        <v>1</v>
      </c>
      <c r="U213" s="44">
        <v>1</v>
      </c>
      <c r="V213" s="154">
        <f t="shared" si="121"/>
        <v>0</v>
      </c>
      <c r="W213" s="154">
        <f t="shared" si="122"/>
        <v>0</v>
      </c>
      <c r="X213" s="201"/>
      <c r="Y213" s="19"/>
      <c r="Z213" s="195"/>
      <c r="AA213" s="185">
        <v>0</v>
      </c>
      <c r="AB213" s="188">
        <f>IF(C213 = FundCurrency,1,_xll.BDP(J213,$AB$7)*K213)</f>
        <v>1.2413000000000001</v>
      </c>
      <c r="AC213" s="186">
        <f>Y213*AA213*S213/AB213 / PreviousNAV</f>
        <v>0</v>
      </c>
      <c r="AE213" s="198"/>
    </row>
    <row r="214" spans="2:32" s="44" customFormat="1" x14ac:dyDescent="0.2">
      <c r="B214" s="19" t="s">
        <v>79</v>
      </c>
      <c r="C214" s="44" t="str">
        <f>_xll.BDP(B214,$C$7)</f>
        <v>USD</v>
      </c>
      <c r="D214" s="19" t="str">
        <f>_xll.BDP(B214,$D$7)</f>
        <v>BANCO MACRO SA-ADR</v>
      </c>
      <c r="E214" s="20">
        <f>_xll.BDP(B214,$E$7)</f>
        <v>107.9</v>
      </c>
      <c r="F214" s="20">
        <f>_xll.BDP(B214,$F$7)</f>
        <v>108.75</v>
      </c>
      <c r="G214" s="36">
        <f t="shared" si="111"/>
        <v>0.84999999999999432</v>
      </c>
      <c r="H214" s="24">
        <f t="shared" si="112"/>
        <v>0.78776645041704763</v>
      </c>
      <c r="I214" s="28">
        <v>15000</v>
      </c>
      <c r="J214" s="52" t="str">
        <f t="shared" si="113"/>
        <v>EURUSD Curncy</v>
      </c>
      <c r="K214" s="19">
        <f>IF(C214 = FundCurrency,1,_xll.BDP(J214,$K$7))</f>
        <v>1</v>
      </c>
      <c r="L214" s="21">
        <f>IF(C214 = FundCurrency,1,_xll.BDP(J214,$L$7)*K214)</f>
        <v>1.2331000000000001</v>
      </c>
      <c r="M214" s="7">
        <f t="shared" si="114"/>
        <v>10339.794015083864</v>
      </c>
      <c r="N214" s="54">
        <f t="shared" si="115"/>
        <v>6.0698902875740643E-5</v>
      </c>
      <c r="O214" s="7">
        <f t="shared" si="116"/>
        <v>1322885.4107533856</v>
      </c>
      <c r="P214" s="55">
        <f t="shared" si="117"/>
        <v>0.77658890443962814</v>
      </c>
      <c r="Q214" s="55">
        <f t="shared" si="118"/>
        <v>0</v>
      </c>
      <c r="R214" s="161">
        <f t="shared" si="119"/>
        <v>0.77658890443962814</v>
      </c>
      <c r="S214" s="33">
        <f t="shared" si="120"/>
        <v>1</v>
      </c>
      <c r="U214" s="44">
        <v>1</v>
      </c>
      <c r="V214" s="154">
        <f t="shared" si="121"/>
        <v>0</v>
      </c>
      <c r="W214" s="154">
        <f t="shared" si="122"/>
        <v>6.0698902875740643E-5</v>
      </c>
      <c r="X214" s="201"/>
      <c r="Y214" s="19"/>
      <c r="Z214" s="195"/>
      <c r="AA214" s="185">
        <v>0</v>
      </c>
      <c r="AB214" s="188">
        <f>IF(C214 = FundCurrency,1,_xll.BDP(J214,$AB$7)*K214)</f>
        <v>1.2413000000000001</v>
      </c>
      <c r="AC214" s="186">
        <f>Y214*AA214*S214/AB214 / PreviousNAV</f>
        <v>0</v>
      </c>
      <c r="AE214" s="198"/>
    </row>
    <row r="215" spans="2:32" s="44" customFormat="1" x14ac:dyDescent="0.2">
      <c r="B215" s="19" t="s">
        <v>78</v>
      </c>
      <c r="C215" s="44" t="str">
        <f>_xll.BDP(B215,$C$7)</f>
        <v>USD</v>
      </c>
      <c r="D215" s="19" t="str">
        <f>_xll.BDP(B215,$D$7)</f>
        <v>BBVA BANCO FRANCES SA-ADR</v>
      </c>
      <c r="E215" s="20">
        <f>_xll.BDP(B215,$E$7)</f>
        <v>24.75</v>
      </c>
      <c r="F215" s="20">
        <f>_xll.BDP(B215,$F$7)</f>
        <v>24.39</v>
      </c>
      <c r="G215" s="36">
        <f t="shared" si="111"/>
        <v>-0.35999999999999943</v>
      </c>
      <c r="H215" s="24">
        <f t="shared" si="112"/>
        <v>-1.4545454545454524</v>
      </c>
      <c r="I215" s="28">
        <v>50100</v>
      </c>
      <c r="J215" s="52" t="str">
        <f t="shared" si="113"/>
        <v>EURUSD Curncy</v>
      </c>
      <c r="K215" s="19">
        <f>IF(C215 = FundCurrency,1,_xll.BDP(J215,$K$7))</f>
        <v>1</v>
      </c>
      <c r="L215" s="21">
        <f>IF(C215 = FundCurrency,1,_xll.BDP(J215,$L$7)*K215)</f>
        <v>1.2331000000000001</v>
      </c>
      <c r="M215" s="7">
        <f t="shared" si="114"/>
        <v>-14626.550969102238</v>
      </c>
      <c r="N215" s="54">
        <f t="shared" si="115"/>
        <v>-8.5863953903283444E-5</v>
      </c>
      <c r="O215" s="7">
        <f t="shared" si="116"/>
        <v>990948.82815667824</v>
      </c>
      <c r="P215" s="55">
        <f t="shared" si="117"/>
        <v>0.58172828769474627</v>
      </c>
      <c r="Q215" s="55">
        <f t="shared" si="118"/>
        <v>0</v>
      </c>
      <c r="R215" s="161">
        <f t="shared" si="119"/>
        <v>0.58172828769474627</v>
      </c>
      <c r="S215" s="33">
        <f t="shared" si="120"/>
        <v>1</v>
      </c>
      <c r="U215" s="44">
        <v>1</v>
      </c>
      <c r="V215" s="154">
        <f t="shared" si="121"/>
        <v>0</v>
      </c>
      <c r="W215" s="154">
        <f t="shared" si="122"/>
        <v>0</v>
      </c>
      <c r="X215" s="201"/>
      <c r="Y215" s="19"/>
      <c r="Z215" s="195"/>
      <c r="AA215" s="185">
        <v>0</v>
      </c>
      <c r="AB215" s="188">
        <f>IF(C215 = FundCurrency,1,_xll.BDP(J215,$AB$7)*K215)</f>
        <v>1.2413000000000001</v>
      </c>
      <c r="AC215" s="186">
        <f>Y215*AA215*S215/AB215 / PreviousNAV</f>
        <v>0</v>
      </c>
      <c r="AE215" s="198"/>
    </row>
    <row r="216" spans="2:32" s="44" customFormat="1" x14ac:dyDescent="0.2">
      <c r="B216" s="19" t="s">
        <v>77</v>
      </c>
      <c r="C216" s="44" t="str">
        <f>_xll.BDP(B216,$C$7)</f>
        <v>USD</v>
      </c>
      <c r="D216" s="19" t="str">
        <f>_xll.BDP(B216,$D$7)</f>
        <v>CADIZ INC</v>
      </c>
      <c r="E216" s="20">
        <f>_xll.BDP(B216,$E$7)</f>
        <v>14.1</v>
      </c>
      <c r="F216" s="20">
        <f>_xll.BDP(B216,$F$7)</f>
        <v>13.8</v>
      </c>
      <c r="G216" s="36">
        <f t="shared" si="111"/>
        <v>-0.29999999999999893</v>
      </c>
      <c r="H216" s="24">
        <f t="shared" si="112"/>
        <v>-2.127659574468078</v>
      </c>
      <c r="I216" s="28">
        <v>437000</v>
      </c>
      <c r="J216" s="52" t="str">
        <f t="shared" si="113"/>
        <v>EURUSD Curncy</v>
      </c>
      <c r="K216" s="19">
        <f>IF(C216 = FundCurrency,1,_xll.BDP(J216,$K$7))</f>
        <v>1</v>
      </c>
      <c r="L216" s="21">
        <f>IF(C216 = FundCurrency,1,_xll.BDP(J216,$L$7)*K216)</f>
        <v>1.2331000000000001</v>
      </c>
      <c r="M216" s="7">
        <f t="shared" si="114"/>
        <v>-106317.41140215678</v>
      </c>
      <c r="N216" s="54">
        <f t="shared" si="115"/>
        <v>-6.2412754251055876E-4</v>
      </c>
      <c r="O216" s="7">
        <f t="shared" si="116"/>
        <v>4890600.9244992295</v>
      </c>
      <c r="P216" s="55">
        <f t="shared" si="117"/>
        <v>2.8709866955485808</v>
      </c>
      <c r="Q216" s="55">
        <f t="shared" si="118"/>
        <v>0</v>
      </c>
      <c r="R216" s="161">
        <f t="shared" si="119"/>
        <v>2.8709866955485808</v>
      </c>
      <c r="S216" s="33">
        <f t="shared" si="120"/>
        <v>1</v>
      </c>
      <c r="U216" s="44">
        <v>1</v>
      </c>
      <c r="V216" s="154">
        <f t="shared" si="121"/>
        <v>0</v>
      </c>
      <c r="W216" s="154">
        <f t="shared" si="122"/>
        <v>0</v>
      </c>
      <c r="X216" s="201"/>
      <c r="Y216" s="19"/>
      <c r="Z216" s="195"/>
      <c r="AA216" s="185">
        <v>0</v>
      </c>
      <c r="AB216" s="188">
        <f>IF(C216 = FundCurrency,1,_xll.BDP(J216,$AB$7)*K216)</f>
        <v>1.2413000000000001</v>
      </c>
      <c r="AC216" s="186">
        <f>Y216*AA216*S216/AB216 / PreviousNAV</f>
        <v>0</v>
      </c>
      <c r="AE216" s="198"/>
    </row>
    <row r="217" spans="2:32" s="44" customFormat="1" x14ac:dyDescent="0.2">
      <c r="B217" s="19" t="s">
        <v>76</v>
      </c>
      <c r="C217" s="44" t="str">
        <f>_xll.BDP(B217,$C$7)</f>
        <v>USD</v>
      </c>
      <c r="D217" s="19" t="str">
        <f>_xll.BDP(B217,$D$7)</f>
        <v>CATERPILLAR INC</v>
      </c>
      <c r="E217" s="20">
        <f>_xll.BDP(B217,$E$7)</f>
        <v>156.29</v>
      </c>
      <c r="F217" s="20">
        <f>_xll.BDP(B217,$F$7)</f>
        <v>156.94999999999999</v>
      </c>
      <c r="G217" s="36">
        <f t="shared" si="111"/>
        <v>0.65999999999999659</v>
      </c>
      <c r="H217" s="24">
        <f t="shared" si="112"/>
        <v>0.42229189327531935</v>
      </c>
      <c r="I217" s="28">
        <v>-13600</v>
      </c>
      <c r="J217" s="52" t="str">
        <f t="shared" si="113"/>
        <v>EURUSD Curncy</v>
      </c>
      <c r="K217" s="19">
        <f>IF(C217 = FundCurrency,1,_xll.BDP(J217,$K$7))</f>
        <v>1</v>
      </c>
      <c r="L217" s="21">
        <f>IF(C217 = FundCurrency,1,_xll.BDP(J217,$L$7)*K217)</f>
        <v>1.2331000000000001</v>
      </c>
      <c r="M217" s="7">
        <f t="shared" si="114"/>
        <v>-7279.2149866190512</v>
      </c>
      <c r="N217" s="54">
        <f t="shared" si="115"/>
        <v>-4.2732027624521475E-5</v>
      </c>
      <c r="O217" s="7">
        <f t="shared" si="116"/>
        <v>-1731019.3820452518</v>
      </c>
      <c r="P217" s="55">
        <f t="shared" si="117"/>
        <v>-1.0161805660104062</v>
      </c>
      <c r="Q217" s="55">
        <f t="shared" si="118"/>
        <v>-1.0161805660104062</v>
      </c>
      <c r="R217" s="161">
        <f t="shared" si="119"/>
        <v>0</v>
      </c>
      <c r="S217" s="33">
        <f t="shared" si="120"/>
        <v>1</v>
      </c>
      <c r="U217" s="44">
        <v>1</v>
      </c>
      <c r="V217" s="154">
        <f t="shared" si="121"/>
        <v>0</v>
      </c>
      <c r="W217" s="154">
        <f t="shared" si="122"/>
        <v>0</v>
      </c>
      <c r="X217" s="201"/>
      <c r="Y217" s="19"/>
      <c r="Z217" s="195"/>
      <c r="AA217" s="185">
        <v>0</v>
      </c>
      <c r="AB217" s="188">
        <f>IF(C217 = FundCurrency,1,_xll.BDP(J217,$AB$7)*K217)</f>
        <v>1.2413000000000001</v>
      </c>
      <c r="AC217" s="186">
        <f>Y217*AA217*S217/AB217 / PreviousNAV</f>
        <v>0</v>
      </c>
      <c r="AE217" s="198"/>
    </row>
    <row r="218" spans="2:32" s="44" customFormat="1" x14ac:dyDescent="0.2">
      <c r="B218" s="19" t="s">
        <v>75</v>
      </c>
      <c r="C218" s="44" t="str">
        <f>_xll.BDP(B218,$C$7)</f>
        <v>USD</v>
      </c>
      <c r="D218" s="19" t="str">
        <f>_xll.BDP(B218,$D$7)</f>
        <v>CIRRUS LOGIC INC</v>
      </c>
      <c r="E218" s="20">
        <f>_xll.BDP(B218,$E$7)</f>
        <v>41.77</v>
      </c>
      <c r="F218" s="20">
        <f>_xll.BDP(B218,$F$7)</f>
        <v>43.44</v>
      </c>
      <c r="G218" s="36">
        <f t="shared" si="111"/>
        <v>1.6699999999999946</v>
      </c>
      <c r="H218" s="24">
        <f t="shared" si="112"/>
        <v>3.9980847498204319</v>
      </c>
      <c r="I218" s="28">
        <v>-140890</v>
      </c>
      <c r="J218" s="52" t="str">
        <f t="shared" si="113"/>
        <v>EURUSD Curncy</v>
      </c>
      <c r="K218" s="19">
        <f>IF(C218 = FundCurrency,1,_xll.BDP(J218,$K$7))</f>
        <v>1</v>
      </c>
      <c r="L218" s="21">
        <f>IF(C218 = FundCurrency,1,_xll.BDP(J218,$L$7)*K218)</f>
        <v>1.2331000000000001</v>
      </c>
      <c r="M218" s="7">
        <f t="shared" si="114"/>
        <v>-190808.77463303803</v>
      </c>
      <c r="N218" s="54">
        <f t="shared" si="115"/>
        <v>-1.1201270801327393E-3</v>
      </c>
      <c r="O218" s="7">
        <f t="shared" si="116"/>
        <v>-4963313.2754845507</v>
      </c>
      <c r="P218" s="55">
        <f t="shared" si="117"/>
        <v>-2.9136718779021771</v>
      </c>
      <c r="Q218" s="55">
        <f t="shared" si="118"/>
        <v>-2.9136718779021771</v>
      </c>
      <c r="R218" s="161">
        <f t="shared" si="119"/>
        <v>0</v>
      </c>
      <c r="S218" s="33">
        <f t="shared" si="120"/>
        <v>1</v>
      </c>
      <c r="U218" s="44">
        <v>1</v>
      </c>
      <c r="V218" s="154">
        <f t="shared" si="121"/>
        <v>0</v>
      </c>
      <c r="W218" s="154">
        <f t="shared" si="122"/>
        <v>0</v>
      </c>
      <c r="X218" s="201"/>
      <c r="Y218" s="19"/>
      <c r="Z218" s="195"/>
      <c r="AA218" s="185">
        <v>0</v>
      </c>
      <c r="AB218" s="188">
        <f>IF(C218 = FundCurrency,1,_xll.BDP(J218,$AB$7)*K218)</f>
        <v>1.2413000000000001</v>
      </c>
      <c r="AC218" s="186">
        <f>Y218*AA218*S218/AB218 / PreviousNAV</f>
        <v>0</v>
      </c>
      <c r="AE218" s="198"/>
    </row>
    <row r="219" spans="2:32" s="44" customFormat="1" x14ac:dyDescent="0.2">
      <c r="B219" s="19" t="s">
        <v>74</v>
      </c>
      <c r="C219" s="44" t="str">
        <f>_xll.BDP(B219,$C$7)</f>
        <v>USD</v>
      </c>
      <c r="D219" s="19" t="str">
        <f>_xll.BDP(B219,$D$7)</f>
        <v>CREDIT ACCEPTANCE CORP</v>
      </c>
      <c r="E219" s="20">
        <f>_xll.BDP(B219,$E$7)</f>
        <v>321.91000000000003</v>
      </c>
      <c r="F219" s="20">
        <f>_xll.BDP(B219,$F$7)</f>
        <v>323.98</v>
      </c>
      <c r="G219" s="36">
        <f t="shared" si="111"/>
        <v>2.0699999999999932</v>
      </c>
      <c r="H219" s="24">
        <f t="shared" si="112"/>
        <v>0.64303687366033768</v>
      </c>
      <c r="I219" s="28">
        <v>-14800</v>
      </c>
      <c r="J219" s="52" t="str">
        <f t="shared" si="113"/>
        <v>EURUSD Curncy</v>
      </c>
      <c r="K219" s="19">
        <f>IF(C219 = FundCurrency,1,_xll.BDP(J219,$K$7))</f>
        <v>1</v>
      </c>
      <c r="L219" s="21">
        <f>IF(C219 = FundCurrency,1,_xll.BDP(J219,$L$7)*K219)</f>
        <v>1.2331000000000001</v>
      </c>
      <c r="M219" s="7">
        <f t="shared" si="114"/>
        <v>-24844.700348714538</v>
      </c>
      <c r="N219" s="54">
        <f t="shared" si="115"/>
        <v>-1.4584875203930956E-4</v>
      </c>
      <c r="O219" s="7">
        <f t="shared" si="116"/>
        <v>-3888495.6613413347</v>
      </c>
      <c r="P219" s="55">
        <f t="shared" si="117"/>
        <v>-2.2827091152509986</v>
      </c>
      <c r="Q219" s="55">
        <f t="shared" si="118"/>
        <v>-2.2827091152509986</v>
      </c>
      <c r="R219" s="161">
        <f t="shared" si="119"/>
        <v>0</v>
      </c>
      <c r="S219" s="33">
        <f t="shared" si="120"/>
        <v>1</v>
      </c>
      <c r="U219" s="44">
        <v>1</v>
      </c>
      <c r="V219" s="154">
        <f t="shared" si="121"/>
        <v>0</v>
      </c>
      <c r="W219" s="154">
        <f t="shared" si="122"/>
        <v>0</v>
      </c>
      <c r="X219" s="201"/>
      <c r="Y219" s="19"/>
      <c r="Z219" s="195"/>
      <c r="AA219" s="185">
        <v>0</v>
      </c>
      <c r="AB219" s="188">
        <f>IF(C219 = FundCurrency,1,_xll.BDP(J219,$AB$7)*K219)</f>
        <v>1.2413000000000001</v>
      </c>
      <c r="AC219" s="186">
        <f>Y219*AA219*S219/AB219 / PreviousNAV</f>
        <v>0</v>
      </c>
      <c r="AE219" s="198"/>
    </row>
    <row r="220" spans="2:32" s="44" customFormat="1" x14ac:dyDescent="0.2">
      <c r="B220" s="19" t="s">
        <v>73</v>
      </c>
      <c r="C220" s="44" t="str">
        <f>_xll.BDP(B220,$C$7)</f>
        <v>USD</v>
      </c>
      <c r="D220" s="19" t="str">
        <f>_xll.BDP(B220,$D$7)</f>
        <v>DELTA AIR LINES INC</v>
      </c>
      <c r="E220" s="20">
        <f>_xll.BDP(B220,$E$7)</f>
        <v>52.85</v>
      </c>
      <c r="F220" s="20">
        <f>_xll.BDP(B220,$F$7)</f>
        <v>52.55</v>
      </c>
      <c r="G220" s="36">
        <f t="shared" si="111"/>
        <v>-0.30000000000000426</v>
      </c>
      <c r="H220" s="24">
        <f t="shared" si="112"/>
        <v>-0.56764427625355585</v>
      </c>
      <c r="I220" s="28">
        <v>17200</v>
      </c>
      <c r="J220" s="52" t="str">
        <f t="shared" si="113"/>
        <v>EURUSD Curncy</v>
      </c>
      <c r="K220" s="19">
        <f>IF(C220 = FundCurrency,1,_xll.BDP(J220,$K$7))</f>
        <v>1</v>
      </c>
      <c r="L220" s="21">
        <f>IF(C220 = FundCurrency,1,_xll.BDP(J220,$L$7)*K220)</f>
        <v>1.2331000000000001</v>
      </c>
      <c r="M220" s="7">
        <f t="shared" si="114"/>
        <v>-4184.5754602222632</v>
      </c>
      <c r="N220" s="54">
        <f t="shared" si="115"/>
        <v>-2.4565203046182613E-5</v>
      </c>
      <c r="O220" s="7">
        <f t="shared" si="116"/>
        <v>732998.13478225609</v>
      </c>
      <c r="P220" s="55">
        <f t="shared" si="117"/>
        <v>0.43030047335895938</v>
      </c>
      <c r="Q220" s="55">
        <f t="shared" si="118"/>
        <v>0</v>
      </c>
      <c r="R220" s="161">
        <f t="shared" si="119"/>
        <v>0.43030047335895938</v>
      </c>
      <c r="S220" s="33">
        <f t="shared" si="120"/>
        <v>1</v>
      </c>
      <c r="U220" s="44">
        <v>1</v>
      </c>
      <c r="V220" s="154">
        <f t="shared" si="121"/>
        <v>0</v>
      </c>
      <c r="W220" s="154">
        <f t="shared" si="122"/>
        <v>0</v>
      </c>
      <c r="X220" s="201"/>
      <c r="Y220" s="19"/>
      <c r="Z220" s="195"/>
      <c r="AA220" s="185">
        <v>0</v>
      </c>
      <c r="AB220" s="188">
        <f>IF(C220 = FundCurrency,1,_xll.BDP(J220,$AB$7)*K220)</f>
        <v>1.2413000000000001</v>
      </c>
      <c r="AC220" s="186">
        <f>Y220*AA220*S220/AB220 / PreviousNAV</f>
        <v>0</v>
      </c>
      <c r="AE220" s="198"/>
    </row>
    <row r="221" spans="2:32" s="44" customFormat="1" x14ac:dyDescent="0.2">
      <c r="B221" s="19">
        <v>2582</v>
      </c>
      <c r="D221" s="19" t="s">
        <v>72</v>
      </c>
      <c r="E221" s="20"/>
      <c r="F221" s="20"/>
      <c r="G221" s="36">
        <f t="shared" si="111"/>
        <v>0</v>
      </c>
      <c r="H221" s="24">
        <f t="shared" si="112"/>
        <v>0</v>
      </c>
      <c r="I221" s="28">
        <v>6122944</v>
      </c>
      <c r="J221" s="52" t="str">
        <f t="shared" si="113"/>
        <v>EUR Curncy</v>
      </c>
      <c r="K221" s="19">
        <f>IF(C221 = FundCurrency,1,_xll.BDP(J221,$K$7))</f>
        <v>1</v>
      </c>
      <c r="L221" s="21">
        <f>IF(C221 = FundCurrency,1,_xll.BDP(J221,$L$7)*K221)</f>
        <v>1.2331000000000001</v>
      </c>
      <c r="M221" s="7">
        <f t="shared" si="114"/>
        <v>0</v>
      </c>
      <c r="N221" s="54">
        <f t="shared" si="115"/>
        <v>0</v>
      </c>
      <c r="O221" s="7">
        <f t="shared" si="116"/>
        <v>0</v>
      </c>
      <c r="P221" s="55">
        <f t="shared" si="117"/>
        <v>0</v>
      </c>
      <c r="Q221" s="55">
        <f t="shared" si="118"/>
        <v>0</v>
      </c>
      <c r="R221" s="161">
        <f t="shared" si="119"/>
        <v>0</v>
      </c>
      <c r="S221" s="33">
        <f t="shared" si="120"/>
        <v>1</v>
      </c>
      <c r="T221" s="44">
        <v>1</v>
      </c>
      <c r="U221" s="44">
        <v>1</v>
      </c>
      <c r="V221" s="154">
        <f t="shared" si="121"/>
        <v>0</v>
      </c>
      <c r="W221" s="154">
        <f t="shared" si="122"/>
        <v>0</v>
      </c>
      <c r="X221" s="201"/>
      <c r="Y221" s="19"/>
      <c r="Z221" s="195"/>
      <c r="AA221" s="185">
        <v>0</v>
      </c>
      <c r="AB221" s="188">
        <f>IF(C221 = FundCurrency,1,_xll.BDP(J221,$AB$7)*K221)</f>
        <v>1.2413000000000001</v>
      </c>
      <c r="AC221" s="186">
        <f>Y221*AA221*S221/AB221 / PreviousNAV</f>
        <v>0</v>
      </c>
      <c r="AE221" s="198"/>
    </row>
    <row r="222" spans="2:32" s="44" customFormat="1" x14ac:dyDescent="0.2">
      <c r="B222" s="19">
        <v>22796</v>
      </c>
      <c r="D222" s="19" t="s">
        <v>71</v>
      </c>
      <c r="E222" s="20"/>
      <c r="F222" s="20"/>
      <c r="G222" s="36">
        <f t="shared" si="111"/>
        <v>0</v>
      </c>
      <c r="H222" s="24">
        <f t="shared" si="112"/>
        <v>0</v>
      </c>
      <c r="I222" s="28">
        <v>129475</v>
      </c>
      <c r="J222" s="52" t="str">
        <f t="shared" si="113"/>
        <v>EUR Curncy</v>
      </c>
      <c r="K222" s="19">
        <f>IF(C222 = FundCurrency,1,_xll.BDP(J222,$K$7))</f>
        <v>1</v>
      </c>
      <c r="L222" s="21">
        <f>IF(C222 = FundCurrency,1,_xll.BDP(J222,$L$7)*K222)</f>
        <v>1.2331000000000001</v>
      </c>
      <c r="M222" s="7">
        <f t="shared" si="114"/>
        <v>0</v>
      </c>
      <c r="N222" s="54">
        <f t="shared" si="115"/>
        <v>0</v>
      </c>
      <c r="O222" s="7">
        <f t="shared" si="116"/>
        <v>0</v>
      </c>
      <c r="P222" s="55">
        <f t="shared" si="117"/>
        <v>0</v>
      </c>
      <c r="Q222" s="55">
        <f t="shared" si="118"/>
        <v>0</v>
      </c>
      <c r="R222" s="161">
        <f t="shared" si="119"/>
        <v>0</v>
      </c>
      <c r="S222" s="33">
        <f t="shared" si="120"/>
        <v>1</v>
      </c>
      <c r="T222" s="44">
        <v>1</v>
      </c>
      <c r="U222" s="44">
        <v>1</v>
      </c>
      <c r="V222" s="154">
        <f t="shared" si="121"/>
        <v>0</v>
      </c>
      <c r="W222" s="154">
        <f t="shared" si="122"/>
        <v>0</v>
      </c>
      <c r="X222" s="201"/>
      <c r="Y222" s="19"/>
      <c r="Z222" s="195"/>
      <c r="AA222" s="185">
        <v>0</v>
      </c>
      <c r="AB222" s="188">
        <f>IF(C222 = FundCurrency,1,_xll.BDP(J222,$AB$7)*K222)</f>
        <v>1.2413000000000001</v>
      </c>
      <c r="AC222" s="186">
        <f>Y222*AA222*S222/AB222 / PreviousNAV</f>
        <v>0</v>
      </c>
      <c r="AE222" s="198"/>
    </row>
    <row r="223" spans="2:32" s="44" customFormat="1" x14ac:dyDescent="0.2">
      <c r="B223" s="19" t="s">
        <v>70</v>
      </c>
      <c r="C223" s="44" t="str">
        <f>_xll.BDP(B223,$C$7)</f>
        <v>USD</v>
      </c>
      <c r="D223" s="19" t="str">
        <f>_xll.BDP(B223,$D$7)</f>
        <v>GGP INC</v>
      </c>
      <c r="E223" s="20">
        <f>_xll.BDP(B223,$E$7)</f>
        <v>22</v>
      </c>
      <c r="F223" s="20">
        <f>_xll.BDP(B223,$F$7)</f>
        <v>21.89</v>
      </c>
      <c r="G223" s="36">
        <f t="shared" si="111"/>
        <v>-0.10999999999999943</v>
      </c>
      <c r="H223" s="24">
        <f t="shared" si="112"/>
        <v>-0.49999999999999739</v>
      </c>
      <c r="I223" s="28">
        <v>-228150</v>
      </c>
      <c r="J223" s="52" t="str">
        <f t="shared" si="113"/>
        <v>EURUSD Curncy</v>
      </c>
      <c r="K223" s="19">
        <f>IF(C223 = FundCurrency,1,_xll.BDP(J223,$K$7))</f>
        <v>1</v>
      </c>
      <c r="L223" s="21">
        <f>IF(C223 = FundCurrency,1,_xll.BDP(J223,$L$7)*K223)</f>
        <v>1.2331000000000001</v>
      </c>
      <c r="M223" s="7">
        <f t="shared" si="114"/>
        <v>20352.363960749222</v>
      </c>
      <c r="N223" s="54">
        <f t="shared" si="115"/>
        <v>1.194768640016492E-4</v>
      </c>
      <c r="O223" s="7">
        <f t="shared" si="116"/>
        <v>-4050120.4281891165</v>
      </c>
      <c r="P223" s="55">
        <f t="shared" si="117"/>
        <v>-2.3775895936328317</v>
      </c>
      <c r="Q223" s="55">
        <f t="shared" si="118"/>
        <v>-2.3775895936328317</v>
      </c>
      <c r="R223" s="161">
        <f t="shared" si="119"/>
        <v>0</v>
      </c>
      <c r="S223" s="33">
        <f t="shared" si="120"/>
        <v>1</v>
      </c>
      <c r="U223" s="44">
        <v>1</v>
      </c>
      <c r="V223" s="154">
        <f t="shared" si="121"/>
        <v>1.194768640016492E-4</v>
      </c>
      <c r="W223" s="154">
        <f t="shared" si="122"/>
        <v>0</v>
      </c>
      <c r="X223" s="201"/>
      <c r="Y223" s="19"/>
      <c r="Z223" s="195"/>
      <c r="AA223" s="185">
        <v>0</v>
      </c>
      <c r="AB223" s="188">
        <f>IF(C223 = FundCurrency,1,_xll.BDP(J223,$AB$7)*K223)</f>
        <v>1.2413000000000001</v>
      </c>
      <c r="AC223" s="186">
        <f>Y223*AA223*S223/AB223 / PreviousNAV</f>
        <v>0</v>
      </c>
      <c r="AE223" s="198"/>
    </row>
    <row r="224" spans="2:32" s="44" customFormat="1" x14ac:dyDescent="0.2">
      <c r="B224" s="19" t="s">
        <v>69</v>
      </c>
      <c r="C224" s="44" t="str">
        <f>_xll.BDP(B224,$C$7)</f>
        <v>USD</v>
      </c>
      <c r="D224" s="19" t="str">
        <f>_xll.BDP(B224,$D$7)</f>
        <v>GOGO INC</v>
      </c>
      <c r="E224" s="20">
        <f>_xll.BDP(B224,$E$7)</f>
        <v>10.23</v>
      </c>
      <c r="F224" s="20">
        <f>_xll.BDP(B224,$F$7)</f>
        <v>10.465</v>
      </c>
      <c r="G224" s="36">
        <f t="shared" si="111"/>
        <v>0.23499999999999943</v>
      </c>
      <c r="H224" s="24">
        <f t="shared" si="112"/>
        <v>2.2971652003910012</v>
      </c>
      <c r="I224" s="28">
        <v>-364809</v>
      </c>
      <c r="J224" s="52" t="str">
        <f t="shared" si="113"/>
        <v>EURUSD Curncy</v>
      </c>
      <c r="K224" s="19">
        <f>IF(C224 = FundCurrency,1,_xll.BDP(J224,$K$7))</f>
        <v>1</v>
      </c>
      <c r="L224" s="21">
        <f>IF(C224 = FundCurrency,1,_xll.BDP(J224,$L$7)*K224)</f>
        <v>1.2331000000000001</v>
      </c>
      <c r="M224" s="7">
        <f t="shared" si="114"/>
        <v>-69524.057254074913</v>
      </c>
      <c r="N224" s="54">
        <f t="shared" si="115"/>
        <v>-4.0813520971851752E-4</v>
      </c>
      <c r="O224" s="7">
        <f t="shared" si="116"/>
        <v>-3096039.4006974292</v>
      </c>
      <c r="P224" s="55">
        <f t="shared" si="117"/>
        <v>-1.8175042424273604</v>
      </c>
      <c r="Q224" s="55">
        <f t="shared" si="118"/>
        <v>-1.8175042424273604</v>
      </c>
      <c r="R224" s="161">
        <f t="shared" si="119"/>
        <v>0</v>
      </c>
      <c r="S224" s="33">
        <f t="shared" si="120"/>
        <v>1</v>
      </c>
      <c r="U224" s="44">
        <v>1</v>
      </c>
      <c r="V224" s="154">
        <f t="shared" si="121"/>
        <v>0</v>
      </c>
      <c r="W224" s="154">
        <f t="shared" si="122"/>
        <v>0</v>
      </c>
      <c r="X224" s="201"/>
      <c r="Y224" s="19"/>
      <c r="Z224" s="195"/>
      <c r="AA224" s="185">
        <v>0</v>
      </c>
      <c r="AB224" s="188">
        <f>IF(C224 = FundCurrency,1,_xll.BDP(J224,$AB$7)*K224)</f>
        <v>1.2413000000000001</v>
      </c>
      <c r="AC224" s="186">
        <f>Y224*AA224*S224/AB224 / PreviousNAV</f>
        <v>0</v>
      </c>
      <c r="AE224" s="198"/>
    </row>
    <row r="225" spans="2:31" s="44" customFormat="1" x14ac:dyDescent="0.2">
      <c r="B225" s="19" t="s">
        <v>68</v>
      </c>
      <c r="C225" s="44" t="str">
        <f>_xll.BDP(B225,$C$7)</f>
        <v>USD</v>
      </c>
      <c r="D225" s="19" t="str">
        <f>_xll.BDP(B225,$D$7)</f>
        <v>GOLD 100 OZ FUTR  Apr18</v>
      </c>
      <c r="E225" s="20">
        <f>_xll.BDP(B225,$E$7)</f>
        <v>1356.2</v>
      </c>
      <c r="F225" s="20">
        <f>_xll.BDP(B225,$F$7)</f>
        <v>1340</v>
      </c>
      <c r="G225" s="36">
        <f t="shared" si="111"/>
        <v>-16.200000000000045</v>
      </c>
      <c r="H225" s="24">
        <f t="shared" si="112"/>
        <v>-1.1945140834685182</v>
      </c>
      <c r="I225" s="28">
        <v>214</v>
      </c>
      <c r="J225" s="52" t="str">
        <f t="shared" si="113"/>
        <v>EURUSD Curncy</v>
      </c>
      <c r="K225" s="19">
        <f>IF(C225 = FundCurrency,1,_xll.BDP(J225,$K$7))</f>
        <v>1</v>
      </c>
      <c r="L225" s="21">
        <f>IF(C225 = FundCurrency,1,_xll.BDP(J225,$L$7)*K225)</f>
        <v>1.2331000000000001</v>
      </c>
      <c r="M225" s="7">
        <f t="shared" si="114"/>
        <v>-281145.08150190656</v>
      </c>
      <c r="N225" s="54">
        <f t="shared" si="115"/>
        <v>-1.6504388744283899E-3</v>
      </c>
      <c r="O225" s="7">
        <f t="shared" si="116"/>
        <v>23255210.445219364</v>
      </c>
      <c r="P225" s="55">
        <f t="shared" si="117"/>
        <v>13.651778344037261</v>
      </c>
      <c r="Q225" s="55">
        <f t="shared" si="118"/>
        <v>0</v>
      </c>
      <c r="R225" s="161">
        <f t="shared" si="119"/>
        <v>13.651778344037261</v>
      </c>
      <c r="S225" s="33">
        <f t="shared" si="120"/>
        <v>100</v>
      </c>
      <c r="U225" s="44">
        <v>0.01</v>
      </c>
      <c r="V225" s="154">
        <f t="shared" si="121"/>
        <v>0</v>
      </c>
      <c r="W225" s="154">
        <f t="shared" si="122"/>
        <v>0</v>
      </c>
      <c r="X225" s="201"/>
      <c r="Y225" s="19"/>
      <c r="Z225" s="195"/>
      <c r="AA225" s="185">
        <v>0</v>
      </c>
      <c r="AB225" s="188">
        <f>IF(C225 = FundCurrency,1,_xll.BDP(J225,$AB$7)*K225)</f>
        <v>1.2413000000000001</v>
      </c>
      <c r="AC225" s="186">
        <f>Y225*AA225*S225/AB225 / PreviousNAV</f>
        <v>0</v>
      </c>
      <c r="AE225" s="198"/>
    </row>
    <row r="226" spans="2:31" s="44" customFormat="1" x14ac:dyDescent="0.2">
      <c r="B226" s="19" t="s">
        <v>67</v>
      </c>
      <c r="C226" s="44" t="str">
        <f>_xll.BDP(B226,$C$7)</f>
        <v>USD</v>
      </c>
      <c r="D226" s="19" t="str">
        <f>_xll.BDP(B226,$D$7)</f>
        <v>GRUPO FINANCIERO GALICIA-ADR</v>
      </c>
      <c r="E226" s="20">
        <f>_xll.BDP(B226,$E$7)</f>
        <v>67.02</v>
      </c>
      <c r="F226" s="20">
        <f>_xll.BDP(B226,$F$7)</f>
        <v>67.295000000000002</v>
      </c>
      <c r="G226" s="36">
        <f t="shared" si="111"/>
        <v>0.27500000000000568</v>
      </c>
      <c r="H226" s="24">
        <f t="shared" si="112"/>
        <v>0.41032527603701235</v>
      </c>
      <c r="I226" s="28">
        <v>40000</v>
      </c>
      <c r="J226" s="52" t="str">
        <f t="shared" si="113"/>
        <v>EURUSD Curncy</v>
      </c>
      <c r="K226" s="19">
        <f>IF(C226 = FundCurrency,1,_xll.BDP(J226,$K$7))</f>
        <v>1</v>
      </c>
      <c r="L226" s="21">
        <f>IF(C226 = FundCurrency,1,_xll.BDP(J226,$L$7)*K226)</f>
        <v>1.2331000000000001</v>
      </c>
      <c r="M226" s="7">
        <f t="shared" si="114"/>
        <v>8920.6066012490683</v>
      </c>
      <c r="N226" s="54">
        <f t="shared" si="115"/>
        <v>5.2367680912405129E-5</v>
      </c>
      <c r="O226" s="7">
        <f t="shared" si="116"/>
        <v>2182953.5317492499</v>
      </c>
      <c r="P226" s="55">
        <f t="shared" si="117"/>
        <v>1.2814847589091749</v>
      </c>
      <c r="Q226" s="55">
        <f t="shared" si="118"/>
        <v>0</v>
      </c>
      <c r="R226" s="161">
        <f t="shared" si="119"/>
        <v>1.2814847589091749</v>
      </c>
      <c r="S226" s="33">
        <f t="shared" si="120"/>
        <v>1</v>
      </c>
      <c r="U226" s="44">
        <v>1</v>
      </c>
      <c r="V226" s="154">
        <f t="shared" si="121"/>
        <v>0</v>
      </c>
      <c r="W226" s="154">
        <f t="shared" si="122"/>
        <v>5.2367680912405129E-5</v>
      </c>
      <c r="X226" s="201"/>
      <c r="Y226" s="19"/>
      <c r="Z226" s="195"/>
      <c r="AA226" s="185">
        <v>0</v>
      </c>
      <c r="AB226" s="188">
        <f>IF(C226 = FundCurrency,1,_xll.BDP(J226,$AB$7)*K226)</f>
        <v>1.2413000000000001</v>
      </c>
      <c r="AC226" s="186">
        <f>Y226*AA226*S226/AB226 / PreviousNAV</f>
        <v>0</v>
      </c>
      <c r="AE226" s="198"/>
    </row>
    <row r="227" spans="2:31" s="44" customFormat="1" x14ac:dyDescent="0.2">
      <c r="B227" s="19" t="s">
        <v>66</v>
      </c>
      <c r="C227" s="44" t="str">
        <f>_xll.BDP(B227,$C$7)</f>
        <v>USD</v>
      </c>
      <c r="D227" s="19" t="str">
        <f>_xll.BDP(B227,$D$7)</f>
        <v>HERTZ GLOBAL HOLDINGS INC</v>
      </c>
      <c r="E227" s="20">
        <f>_xll.BDP(B227,$E$7)</f>
        <v>19.239999999999998</v>
      </c>
      <c r="F227" s="20">
        <f>_xll.BDP(B227,$F$7)</f>
        <v>18.940000000000001</v>
      </c>
      <c r="G227" s="36">
        <f t="shared" si="111"/>
        <v>-0.29999999999999716</v>
      </c>
      <c r="H227" s="24">
        <f t="shared" si="112"/>
        <v>-1.5592515592515446</v>
      </c>
      <c r="I227" s="28">
        <v>-203000</v>
      </c>
      <c r="J227" s="52" t="str">
        <f t="shared" si="113"/>
        <v>EURUSD Curncy</v>
      </c>
      <c r="K227" s="19">
        <f>IF(C227 = FundCurrency,1,_xll.BDP(J227,$K$7))</f>
        <v>1</v>
      </c>
      <c r="L227" s="21">
        <f>IF(C227 = FundCurrency,1,_xll.BDP(J227,$L$7)*K227)</f>
        <v>1.2331000000000001</v>
      </c>
      <c r="M227" s="7">
        <f t="shared" si="114"/>
        <v>49387.722001459268</v>
      </c>
      <c r="N227" s="54">
        <f t="shared" si="115"/>
        <v>2.8992652432412516E-4</v>
      </c>
      <c r="O227" s="7">
        <f t="shared" si="116"/>
        <v>-3118011.5156921581</v>
      </c>
      <c r="P227" s="55">
        <f t="shared" si="117"/>
        <v>-1.830402790232994</v>
      </c>
      <c r="Q227" s="55">
        <f t="shared" si="118"/>
        <v>-1.830402790232994</v>
      </c>
      <c r="R227" s="161">
        <f t="shared" si="119"/>
        <v>0</v>
      </c>
      <c r="S227" s="33">
        <f t="shared" si="120"/>
        <v>1</v>
      </c>
      <c r="U227" s="44">
        <v>1</v>
      </c>
      <c r="V227" s="154">
        <f t="shared" si="121"/>
        <v>2.8992652432412516E-4</v>
      </c>
      <c r="W227" s="154">
        <f t="shared" si="122"/>
        <v>0</v>
      </c>
      <c r="X227" s="201"/>
      <c r="Y227" s="19"/>
      <c r="Z227" s="195"/>
      <c r="AA227" s="185">
        <v>0</v>
      </c>
      <c r="AB227" s="188">
        <f>IF(C227 = FundCurrency,1,_xll.BDP(J227,$AB$7)*K227)</f>
        <v>1.2413000000000001</v>
      </c>
      <c r="AC227" s="186">
        <f>Y227*AA227*S227/AB227 / PreviousNAV</f>
        <v>0</v>
      </c>
      <c r="AE227" s="198"/>
    </row>
    <row r="228" spans="2:31" s="44" customFormat="1" x14ac:dyDescent="0.2">
      <c r="B228" s="19" t="s">
        <v>65</v>
      </c>
      <c r="C228" s="44" t="str">
        <f>_xll.BDP(B228,$C$7)</f>
        <v>USD</v>
      </c>
      <c r="D228" s="19" t="str">
        <f>_xll.BDP(B228,$D$7)</f>
        <v>JM SMUCKER CO/THE</v>
      </c>
      <c r="E228" s="20">
        <f>_xll.BDP(B228,$E$7)</f>
        <v>124.46</v>
      </c>
      <c r="F228" s="20">
        <f>_xll.BDP(B228,$F$7)</f>
        <v>122.54</v>
      </c>
      <c r="G228" s="36">
        <f t="shared" si="111"/>
        <v>-1.9199999999999875</v>
      </c>
      <c r="H228" s="24">
        <f t="shared" si="112"/>
        <v>-1.5426643098184056</v>
      </c>
      <c r="I228" s="28">
        <v>-11510</v>
      </c>
      <c r="J228" s="52" t="str">
        <f t="shared" si="113"/>
        <v>EURUSD Curncy</v>
      </c>
      <c r="K228" s="19">
        <f>IF(C228 = FundCurrency,1,_xll.BDP(J228,$K$7))</f>
        <v>1</v>
      </c>
      <c r="L228" s="21">
        <f>IF(C228 = FundCurrency,1,_xll.BDP(J228,$L$7)*K228)</f>
        <v>1.2331000000000001</v>
      </c>
      <c r="M228" s="7">
        <f t="shared" si="114"/>
        <v>17921.660854756188</v>
      </c>
      <c r="N228" s="54">
        <f t="shared" si="115"/>
        <v>1.0520762309267201E-4</v>
      </c>
      <c r="O228" s="7">
        <f t="shared" si="116"/>
        <v>-1143812.6672613737</v>
      </c>
      <c r="P228" s="55">
        <f t="shared" si="117"/>
        <v>-0.67146573613417249</v>
      </c>
      <c r="Q228" s="55">
        <f t="shared" si="118"/>
        <v>-0.67146573613417249</v>
      </c>
      <c r="R228" s="161">
        <f t="shared" si="119"/>
        <v>0</v>
      </c>
      <c r="S228" s="33">
        <f t="shared" si="120"/>
        <v>1</v>
      </c>
      <c r="U228" s="44">
        <v>1</v>
      </c>
      <c r="V228" s="154">
        <f t="shared" si="121"/>
        <v>1.0520762309267201E-4</v>
      </c>
      <c r="W228" s="154">
        <f t="shared" si="122"/>
        <v>0</v>
      </c>
      <c r="X228" s="201"/>
      <c r="Y228" s="19"/>
      <c r="Z228" s="195"/>
      <c r="AA228" s="185">
        <v>0</v>
      </c>
      <c r="AB228" s="188">
        <f>IF(C228 = FundCurrency,1,_xll.BDP(J228,$AB$7)*K228)</f>
        <v>1.2413000000000001</v>
      </c>
      <c r="AC228" s="186">
        <f>Y228*AA228*S228/AB228 / PreviousNAV</f>
        <v>0</v>
      </c>
      <c r="AE228" s="198"/>
    </row>
    <row r="229" spans="2:31" s="44" customFormat="1" x14ac:dyDescent="0.2">
      <c r="B229" s="19" t="s">
        <v>64</v>
      </c>
      <c r="C229" s="44" t="str">
        <f>_xll.BDP(B229,$C$7)</f>
        <v>USD</v>
      </c>
      <c r="D229" s="19" t="str">
        <f>_xll.BDP(B229,$D$7)</f>
        <v>KELLOGG CO</v>
      </c>
      <c r="E229" s="20">
        <f>_xll.BDP(B229,$E$7)</f>
        <v>69.66</v>
      </c>
      <c r="F229" s="20">
        <f>_xll.BDP(B229,$F$7)</f>
        <v>69.8</v>
      </c>
      <c r="G229" s="36">
        <f t="shared" si="111"/>
        <v>0.14000000000000057</v>
      </c>
      <c r="H229" s="24">
        <f t="shared" si="112"/>
        <v>0.20097616996841888</v>
      </c>
      <c r="I229" s="28">
        <v>-46000</v>
      </c>
      <c r="J229" s="52" t="str">
        <f t="shared" si="113"/>
        <v>EURUSD Curncy</v>
      </c>
      <c r="K229" s="19">
        <f>IF(C229 = FundCurrency,1,_xll.BDP(J229,$K$7))</f>
        <v>1</v>
      </c>
      <c r="L229" s="21">
        <f>IF(C229 = FundCurrency,1,_xll.BDP(J229,$L$7)*K229)</f>
        <v>1.2331000000000001</v>
      </c>
      <c r="M229" s="7">
        <f t="shared" si="114"/>
        <v>-5222.6096829130047</v>
      </c>
      <c r="N229" s="54">
        <f t="shared" si="115"/>
        <v>-3.0658896825080314E-5</v>
      </c>
      <c r="O229" s="7">
        <f t="shared" si="116"/>
        <v>-2603843.9704809017</v>
      </c>
      <c r="P229" s="55">
        <f t="shared" si="117"/>
        <v>-1.5285649988504266</v>
      </c>
      <c r="Q229" s="55">
        <f t="shared" si="118"/>
        <v>-1.5285649988504266</v>
      </c>
      <c r="R229" s="161">
        <f t="shared" si="119"/>
        <v>0</v>
      </c>
      <c r="S229" s="33">
        <f t="shared" si="120"/>
        <v>1</v>
      </c>
      <c r="U229" s="44">
        <v>1</v>
      </c>
      <c r="V229" s="154">
        <f t="shared" si="121"/>
        <v>0</v>
      </c>
      <c r="W229" s="154">
        <f t="shared" si="122"/>
        <v>0</v>
      </c>
      <c r="X229" s="201"/>
      <c r="Y229" s="19"/>
      <c r="Z229" s="195"/>
      <c r="AA229" s="185">
        <v>0</v>
      </c>
      <c r="AB229" s="188">
        <f>IF(C229 = FundCurrency,1,_xll.BDP(J229,$AB$7)*K229)</f>
        <v>1.2413000000000001</v>
      </c>
      <c r="AC229" s="186">
        <f>Y229*AA229*S229/AB229 / PreviousNAV</f>
        <v>0</v>
      </c>
      <c r="AE229" s="198"/>
    </row>
    <row r="230" spans="2:31" s="44" customFormat="1" x14ac:dyDescent="0.2">
      <c r="B230" s="19" t="s">
        <v>63</v>
      </c>
      <c r="C230" s="44" t="str">
        <f>_xll.BDP(B230,$C$7)</f>
        <v>USD</v>
      </c>
      <c r="D230" s="19" t="str">
        <f>_xll.BDP(B230,$D$7)</f>
        <v>KINROSS GOLD CORP</v>
      </c>
      <c r="E230" s="20">
        <f>_xll.BDP(B230,$E$7)</f>
        <v>3.94</v>
      </c>
      <c r="F230" s="20">
        <f>_xll.BDP(B230,$F$7)</f>
        <v>3.93</v>
      </c>
      <c r="G230" s="36">
        <f t="shared" si="111"/>
        <v>-9.9999999999997868E-3</v>
      </c>
      <c r="H230" s="24">
        <f t="shared" si="112"/>
        <v>-0.25380710659897937</v>
      </c>
      <c r="I230" s="28">
        <v>1168312</v>
      </c>
      <c r="J230" s="52" t="str">
        <f t="shared" si="113"/>
        <v>EURUSD Curncy</v>
      </c>
      <c r="K230" s="19">
        <f>IF(C230 = FundCurrency,1,_xll.BDP(J230,$K$7))</f>
        <v>1</v>
      </c>
      <c r="L230" s="21">
        <f>IF(C230 = FundCurrency,1,_xll.BDP(J230,$L$7)*K230)</f>
        <v>1.2331000000000001</v>
      </c>
      <c r="M230" s="7">
        <f t="shared" si="114"/>
        <v>-9474.5924904709682</v>
      </c>
      <c r="N230" s="54">
        <f t="shared" si="115"/>
        <v>-5.5619809111028452E-5</v>
      </c>
      <c r="O230" s="7">
        <f t="shared" si="116"/>
        <v>3723514.8487551697</v>
      </c>
      <c r="P230" s="55">
        <f t="shared" si="117"/>
        <v>2.1858584980634648</v>
      </c>
      <c r="Q230" s="55">
        <f t="shared" si="118"/>
        <v>0</v>
      </c>
      <c r="R230" s="161">
        <f t="shared" si="119"/>
        <v>2.1858584980634648</v>
      </c>
      <c r="S230" s="33">
        <f t="shared" si="120"/>
        <v>1</v>
      </c>
      <c r="U230" s="44">
        <v>1</v>
      </c>
      <c r="V230" s="154">
        <f t="shared" si="121"/>
        <v>0</v>
      </c>
      <c r="W230" s="154">
        <f t="shared" si="122"/>
        <v>0</v>
      </c>
      <c r="X230" s="201"/>
      <c r="Y230" s="19"/>
      <c r="Z230" s="195"/>
      <c r="AA230" s="185">
        <v>0</v>
      </c>
      <c r="AB230" s="188">
        <f>IF(C230 = FundCurrency,1,_xll.BDP(J230,$AB$7)*K230)</f>
        <v>1.2413000000000001</v>
      </c>
      <c r="AC230" s="186">
        <f>Y230*AA230*S230/AB230 / PreviousNAV</f>
        <v>0</v>
      </c>
      <c r="AE230" s="198"/>
    </row>
    <row r="231" spans="2:31" s="44" customFormat="1" x14ac:dyDescent="0.2">
      <c r="B231" s="19" t="s">
        <v>62</v>
      </c>
      <c r="C231" s="44" t="str">
        <f>_xll.BDP(B231,$C$7)</f>
        <v>USD</v>
      </c>
      <c r="D231" s="19" t="str">
        <f>_xll.BDP(B231,$D$7)</f>
        <v>KRAFT HEINZ CO/THE</v>
      </c>
      <c r="E231" s="20">
        <f>_xll.BDP(B231,$E$7)</f>
        <v>70.8</v>
      </c>
      <c r="F231" s="20">
        <f>_xll.BDP(B231,$F$7)</f>
        <v>69.194999999999993</v>
      </c>
      <c r="G231" s="36">
        <f t="shared" si="111"/>
        <v>-1.605000000000004</v>
      </c>
      <c r="H231" s="24">
        <f t="shared" si="112"/>
        <v>-2.2669491525423786</v>
      </c>
      <c r="I231" s="28">
        <v>-64340</v>
      </c>
      <c r="J231" s="52" t="str">
        <f t="shared" si="113"/>
        <v>EURUSD Curncy</v>
      </c>
      <c r="K231" s="19">
        <f>IF(C231 = FundCurrency,1,_xll.BDP(J231,$K$7))</f>
        <v>1</v>
      </c>
      <c r="L231" s="21">
        <f>IF(C231 = FundCurrency,1,_xll.BDP(J231,$L$7)*K231)</f>
        <v>1.2331000000000001</v>
      </c>
      <c r="M231" s="7">
        <f t="shared" si="114"/>
        <v>83744.789554780844</v>
      </c>
      <c r="N231" s="54">
        <f t="shared" si="115"/>
        <v>4.9161683879964157E-4</v>
      </c>
      <c r="O231" s="7">
        <f t="shared" si="116"/>
        <v>-3610417.8898710562</v>
      </c>
      <c r="P231" s="55">
        <f t="shared" si="117"/>
        <v>-2.1194658667128414</v>
      </c>
      <c r="Q231" s="55">
        <f t="shared" si="118"/>
        <v>-2.1194658667128414</v>
      </c>
      <c r="R231" s="161">
        <f t="shared" si="119"/>
        <v>0</v>
      </c>
      <c r="S231" s="33">
        <f t="shared" si="120"/>
        <v>1</v>
      </c>
      <c r="U231" s="44">
        <v>1</v>
      </c>
      <c r="V231" s="154">
        <f t="shared" si="121"/>
        <v>4.9161683879964157E-4</v>
      </c>
      <c r="W231" s="154">
        <f t="shared" si="122"/>
        <v>0</v>
      </c>
      <c r="X231" s="201"/>
      <c r="Y231" s="19"/>
      <c r="Z231" s="195"/>
      <c r="AA231" s="185">
        <v>0</v>
      </c>
      <c r="AB231" s="188">
        <f>IF(C231 = FundCurrency,1,_xll.BDP(J231,$AB$7)*K231)</f>
        <v>1.2413000000000001</v>
      </c>
      <c r="AC231" s="186">
        <f>Y231*AA231*S231/AB231 / PreviousNAV</f>
        <v>0</v>
      </c>
      <c r="AE231" s="198"/>
    </row>
    <row r="232" spans="2:31" s="44" customFormat="1" x14ac:dyDescent="0.2">
      <c r="B232" s="19" t="s">
        <v>61</v>
      </c>
      <c r="C232" s="44" t="str">
        <f>_xll.BDP(B232,$C$7)</f>
        <v>USD</v>
      </c>
      <c r="D232" s="19" t="str">
        <f>_xll.BDP(B232,$D$7)</f>
        <v>LAMAR ADVERTISING CO-A</v>
      </c>
      <c r="E232" s="20">
        <f>_xll.BDP(B232,$E$7)</f>
        <v>70.069999999999993</v>
      </c>
      <c r="F232" s="20">
        <f>_xll.BDP(B232,$F$7)</f>
        <v>69.41</v>
      </c>
      <c r="G232" s="36">
        <f t="shared" si="111"/>
        <v>-0.65999999999999659</v>
      </c>
      <c r="H232" s="24">
        <f t="shared" si="112"/>
        <v>-0.94191522762950863</v>
      </c>
      <c r="I232" s="28">
        <v>-65087</v>
      </c>
      <c r="J232" s="52" t="str">
        <f t="shared" si="113"/>
        <v>EURUSD Curncy</v>
      </c>
      <c r="K232" s="19">
        <f>IF(C232 = FundCurrency,1,_xll.BDP(J232,$K$7))</f>
        <v>1</v>
      </c>
      <c r="L232" s="21">
        <f>IF(C232 = FundCurrency,1,_xll.BDP(J232,$L$7)*K232)</f>
        <v>1.2331000000000001</v>
      </c>
      <c r="M232" s="7">
        <f t="shared" si="114"/>
        <v>34836.93131132899</v>
      </c>
      <c r="N232" s="54">
        <f t="shared" si="115"/>
        <v>2.0450731485273748E-4</v>
      </c>
      <c r="O232" s="7">
        <f t="shared" si="116"/>
        <v>-3663683.9429081175</v>
      </c>
      <c r="P232" s="55">
        <f t="shared" si="117"/>
        <v>-2.1507352612013002</v>
      </c>
      <c r="Q232" s="55">
        <f t="shared" si="118"/>
        <v>-2.1507352612013002</v>
      </c>
      <c r="R232" s="161">
        <f t="shared" si="119"/>
        <v>0</v>
      </c>
      <c r="S232" s="33">
        <f t="shared" si="120"/>
        <v>1</v>
      </c>
      <c r="U232" s="44">
        <v>1</v>
      </c>
      <c r="V232" s="154">
        <f t="shared" si="121"/>
        <v>2.0450731485273748E-4</v>
      </c>
      <c r="W232" s="154">
        <f t="shared" si="122"/>
        <v>0</v>
      </c>
      <c r="X232" s="201"/>
      <c r="Y232" s="19"/>
      <c r="Z232" s="195"/>
      <c r="AA232" s="185">
        <v>0</v>
      </c>
      <c r="AB232" s="188">
        <f>IF(C232 = FundCurrency,1,_xll.BDP(J232,$AB$7)*K232)</f>
        <v>1.2413000000000001</v>
      </c>
      <c r="AC232" s="186">
        <f>Y232*AA232*S232/AB232 / PreviousNAV</f>
        <v>0</v>
      </c>
      <c r="AE232" s="198"/>
    </row>
    <row r="233" spans="2:31" s="44" customFormat="1" x14ac:dyDescent="0.2">
      <c r="B233" s="19" t="s">
        <v>60</v>
      </c>
      <c r="C233" s="44" t="str">
        <f>_xll.BDP(B233,$C$7)</f>
        <v>USD</v>
      </c>
      <c r="D233" s="19" t="str">
        <f>_xll.BDP(B233,$D$7)</f>
        <v>LAS VEGAS SANDS CORP</v>
      </c>
      <c r="E233" s="20">
        <f>_xll.BDP(B233,$E$7)</f>
        <v>75.02</v>
      </c>
      <c r="F233" s="20">
        <f>_xll.BDP(B233,$F$7)</f>
        <v>74.66</v>
      </c>
      <c r="G233" s="36">
        <f t="shared" si="111"/>
        <v>-0.35999999999999943</v>
      </c>
      <c r="H233" s="24">
        <f t="shared" si="112"/>
        <v>-0.47987203412423279</v>
      </c>
      <c r="I233" s="28">
        <v>-49500</v>
      </c>
      <c r="J233" s="52" t="str">
        <f t="shared" si="113"/>
        <v>EURUSD Curncy</v>
      </c>
      <c r="K233" s="19">
        <f>IF(C233 = FundCurrency,1,_xll.BDP(J233,$K$7))</f>
        <v>1</v>
      </c>
      <c r="L233" s="21">
        <f>IF(C233 = FundCurrency,1,_xll.BDP(J233,$L$7)*K233)</f>
        <v>1.2331000000000001</v>
      </c>
      <c r="M233" s="7">
        <f t="shared" si="114"/>
        <v>14451.382694023168</v>
      </c>
      <c r="N233" s="54">
        <f t="shared" si="115"/>
        <v>8.4835643078094421E-5</v>
      </c>
      <c r="O233" s="7">
        <f t="shared" si="116"/>
        <v>-2997056.1998215877</v>
      </c>
      <c r="P233" s="55">
        <f t="shared" si="117"/>
        <v>-1.7593969756140386</v>
      </c>
      <c r="Q233" s="55">
        <f t="shared" si="118"/>
        <v>-1.7593969756140386</v>
      </c>
      <c r="R233" s="161">
        <f t="shared" si="119"/>
        <v>0</v>
      </c>
      <c r="S233" s="33">
        <f t="shared" si="120"/>
        <v>1</v>
      </c>
      <c r="U233" s="44">
        <v>1</v>
      </c>
      <c r="V233" s="154">
        <f t="shared" si="121"/>
        <v>8.4835643078094421E-5</v>
      </c>
      <c r="W233" s="154">
        <f t="shared" si="122"/>
        <v>0</v>
      </c>
      <c r="X233" s="201"/>
      <c r="Y233" s="19"/>
      <c r="Z233" s="195"/>
      <c r="AA233" s="185">
        <v>0</v>
      </c>
      <c r="AB233" s="188">
        <f>IF(C233 = FundCurrency,1,_xll.BDP(J233,$AB$7)*K233)</f>
        <v>1.2413000000000001</v>
      </c>
      <c r="AC233" s="186">
        <f>Y233*AA233*S233/AB233 / PreviousNAV</f>
        <v>0</v>
      </c>
      <c r="AE233" s="198"/>
    </row>
    <row r="234" spans="2:31" s="44" customFormat="1" x14ac:dyDescent="0.2">
      <c r="B234" s="19" t="s">
        <v>59</v>
      </c>
      <c r="C234" s="44" t="str">
        <f>_xll.BDP(B234,$C$7)</f>
        <v>USD</v>
      </c>
      <c r="D234" s="19" t="str">
        <f>_xll.BDP(B234,$D$7)</f>
        <v>LIBERTY MEDIA CORP-LIBERTY-C</v>
      </c>
      <c r="E234" s="20">
        <f>_xll.BDP(B234,$E$7)</f>
        <v>34.909999999999997</v>
      </c>
      <c r="F234" s="20">
        <f>_xll.BDP(B234,$F$7)</f>
        <v>35</v>
      </c>
      <c r="G234" s="36">
        <f t="shared" si="111"/>
        <v>9.0000000000003411E-2</v>
      </c>
      <c r="H234" s="24">
        <f t="shared" si="112"/>
        <v>0.25780578630765799</v>
      </c>
      <c r="I234" s="28">
        <v>12000</v>
      </c>
      <c r="J234" s="52" t="str">
        <f t="shared" si="113"/>
        <v>EURUSD Curncy</v>
      </c>
      <c r="K234" s="19">
        <f>IF(C234 = FundCurrency,1,_xll.BDP(J234,$K$7))</f>
        <v>1</v>
      </c>
      <c r="L234" s="21">
        <f>IF(C234 = FundCurrency,1,_xll.BDP(J234,$L$7)*K234)</f>
        <v>1.2331000000000001</v>
      </c>
      <c r="M234" s="7">
        <f t="shared" si="114"/>
        <v>875.84137539537824</v>
      </c>
      <c r="N234" s="54">
        <f t="shared" si="115"/>
        <v>5.1415541259453196E-6</v>
      </c>
      <c r="O234" s="7">
        <f t="shared" si="116"/>
        <v>340604.97932041192</v>
      </c>
      <c r="P234" s="55">
        <f t="shared" si="117"/>
        <v>0.19994932712008817</v>
      </c>
      <c r="Q234" s="55">
        <f t="shared" si="118"/>
        <v>0</v>
      </c>
      <c r="R234" s="161">
        <f t="shared" si="119"/>
        <v>0.19994932712008817</v>
      </c>
      <c r="S234" s="33">
        <f t="shared" si="120"/>
        <v>1</v>
      </c>
      <c r="U234" s="44">
        <v>1</v>
      </c>
      <c r="V234" s="154">
        <f t="shared" si="121"/>
        <v>0</v>
      </c>
      <c r="W234" s="154">
        <f t="shared" si="122"/>
        <v>5.1415541259453196E-6</v>
      </c>
      <c r="X234" s="201"/>
      <c r="Y234" s="19"/>
      <c r="Z234" s="195"/>
      <c r="AA234" s="185">
        <v>0</v>
      </c>
      <c r="AB234" s="188">
        <f>IF(C234 = FundCurrency,1,_xll.BDP(J234,$AB$7)*K234)</f>
        <v>1.2413000000000001</v>
      </c>
      <c r="AC234" s="186">
        <f>Y234*AA234*S234/AB234 / PreviousNAV</f>
        <v>0</v>
      </c>
      <c r="AE234" s="198"/>
    </row>
    <row r="235" spans="2:31" s="44" customFormat="1" x14ac:dyDescent="0.2">
      <c r="B235" s="19" t="s">
        <v>58</v>
      </c>
      <c r="C235" s="44" t="str">
        <f>_xll.BDP(B235,$C$7)</f>
        <v>USD</v>
      </c>
      <c r="D235" s="19" t="str">
        <f>_xll.BDP(B235,$D$7)</f>
        <v>LULULEMON ATHLETICA INC</v>
      </c>
      <c r="E235" s="20">
        <f>_xll.BDP(B235,$E$7)</f>
        <v>81.400000000000006</v>
      </c>
      <c r="F235" s="20">
        <f>_xll.BDP(B235,$F$7)</f>
        <v>80.345299999999995</v>
      </c>
      <c r="G235" s="36">
        <f t="shared" si="111"/>
        <v>-1.0547000000000111</v>
      </c>
      <c r="H235" s="24">
        <f t="shared" si="112"/>
        <v>-1.2957002457002593</v>
      </c>
      <c r="I235" s="28">
        <v>-5500</v>
      </c>
      <c r="J235" s="52" t="str">
        <f t="shared" si="113"/>
        <v>EURUSD Curncy</v>
      </c>
      <c r="K235" s="19">
        <f>IF(C235 = FundCurrency,1,_xll.BDP(J235,$K$7))</f>
        <v>1</v>
      </c>
      <c r="L235" s="21">
        <f>IF(C235 = FundCurrency,1,_xll.BDP(J235,$L$7)*K235)</f>
        <v>1.2331000000000001</v>
      </c>
      <c r="M235" s="7">
        <f t="shared" si="114"/>
        <v>4704.2818911686491</v>
      </c>
      <c r="N235" s="54">
        <f t="shared" si="115"/>
        <v>2.7616096529156567E-5</v>
      </c>
      <c r="O235" s="7">
        <f t="shared" si="116"/>
        <v>-358364.40677966096</v>
      </c>
      <c r="P235" s="55">
        <f t="shared" si="117"/>
        <v>-0.21037485166056882</v>
      </c>
      <c r="Q235" s="55">
        <f t="shared" si="118"/>
        <v>-0.21037485166056882</v>
      </c>
      <c r="R235" s="161">
        <f t="shared" si="119"/>
        <v>0</v>
      </c>
      <c r="S235" s="33">
        <f t="shared" si="120"/>
        <v>1</v>
      </c>
      <c r="U235" s="44">
        <v>1</v>
      </c>
      <c r="V235" s="154">
        <f t="shared" si="121"/>
        <v>2.7616096529156567E-5</v>
      </c>
      <c r="W235" s="154">
        <f t="shared" si="122"/>
        <v>0</v>
      </c>
      <c r="X235" s="201"/>
      <c r="Y235" s="19"/>
      <c r="Z235" s="195"/>
      <c r="AA235" s="185">
        <v>0</v>
      </c>
      <c r="AB235" s="188">
        <f>IF(C235 = FundCurrency,1,_xll.BDP(J235,$AB$7)*K235)</f>
        <v>1.2413000000000001</v>
      </c>
      <c r="AC235" s="186">
        <f>Y235*AA235*S235/AB235 / PreviousNAV</f>
        <v>0</v>
      </c>
      <c r="AE235" s="198"/>
    </row>
    <row r="236" spans="2:31" s="44" customFormat="1" x14ac:dyDescent="0.2">
      <c r="B236" s="19" t="s">
        <v>57</v>
      </c>
      <c r="C236" s="44" t="str">
        <f>_xll.BDP(B236,$C$7)</f>
        <v>USD</v>
      </c>
      <c r="D236" s="19" t="str">
        <f>_xll.BDP(B236,$D$7)</f>
        <v>MONSANTO CO</v>
      </c>
      <c r="E236" s="20">
        <f>_xll.BDP(B236,$E$7)</f>
        <v>120.79</v>
      </c>
      <c r="F236" s="20">
        <f>_xll.BDP(B236,$F$7)</f>
        <v>120.55</v>
      </c>
      <c r="G236" s="36">
        <f t="shared" si="111"/>
        <v>-0.24000000000000909</v>
      </c>
      <c r="H236" s="24">
        <f t="shared" si="112"/>
        <v>-0.19869194469741622</v>
      </c>
      <c r="I236" s="28">
        <v>33052</v>
      </c>
      <c r="J236" s="52" t="str">
        <f t="shared" si="113"/>
        <v>EURUSD Curncy</v>
      </c>
      <c r="K236" s="19">
        <f>IF(C236 = FundCurrency,1,_xll.BDP(J236,$K$7))</f>
        <v>1</v>
      </c>
      <c r="L236" s="21">
        <f>IF(C236 = FundCurrency,1,_xll.BDP(J236,$L$7)*K236)</f>
        <v>1.2331000000000001</v>
      </c>
      <c r="M236" s="7">
        <f t="shared" si="114"/>
        <v>-6432.9575865706756</v>
      </c>
      <c r="N236" s="54">
        <f t="shared" si="115"/>
        <v>-3.7764143771276601E-5</v>
      </c>
      <c r="O236" s="7">
        <f t="shared" si="116"/>
        <v>3231220.9877544399</v>
      </c>
      <c r="P236" s="55">
        <f t="shared" si="117"/>
        <v>1.8968614715113425</v>
      </c>
      <c r="Q236" s="55">
        <f t="shared" si="118"/>
        <v>0</v>
      </c>
      <c r="R236" s="161">
        <f t="shared" si="119"/>
        <v>1.8968614715113425</v>
      </c>
      <c r="S236" s="33">
        <f t="shared" si="120"/>
        <v>1</v>
      </c>
      <c r="U236" s="44">
        <v>1</v>
      </c>
      <c r="V236" s="154">
        <f t="shared" si="121"/>
        <v>0</v>
      </c>
      <c r="W236" s="154">
        <f t="shared" si="122"/>
        <v>0</v>
      </c>
      <c r="X236" s="201"/>
      <c r="Y236" s="19"/>
      <c r="Z236" s="195"/>
      <c r="AA236" s="185">
        <v>0</v>
      </c>
      <c r="AB236" s="188">
        <f>IF(C236 = FundCurrency,1,_xll.BDP(J236,$AB$7)*K236)</f>
        <v>1.2413000000000001</v>
      </c>
      <c r="AC236" s="186">
        <f>Y236*AA236*S236/AB236 / PreviousNAV</f>
        <v>0</v>
      </c>
      <c r="AE236" s="198"/>
    </row>
    <row r="237" spans="2:31" s="44" customFormat="1" x14ac:dyDescent="0.2">
      <c r="B237" s="19" t="s">
        <v>56</v>
      </c>
      <c r="C237" s="44" t="str">
        <f>_xll.BDP(B237,$C$7)</f>
        <v>USD</v>
      </c>
      <c r="D237" s="19" t="str">
        <f>_xll.BDP(B237,$D$7)</f>
        <v>NAVISTAR INTERNATIONAL CORP</v>
      </c>
      <c r="E237" s="20">
        <f>_xll.BDP(B237,$E$7)</f>
        <v>38.520000000000003</v>
      </c>
      <c r="F237" s="20">
        <f>_xll.BDP(B237,$F$7)</f>
        <v>39.53</v>
      </c>
      <c r="G237" s="36">
        <f t="shared" si="111"/>
        <v>1.009999999999998</v>
      </c>
      <c r="H237" s="24">
        <f t="shared" si="112"/>
        <v>2.6220145379023831</v>
      </c>
      <c r="I237" s="28">
        <v>-220461</v>
      </c>
      <c r="J237" s="52" t="str">
        <f t="shared" si="113"/>
        <v>EURUSD Curncy</v>
      </c>
      <c r="K237" s="19">
        <f>IF(C237 = FundCurrency,1,_xll.BDP(J237,$K$7))</f>
        <v>1</v>
      </c>
      <c r="L237" s="21">
        <f>IF(C237 = FundCurrency,1,_xll.BDP(J237,$L$7)*K237)</f>
        <v>1.2331000000000001</v>
      </c>
      <c r="M237" s="7">
        <f t="shared" si="114"/>
        <v>-180573.84640337323</v>
      </c>
      <c r="N237" s="54">
        <f t="shared" si="115"/>
        <v>-1.0600437831496164E-3</v>
      </c>
      <c r="O237" s="7">
        <f t="shared" si="116"/>
        <v>-7067410.0478468891</v>
      </c>
      <c r="P237" s="55">
        <f t="shared" si="117"/>
        <v>-4.1488644304855864</v>
      </c>
      <c r="Q237" s="55">
        <f t="shared" si="118"/>
        <v>-4.1488644304855864</v>
      </c>
      <c r="R237" s="161">
        <f t="shared" si="119"/>
        <v>0</v>
      </c>
      <c r="S237" s="33">
        <f t="shared" si="120"/>
        <v>1</v>
      </c>
      <c r="U237" s="44">
        <v>1</v>
      </c>
      <c r="V237" s="154">
        <f t="shared" si="121"/>
        <v>0</v>
      </c>
      <c r="W237" s="154">
        <f t="shared" si="122"/>
        <v>0</v>
      </c>
      <c r="X237" s="201"/>
      <c r="Y237" s="19"/>
      <c r="Z237" s="195"/>
      <c r="AA237" s="185">
        <v>0</v>
      </c>
      <c r="AB237" s="188">
        <f>IF(C237 = FundCurrency,1,_xll.BDP(J237,$AB$7)*K237)</f>
        <v>1.2413000000000001</v>
      </c>
      <c r="AC237" s="186">
        <f>Y237*AA237*S237/AB237 / PreviousNAV</f>
        <v>0</v>
      </c>
      <c r="AE237" s="198"/>
    </row>
    <row r="238" spans="2:31" s="44" customFormat="1" x14ac:dyDescent="0.2">
      <c r="B238" s="19" t="s">
        <v>55</v>
      </c>
      <c r="C238" s="44" t="str">
        <f>_xll.BDP(B238,$C$7)</f>
        <v>USD</v>
      </c>
      <c r="D238" s="19" t="str">
        <f>_xll.BDP(B238,$D$7)</f>
        <v>NETFLIX INC</v>
      </c>
      <c r="E238" s="20">
        <f>_xll.BDP(B238,$E$7)</f>
        <v>278.52</v>
      </c>
      <c r="F238" s="20">
        <f>_xll.BDP(B238,$F$7)</f>
        <v>283.73899999999998</v>
      </c>
      <c r="G238" s="36">
        <f t="shared" si="111"/>
        <v>5.2189999999999941</v>
      </c>
      <c r="H238" s="24">
        <f t="shared" si="112"/>
        <v>1.8738331179089451</v>
      </c>
      <c r="I238" s="28">
        <v>-25400</v>
      </c>
      <c r="J238" s="52" t="str">
        <f t="shared" si="113"/>
        <v>EURUSD Curncy</v>
      </c>
      <c r="K238" s="19">
        <f>IF(C238 = FundCurrency,1,_xll.BDP(J238,$K$7))</f>
        <v>1</v>
      </c>
      <c r="L238" s="21">
        <f>IF(C238 = FundCurrency,1,_xll.BDP(J238,$L$7)*K238)</f>
        <v>1.2331000000000001</v>
      </c>
      <c r="M238" s="7">
        <f t="shared" si="114"/>
        <v>-107503.52769442856</v>
      </c>
      <c r="N238" s="54">
        <f t="shared" si="115"/>
        <v>-6.3109053979260412E-4</v>
      </c>
      <c r="O238" s="7">
        <f t="shared" si="116"/>
        <v>-5844595.4099424211</v>
      </c>
      <c r="P238" s="55">
        <f t="shared" si="117"/>
        <v>-3.4310212429625198</v>
      </c>
      <c r="Q238" s="55">
        <f t="shared" si="118"/>
        <v>-3.4310212429625198</v>
      </c>
      <c r="R238" s="161">
        <f t="shared" si="119"/>
        <v>0</v>
      </c>
      <c r="S238" s="33">
        <f t="shared" si="120"/>
        <v>1</v>
      </c>
      <c r="U238" s="44">
        <v>1</v>
      </c>
      <c r="V238" s="154">
        <f t="shared" si="121"/>
        <v>0</v>
      </c>
      <c r="W238" s="154">
        <f t="shared" si="122"/>
        <v>0</v>
      </c>
      <c r="X238" s="201"/>
      <c r="Y238" s="19"/>
      <c r="Z238" s="195"/>
      <c r="AA238" s="185">
        <v>0</v>
      </c>
      <c r="AB238" s="188">
        <f>IF(C238 = FundCurrency,1,_xll.BDP(J238,$AB$7)*K238)</f>
        <v>1.2413000000000001</v>
      </c>
      <c r="AC238" s="186">
        <f>Y238*AA238*S238/AB238 / PreviousNAV</f>
        <v>0</v>
      </c>
      <c r="AE238" s="198"/>
    </row>
    <row r="239" spans="2:31" s="44" customFormat="1" x14ac:dyDescent="0.2">
      <c r="B239" s="19" t="s">
        <v>54</v>
      </c>
      <c r="C239" s="44" t="str">
        <f>_xll.BDP(B239,$C$7)</f>
        <v>USD</v>
      </c>
      <c r="D239" s="19" t="str">
        <f>_xll.BDP(B239,$D$7)</f>
        <v>NIELSEN HOLDINGS PLC</v>
      </c>
      <c r="E239" s="20">
        <f>_xll.BDP(B239,$E$7)</f>
        <v>33.68</v>
      </c>
      <c r="F239" s="20">
        <f>_xll.BDP(B239,$F$7)</f>
        <v>33.229999999999997</v>
      </c>
      <c r="G239" s="36">
        <f t="shared" si="111"/>
        <v>-0.45000000000000284</v>
      </c>
      <c r="H239" s="24">
        <f t="shared" si="112"/>
        <v>-1.3361045130641414</v>
      </c>
      <c r="I239" s="28">
        <v>-120411</v>
      </c>
      <c r="J239" s="52" t="str">
        <f t="shared" si="113"/>
        <v>EURUSD Curncy</v>
      </c>
      <c r="K239" s="19">
        <f>IF(C239 = FundCurrency,1,_xll.BDP(J239,$K$7))</f>
        <v>1</v>
      </c>
      <c r="L239" s="21">
        <f>IF(C239 = FundCurrency,1,_xll.BDP(J239,$L$7)*K239)</f>
        <v>1.2331000000000001</v>
      </c>
      <c r="M239" s="7">
        <f t="shared" si="114"/>
        <v>43942.05660530398</v>
      </c>
      <c r="N239" s="54">
        <f t="shared" si="115"/>
        <v>2.5795819744132596E-4</v>
      </c>
      <c r="O239" s="7">
        <f t="shared" si="116"/>
        <v>-3244876.7577649821</v>
      </c>
      <c r="P239" s="55">
        <f t="shared" si="117"/>
        <v>-1.9048779779944907</v>
      </c>
      <c r="Q239" s="55">
        <f t="shared" si="118"/>
        <v>-1.9048779779944907</v>
      </c>
      <c r="R239" s="161">
        <f t="shared" si="119"/>
        <v>0</v>
      </c>
      <c r="S239" s="33">
        <f t="shared" si="120"/>
        <v>1</v>
      </c>
      <c r="U239" s="44">
        <v>1</v>
      </c>
      <c r="V239" s="154">
        <f t="shared" si="121"/>
        <v>2.5795819744132596E-4</v>
      </c>
      <c r="W239" s="154">
        <f t="shared" si="122"/>
        <v>0</v>
      </c>
      <c r="X239" s="201"/>
      <c r="Y239" s="19"/>
      <c r="Z239" s="195"/>
      <c r="AA239" s="185">
        <v>0</v>
      </c>
      <c r="AB239" s="188">
        <f>IF(C239 = FundCurrency,1,_xll.BDP(J239,$AB$7)*K239)</f>
        <v>1.2413000000000001</v>
      </c>
      <c r="AC239" s="186">
        <f>Y239*AA239*S239/AB239 / PreviousNAV</f>
        <v>0</v>
      </c>
      <c r="AE239" s="198"/>
    </row>
    <row r="240" spans="2:31" s="44" customFormat="1" x14ac:dyDescent="0.2">
      <c r="B240" s="19" t="s">
        <v>53</v>
      </c>
      <c r="C240" s="44" t="str">
        <f>_xll.BDP(B240,$C$7)</f>
        <v>USD</v>
      </c>
      <c r="D240" s="19" t="str">
        <f>_xll.BDP(B240,$D$7)</f>
        <v>NORTH ATLANTIC DRILLING LTD</v>
      </c>
      <c r="E240" s="20">
        <f>_xll.BDP(B240,$E$7)</f>
        <v>6.7000000000000004E-2</v>
      </c>
      <c r="F240" s="20">
        <f>_xll.BDP(B240,$F$7)</f>
        <v>6.7000000000000004E-2</v>
      </c>
      <c r="G240" s="36">
        <f t="shared" si="111"/>
        <v>0</v>
      </c>
      <c r="H240" s="24">
        <f t="shared" si="112"/>
        <v>0</v>
      </c>
      <c r="I240" s="28">
        <v>-10794</v>
      </c>
      <c r="J240" s="52" t="str">
        <f t="shared" si="113"/>
        <v>EURUSD Curncy</v>
      </c>
      <c r="K240" s="19">
        <f>IF(C240 = FundCurrency,1,_xll.BDP(J240,$K$7))</f>
        <v>1</v>
      </c>
      <c r="L240" s="21">
        <f>IF(C240 = FundCurrency,1,_xll.BDP(J240,$L$7)*K240)</f>
        <v>1.2331000000000001</v>
      </c>
      <c r="M240" s="7">
        <f t="shared" si="114"/>
        <v>0</v>
      </c>
      <c r="N240" s="54">
        <f t="shared" si="115"/>
        <v>0</v>
      </c>
      <c r="O240" s="7">
        <f t="shared" si="116"/>
        <v>-586.48771389181741</v>
      </c>
      <c r="P240" s="55">
        <f t="shared" si="117"/>
        <v>-3.4429274636807986E-4</v>
      </c>
      <c r="Q240" s="55">
        <f t="shared" si="118"/>
        <v>-3.4429274636807986E-4</v>
      </c>
      <c r="R240" s="161">
        <f t="shared" si="119"/>
        <v>0</v>
      </c>
      <c r="S240" s="33">
        <f t="shared" si="120"/>
        <v>1</v>
      </c>
      <c r="U240" s="44">
        <v>1</v>
      </c>
      <c r="V240" s="154">
        <f t="shared" si="121"/>
        <v>0</v>
      </c>
      <c r="W240" s="154">
        <f t="shared" si="122"/>
        <v>0</v>
      </c>
      <c r="X240" s="201"/>
      <c r="Y240" s="19"/>
      <c r="Z240" s="195"/>
      <c r="AA240" s="185">
        <v>0</v>
      </c>
      <c r="AB240" s="188">
        <f>IF(C240 = FundCurrency,1,_xll.BDP(J240,$AB$7)*K240)</f>
        <v>1.2413000000000001</v>
      </c>
      <c r="AC240" s="186">
        <f>Y240*AA240*S240/AB240 / PreviousNAV</f>
        <v>0</v>
      </c>
      <c r="AE240" s="198"/>
    </row>
    <row r="241" spans="2:31" s="44" customFormat="1" x14ac:dyDescent="0.2">
      <c r="B241" s="19">
        <v>21176</v>
      </c>
      <c r="D241" s="19" t="s">
        <v>52</v>
      </c>
      <c r="E241" s="20"/>
      <c r="F241" s="20"/>
      <c r="G241" s="36">
        <f t="shared" si="111"/>
        <v>0</v>
      </c>
      <c r="H241" s="24">
        <f t="shared" si="112"/>
        <v>0</v>
      </c>
      <c r="I241" s="28">
        <v>5806659</v>
      </c>
      <c r="J241" s="52" t="str">
        <f t="shared" si="113"/>
        <v>EUR Curncy</v>
      </c>
      <c r="K241" s="19">
        <f>IF(C241 = FundCurrency,1,_xll.BDP(J241,$K$7))</f>
        <v>1</v>
      </c>
      <c r="L241" s="21">
        <f>IF(C241 = FundCurrency,1,_xll.BDP(J241,$L$7)*K241)</f>
        <v>1.2331000000000001</v>
      </c>
      <c r="M241" s="7">
        <f t="shared" si="114"/>
        <v>0</v>
      </c>
      <c r="N241" s="54">
        <f t="shared" si="115"/>
        <v>0</v>
      </c>
      <c r="O241" s="7">
        <f t="shared" si="116"/>
        <v>0</v>
      </c>
      <c r="P241" s="55">
        <f t="shared" si="117"/>
        <v>0</v>
      </c>
      <c r="Q241" s="55">
        <f t="shared" si="118"/>
        <v>0</v>
      </c>
      <c r="R241" s="161">
        <f t="shared" si="119"/>
        <v>0</v>
      </c>
      <c r="S241" s="33">
        <f t="shared" si="120"/>
        <v>1</v>
      </c>
      <c r="T241" s="44">
        <v>1</v>
      </c>
      <c r="U241" s="44">
        <v>1</v>
      </c>
      <c r="V241" s="154">
        <f t="shared" si="121"/>
        <v>0</v>
      </c>
      <c r="W241" s="154">
        <f t="shared" si="122"/>
        <v>0</v>
      </c>
      <c r="X241" s="201"/>
      <c r="Y241" s="19"/>
      <c r="Z241" s="195"/>
      <c r="AA241" s="185">
        <v>0</v>
      </c>
      <c r="AB241" s="188">
        <f>IF(C241 = FundCurrency,1,_xll.BDP(J241,$AB$7)*K241)</f>
        <v>1.2413000000000001</v>
      </c>
      <c r="AC241" s="186">
        <f>Y241*AA241*S241/AB241 / PreviousNAV</f>
        <v>0</v>
      </c>
      <c r="AE241" s="198"/>
    </row>
    <row r="242" spans="2:31" s="44" customFormat="1" x14ac:dyDescent="0.2">
      <c r="B242" s="19" t="s">
        <v>51</v>
      </c>
      <c r="C242" s="44" t="str">
        <f>_xll.BDP(B242,$C$7)</f>
        <v>USD</v>
      </c>
      <c r="D242" s="19" t="str">
        <f>_xll.BDP(B242,$D$7)</f>
        <v>QUALCOMM INC</v>
      </c>
      <c r="E242" s="20">
        <f>_xll.BDP(B242,$E$7)</f>
        <v>64.849999999999994</v>
      </c>
      <c r="F242" s="20">
        <f>_xll.BDP(B242,$F$7)</f>
        <v>62.655000000000001</v>
      </c>
      <c r="G242" s="36">
        <f t="shared" si="111"/>
        <v>-2.1949999999999932</v>
      </c>
      <c r="H242" s="24">
        <f t="shared" si="112"/>
        <v>-3.38473400154201</v>
      </c>
      <c r="I242" s="28">
        <v>9800</v>
      </c>
      <c r="J242" s="52" t="str">
        <f t="shared" si="113"/>
        <v>EURUSD Curncy</v>
      </c>
      <c r="K242" s="19">
        <f>IF(C242 = FundCurrency,1,_xll.BDP(J242,$K$7))</f>
        <v>1</v>
      </c>
      <c r="L242" s="21">
        <f>IF(C242 = FundCurrency,1,_xll.BDP(J242,$L$7)*K242)</f>
        <v>1.2331000000000001</v>
      </c>
      <c r="M242" s="7">
        <f t="shared" si="114"/>
        <v>-17444.651690860377</v>
      </c>
      <c r="N242" s="54">
        <f t="shared" si="115"/>
        <v>-1.0240738037333818E-4</v>
      </c>
      <c r="O242" s="7">
        <f t="shared" si="116"/>
        <v>497947.44951747626</v>
      </c>
      <c r="P242" s="55">
        <f t="shared" si="117"/>
        <v>0.29231591878321295</v>
      </c>
      <c r="Q242" s="55">
        <f t="shared" si="118"/>
        <v>0</v>
      </c>
      <c r="R242" s="161">
        <f t="shared" si="119"/>
        <v>0.29231591878321295</v>
      </c>
      <c r="S242" s="33">
        <f t="shared" si="120"/>
        <v>1</v>
      </c>
      <c r="U242" s="44">
        <v>1</v>
      </c>
      <c r="V242" s="154">
        <f t="shared" si="121"/>
        <v>0</v>
      </c>
      <c r="W242" s="154">
        <f t="shared" si="122"/>
        <v>0</v>
      </c>
      <c r="X242" s="201"/>
      <c r="Y242" s="19"/>
      <c r="Z242" s="195"/>
      <c r="AA242" s="185">
        <v>0</v>
      </c>
      <c r="AB242" s="188">
        <f>IF(C242 = FundCurrency,1,_xll.BDP(J242,$AB$7)*K242)</f>
        <v>1.2413000000000001</v>
      </c>
      <c r="AC242" s="186">
        <f>Y242*AA242*S242/AB242 / PreviousNAV</f>
        <v>0</v>
      </c>
      <c r="AE242" s="198"/>
    </row>
    <row r="243" spans="2:31" s="44" customFormat="1" x14ac:dyDescent="0.2">
      <c r="B243" s="19" t="s">
        <v>50</v>
      </c>
      <c r="C243" s="44" t="str">
        <f>_xll.BDP(B243,$C$7)</f>
        <v>USD</v>
      </c>
      <c r="D243" s="19" t="str">
        <f>_xll.BDP(B243,$D$7)</f>
        <v>ROWAN COMPANIES PLC-A</v>
      </c>
      <c r="E243" s="20">
        <f>_xll.BDP(B243,$E$7)</f>
        <v>12.77</v>
      </c>
      <c r="F243" s="20">
        <f>_xll.BDP(B243,$F$7)</f>
        <v>12.815</v>
      </c>
      <c r="G243" s="36">
        <f t="shared" si="111"/>
        <v>4.4999999999999929E-2</v>
      </c>
      <c r="H243" s="24">
        <f t="shared" si="112"/>
        <v>0.35238841033672613</v>
      </c>
      <c r="I243" s="28">
        <v>805550</v>
      </c>
      <c r="J243" s="52" t="str">
        <f t="shared" si="113"/>
        <v>EURUSD Curncy</v>
      </c>
      <c r="K243" s="19">
        <f>IF(C243 = FundCurrency,1,_xll.BDP(J243,$K$7))</f>
        <v>1</v>
      </c>
      <c r="L243" s="21">
        <f>IF(C243 = FundCurrency,1,_xll.BDP(J243,$L$7)*K243)</f>
        <v>1.2331000000000001</v>
      </c>
      <c r="M243" s="7">
        <f t="shared" si="114"/>
        <v>29397.250831238292</v>
      </c>
      <c r="N243" s="54">
        <f t="shared" si="115"/>
        <v>1.7257412192312868E-4</v>
      </c>
      <c r="O243" s="7">
        <f t="shared" si="116"/>
        <v>8371683.7644959856</v>
      </c>
      <c r="P243" s="55">
        <f t="shared" si="117"/>
        <v>4.9145274943219945</v>
      </c>
      <c r="Q243" s="55">
        <f t="shared" si="118"/>
        <v>0</v>
      </c>
      <c r="R243" s="161">
        <f t="shared" si="119"/>
        <v>4.9145274943219945</v>
      </c>
      <c r="S243" s="33">
        <f t="shared" si="120"/>
        <v>1</v>
      </c>
      <c r="U243" s="44">
        <v>1</v>
      </c>
      <c r="V243" s="154">
        <f t="shared" si="121"/>
        <v>0</v>
      </c>
      <c r="W243" s="154">
        <f t="shared" si="122"/>
        <v>1.7257412192312868E-4</v>
      </c>
      <c r="X243" s="201"/>
      <c r="Y243" s="19"/>
      <c r="Z243" s="195"/>
      <c r="AA243" s="185">
        <v>0</v>
      </c>
      <c r="AB243" s="188">
        <f>IF(C243 = FundCurrency,1,_xll.BDP(J243,$AB$7)*K243)</f>
        <v>1.2413000000000001</v>
      </c>
      <c r="AC243" s="186">
        <f>Y243*AA243*S243/AB243 / PreviousNAV</f>
        <v>0</v>
      </c>
      <c r="AE243" s="198"/>
    </row>
    <row r="244" spans="2:31" s="44" customFormat="1" x14ac:dyDescent="0.2">
      <c r="B244" s="19" t="s">
        <v>49</v>
      </c>
      <c r="C244" s="44" t="str">
        <f>_xll.BDP(B244,$C$7)</f>
        <v>USD</v>
      </c>
      <c r="D244" s="19" t="str">
        <f>_xll.BDP(B244,$D$7)</f>
        <v>SANDERSON FARMS INC</v>
      </c>
      <c r="E244" s="20">
        <f>_xll.BDP(B244,$E$7)</f>
        <v>133.41</v>
      </c>
      <c r="F244" s="20">
        <f>_xll.BDP(B244,$F$7)</f>
        <v>132.245</v>
      </c>
      <c r="G244" s="36">
        <f t="shared" si="111"/>
        <v>-1.164999999999992</v>
      </c>
      <c r="H244" s="24">
        <f t="shared" si="112"/>
        <v>-0.87324788246757512</v>
      </c>
      <c r="I244" s="28">
        <v>-1970</v>
      </c>
      <c r="J244" s="52" t="str">
        <f t="shared" si="113"/>
        <v>EURUSD Curncy</v>
      </c>
      <c r="K244" s="19">
        <f>IF(C244 = FundCurrency,1,_xll.BDP(J244,$K$7))</f>
        <v>1</v>
      </c>
      <c r="L244" s="21">
        <f>IF(C244 = FundCurrency,1,_xll.BDP(J244,$L$7)*K244)</f>
        <v>1.2331000000000001</v>
      </c>
      <c r="M244" s="7">
        <f t="shared" si="114"/>
        <v>1861.2034709269192</v>
      </c>
      <c r="N244" s="54">
        <f t="shared" si="115"/>
        <v>1.0926040552546554E-5</v>
      </c>
      <c r="O244" s="7">
        <f t="shared" si="116"/>
        <v>-211274.55194225936</v>
      </c>
      <c r="P244" s="55">
        <f t="shared" si="117"/>
        <v>-0.12402697277867203</v>
      </c>
      <c r="Q244" s="55">
        <f t="shared" si="118"/>
        <v>-0.12402697277867203</v>
      </c>
      <c r="R244" s="161">
        <f t="shared" si="119"/>
        <v>0</v>
      </c>
      <c r="S244" s="33">
        <f t="shared" si="120"/>
        <v>1</v>
      </c>
      <c r="U244" s="44">
        <v>1</v>
      </c>
      <c r="V244" s="154">
        <f t="shared" si="121"/>
        <v>1.0926040552546554E-5</v>
      </c>
      <c r="W244" s="154">
        <f t="shared" si="122"/>
        <v>0</v>
      </c>
      <c r="X244" s="201"/>
      <c r="Y244" s="19"/>
      <c r="Z244" s="195"/>
      <c r="AA244" s="185">
        <v>0</v>
      </c>
      <c r="AB244" s="188">
        <f>IF(C244 = FundCurrency,1,_xll.BDP(J244,$AB$7)*K244)</f>
        <v>1.2413000000000001</v>
      </c>
      <c r="AC244" s="186">
        <f>Y244*AA244*S244/AB244 / PreviousNAV</f>
        <v>0</v>
      </c>
      <c r="AE244" s="198"/>
    </row>
    <row r="245" spans="2:31" s="44" customFormat="1" x14ac:dyDescent="0.2">
      <c r="B245" s="19" t="s">
        <v>48</v>
      </c>
      <c r="C245" s="44" t="str">
        <f>_xll.BDP(B245,$C$7)</f>
        <v>USD</v>
      </c>
      <c r="D245" s="19" t="str">
        <f>_xll.BDP(B245,$D$7)</f>
        <v>SNAP INC - A</v>
      </c>
      <c r="E245" s="20">
        <f>_xll.BDP(B245,$E$7)</f>
        <v>20.420000000000002</v>
      </c>
      <c r="F245" s="20">
        <f>_xll.BDP(B245,$F$7)</f>
        <v>19.63</v>
      </c>
      <c r="G245" s="36">
        <f t="shared" si="111"/>
        <v>-0.7900000000000027</v>
      </c>
      <c r="H245" s="24">
        <f t="shared" si="112"/>
        <v>-3.868756121449572</v>
      </c>
      <c r="I245" s="28">
        <v>-61000</v>
      </c>
      <c r="J245" s="52" t="str">
        <f t="shared" si="113"/>
        <v>EURUSD Curncy</v>
      </c>
      <c r="K245" s="19">
        <f>IF(C245 = FundCurrency,1,_xll.BDP(J245,$K$7))</f>
        <v>1</v>
      </c>
      <c r="L245" s="21">
        <f>IF(C245 = FundCurrency,1,_xll.BDP(J245,$L$7)*K245)</f>
        <v>1.2331000000000001</v>
      </c>
      <c r="M245" s="7">
        <f t="shared" si="114"/>
        <v>39080.366555835019</v>
      </c>
      <c r="N245" s="54">
        <f t="shared" si="115"/>
        <v>2.2941804937897815E-4</v>
      </c>
      <c r="O245" s="7">
        <f t="shared" si="116"/>
        <v>-971072.90568485926</v>
      </c>
      <c r="P245" s="55">
        <f t="shared" si="117"/>
        <v>-0.57006029231763622</v>
      </c>
      <c r="Q245" s="55">
        <f t="shared" si="118"/>
        <v>-0.57006029231763622</v>
      </c>
      <c r="R245" s="161">
        <f t="shared" si="119"/>
        <v>0</v>
      </c>
      <c r="S245" s="33">
        <f t="shared" si="120"/>
        <v>1</v>
      </c>
      <c r="U245" s="44">
        <v>1</v>
      </c>
      <c r="V245" s="154">
        <f t="shared" si="121"/>
        <v>2.2941804937897815E-4</v>
      </c>
      <c r="W245" s="154">
        <f t="shared" si="122"/>
        <v>0</v>
      </c>
      <c r="X245" s="201"/>
      <c r="Y245" s="19"/>
      <c r="Z245" s="195"/>
      <c r="AA245" s="185">
        <v>0</v>
      </c>
      <c r="AB245" s="188">
        <f>IF(C245 = FundCurrency,1,_xll.BDP(J245,$AB$7)*K245)</f>
        <v>1.2413000000000001</v>
      </c>
      <c r="AC245" s="186">
        <f>Y245*AA245*S245/AB245 / PreviousNAV</f>
        <v>0</v>
      </c>
      <c r="AE245" s="198"/>
    </row>
    <row r="246" spans="2:31" s="44" customFormat="1" x14ac:dyDescent="0.2">
      <c r="B246" s="19" t="s">
        <v>47</v>
      </c>
      <c r="C246" s="44" t="str">
        <f>_xll.BDP(B246,$C$7)</f>
        <v>USD</v>
      </c>
      <c r="D246" s="19" t="str">
        <f>_xll.BDP(B246,$D$7)</f>
        <v>SOTHEBY'S</v>
      </c>
      <c r="E246" s="20">
        <f>_xll.BDP(B246,$E$7)</f>
        <v>48.36</v>
      </c>
      <c r="F246" s="20">
        <f>_xll.BDP(B246,$F$7)</f>
        <v>48.08</v>
      </c>
      <c r="G246" s="36">
        <f t="shared" si="111"/>
        <v>-0.28000000000000114</v>
      </c>
      <c r="H246" s="24">
        <f t="shared" si="112"/>
        <v>-0.57899090157154909</v>
      </c>
      <c r="I246" s="28">
        <v>-30700</v>
      </c>
      <c r="J246" s="52" t="str">
        <f t="shared" si="113"/>
        <v>EURUSD Curncy</v>
      </c>
      <c r="K246" s="19">
        <f>IF(C246 = FundCurrency,1,_xll.BDP(J246,$K$7))</f>
        <v>1</v>
      </c>
      <c r="L246" s="21">
        <f>IF(C246 = FundCurrency,1,_xll.BDP(J246,$L$7)*K246)</f>
        <v>1.2331000000000001</v>
      </c>
      <c r="M246" s="7">
        <f t="shared" si="114"/>
        <v>6971.0485767577929</v>
      </c>
      <c r="N246" s="54">
        <f t="shared" si="115"/>
        <v>4.092296228391155E-5</v>
      </c>
      <c r="O246" s="7">
        <f t="shared" si="116"/>
        <v>-1197028.6270375475</v>
      </c>
      <c r="P246" s="55">
        <f t="shared" si="117"/>
        <v>-0.70270572378944973</v>
      </c>
      <c r="Q246" s="55">
        <f t="shared" si="118"/>
        <v>-0.70270572378944973</v>
      </c>
      <c r="R246" s="161">
        <f t="shared" si="119"/>
        <v>0</v>
      </c>
      <c r="S246" s="33">
        <f t="shared" si="120"/>
        <v>1</v>
      </c>
      <c r="U246" s="44">
        <v>1</v>
      </c>
      <c r="V246" s="154">
        <f t="shared" si="121"/>
        <v>4.092296228391155E-5</v>
      </c>
      <c r="W246" s="154">
        <f t="shared" si="122"/>
        <v>0</v>
      </c>
      <c r="X246" s="201"/>
      <c r="Y246" s="19"/>
      <c r="Z246" s="195"/>
      <c r="AA246" s="185">
        <v>0</v>
      </c>
      <c r="AB246" s="188">
        <f>IF(C246 = FundCurrency,1,_xll.BDP(J246,$AB$7)*K246)</f>
        <v>1.2413000000000001</v>
      </c>
      <c r="AC246" s="186">
        <f>Y246*AA246*S246/AB246 / PreviousNAV</f>
        <v>0</v>
      </c>
      <c r="AE246" s="198"/>
    </row>
    <row r="247" spans="2:31" s="44" customFormat="1" x14ac:dyDescent="0.2">
      <c r="B247" s="19" t="s">
        <v>46</v>
      </c>
      <c r="C247" s="44" t="str">
        <f>_xll.BDP(B247,$C$7)</f>
        <v>USD</v>
      </c>
      <c r="D247" s="19" t="str">
        <f>_xll.BDP(B247,$D$7)</f>
        <v>SPLUNK INC</v>
      </c>
      <c r="E247" s="20">
        <f>_xll.BDP(B247,$E$7)</f>
        <v>92.64</v>
      </c>
      <c r="F247" s="20">
        <f>_xll.BDP(B247,$F$7)</f>
        <v>93.53</v>
      </c>
      <c r="G247" s="36">
        <f t="shared" si="111"/>
        <v>0.89000000000000057</v>
      </c>
      <c r="H247" s="24">
        <f t="shared" si="112"/>
        <v>0.9607081174438693</v>
      </c>
      <c r="I247" s="28">
        <v>4876</v>
      </c>
      <c r="J247" s="52" t="str">
        <f t="shared" si="113"/>
        <v>EURUSD Curncy</v>
      </c>
      <c r="K247" s="19">
        <f>IF(C247 = FundCurrency,1,_xll.BDP(J247,$K$7))</f>
        <v>1</v>
      </c>
      <c r="L247" s="21">
        <f>IF(C247 = FundCurrency,1,_xll.BDP(J247,$L$7)*K247)</f>
        <v>1.2331000000000001</v>
      </c>
      <c r="M247" s="7">
        <f t="shared" si="114"/>
        <v>3519.292839185794</v>
      </c>
      <c r="N247" s="54">
        <f t="shared" si="115"/>
        <v>2.065971661770048E-5</v>
      </c>
      <c r="O247" s="7">
        <f t="shared" si="116"/>
        <v>369842.08904387319</v>
      </c>
      <c r="P247" s="55">
        <f t="shared" si="117"/>
        <v>0.21711272980376681</v>
      </c>
      <c r="Q247" s="55">
        <f t="shared" si="118"/>
        <v>0</v>
      </c>
      <c r="R247" s="161">
        <f t="shared" si="119"/>
        <v>0.21711272980376681</v>
      </c>
      <c r="S247" s="33">
        <f t="shared" si="120"/>
        <v>1</v>
      </c>
      <c r="U247" s="44">
        <v>1</v>
      </c>
      <c r="V247" s="154">
        <f t="shared" si="121"/>
        <v>0</v>
      </c>
      <c r="W247" s="154">
        <f t="shared" si="122"/>
        <v>2.065971661770048E-5</v>
      </c>
      <c r="X247" s="201"/>
      <c r="Y247" s="19"/>
      <c r="Z247" s="195"/>
      <c r="AA247" s="185">
        <v>0</v>
      </c>
      <c r="AB247" s="188">
        <f>IF(C247 = FundCurrency,1,_xll.BDP(J247,$AB$7)*K247)</f>
        <v>1.2413000000000001</v>
      </c>
      <c r="AC247" s="186">
        <f>Y247*AA247*S247/AB247 / PreviousNAV</f>
        <v>0</v>
      </c>
      <c r="AE247" s="198"/>
    </row>
    <row r="248" spans="2:31" s="44" customFormat="1" x14ac:dyDescent="0.2">
      <c r="B248" s="19" t="s">
        <v>45</v>
      </c>
      <c r="C248" s="44" t="str">
        <f>_xll.BDP(B248,$C$7)</f>
        <v>USD</v>
      </c>
      <c r="D248" s="19" t="str">
        <f>_xll.BDP(B248,$D$7)</f>
        <v>TESLA INC</v>
      </c>
      <c r="E248" s="20">
        <f>_xll.BDP(B248,$E$7)</f>
        <v>335.49</v>
      </c>
      <c r="F248" s="20">
        <f>_xll.BDP(B248,$F$7)</f>
        <v>339.14</v>
      </c>
      <c r="G248" s="36">
        <f t="shared" si="111"/>
        <v>3.6499999999999773</v>
      </c>
      <c r="H248" s="24">
        <f t="shared" si="112"/>
        <v>1.0879608930221398</v>
      </c>
      <c r="I248" s="28">
        <v>-16066</v>
      </c>
      <c r="J248" s="52" t="str">
        <f t="shared" si="113"/>
        <v>EURUSD Curncy</v>
      </c>
      <c r="K248" s="19">
        <f>IF(C248 = FundCurrency,1,_xll.BDP(J248,$K$7))</f>
        <v>1</v>
      </c>
      <c r="L248" s="21">
        <f>IF(C248 = FundCurrency,1,_xll.BDP(J248,$L$7)*K248)</f>
        <v>1.2331000000000001</v>
      </c>
      <c r="M248" s="7">
        <f t="shared" si="114"/>
        <v>-47555.672694833862</v>
      </c>
      <c r="N248" s="54">
        <f t="shared" si="115"/>
        <v>-2.7917163087419781E-4</v>
      </c>
      <c r="O248" s="7">
        <f t="shared" si="116"/>
        <v>-4418638.5856783716</v>
      </c>
      <c r="P248" s="55">
        <f t="shared" si="117"/>
        <v>-2.593925120402083</v>
      </c>
      <c r="Q248" s="55">
        <f t="shared" si="118"/>
        <v>-2.593925120402083</v>
      </c>
      <c r="R248" s="161">
        <f t="shared" si="119"/>
        <v>0</v>
      </c>
      <c r="S248" s="33">
        <f t="shared" si="120"/>
        <v>1</v>
      </c>
      <c r="U248" s="44">
        <v>1</v>
      </c>
      <c r="V248" s="154">
        <f t="shared" si="121"/>
        <v>0</v>
      </c>
      <c r="W248" s="154">
        <f t="shared" si="122"/>
        <v>0</v>
      </c>
      <c r="X248" s="201"/>
      <c r="Y248" s="19"/>
      <c r="Z248" s="195"/>
      <c r="AA248" s="185">
        <v>0</v>
      </c>
      <c r="AB248" s="188">
        <f>IF(C248 = FundCurrency,1,_xll.BDP(J248,$AB$7)*K248)</f>
        <v>1.2413000000000001</v>
      </c>
      <c r="AC248" s="186">
        <f>Y248*AA248*S248/AB248 / PreviousNAV</f>
        <v>0</v>
      </c>
      <c r="AE248" s="198"/>
    </row>
    <row r="249" spans="2:31" s="44" customFormat="1" x14ac:dyDescent="0.2">
      <c r="B249" s="19" t="s">
        <v>44</v>
      </c>
      <c r="C249" s="44" t="str">
        <f>_xll.BDP(B249,$C$7)</f>
        <v>USD</v>
      </c>
      <c r="D249" s="19" t="str">
        <f>_xll.BDP(B249,$D$7)</f>
        <v>TRANSDIGM GROUP INC</v>
      </c>
      <c r="E249" s="20">
        <f>_xll.BDP(B249,$E$7)</f>
        <v>298.35000000000002</v>
      </c>
      <c r="F249" s="20">
        <f>_xll.BDP(B249,$F$7)</f>
        <v>299.10000000000002</v>
      </c>
      <c r="G249" s="36">
        <f t="shared" si="111"/>
        <v>0.75</v>
      </c>
      <c r="H249" s="24">
        <f t="shared" si="112"/>
        <v>0.25138260432378079</v>
      </c>
      <c r="I249" s="28">
        <v>-3128</v>
      </c>
      <c r="J249" s="52" t="str">
        <f t="shared" si="113"/>
        <v>EURUSD Curncy</v>
      </c>
      <c r="K249" s="19">
        <f>IF(C249 = FundCurrency,1,_xll.BDP(J249,$K$7))</f>
        <v>1</v>
      </c>
      <c r="L249" s="21">
        <f>IF(C249 = FundCurrency,1,_xll.BDP(J249,$L$7)*K249)</f>
        <v>1.2331000000000001</v>
      </c>
      <c r="M249" s="7">
        <f t="shared" si="114"/>
        <v>-1902.522098775444</v>
      </c>
      <c r="N249" s="54">
        <f t="shared" si="115"/>
        <v>-1.1168598129136356E-5</v>
      </c>
      <c r="O249" s="7">
        <f t="shared" si="116"/>
        <v>-758725.81299164705</v>
      </c>
      <c r="P249" s="55">
        <f t="shared" si="117"/>
        <v>-0.44540369338995783</v>
      </c>
      <c r="Q249" s="55">
        <f t="shared" si="118"/>
        <v>-0.44540369338995783</v>
      </c>
      <c r="R249" s="161">
        <f t="shared" si="119"/>
        <v>0</v>
      </c>
      <c r="S249" s="33">
        <f t="shared" si="120"/>
        <v>1</v>
      </c>
      <c r="U249" s="44">
        <v>1</v>
      </c>
      <c r="V249" s="154">
        <f t="shared" si="121"/>
        <v>0</v>
      </c>
      <c r="W249" s="154">
        <f t="shared" si="122"/>
        <v>0</v>
      </c>
      <c r="X249" s="201"/>
      <c r="Y249" s="19"/>
      <c r="Z249" s="195"/>
      <c r="AA249" s="185">
        <v>0</v>
      </c>
      <c r="AB249" s="188">
        <f>IF(C249 = FundCurrency,1,_xll.BDP(J249,$AB$7)*K249)</f>
        <v>1.2413000000000001</v>
      </c>
      <c r="AC249" s="186">
        <f>Y249*AA249*S249/AB249 / PreviousNAV</f>
        <v>0</v>
      </c>
      <c r="AE249" s="198"/>
    </row>
    <row r="250" spans="2:31" s="44" customFormat="1" x14ac:dyDescent="0.2">
      <c r="B250" s="19" t="s">
        <v>43</v>
      </c>
      <c r="C250" s="44" t="str">
        <f>_xll.BDP(B250,$C$7)</f>
        <v>USD</v>
      </c>
      <c r="D250" s="19" t="str">
        <f>_xll.BDP(B250,$D$7)</f>
        <v>TRANSOCEAN LTD</v>
      </c>
      <c r="E250" s="20">
        <f>_xll.BDP(B250,$E$7)</f>
        <v>9.09</v>
      </c>
      <c r="F250" s="20">
        <f>_xll.BDP(B250,$F$7)</f>
        <v>9.2899999999999991</v>
      </c>
      <c r="G250" s="36">
        <f t="shared" si="111"/>
        <v>0.19999999999999929</v>
      </c>
      <c r="H250" s="24">
        <f t="shared" si="112"/>
        <v>2.2002200220021924</v>
      </c>
      <c r="I250" s="28">
        <v>511700</v>
      </c>
      <c r="J250" s="52" t="str">
        <f t="shared" si="113"/>
        <v>EURUSD Curncy</v>
      </c>
      <c r="K250" s="19">
        <f>IF(C250 = FundCurrency,1,_xll.BDP(J250,$K$7))</f>
        <v>1</v>
      </c>
      <c r="L250" s="21">
        <f>IF(C250 = FundCurrency,1,_xll.BDP(J250,$L$7)*K250)</f>
        <v>1.2331000000000001</v>
      </c>
      <c r="M250" s="7">
        <f t="shared" si="114"/>
        <v>82994.07996107341</v>
      </c>
      <c r="N250" s="54">
        <f t="shared" si="115"/>
        <v>4.8720986041594645E-4</v>
      </c>
      <c r="O250" s="7">
        <f t="shared" si="116"/>
        <v>3855075.0141918738</v>
      </c>
      <c r="P250" s="55">
        <f t="shared" si="117"/>
        <v>2.2630898016320797</v>
      </c>
      <c r="Q250" s="55">
        <f t="shared" si="118"/>
        <v>0</v>
      </c>
      <c r="R250" s="161">
        <f t="shared" si="119"/>
        <v>2.2630898016320797</v>
      </c>
      <c r="S250" s="33">
        <f t="shared" si="120"/>
        <v>1</v>
      </c>
      <c r="U250" s="44">
        <v>1</v>
      </c>
      <c r="V250" s="154">
        <f t="shared" si="121"/>
        <v>0</v>
      </c>
      <c r="W250" s="154">
        <f t="shared" si="122"/>
        <v>4.8720986041594645E-4</v>
      </c>
      <c r="X250" s="201"/>
      <c r="Y250" s="19"/>
      <c r="Z250" s="195"/>
      <c r="AA250" s="185">
        <v>0</v>
      </c>
      <c r="AB250" s="188">
        <f>IF(C250 = FundCurrency,1,_xll.BDP(J250,$AB$7)*K250)</f>
        <v>1.2413000000000001</v>
      </c>
      <c r="AC250" s="186">
        <f>Y250*AA250*S250/AB250 / PreviousNAV</f>
        <v>0</v>
      </c>
      <c r="AE250" s="198"/>
    </row>
    <row r="251" spans="2:31" s="44" customFormat="1" x14ac:dyDescent="0.2">
      <c r="B251" s="19">
        <v>27054</v>
      </c>
      <c r="D251" s="19" t="s">
        <v>42</v>
      </c>
      <c r="E251" s="20"/>
      <c r="F251" s="20"/>
      <c r="G251" s="36">
        <f t="shared" si="111"/>
        <v>0</v>
      </c>
      <c r="H251" s="24">
        <f t="shared" si="112"/>
        <v>0</v>
      </c>
      <c r="I251" s="28">
        <v>1933201</v>
      </c>
      <c r="J251" s="52" t="str">
        <f t="shared" si="113"/>
        <v>EUR Curncy</v>
      </c>
      <c r="K251" s="19">
        <f>IF(C251 = FundCurrency,1,_xll.BDP(J251,$K$7))</f>
        <v>1</v>
      </c>
      <c r="L251" s="21">
        <f>IF(C251 = FundCurrency,1,_xll.BDP(J251,$L$7)*K251)</f>
        <v>1.2331000000000001</v>
      </c>
      <c r="M251" s="7">
        <f t="shared" si="114"/>
        <v>0</v>
      </c>
      <c r="N251" s="54">
        <f t="shared" si="115"/>
        <v>0</v>
      </c>
      <c r="O251" s="7">
        <f t="shared" si="116"/>
        <v>0</v>
      </c>
      <c r="P251" s="55">
        <f t="shared" si="117"/>
        <v>0</v>
      </c>
      <c r="Q251" s="55">
        <f t="shared" si="118"/>
        <v>0</v>
      </c>
      <c r="R251" s="161">
        <f t="shared" si="119"/>
        <v>0</v>
      </c>
      <c r="S251" s="33">
        <f t="shared" si="120"/>
        <v>1</v>
      </c>
      <c r="T251" s="44">
        <v>1</v>
      </c>
      <c r="U251" s="44">
        <v>1</v>
      </c>
      <c r="V251" s="154">
        <f t="shared" si="121"/>
        <v>0</v>
      </c>
      <c r="W251" s="154">
        <f t="shared" si="122"/>
        <v>0</v>
      </c>
      <c r="X251" s="201"/>
      <c r="Y251" s="19"/>
      <c r="Z251" s="195"/>
      <c r="AA251" s="185">
        <v>0</v>
      </c>
      <c r="AB251" s="188">
        <f>IF(C251 = FundCurrency,1,_xll.BDP(J251,$AB$7)*K251)</f>
        <v>1.2413000000000001</v>
      </c>
      <c r="AC251" s="186">
        <f>Y251*AA251*S251/AB251 / PreviousNAV</f>
        <v>0</v>
      </c>
      <c r="AE251" s="198"/>
    </row>
    <row r="252" spans="2:31" s="44" customFormat="1" x14ac:dyDescent="0.2">
      <c r="B252" s="19" t="s">
        <v>40</v>
      </c>
      <c r="C252" s="44" t="str">
        <f>_xll.BDP(B252,$C$7)</f>
        <v>USD</v>
      </c>
      <c r="D252" s="19" t="str">
        <f>_xll.BDP(B252,$D$7)</f>
        <v>TUPPERWARE BRANDS CORP</v>
      </c>
      <c r="E252" s="20">
        <f>_xll.BDP(B252,$E$7)</f>
        <v>50.95</v>
      </c>
      <c r="F252" s="20">
        <f>_xll.BDP(B252,$F$7)</f>
        <v>50.35</v>
      </c>
      <c r="G252" s="36">
        <f t="shared" si="111"/>
        <v>-0.60000000000000142</v>
      </c>
      <c r="H252" s="24">
        <f t="shared" si="112"/>
        <v>-1.1776251226692864</v>
      </c>
      <c r="I252" s="28">
        <v>-35000</v>
      </c>
      <c r="J252" s="52" t="str">
        <f t="shared" si="113"/>
        <v>EURUSD Curncy</v>
      </c>
      <c r="K252" s="19">
        <f>IF(C252 = FundCurrency,1,_xll.BDP(J252,$K$7))</f>
        <v>1</v>
      </c>
      <c r="L252" s="21">
        <f>IF(C252 = FundCurrency,1,_xll.BDP(J252,$L$7)*K252)</f>
        <v>1.2331000000000001</v>
      </c>
      <c r="M252" s="7">
        <f t="shared" si="114"/>
        <v>17030.248966020637</v>
      </c>
      <c r="N252" s="54">
        <f t="shared" si="115"/>
        <v>9.997466356004433E-5</v>
      </c>
      <c r="O252" s="7">
        <f t="shared" si="116"/>
        <v>-1429121.7257318951</v>
      </c>
      <c r="P252" s="55">
        <f t="shared" si="117"/>
        <v>-0.83895405170803672</v>
      </c>
      <c r="Q252" s="55">
        <f t="shared" si="118"/>
        <v>-0.83895405170803672</v>
      </c>
      <c r="R252" s="161">
        <f t="shared" si="119"/>
        <v>0</v>
      </c>
      <c r="S252" s="33">
        <f t="shared" si="120"/>
        <v>1</v>
      </c>
      <c r="U252" s="44">
        <v>1</v>
      </c>
      <c r="V252" s="154">
        <f t="shared" si="121"/>
        <v>9.997466356004433E-5</v>
      </c>
      <c r="W252" s="154">
        <f t="shared" si="122"/>
        <v>0</v>
      </c>
      <c r="X252" s="201"/>
      <c r="Y252" s="19"/>
      <c r="Z252" s="195"/>
      <c r="AA252" s="185">
        <v>0</v>
      </c>
      <c r="AB252" s="188">
        <f>IF(C252 = FundCurrency,1,_xll.BDP(J252,$AB$7)*K252)</f>
        <v>1.2413000000000001</v>
      </c>
      <c r="AC252" s="186">
        <f>Y252*AA252*S252/AB252 / PreviousNAV</f>
        <v>0</v>
      </c>
      <c r="AE252" s="198"/>
    </row>
    <row r="253" spans="2:31" s="44" customFormat="1" x14ac:dyDescent="0.2">
      <c r="B253" s="19" t="s">
        <v>39</v>
      </c>
      <c r="C253" s="44" t="str">
        <f>_xll.BDP(B253,$C$7)</f>
        <v>USD</v>
      </c>
      <c r="D253" s="19" t="str">
        <f>_xll.BDP(B253,$D$7)</f>
        <v>UNITED RENTALS INC</v>
      </c>
      <c r="E253" s="20">
        <f>_xll.BDP(B253,$E$7)</f>
        <v>168.02</v>
      </c>
      <c r="F253" s="20">
        <f>_xll.BDP(B253,$F$7)</f>
        <v>172.255</v>
      </c>
      <c r="G253" s="36">
        <f t="shared" si="111"/>
        <v>4.2349999999999852</v>
      </c>
      <c r="H253" s="24">
        <f t="shared" si="112"/>
        <v>2.5205332698488183</v>
      </c>
      <c r="I253" s="28">
        <v>-34929</v>
      </c>
      <c r="J253" s="52" t="str">
        <f t="shared" si="113"/>
        <v>EURUSD Curncy</v>
      </c>
      <c r="K253" s="19">
        <f>IF(C253 = FundCurrency,1,_xll.BDP(J253,$K$7))</f>
        <v>1</v>
      </c>
      <c r="L253" s="21">
        <f>IF(C253 = FundCurrency,1,_xll.BDP(J253,$L$7)*K253)</f>
        <v>1.2331000000000001</v>
      </c>
      <c r="M253" s="7">
        <f t="shared" si="114"/>
        <v>-119961.32917038315</v>
      </c>
      <c r="N253" s="54">
        <f t="shared" si="115"/>
        <v>-7.0422302973690144E-4</v>
      </c>
      <c r="O253" s="7">
        <f t="shared" si="116"/>
        <v>-4879324.3816397693</v>
      </c>
      <c r="P253" s="55">
        <f t="shared" si="117"/>
        <v>-2.8643668946240943</v>
      </c>
      <c r="Q253" s="55">
        <f t="shared" si="118"/>
        <v>-2.8643668946240943</v>
      </c>
      <c r="R253" s="161">
        <f t="shared" si="119"/>
        <v>0</v>
      </c>
      <c r="S253" s="33">
        <f t="shared" si="120"/>
        <v>1</v>
      </c>
      <c r="U253" s="44">
        <v>1</v>
      </c>
      <c r="V253" s="154">
        <f t="shared" si="121"/>
        <v>0</v>
      </c>
      <c r="W253" s="154">
        <f t="shared" si="122"/>
        <v>0</v>
      </c>
      <c r="X253" s="201"/>
      <c r="Y253" s="19"/>
      <c r="Z253" s="195"/>
      <c r="AA253" s="185">
        <v>0</v>
      </c>
      <c r="AB253" s="188">
        <f>IF(C253 = FundCurrency,1,_xll.BDP(J253,$AB$7)*K253)</f>
        <v>1.2413000000000001</v>
      </c>
      <c r="AC253" s="186">
        <f>Y253*AA253*S253/AB253 / PreviousNAV</f>
        <v>0</v>
      </c>
      <c r="AE253" s="198"/>
    </row>
    <row r="254" spans="2:31" s="44" customFormat="1" x14ac:dyDescent="0.2">
      <c r="B254" s="19" t="s">
        <v>38</v>
      </c>
      <c r="C254" s="44" t="str">
        <f>_xll.BDP(B254,$C$7)</f>
        <v>USD</v>
      </c>
      <c r="D254" s="19" t="str">
        <f>_xll.BDP(B254,$D$7)</f>
        <v>VIASAT INC</v>
      </c>
      <c r="E254" s="20">
        <f>_xll.BDP(B254,$E$7)</f>
        <v>72.099999999999994</v>
      </c>
      <c r="F254" s="20">
        <f>_xll.BDP(B254,$F$7)</f>
        <v>71.614999999999995</v>
      </c>
      <c r="G254" s="36">
        <f t="shared" si="111"/>
        <v>-0.48499999999999943</v>
      </c>
      <c r="H254" s="24">
        <f t="shared" si="112"/>
        <v>-0.67267683772538067</v>
      </c>
      <c r="I254" s="28">
        <v>42920</v>
      </c>
      <c r="J254" s="52" t="str">
        <f t="shared" si="113"/>
        <v>EURUSD Curncy</v>
      </c>
      <c r="K254" s="19">
        <f>IF(C254 = FundCurrency,1,_xll.BDP(J254,$K$7))</f>
        <v>1</v>
      </c>
      <c r="L254" s="21">
        <f>IF(C254 = FundCurrency,1,_xll.BDP(J254,$L$7)*K254)</f>
        <v>1.2331000000000001</v>
      </c>
      <c r="M254" s="7">
        <f t="shared" si="114"/>
        <v>-16881.193739356073</v>
      </c>
      <c r="N254" s="54">
        <f t="shared" si="115"/>
        <v>-9.9099647218980349E-5</v>
      </c>
      <c r="O254" s="7">
        <f t="shared" si="116"/>
        <v>2492673.5868948177</v>
      </c>
      <c r="P254" s="55">
        <f t="shared" si="117"/>
        <v>1.4633033475437702</v>
      </c>
      <c r="Q254" s="55">
        <f t="shared" si="118"/>
        <v>0</v>
      </c>
      <c r="R254" s="161">
        <f t="shared" si="119"/>
        <v>1.4633033475437702</v>
      </c>
      <c r="S254" s="33">
        <f t="shared" si="120"/>
        <v>1</v>
      </c>
      <c r="U254" s="44">
        <v>1</v>
      </c>
      <c r="V254" s="154">
        <f t="shared" si="121"/>
        <v>0</v>
      </c>
      <c r="W254" s="154">
        <f t="shared" si="122"/>
        <v>0</v>
      </c>
      <c r="X254" s="201"/>
      <c r="Y254" s="19"/>
      <c r="Z254" s="195"/>
      <c r="AA254" s="185">
        <v>0</v>
      </c>
      <c r="AB254" s="188">
        <f>IF(C254 = FundCurrency,1,_xll.BDP(J254,$AB$7)*K254)</f>
        <v>1.2413000000000001</v>
      </c>
      <c r="AC254" s="186">
        <f>Y254*AA254*S254/AB254 / PreviousNAV</f>
        <v>0</v>
      </c>
      <c r="AE254" s="198"/>
    </row>
    <row r="255" spans="2:31" s="44" customFormat="1" x14ac:dyDescent="0.2">
      <c r="B255" s="19" t="s">
        <v>37</v>
      </c>
      <c r="C255" s="44" t="str">
        <f>_xll.BDP(B255,$C$7)</f>
        <v>USD</v>
      </c>
      <c r="D255" s="19" t="str">
        <f>_xll.BDP(B255,$D$7)</f>
        <v>WEATHERFORD INTERNATIONAL PL</v>
      </c>
      <c r="E255" s="20">
        <f>_xll.BDP(B255,$E$7)</f>
        <v>2.76</v>
      </c>
      <c r="F255" s="20">
        <f>_xll.BDP(B255,$F$7)</f>
        <v>2.7949999999999999</v>
      </c>
      <c r="G255" s="36">
        <f t="shared" si="111"/>
        <v>3.5000000000000142E-2</v>
      </c>
      <c r="H255" s="24">
        <f t="shared" si="112"/>
        <v>1.2681159420289907</v>
      </c>
      <c r="I255" s="28">
        <v>-1809900</v>
      </c>
      <c r="J255" s="52" t="str">
        <f t="shared" si="113"/>
        <v>EURUSD Curncy</v>
      </c>
      <c r="K255" s="19">
        <f>IF(C255 = FundCurrency,1,_xll.BDP(J255,$K$7))</f>
        <v>1</v>
      </c>
      <c r="L255" s="21">
        <f>IF(C255 = FundCurrency,1,_xll.BDP(J255,$L$7)*K255)</f>
        <v>1.2331000000000001</v>
      </c>
      <c r="M255" s="7">
        <f t="shared" si="114"/>
        <v>-51371.74600600134</v>
      </c>
      <c r="N255" s="54">
        <f t="shared" si="115"/>
        <v>-3.0157357262887424E-4</v>
      </c>
      <c r="O255" s="7">
        <f t="shared" si="116"/>
        <v>-4102400.8596220906</v>
      </c>
      <c r="P255" s="55">
        <f t="shared" si="117"/>
        <v>-2.4082803871362861</v>
      </c>
      <c r="Q255" s="55">
        <f t="shared" si="118"/>
        <v>-2.4082803871362861</v>
      </c>
      <c r="R255" s="161">
        <f t="shared" si="119"/>
        <v>0</v>
      </c>
      <c r="S255" s="33">
        <f t="shared" si="120"/>
        <v>1</v>
      </c>
      <c r="U255" s="44">
        <v>1</v>
      </c>
      <c r="V255" s="154">
        <f t="shared" si="121"/>
        <v>0</v>
      </c>
      <c r="W255" s="154">
        <f t="shared" si="122"/>
        <v>0</v>
      </c>
      <c r="X255" s="201"/>
      <c r="Y255" s="19"/>
      <c r="Z255" s="195"/>
      <c r="AA255" s="185">
        <v>0</v>
      </c>
      <c r="AB255" s="188">
        <f>IF(C255 = FundCurrency,1,_xll.BDP(J255,$AB$7)*K255)</f>
        <v>1.2413000000000001</v>
      </c>
      <c r="AC255" s="186">
        <f>Y255*AA255*S255/AB255 / PreviousNAV</f>
        <v>0</v>
      </c>
      <c r="AE255" s="198"/>
    </row>
    <row r="256" spans="2:31" s="44" customFormat="1" x14ac:dyDescent="0.2">
      <c r="B256" s="19" t="s">
        <v>36</v>
      </c>
      <c r="C256" s="44" t="str">
        <f>_xll.BDP(B256,$C$7)</f>
        <v>USD</v>
      </c>
      <c r="D256" s="19" t="str">
        <f>_xll.BDP(B256,$D$7)</f>
        <v>XPO LOGISTICS INC</v>
      </c>
      <c r="E256" s="20">
        <f>_xll.BDP(B256,$E$7)</f>
        <v>91.43</v>
      </c>
      <c r="F256" s="20">
        <f>_xll.BDP(B256,$F$7)</f>
        <v>91.81</v>
      </c>
      <c r="G256" s="36">
        <f t="shared" si="111"/>
        <v>0.37999999999999545</v>
      </c>
      <c r="H256" s="24">
        <f t="shared" si="112"/>
        <v>0.41561850596083932</v>
      </c>
      <c r="I256" s="28">
        <v>-2905</v>
      </c>
      <c r="J256" s="52" t="str">
        <f t="shared" si="113"/>
        <v>EURUSD Curncy</v>
      </c>
      <c r="K256" s="19">
        <f>IF(C256 = FundCurrency,1,_xll.BDP(J256,$K$7))</f>
        <v>1</v>
      </c>
      <c r="L256" s="21">
        <f>IF(C256 = FundCurrency,1,_xll.BDP(J256,$L$7)*K256)</f>
        <v>1.2331000000000001</v>
      </c>
      <c r="M256" s="7">
        <f t="shared" si="114"/>
        <v>-895.22342064713882</v>
      </c>
      <c r="N256" s="54">
        <f t="shared" si="115"/>
        <v>-5.2553348144729228E-6</v>
      </c>
      <c r="O256" s="7">
        <f t="shared" si="116"/>
        <v>-216290.69013056523</v>
      </c>
      <c r="P256" s="55">
        <f t="shared" si="117"/>
        <v>-0.12697165508335914</v>
      </c>
      <c r="Q256" s="55">
        <f t="shared" si="118"/>
        <v>-0.12697165508335914</v>
      </c>
      <c r="R256" s="161">
        <f t="shared" si="119"/>
        <v>0</v>
      </c>
      <c r="S256" s="33">
        <f t="shared" si="120"/>
        <v>1</v>
      </c>
      <c r="U256" s="44">
        <v>1</v>
      </c>
      <c r="V256" s="154">
        <f t="shared" si="121"/>
        <v>0</v>
      </c>
      <c r="W256" s="154">
        <f t="shared" si="122"/>
        <v>0</v>
      </c>
      <c r="X256" s="201"/>
      <c r="Y256" s="19"/>
      <c r="Z256" s="195"/>
      <c r="AA256" s="185">
        <v>0</v>
      </c>
      <c r="AB256" s="188">
        <f>IF(C256 = FundCurrency,1,_xll.BDP(J256,$AB$7)*K256)</f>
        <v>1.2413000000000001</v>
      </c>
      <c r="AC256" s="186">
        <f>Y256*AA256*S256/AB256 / PreviousNAV</f>
        <v>0</v>
      </c>
      <c r="AE256" s="198"/>
    </row>
    <row r="257" spans="1:31" s="44" customFormat="1" x14ac:dyDescent="0.2">
      <c r="A257" s="56" t="s">
        <v>34</v>
      </c>
      <c r="B257" s="56" t="s">
        <v>298</v>
      </c>
      <c r="C257" s="56"/>
      <c r="D257" s="57" t="s">
        <v>35</v>
      </c>
      <c r="E257" s="58"/>
      <c r="F257" s="58"/>
      <c r="G257" s="59"/>
      <c r="H257" s="60"/>
      <c r="I257" s="61"/>
      <c r="J257" s="62"/>
      <c r="K257" s="56"/>
      <c r="L257" s="63"/>
      <c r="M257" s="65">
        <f t="shared" ref="M257:R257" si="123" xml:space="preserve"> SUM(M209:M256)</f>
        <v>-830956.67829048599</v>
      </c>
      <c r="N257" s="64">
        <f t="shared" si="123"/>
        <v>-4.8780622356617781E-3</v>
      </c>
      <c r="O257" s="65">
        <f t="shared" si="123"/>
        <v>-17451217.799043059</v>
      </c>
      <c r="P257" s="66">
        <f t="shared" si="123"/>
        <v>-10.244592616663645</v>
      </c>
      <c r="Q257" s="66">
        <f t="shared" si="123"/>
        <v>-43.682705151828493</v>
      </c>
      <c r="R257" s="165">
        <f t="shared" si="123"/>
        <v>33.438112535164855</v>
      </c>
      <c r="S257" s="59"/>
      <c r="T257" s="56"/>
      <c r="V257" s="155">
        <f xml:space="preserve"> SUM(V209:V256)</f>
        <v>1.9623868178948829E-3</v>
      </c>
      <c r="W257" s="155">
        <f xml:space="preserve"> SUM(W209:W256)</f>
        <v>8.2011782534668789E-4</v>
      </c>
      <c r="X257" s="201"/>
      <c r="Y257" s="19"/>
      <c r="Z257" s="196"/>
      <c r="AA257" s="185"/>
      <c r="AB257" s="188"/>
      <c r="AC257" s="191">
        <f xml:space="preserve"> SUM(AC209:AC256)</f>
        <v>0</v>
      </c>
      <c r="AE257" s="198"/>
    </row>
    <row r="258" spans="1:31" s="44" customFormat="1" x14ac:dyDescent="0.2">
      <c r="B258" s="19"/>
      <c r="D258" s="19"/>
      <c r="E258" s="20"/>
      <c r="F258" s="20"/>
      <c r="G258" s="36"/>
      <c r="H258" s="24"/>
      <c r="I258" s="28"/>
      <c r="J258" s="52"/>
      <c r="K258" s="19"/>
      <c r="L258" s="21"/>
      <c r="M258" s="7"/>
      <c r="N258" s="54"/>
      <c r="O258" s="7"/>
      <c r="P258" s="55"/>
      <c r="Q258" s="55"/>
      <c r="R258" s="161"/>
      <c r="S258" s="33"/>
      <c r="V258" s="154"/>
      <c r="W258" s="154"/>
      <c r="X258" s="201"/>
      <c r="Y258" s="19"/>
      <c r="Z258" s="24"/>
      <c r="AA258" s="157"/>
      <c r="AB258" s="21"/>
      <c r="AC258" s="178"/>
      <c r="AE258" s="198"/>
    </row>
    <row r="259" spans="1:31" x14ac:dyDescent="0.2">
      <c r="A259" s="1" t="s">
        <v>18</v>
      </c>
      <c r="C259" s="44"/>
      <c r="D259" s="87" t="s">
        <v>299</v>
      </c>
      <c r="E259" s="88"/>
      <c r="F259" s="88"/>
      <c r="G259" s="89"/>
      <c r="H259" s="90"/>
      <c r="I259" s="91"/>
      <c r="J259" s="92"/>
      <c r="K259" s="93"/>
      <c r="L259" s="94"/>
      <c r="M259" s="96">
        <f t="shared" ref="M259:R259" si="124">M110+M207+M257+M142+M136+M129+M125+M116+M94+M89+M84+M79+M76+M73+M60+M41+M37+M33+M30+M26+M23+M20</f>
        <v>-1518005.7362973071</v>
      </c>
      <c r="N259" s="97">
        <f t="shared" si="124"/>
        <v>-8.9113267264231896E-3</v>
      </c>
      <c r="O259" s="96">
        <f t="shared" si="124"/>
        <v>-371291054.91114378</v>
      </c>
      <c r="P259" s="98">
        <f t="shared" si="124"/>
        <v>-217.96333319411897</v>
      </c>
      <c r="Q259" s="98">
        <f t="shared" si="124"/>
        <v>-344.17741802897388</v>
      </c>
      <c r="R259" s="167">
        <f t="shared" si="124"/>
        <v>126.21408483485494</v>
      </c>
      <c r="V259" s="155">
        <f>V110+V207+V257+V142+V136+V129+V125+V116+V94+V89+V84+V79+V76+V73+V60+V41+V37+V33+V30+V26+V23+V20</f>
        <v>7.5342053032168487E-3</v>
      </c>
      <c r="W259" s="155">
        <f>W110+W207+W257+W142+W136+W129+W125+W116+W94+W89+W84+W79+W76+W73+W60+W41+W37+W33+W30+W26+W23+W20</f>
        <v>3.9362340836753482E-3</v>
      </c>
      <c r="X259" s="201"/>
      <c r="Z259" s="182"/>
      <c r="AC259" s="183"/>
      <c r="AD259" s="44"/>
      <c r="AE259" s="198"/>
    </row>
    <row r="260" spans="1:31" x14ac:dyDescent="0.2">
      <c r="C260" s="44"/>
      <c r="V260" s="154"/>
      <c r="W260" s="154"/>
      <c r="X260" s="201"/>
      <c r="AD260" s="44"/>
      <c r="AE260" s="198"/>
    </row>
    <row r="261" spans="1:31" s="44" customFormat="1" x14ac:dyDescent="0.2">
      <c r="B261" s="44" t="s">
        <v>112</v>
      </c>
      <c r="C261" s="44" t="str">
        <f>_xll.BDP(B261,$C$7)</f>
        <v>GBP</v>
      </c>
      <c r="D261" s="44" t="str">
        <f>_xll.BDP(B261,$D$7)</f>
        <v>LONG GILT FUTURE  Mar18</v>
      </c>
      <c r="E261" s="67">
        <f>_xll.BDP(B261,$E$7)</f>
        <v>121.13</v>
      </c>
      <c r="F261" s="67">
        <f>_xll.BDP(B261,$F$7)</f>
        <v>121.43</v>
      </c>
      <c r="G261" s="68">
        <f>IF(OR(F261="#N/A N/A",E261="#N/A N/A"),0,  F261 - E261)</f>
        <v>0.30000000000001137</v>
      </c>
      <c r="H261" s="76">
        <f>IF(OR(E261=0,E261="#N/A N/A"),0,G261 / E261*100)</f>
        <v>0.24766779493107521</v>
      </c>
      <c r="I261" s="25">
        <v>-1664</v>
      </c>
      <c r="J261" s="49" t="str">
        <f>CONCATENATE(FundCurrency,C261, " Curncy")</f>
        <v>EURGBP Curncy</v>
      </c>
      <c r="K261" s="49">
        <f>IF(C261 = FundCurrency,1,_xll.BDP(J261,$K$7))</f>
        <v>1</v>
      </c>
      <c r="L261" s="69">
        <f>IF(C261 = FundCurrency,1,_xll.BDP(J261,$L$7)*K261)</f>
        <v>0.88131000000000004</v>
      </c>
      <c r="M261" s="70">
        <f>G261*I261*S261/L261</f>
        <v>-566429.51969229768</v>
      </c>
      <c r="N261" s="79">
        <f>M261 / NAV</f>
        <v>-3.3251774988552647E-3</v>
      </c>
      <c r="O261" s="70">
        <f>F261*I261*S261/L261</f>
        <v>-229271788.58744371</v>
      </c>
      <c r="P261" s="85">
        <f>O261 / NAV*100</f>
        <v>-134.59210122865986</v>
      </c>
      <c r="Q261" s="82">
        <f>IF(P261&lt;0,P261,0)</f>
        <v>-134.59210122865986</v>
      </c>
      <c r="R261" s="163">
        <f>IF(P261&gt;0,P261,0)</f>
        <v>0</v>
      </c>
      <c r="S261" s="33">
        <f>IF(EXACT(C261,UPPER(C261)),1,0.01)/U261</f>
        <v>1000</v>
      </c>
      <c r="U261" s="44">
        <v>1E-3</v>
      </c>
      <c r="V261" s="154"/>
      <c r="W261" s="154"/>
      <c r="X261" s="201"/>
      <c r="Y261" s="19"/>
      <c r="Z261" s="76"/>
      <c r="AA261" s="157"/>
      <c r="AB261" s="21"/>
      <c r="AC261" s="178"/>
      <c r="AE261" s="198"/>
    </row>
    <row r="262" spans="1:31" s="44" customFormat="1" x14ac:dyDescent="0.2">
      <c r="B262" s="44" t="s">
        <v>322</v>
      </c>
      <c r="C262" s="44" t="str">
        <f>_xll.BDP(B262,$C$7)</f>
        <v>GBP</v>
      </c>
      <c r="D262" s="44" t="str">
        <f>_xll.BDP(B262,$D$7)</f>
        <v>LONG GILT FUTURE  Jun18</v>
      </c>
      <c r="E262" s="67">
        <f>_xll.BDP(B262,$E$7)</f>
        <v>120.16</v>
      </c>
      <c r="F262" s="67">
        <f>_xll.BDP(B262,$F$7)</f>
        <v>120.44</v>
      </c>
      <c r="G262" s="68">
        <f>IF(OR(F262="#N/A N/A",E262="#N/A N/A"),0,  F262 - E262)</f>
        <v>0.28000000000000114</v>
      </c>
      <c r="H262" s="76">
        <f>IF(OR(E262=0,E262="#N/A N/A"),0,G262 / E262*100)</f>
        <v>0.23302263648468804</v>
      </c>
      <c r="I262" s="25"/>
      <c r="J262" s="49" t="str">
        <f>CONCATENATE(FundCurrency,C262, " Curncy")</f>
        <v>EURGBP Curncy</v>
      </c>
      <c r="K262" s="49">
        <f>IF(C262 = FundCurrency,1,_xll.BDP(J262,$K$7))</f>
        <v>1</v>
      </c>
      <c r="L262" s="69">
        <f>IF(C262 = FundCurrency,1,_xll.BDP(J262,$L$7)*K262)</f>
        <v>0.88131000000000004</v>
      </c>
      <c r="M262" s="70">
        <f>G262*I262*S262/L262</f>
        <v>0</v>
      </c>
      <c r="N262" s="79">
        <f>M262 / NAV</f>
        <v>0</v>
      </c>
      <c r="O262" s="70">
        <f>F262*I262*S262/L262</f>
        <v>0</v>
      </c>
      <c r="P262" s="85">
        <f>O262 / NAV*100</f>
        <v>0</v>
      </c>
      <c r="Q262" s="82">
        <f>IF(P262&lt;0,P262,0)</f>
        <v>0</v>
      </c>
      <c r="R262" s="163">
        <f>IF(P262&gt;0,P262,0)</f>
        <v>0</v>
      </c>
      <c r="S262" s="33">
        <f>IF(EXACT(C262,UPPER(C262)),1,0.01)/U262</f>
        <v>1000</v>
      </c>
      <c r="U262" s="44">
        <v>1E-3</v>
      </c>
      <c r="V262" s="154"/>
      <c r="W262" s="154"/>
      <c r="X262" s="201"/>
      <c r="Y262" s="19"/>
      <c r="Z262" s="76"/>
      <c r="AA262" s="157"/>
      <c r="AB262" s="21"/>
      <c r="AC262" s="178"/>
      <c r="AE262" s="198"/>
    </row>
    <row r="263" spans="1:31" s="44" customFormat="1" x14ac:dyDescent="0.2">
      <c r="E263" s="2"/>
      <c r="F263" s="2"/>
      <c r="G263" s="33"/>
      <c r="H263" s="22"/>
      <c r="I263" s="25"/>
      <c r="J263" s="49"/>
      <c r="L263" s="4"/>
      <c r="M263" s="7"/>
      <c r="N263" s="8"/>
      <c r="O263" s="7"/>
      <c r="P263" s="10"/>
      <c r="Q263" s="10"/>
      <c r="R263" s="161"/>
      <c r="S263" s="33"/>
      <c r="V263" s="154"/>
      <c r="W263" s="154"/>
      <c r="X263" s="201"/>
      <c r="Y263" s="19"/>
      <c r="Z263" s="22"/>
      <c r="AA263" s="157"/>
      <c r="AB263" s="21"/>
      <c r="AC263" s="178"/>
      <c r="AE263" s="198"/>
    </row>
    <row r="264" spans="1:31" s="44" customFormat="1" x14ac:dyDescent="0.2">
      <c r="D264" s="87" t="s">
        <v>321</v>
      </c>
      <c r="E264" s="88"/>
      <c r="F264" s="88"/>
      <c r="G264" s="89"/>
      <c r="H264" s="90"/>
      <c r="I264" s="91"/>
      <c r="J264" s="92"/>
      <c r="K264" s="93"/>
      <c r="L264" s="94"/>
      <c r="M264" s="96">
        <f t="shared" ref="M264:R264" si="125">SUM(M261:M263)</f>
        <v>-566429.51969229768</v>
      </c>
      <c r="N264" s="97">
        <f t="shared" si="125"/>
        <v>-3.3251774988552647E-3</v>
      </c>
      <c r="O264" s="96">
        <f t="shared" si="125"/>
        <v>-229271788.58744371</v>
      </c>
      <c r="P264" s="98">
        <f t="shared" si="125"/>
        <v>-134.59210122865986</v>
      </c>
      <c r="Q264" s="98">
        <f t="shared" si="125"/>
        <v>-134.59210122865986</v>
      </c>
      <c r="R264" s="167">
        <f t="shared" si="125"/>
        <v>0</v>
      </c>
      <c r="S264" s="33"/>
      <c r="V264" s="154"/>
      <c r="W264" s="154"/>
      <c r="X264" s="201"/>
      <c r="Y264" s="19"/>
      <c r="Z264" s="182"/>
      <c r="AA264" s="157"/>
      <c r="AB264" s="21"/>
      <c r="AC264" s="183"/>
      <c r="AE264" s="198"/>
    </row>
    <row r="265" spans="1:31" s="44" customFormat="1" x14ac:dyDescent="0.2">
      <c r="E265" s="2"/>
      <c r="F265" s="2"/>
      <c r="G265" s="33"/>
      <c r="H265" s="22"/>
      <c r="I265" s="25"/>
      <c r="J265" s="49"/>
      <c r="L265" s="4"/>
      <c r="M265" s="7"/>
      <c r="N265" s="8"/>
      <c r="O265" s="7"/>
      <c r="P265" s="10"/>
      <c r="Q265" s="10"/>
      <c r="R265" s="161"/>
      <c r="S265" s="33"/>
      <c r="V265" s="154"/>
      <c r="X265" s="201"/>
      <c r="Y265" s="19"/>
      <c r="Z265" s="22"/>
      <c r="AA265" s="157"/>
      <c r="AB265" s="21"/>
      <c r="AC265" s="178"/>
      <c r="AE265" s="198"/>
    </row>
    <row r="266" spans="1:31" x14ac:dyDescent="0.2">
      <c r="B266" s="1" t="s">
        <v>300</v>
      </c>
      <c r="C266" s="44" t="str">
        <f>_xll.BDP(B266,$C$7)</f>
        <v>GBP</v>
      </c>
      <c r="D266" s="1" t="s">
        <v>301</v>
      </c>
      <c r="E266" s="20">
        <f>_xll.BDP(B266,$E$7)</f>
        <v>0.88580999999999999</v>
      </c>
      <c r="F266" s="20">
        <f>_xll.BDP(B266,$F$7)</f>
        <v>0.88131000000000004</v>
      </c>
      <c r="G266" s="36">
        <f>IF(OR(F266="#N/A N/A",E266="#N/A N/A"),0,  F266 - E266)</f>
        <v>-4.4999999999999485E-3</v>
      </c>
      <c r="H266" s="24">
        <f>IF(OR(E266=0,E266="#N/A N/A"),0,G266 / E266*100)</f>
        <v>-0.50800961831543434</v>
      </c>
      <c r="I266" s="28"/>
      <c r="J266" s="52" t="str">
        <f>CONCATENATE(FundCurrency,C266, " Curncy")</f>
        <v>EURGBP Curncy</v>
      </c>
      <c r="K266" s="19">
        <f>IF(C266 = FundCurrency,1,_xll.BDP(J266,$K$7))</f>
        <v>1</v>
      </c>
      <c r="L266" s="21">
        <f>IF(C266 = FundCurrency,1,_xll.BDP(J266,$L$7)*K266)</f>
        <v>0.88131000000000004</v>
      </c>
      <c r="M266" s="7">
        <f>G266*I266</f>
        <v>0</v>
      </c>
      <c r="N266" s="54">
        <f t="shared" ref="N266:N275" si="126">M266 / NAV</f>
        <v>0</v>
      </c>
      <c r="O266" s="7">
        <f t="shared" ref="O266:O275" si="127">I266/L266</f>
        <v>0</v>
      </c>
      <c r="P266" s="55">
        <f t="shared" ref="P266:P275" si="128">O266 / NAV*100</f>
        <v>0</v>
      </c>
      <c r="Q266" s="55">
        <f t="shared" ref="Q266:Q275" si="129">IF(P266&lt;0,P266,0)</f>
        <v>0</v>
      </c>
      <c r="R266" s="161">
        <f>IF(P266&gt;0,P266,0)</f>
        <v>0</v>
      </c>
      <c r="V266" s="154"/>
      <c r="X266" s="201"/>
      <c r="Z266" s="24"/>
      <c r="AD266" s="44"/>
      <c r="AE266" s="198"/>
    </row>
    <row r="267" spans="1:31" x14ac:dyDescent="0.2">
      <c r="B267" s="1" t="s">
        <v>302</v>
      </c>
      <c r="C267" s="44" t="str">
        <f>_xll.BDP(B267,$C$7)</f>
        <v>AUD</v>
      </c>
      <c r="D267" s="1" t="s">
        <v>303</v>
      </c>
      <c r="E267" s="20">
        <f>_xll.BDP(B267,$E$7)</f>
        <v>1.56901</v>
      </c>
      <c r="F267" s="20">
        <f>_xll.BDP(B267,$F$7)</f>
        <v>1.56169</v>
      </c>
      <c r="G267" s="36">
        <f t="shared" ref="G267:G275" si="130">IF(OR(F267="#N/A N/A",E267="#N/A N/A"),0,  F267 - E267)</f>
        <v>-7.3199999999999932E-3</v>
      </c>
      <c r="H267" s="24">
        <f t="shared" ref="H267:H275" si="131">IF(OR(E267=0,E267="#N/A N/A"),0,G267 / E267*100)</f>
        <v>-0.46653622347849877</v>
      </c>
      <c r="I267" s="28"/>
      <c r="J267" s="52" t="str">
        <f t="shared" ref="J267:J275" si="132">CONCATENATE(FundCurrency,C267, " Curncy")</f>
        <v>EURAUD Curncy</v>
      </c>
      <c r="K267" s="19">
        <f>IF(C267 = FundCurrency,1,_xll.BDP(J267,$K$7))</f>
        <v>1</v>
      </c>
      <c r="L267" s="21">
        <f>IF(C267 = FundCurrency,1,_xll.BDP(J267,$L$7)*K267)</f>
        <v>1.56169</v>
      </c>
      <c r="M267" s="7">
        <f>G267*I267</f>
        <v>0</v>
      </c>
      <c r="N267" s="54">
        <f t="shared" si="126"/>
        <v>0</v>
      </c>
      <c r="O267" s="7">
        <f t="shared" si="127"/>
        <v>0</v>
      </c>
      <c r="P267" s="55">
        <f t="shared" si="128"/>
        <v>0</v>
      </c>
      <c r="Q267" s="55">
        <f t="shared" si="129"/>
        <v>0</v>
      </c>
      <c r="R267" s="161">
        <f t="shared" ref="R267:R275" si="133">IF(P267&gt;0,P267,0)</f>
        <v>0</v>
      </c>
      <c r="V267" s="154"/>
      <c r="X267" s="201"/>
      <c r="Z267" s="24"/>
      <c r="AD267" s="44"/>
      <c r="AE267" s="198"/>
    </row>
    <row r="268" spans="1:31" s="44" customFormat="1" x14ac:dyDescent="0.2">
      <c r="B268" s="44" t="s">
        <v>304</v>
      </c>
      <c r="C268" s="44" t="s">
        <v>93</v>
      </c>
      <c r="D268" s="44" t="s">
        <v>306</v>
      </c>
      <c r="E268" s="20">
        <f>_xll.BDP(B268,$E$7)</f>
        <v>1.4014</v>
      </c>
      <c r="F268" s="20">
        <f>_xll.BDP(B268,$F$7)</f>
        <v>1.3992</v>
      </c>
      <c r="G268" s="36">
        <f t="shared" si="130"/>
        <v>-2.1999999999999797E-3</v>
      </c>
      <c r="H268" s="24">
        <f t="shared" si="131"/>
        <v>-0.15698587127158412</v>
      </c>
      <c r="I268" s="28">
        <v>-61000000</v>
      </c>
      <c r="J268" s="52" t="str">
        <f t="shared" si="132"/>
        <v>EURGBP Curncy</v>
      </c>
      <c r="K268" s="19">
        <f>IF(C268 = FundCurrency,1,_xll.BDP(J268,$K$7))</f>
        <v>1</v>
      </c>
      <c r="L268" s="21">
        <f>IF(C268 = FundCurrency,1,_xll.BDP(J268,$L$7)*K268)</f>
        <v>0.88131000000000004</v>
      </c>
      <c r="M268" s="7">
        <f>G268*I268</f>
        <v>134199.99999999878</v>
      </c>
      <c r="N268" s="54">
        <f t="shared" si="126"/>
        <v>7.8780996546363514E-4</v>
      </c>
      <c r="O268" s="7">
        <f>I268/L268*-1</f>
        <v>69215145.635474458</v>
      </c>
      <c r="P268" s="55">
        <f t="shared" si="128"/>
        <v>40.632176969183384</v>
      </c>
      <c r="Q268" s="55">
        <f t="shared" si="129"/>
        <v>0</v>
      </c>
      <c r="R268" s="161">
        <f t="shared" si="133"/>
        <v>40.632176969183384</v>
      </c>
      <c r="S268" s="33"/>
      <c r="V268" s="154"/>
      <c r="X268" s="201"/>
      <c r="Y268" s="19"/>
      <c r="Z268" s="24"/>
      <c r="AA268" s="157"/>
      <c r="AB268" s="21"/>
      <c r="AC268" s="178"/>
      <c r="AE268" s="198"/>
    </row>
    <row r="269" spans="1:31" s="44" customFormat="1" x14ac:dyDescent="0.2">
      <c r="B269" s="44" t="s">
        <v>307</v>
      </c>
      <c r="C269" s="44" t="s">
        <v>41</v>
      </c>
      <c r="D269" s="44" t="s">
        <v>309</v>
      </c>
      <c r="E269" s="20">
        <f>_xll.BDP(B269,$E$7)</f>
        <v>7.9828000000000001</v>
      </c>
      <c r="F269" s="20">
        <f>_xll.BDP(B269,$F$7)</f>
        <v>8.0886999999999993</v>
      </c>
      <c r="G269" s="36">
        <f t="shared" si="130"/>
        <v>0.10589999999999922</v>
      </c>
      <c r="H269" s="24">
        <f t="shared" si="131"/>
        <v>1.3266021947186353</v>
      </c>
      <c r="I269" s="28"/>
      <c r="J269" s="52" t="str">
        <f t="shared" si="132"/>
        <v>EURUSD Curncy</v>
      </c>
      <c r="K269" s="19">
        <f>IF(C269 = FundCurrency,1,_xll.BDP(J269,$K$7))</f>
        <v>1</v>
      </c>
      <c r="L269" s="21">
        <f>IF(C269 = FundCurrency,1,_xll.BDP(J269,$L$7)*K269)</f>
        <v>1.2331000000000001</v>
      </c>
      <c r="M269" s="7">
        <f t="shared" ref="M269:M275" si="134">G269*I269</f>
        <v>0</v>
      </c>
      <c r="N269" s="54">
        <f t="shared" si="126"/>
        <v>0</v>
      </c>
      <c r="O269" s="7">
        <f t="shared" si="127"/>
        <v>0</v>
      </c>
      <c r="P269" s="55">
        <f t="shared" si="128"/>
        <v>0</v>
      </c>
      <c r="Q269" s="55">
        <f t="shared" si="129"/>
        <v>0</v>
      </c>
      <c r="R269" s="161">
        <f t="shared" si="133"/>
        <v>0</v>
      </c>
      <c r="S269" s="33"/>
      <c r="V269" s="154"/>
      <c r="X269" s="201"/>
      <c r="Y269" s="19"/>
      <c r="Z269" s="24"/>
      <c r="AA269" s="157"/>
      <c r="AB269" s="21"/>
      <c r="AC269" s="178"/>
      <c r="AE269" s="198"/>
    </row>
    <row r="270" spans="1:31" s="44" customFormat="1" x14ac:dyDescent="0.2">
      <c r="B270" s="44" t="s">
        <v>308</v>
      </c>
      <c r="C270" s="44" t="s">
        <v>41</v>
      </c>
      <c r="D270" s="44" t="s">
        <v>311</v>
      </c>
      <c r="E270" s="20">
        <f>_xll.BDP(B270,$E$7)</f>
        <v>56.369799999999998</v>
      </c>
      <c r="F270" s="20">
        <f>_xll.BDP(B270,$F$7)</f>
        <v>56.575000000000003</v>
      </c>
      <c r="G270" s="36">
        <f t="shared" si="130"/>
        <v>0.20520000000000493</v>
      </c>
      <c r="H270" s="24">
        <f t="shared" si="131"/>
        <v>0.36402470826578232</v>
      </c>
      <c r="I270" s="28"/>
      <c r="J270" s="52" t="str">
        <f t="shared" si="132"/>
        <v>EURUSD Curncy</v>
      </c>
      <c r="K270" s="19">
        <f>IF(C270 = FundCurrency,1,_xll.BDP(J270,$K$7))</f>
        <v>1</v>
      </c>
      <c r="L270" s="21">
        <f>IF(C270 = FundCurrency,1,_xll.BDP(J270,$L$7)*K270)</f>
        <v>1.2331000000000001</v>
      </c>
      <c r="M270" s="7">
        <f t="shared" si="134"/>
        <v>0</v>
      </c>
      <c r="N270" s="54">
        <f t="shared" si="126"/>
        <v>0</v>
      </c>
      <c r="O270" s="7">
        <f t="shared" si="127"/>
        <v>0</v>
      </c>
      <c r="P270" s="55">
        <f t="shared" si="128"/>
        <v>0</v>
      </c>
      <c r="Q270" s="55">
        <f t="shared" si="129"/>
        <v>0</v>
      </c>
      <c r="R270" s="161">
        <f t="shared" si="133"/>
        <v>0</v>
      </c>
      <c r="S270" s="33"/>
      <c r="V270" s="154"/>
      <c r="X270" s="201"/>
      <c r="Y270" s="19"/>
      <c r="Z270" s="24"/>
      <c r="AA270" s="157"/>
      <c r="AB270" s="21"/>
      <c r="AC270" s="178"/>
      <c r="AE270" s="198"/>
    </row>
    <row r="271" spans="1:31" s="44" customFormat="1" x14ac:dyDescent="0.2">
      <c r="B271" s="44" t="s">
        <v>310</v>
      </c>
      <c r="C271" s="44" t="s">
        <v>93</v>
      </c>
      <c r="D271" s="44" t="s">
        <v>312</v>
      </c>
      <c r="E271" s="20">
        <f>_xll.BDP(B271,$E$7)</f>
        <v>16.365200000000002</v>
      </c>
      <c r="F271" s="20">
        <f>_xll.BDP(B271,$F$7)</f>
        <v>16.437200000000001</v>
      </c>
      <c r="G271" s="36">
        <f>IF(OR(F271="#N/A N/A",E271="#N/A N/A"),0,  F271 - E271)</f>
        <v>7.1999999999999176E-2</v>
      </c>
      <c r="H271" s="24">
        <f>IF(OR(E271=0,E271="#N/A N/A"),0,G271 / E271*100)</f>
        <v>0.43995795957274692</v>
      </c>
      <c r="I271" s="28"/>
      <c r="J271" s="52" t="str">
        <f>CONCATENATE(FundCurrency,C271, " Curncy")</f>
        <v>EURGBP Curncy</v>
      </c>
      <c r="K271" s="19">
        <f>IF(C271 = FundCurrency,1,_xll.BDP(J271,$K$7))</f>
        <v>1</v>
      </c>
      <c r="L271" s="21">
        <f>IF(C271 = FundCurrency,1,_xll.BDP(J271,$L$7)*K271)</f>
        <v>0.88131000000000004</v>
      </c>
      <c r="M271" s="7">
        <f t="shared" si="134"/>
        <v>0</v>
      </c>
      <c r="N271" s="54">
        <f t="shared" si="126"/>
        <v>0</v>
      </c>
      <c r="O271" s="7">
        <f t="shared" si="127"/>
        <v>0</v>
      </c>
      <c r="P271" s="55">
        <f t="shared" si="128"/>
        <v>0</v>
      </c>
      <c r="Q271" s="55">
        <f t="shared" si="129"/>
        <v>0</v>
      </c>
      <c r="R271" s="161">
        <f>IF(P271&gt;0,P271,0)</f>
        <v>0</v>
      </c>
      <c r="S271" s="33"/>
      <c r="V271" s="154"/>
      <c r="X271" s="201"/>
      <c r="Y271" s="19"/>
      <c r="Z271" s="24"/>
      <c r="AA271" s="157"/>
      <c r="AB271" s="21"/>
      <c r="AC271" s="178"/>
      <c r="AE271" s="198"/>
    </row>
    <row r="272" spans="1:31" s="44" customFormat="1" x14ac:dyDescent="0.2">
      <c r="B272" s="44" t="s">
        <v>314</v>
      </c>
      <c r="C272" s="44" t="s">
        <v>41</v>
      </c>
      <c r="D272" s="44" t="s">
        <v>313</v>
      </c>
      <c r="E272" s="20">
        <f>_xll.BDP(B272,$E$7)</f>
        <v>106.56</v>
      </c>
      <c r="F272" s="20">
        <f>_xll.BDP(B272,$F$7)</f>
        <v>107.26</v>
      </c>
      <c r="G272" s="36">
        <f>IF(OR(F272="#N/A N/A",E272="#N/A N/A"),0,  F272 - E272)</f>
        <v>0.70000000000000284</v>
      </c>
      <c r="H272" s="24">
        <f>IF(OR(E272=0,E272="#N/A N/A"),0,G272 / E272*100)</f>
        <v>0.65690690690690956</v>
      </c>
      <c r="I272" s="28"/>
      <c r="J272" s="52" t="str">
        <f>CONCATENATE(FundCurrency,C272, " Curncy")</f>
        <v>EURUSD Curncy</v>
      </c>
      <c r="K272" s="19">
        <f>IF(C272 = FundCurrency,1,_xll.BDP(J272,$K$7))</f>
        <v>1</v>
      </c>
      <c r="L272" s="21">
        <f>IF(C272 = FundCurrency,1,_xll.BDP(J272,$L$7)*K272)</f>
        <v>1.2331000000000001</v>
      </c>
      <c r="M272" s="7">
        <f t="shared" si="134"/>
        <v>0</v>
      </c>
      <c r="N272" s="54">
        <f t="shared" si="126"/>
        <v>0</v>
      </c>
      <c r="O272" s="7">
        <f t="shared" si="127"/>
        <v>0</v>
      </c>
      <c r="P272" s="55">
        <f t="shared" si="128"/>
        <v>0</v>
      </c>
      <c r="Q272" s="55">
        <f t="shared" si="129"/>
        <v>0</v>
      </c>
      <c r="R272" s="161">
        <f>IF(P272&gt;0,P272,0)</f>
        <v>0</v>
      </c>
      <c r="S272" s="33"/>
      <c r="V272" s="154"/>
      <c r="X272" s="201"/>
      <c r="Y272" s="19"/>
      <c r="Z272" s="24"/>
      <c r="AA272" s="157"/>
      <c r="AB272" s="21"/>
      <c r="AC272" s="178"/>
      <c r="AE272" s="198"/>
    </row>
    <row r="273" spans="2:31" s="44" customFormat="1" x14ac:dyDescent="0.2">
      <c r="B273" s="44" t="s">
        <v>315</v>
      </c>
      <c r="C273" s="44" t="s">
        <v>41</v>
      </c>
      <c r="D273" s="44" t="s">
        <v>317</v>
      </c>
      <c r="E273" s="20">
        <f>_xll.BDP(B273,$E$7)</f>
        <v>7.8217999999999996</v>
      </c>
      <c r="F273" s="20">
        <f>_xll.BDP(B273,$F$7)</f>
        <v>7.8236999999999997</v>
      </c>
      <c r="G273" s="36">
        <f>IF(OR(F273="#N/A N/A",E273="#N/A N/A"),0,  F273 - E273)</f>
        <v>1.9000000000000128E-3</v>
      </c>
      <c r="H273" s="24">
        <f>IF(OR(E273=0,E273="#N/A N/A"),0,G273 / E273*100)</f>
        <v>2.4291083893733065E-2</v>
      </c>
      <c r="I273" s="28">
        <v>107000000</v>
      </c>
      <c r="J273" s="52" t="str">
        <f>CONCATENATE(FundCurrency,C273, " Curncy")</f>
        <v>EURUSD Curncy</v>
      </c>
      <c r="K273" s="19">
        <f>IF(C273 = FundCurrency,1,_xll.BDP(J273,$K$7))</f>
        <v>1</v>
      </c>
      <c r="L273" s="21">
        <f>IF(C273 = FundCurrency,1,_xll.BDP(J273,$L$7)*K273)</f>
        <v>1.2331000000000001</v>
      </c>
      <c r="M273" s="7">
        <f t="shared" si="134"/>
        <v>203300.00000000137</v>
      </c>
      <c r="N273" s="54">
        <f t="shared" si="126"/>
        <v>1.1934557822560325E-3</v>
      </c>
      <c r="O273" s="7">
        <f>I273/L273</f>
        <v>86773173.303057328</v>
      </c>
      <c r="P273" s="55">
        <f t="shared" si="128"/>
        <v>50.939471432974848</v>
      </c>
      <c r="Q273" s="55">
        <f t="shared" si="129"/>
        <v>0</v>
      </c>
      <c r="R273" s="161">
        <f>IF(P273&gt;0,P273,0)</f>
        <v>50.939471432974848</v>
      </c>
      <c r="S273" s="33"/>
      <c r="V273" s="154"/>
      <c r="X273" s="201"/>
      <c r="Y273" s="19"/>
      <c r="Z273" s="24"/>
      <c r="AA273" s="157"/>
      <c r="AB273" s="21"/>
      <c r="AC273" s="178"/>
      <c r="AE273" s="198"/>
    </row>
    <row r="274" spans="2:31" s="44" customFormat="1" x14ac:dyDescent="0.2">
      <c r="B274" s="44" t="s">
        <v>316</v>
      </c>
      <c r="C274" s="44" t="s">
        <v>41</v>
      </c>
      <c r="D274" s="44" t="s">
        <v>318</v>
      </c>
      <c r="E274" s="20">
        <f>_xll.BDP(B274,$E$7)</f>
        <v>1.2641</v>
      </c>
      <c r="F274" s="20">
        <f>_xll.BDP(B274,$F$7)</f>
        <v>1.2664</v>
      </c>
      <c r="G274" s="36">
        <f>IF(OR(F274="#N/A N/A",E274="#N/A N/A"),0,  F274 - E274)</f>
        <v>2.2999999999999687E-3</v>
      </c>
      <c r="H274" s="24">
        <f>IF(OR(E274=0,E274="#N/A N/A"),0,G274 / E274*100)</f>
        <v>0.18194763072541481</v>
      </c>
      <c r="I274" s="28">
        <v>24000000</v>
      </c>
      <c r="J274" s="52" t="str">
        <f>CONCATENATE(FundCurrency,C274, " Curncy")</f>
        <v>EURUSD Curncy</v>
      </c>
      <c r="K274" s="19">
        <f>IF(C274 = FundCurrency,1,_xll.BDP(J274,$K$7))</f>
        <v>1</v>
      </c>
      <c r="L274" s="21">
        <f>IF(C274 = FundCurrency,1,_xll.BDP(J274,$L$7)*K274)</f>
        <v>1.2331000000000001</v>
      </c>
      <c r="M274" s="7">
        <f>G274*I274</f>
        <v>55199.999999999251</v>
      </c>
      <c r="N274" s="54">
        <f t="shared" si="126"/>
        <v>3.2404702007147887E-4</v>
      </c>
      <c r="O274" s="7">
        <f>I274/L274</f>
        <v>19463141.675452109</v>
      </c>
      <c r="P274" s="55">
        <f t="shared" si="128"/>
        <v>11.42567583543361</v>
      </c>
      <c r="Q274" s="55">
        <f t="shared" si="129"/>
        <v>0</v>
      </c>
      <c r="R274" s="161">
        <f>IF(P274&gt;0,P274,0)</f>
        <v>11.42567583543361</v>
      </c>
      <c r="S274" s="33"/>
      <c r="V274" s="154"/>
      <c r="X274" s="201"/>
      <c r="Y274" s="19"/>
      <c r="Z274" s="24"/>
      <c r="AA274" s="157"/>
      <c r="AB274" s="21"/>
      <c r="AC274" s="178"/>
      <c r="AE274" s="198"/>
    </row>
    <row r="275" spans="2:31" x14ac:dyDescent="0.2">
      <c r="B275" s="1" t="s">
        <v>319</v>
      </c>
      <c r="C275" s="44" t="s">
        <v>41</v>
      </c>
      <c r="D275" s="1" t="s">
        <v>320</v>
      </c>
      <c r="E275" s="20">
        <f>_xll.BDP(B275,$E$7)</f>
        <v>1.2413000000000001</v>
      </c>
      <c r="F275" s="20">
        <f>_xll.BDP(B275,$F$7)</f>
        <v>1.2331000000000001</v>
      </c>
      <c r="G275" s="36">
        <f t="shared" si="130"/>
        <v>-8.1999999999999851E-3</v>
      </c>
      <c r="H275" s="24">
        <f t="shared" si="131"/>
        <v>-0.66059776041246954</v>
      </c>
      <c r="I275" s="28"/>
      <c r="J275" s="52" t="str">
        <f t="shared" si="132"/>
        <v>EURUSD Curncy</v>
      </c>
      <c r="K275" s="19">
        <f>IF(C275 = FundCurrency,1,_xll.BDP(J275,$K$7))</f>
        <v>1</v>
      </c>
      <c r="L275" s="21">
        <f>IF(C275 = FundCurrency,1,_xll.BDP(J275,$L$7)*K275)</f>
        <v>1.2331000000000001</v>
      </c>
      <c r="M275" s="7">
        <f t="shared" si="134"/>
        <v>0</v>
      </c>
      <c r="N275" s="54">
        <f t="shared" si="126"/>
        <v>0</v>
      </c>
      <c r="O275" s="7">
        <f t="shared" si="127"/>
        <v>0</v>
      </c>
      <c r="P275" s="55">
        <f t="shared" si="128"/>
        <v>0</v>
      </c>
      <c r="Q275" s="55">
        <f t="shared" si="129"/>
        <v>0</v>
      </c>
      <c r="R275" s="161">
        <f t="shared" si="133"/>
        <v>0</v>
      </c>
      <c r="V275" s="154"/>
      <c r="X275" s="201"/>
      <c r="Z275" s="24"/>
      <c r="AD275" s="44"/>
      <c r="AE275" s="198"/>
    </row>
    <row r="276" spans="2:31" x14ac:dyDescent="0.2">
      <c r="D276" s="87" t="s">
        <v>323</v>
      </c>
      <c r="E276" s="88"/>
      <c r="F276" s="88"/>
      <c r="G276" s="89"/>
      <c r="H276" s="90"/>
      <c r="I276" s="91"/>
      <c r="J276" s="92"/>
      <c r="K276" s="93"/>
      <c r="L276" s="94"/>
      <c r="M276" s="96">
        <f t="shared" ref="M276:R276" si="135" xml:space="preserve"> SUM(M266:M275)</f>
        <v>392699.99999999936</v>
      </c>
      <c r="N276" s="97">
        <f t="shared" si="135"/>
        <v>2.3053127677911465E-3</v>
      </c>
      <c r="O276" s="96">
        <f t="shared" si="135"/>
        <v>175451460.6139839</v>
      </c>
      <c r="P276" s="98">
        <f t="shared" si="135"/>
        <v>102.99732423759184</v>
      </c>
      <c r="Q276" s="98">
        <f t="shared" si="135"/>
        <v>0</v>
      </c>
      <c r="R276" s="167">
        <f t="shared" si="135"/>
        <v>102.99732423759184</v>
      </c>
      <c r="X276" s="201"/>
      <c r="Z276" s="182"/>
      <c r="AC276" s="183"/>
      <c r="AD276" s="44"/>
      <c r="AE276" s="198"/>
    </row>
    <row r="277" spans="2:31" x14ac:dyDescent="0.2">
      <c r="X277" s="201"/>
      <c r="AD277" s="44"/>
      <c r="AE277" s="198"/>
    </row>
    <row r="278" spans="2:31" x14ac:dyDescent="0.2">
      <c r="D278" s="103" t="s">
        <v>325</v>
      </c>
      <c r="E278" s="104"/>
      <c r="F278" s="104"/>
      <c r="G278" s="105"/>
      <c r="H278" s="106"/>
      <c r="I278" s="107"/>
      <c r="J278" s="108"/>
      <c r="K278" s="109"/>
      <c r="L278" s="110"/>
      <c r="M278" s="96">
        <f t="shared" ref="M278:R278" si="136">M276+M264+M259</f>
        <v>-1691735.2559896053</v>
      </c>
      <c r="N278" s="97">
        <f t="shared" si="136"/>
        <v>-9.9311914574873074E-3</v>
      </c>
      <c r="O278" s="96">
        <f t="shared" si="136"/>
        <v>-425111382.88460362</v>
      </c>
      <c r="P278" s="98">
        <f t="shared" si="136"/>
        <v>-249.55811018518699</v>
      </c>
      <c r="Q278" s="98">
        <f t="shared" si="136"/>
        <v>-478.76951925763376</v>
      </c>
      <c r="R278" s="167">
        <f t="shared" si="136"/>
        <v>229.21140907244677</v>
      </c>
      <c r="X278" s="201"/>
      <c r="Z278" s="182"/>
      <c r="AC278" s="183"/>
      <c r="AD278" s="44"/>
      <c r="AE278" s="198"/>
    </row>
    <row r="279" spans="2:31" x14ac:dyDescent="0.2">
      <c r="X279" s="201"/>
      <c r="AD279" s="44"/>
      <c r="AE279" s="198"/>
    </row>
    <row r="280" spans="2:31" x14ac:dyDescent="0.2">
      <c r="D280" s="116" t="s">
        <v>326</v>
      </c>
      <c r="E280" s="111"/>
      <c r="F280" s="111"/>
      <c r="G280" s="112"/>
      <c r="H280" s="113"/>
      <c r="I280" s="114"/>
      <c r="J280" s="115"/>
      <c r="K280" s="116"/>
      <c r="L280" s="117"/>
      <c r="M280" s="118">
        <v>1</v>
      </c>
      <c r="N280" s="119">
        <v>0.01</v>
      </c>
      <c r="O280" s="118">
        <v>2</v>
      </c>
      <c r="P280" s="120">
        <v>4</v>
      </c>
      <c r="Q280" s="120">
        <v>3</v>
      </c>
      <c r="R280" s="168">
        <v>5</v>
      </c>
      <c r="X280" s="201"/>
      <c r="Z280" s="113"/>
      <c r="AD280" s="44"/>
      <c r="AE280" s="198"/>
    </row>
    <row r="281" spans="2:31" ht="12.75" thickBot="1" x14ac:dyDescent="0.25">
      <c r="D281" s="121" t="s">
        <v>324</v>
      </c>
      <c r="E281" s="122"/>
      <c r="F281" s="122"/>
      <c r="G281" s="123"/>
      <c r="H281" s="124"/>
      <c r="I281" s="125"/>
      <c r="J281" s="126"/>
      <c r="K281" s="127"/>
      <c r="L281" s="128"/>
      <c r="M281" s="100">
        <f t="shared" ref="M281:R281" si="137">M280+M278</f>
        <v>-1691734.2559896053</v>
      </c>
      <c r="N281" s="95">
        <f t="shared" si="137"/>
        <v>6.8808542512692819E-5</v>
      </c>
      <c r="O281" s="100">
        <f t="shared" si="137"/>
        <v>-425111380.88460362</v>
      </c>
      <c r="P281" s="101">
        <f t="shared" si="137"/>
        <v>-245.55811018518699</v>
      </c>
      <c r="Q281" s="101">
        <f t="shared" si="137"/>
        <v>-475.76951925763376</v>
      </c>
      <c r="R281" s="169">
        <f t="shared" si="137"/>
        <v>234.21140907244677</v>
      </c>
      <c r="X281" s="201"/>
      <c r="Z281" s="124"/>
      <c r="AC281" s="124"/>
      <c r="AD281" s="44"/>
      <c r="AE281" s="198"/>
    </row>
    <row r="282" spans="2:31" ht="12.75" thickTop="1" x14ac:dyDescent="0.2"/>
    <row r="283" spans="2:31" x14ac:dyDescent="0.2">
      <c r="D283" s="5" t="s">
        <v>327</v>
      </c>
    </row>
    <row r="284" spans="2:31" s="44" customFormat="1" x14ac:dyDescent="0.2">
      <c r="D284" s="44" t="s">
        <v>305</v>
      </c>
      <c r="E284" s="2"/>
      <c r="F284" s="2"/>
      <c r="G284" s="33"/>
      <c r="H284" s="22"/>
      <c r="I284" s="25"/>
      <c r="J284" s="49"/>
      <c r="L284" s="4"/>
      <c r="M284" s="7"/>
      <c r="N284" s="8"/>
      <c r="O284" s="7"/>
      <c r="P284" s="10"/>
      <c r="Q284" s="10"/>
      <c r="R284" s="161"/>
      <c r="S284" s="33"/>
      <c r="V284" s="153"/>
      <c r="X284" s="20"/>
      <c r="Y284" s="19"/>
      <c r="Z284" s="22"/>
      <c r="AA284" s="157"/>
      <c r="AB284" s="21"/>
      <c r="AC284" s="178"/>
    </row>
    <row r="285" spans="2:31" s="44" customFormat="1" x14ac:dyDescent="0.2">
      <c r="B285" s="44" t="s">
        <v>300</v>
      </c>
      <c r="C285" s="44" t="str">
        <f>_xll.BDP(B285,$C$7)</f>
        <v>GBP</v>
      </c>
      <c r="D285" s="44" t="s">
        <v>301</v>
      </c>
      <c r="E285" s="20">
        <f>_xll.BDP(B285,$E$7)</f>
        <v>0.88580999999999999</v>
      </c>
      <c r="F285" s="20">
        <f>_xll.BDP(B285,$F$7)</f>
        <v>0.88131000000000004</v>
      </c>
      <c r="G285" s="36">
        <f t="shared" ref="G285:G294" si="138">IF(OR(F285="#N/A N/A",E285="#N/A N/A"),0,  F285 - E285)</f>
        <v>-4.4999999999999485E-3</v>
      </c>
      <c r="H285" s="24">
        <f t="shared" ref="H285:H294" si="139">IF(OR(E285=0,E285="#N/A N/A"),0,G285 / E285*100)</f>
        <v>-0.50800961831543434</v>
      </c>
      <c r="I285" s="28"/>
      <c r="J285" s="52" t="str">
        <f t="shared" ref="J285:J294" si="140">CONCATENATE(FundCurrency,C285, " Curncy")</f>
        <v>EURGBP Curncy</v>
      </c>
      <c r="K285" s="19">
        <f>IF(C285 = FundCurrency,1,_xll.BDP(J285,$K$7))</f>
        <v>1</v>
      </c>
      <c r="L285" s="21">
        <f>IF(C285 = FundCurrency,1,_xll.BDP(J285,$L$7)*K285)</f>
        <v>0.88131000000000004</v>
      </c>
      <c r="M285" s="7">
        <f>G285*I285</f>
        <v>0</v>
      </c>
      <c r="N285" s="54">
        <f t="shared" ref="N285:N294" si="141">M285 / NAV</f>
        <v>0</v>
      </c>
      <c r="O285" s="7"/>
      <c r="P285" s="55"/>
      <c r="Q285" s="55"/>
      <c r="R285" s="161"/>
      <c r="S285" s="33"/>
      <c r="V285" s="153"/>
      <c r="X285" s="20"/>
      <c r="Y285" s="19"/>
      <c r="Z285" s="24"/>
      <c r="AA285" s="157"/>
      <c r="AB285" s="21"/>
      <c r="AC285" s="178"/>
    </row>
    <row r="286" spans="2:31" s="44" customFormat="1" x14ac:dyDescent="0.2">
      <c r="B286" s="44" t="s">
        <v>302</v>
      </c>
      <c r="C286" s="44" t="str">
        <f>_xll.BDP(B286,$C$7)</f>
        <v>AUD</v>
      </c>
      <c r="D286" s="44" t="s">
        <v>303</v>
      </c>
      <c r="E286" s="20">
        <f>_xll.BDP(B286,$E$7)</f>
        <v>1.56901</v>
      </c>
      <c r="F286" s="20">
        <f>_xll.BDP(B286,$F$7)</f>
        <v>1.56169</v>
      </c>
      <c r="G286" s="36">
        <f t="shared" si="138"/>
        <v>-7.3199999999999932E-3</v>
      </c>
      <c r="H286" s="24">
        <f t="shared" si="139"/>
        <v>-0.46653622347849877</v>
      </c>
      <c r="I286" s="28"/>
      <c r="J286" s="52" t="str">
        <f t="shared" si="140"/>
        <v>EURAUD Curncy</v>
      </c>
      <c r="K286" s="19">
        <f>IF(C286 = FundCurrency,1,_xll.BDP(J286,$K$7))</f>
        <v>1</v>
      </c>
      <c r="L286" s="21">
        <f>IF(C286 = FundCurrency,1,_xll.BDP(J286,$L$7)*K286)</f>
        <v>1.56169</v>
      </c>
      <c r="M286" s="7">
        <f>G286*I286</f>
        <v>0</v>
      </c>
      <c r="N286" s="54">
        <f t="shared" si="141"/>
        <v>0</v>
      </c>
      <c r="O286" s="7"/>
      <c r="P286" s="55"/>
      <c r="Q286" s="55"/>
      <c r="R286" s="161"/>
      <c r="S286" s="33"/>
      <c r="V286" s="153"/>
      <c r="X286" s="20"/>
      <c r="Y286" s="19"/>
      <c r="Z286" s="24"/>
      <c r="AA286" s="157"/>
      <c r="AB286" s="21"/>
      <c r="AC286" s="178"/>
    </row>
    <row r="287" spans="2:31" s="44" customFormat="1" x14ac:dyDescent="0.2">
      <c r="B287" s="44" t="s">
        <v>304</v>
      </c>
      <c r="C287" s="44" t="s">
        <v>93</v>
      </c>
      <c r="D287" s="44" t="s">
        <v>306</v>
      </c>
      <c r="E287" s="20">
        <f>_xll.BDP(B287,$E$7)</f>
        <v>1.4014</v>
      </c>
      <c r="F287" s="20">
        <f>_xll.BDP(B287,$F$7)</f>
        <v>1.3992</v>
      </c>
      <c r="G287" s="36">
        <f t="shared" si="138"/>
        <v>-2.1999999999999797E-3</v>
      </c>
      <c r="H287" s="24">
        <f t="shared" si="139"/>
        <v>-0.15698587127158412</v>
      </c>
      <c r="I287" s="28">
        <v>-61000000</v>
      </c>
      <c r="J287" s="52" t="str">
        <f t="shared" si="140"/>
        <v>EURGBP Curncy</v>
      </c>
      <c r="K287" s="19">
        <f>IF(C287 = FundCurrency,1,_xll.BDP(J287,$K$7))</f>
        <v>1</v>
      </c>
      <c r="L287" s="21">
        <f>IF(C287 = FundCurrency,1,_xll.BDP(J287,$L$7)*K287)</f>
        <v>0.88131000000000004</v>
      </c>
      <c r="M287" s="7">
        <f>G287*I287</f>
        <v>134199.99999999878</v>
      </c>
      <c r="N287" s="54">
        <f t="shared" si="141"/>
        <v>7.8780996546363514E-4</v>
      </c>
      <c r="O287" s="7"/>
      <c r="P287" s="55"/>
      <c r="Q287" s="55"/>
      <c r="R287" s="161"/>
      <c r="S287" s="33"/>
      <c r="V287" s="153"/>
      <c r="X287" s="20"/>
      <c r="Y287" s="19"/>
      <c r="Z287" s="24"/>
      <c r="AA287" s="157"/>
      <c r="AB287" s="21"/>
      <c r="AC287" s="178"/>
    </row>
    <row r="288" spans="2:31" s="44" customFormat="1" x14ac:dyDescent="0.2">
      <c r="B288" s="44" t="s">
        <v>307</v>
      </c>
      <c r="C288" s="44" t="s">
        <v>41</v>
      </c>
      <c r="D288" s="44" t="s">
        <v>309</v>
      </c>
      <c r="E288" s="20">
        <f>_xll.BDP(B288,$E$7)</f>
        <v>7.9828000000000001</v>
      </c>
      <c r="F288" s="20">
        <f>_xll.BDP(B288,$F$7)</f>
        <v>8.0886999999999993</v>
      </c>
      <c r="G288" s="36">
        <f t="shared" si="138"/>
        <v>0.10589999999999922</v>
      </c>
      <c r="H288" s="24">
        <f t="shared" si="139"/>
        <v>1.3266021947186353</v>
      </c>
      <c r="I288" s="28"/>
      <c r="J288" s="52" t="str">
        <f t="shared" si="140"/>
        <v>EURUSD Curncy</v>
      </c>
      <c r="K288" s="19">
        <f>IF(C288 = FundCurrency,1,_xll.BDP(J288,$K$7))</f>
        <v>1</v>
      </c>
      <c r="L288" s="21">
        <f>IF(C288 = FundCurrency,1,_xll.BDP(J288,$L$7)*K288)</f>
        <v>1.2331000000000001</v>
      </c>
      <c r="M288" s="7">
        <f t="shared" ref="M288:M294" si="142">G288*I288</f>
        <v>0</v>
      </c>
      <c r="N288" s="54">
        <f t="shared" si="141"/>
        <v>0</v>
      </c>
      <c r="O288" s="7"/>
      <c r="P288" s="55"/>
      <c r="Q288" s="55"/>
      <c r="R288" s="161"/>
      <c r="S288" s="33"/>
      <c r="V288" s="153"/>
      <c r="X288" s="20"/>
      <c r="Y288" s="19"/>
      <c r="Z288" s="24"/>
      <c r="AA288" s="157"/>
      <c r="AB288" s="21"/>
      <c r="AC288" s="178"/>
    </row>
    <row r="289" spans="2:29" s="44" customFormat="1" x14ac:dyDescent="0.2">
      <c r="B289" s="44" t="s">
        <v>308</v>
      </c>
      <c r="C289" s="44" t="s">
        <v>41</v>
      </c>
      <c r="D289" s="44" t="s">
        <v>311</v>
      </c>
      <c r="E289" s="20">
        <f>_xll.BDP(B289,$E$7)</f>
        <v>56.369799999999998</v>
      </c>
      <c r="F289" s="20">
        <f>_xll.BDP(B289,$F$7)</f>
        <v>56.575000000000003</v>
      </c>
      <c r="G289" s="36">
        <f t="shared" si="138"/>
        <v>0.20520000000000493</v>
      </c>
      <c r="H289" s="24">
        <f t="shared" si="139"/>
        <v>0.36402470826578232</v>
      </c>
      <c r="I289" s="28"/>
      <c r="J289" s="52" t="str">
        <f t="shared" si="140"/>
        <v>EURUSD Curncy</v>
      </c>
      <c r="K289" s="19">
        <f>IF(C289 = FundCurrency,1,_xll.BDP(J289,$K$7))</f>
        <v>1</v>
      </c>
      <c r="L289" s="21">
        <f>IF(C289 = FundCurrency,1,_xll.BDP(J289,$L$7)*K289)</f>
        <v>1.2331000000000001</v>
      </c>
      <c r="M289" s="7">
        <f t="shared" si="142"/>
        <v>0</v>
      </c>
      <c r="N289" s="54">
        <f t="shared" si="141"/>
        <v>0</v>
      </c>
      <c r="O289" s="7"/>
      <c r="P289" s="55"/>
      <c r="Q289" s="55"/>
      <c r="R289" s="161"/>
      <c r="S289" s="33"/>
      <c r="V289" s="153"/>
      <c r="X289" s="20"/>
      <c r="Y289" s="19"/>
      <c r="Z289" s="24"/>
      <c r="AA289" s="157"/>
      <c r="AB289" s="21"/>
      <c r="AC289" s="178"/>
    </row>
    <row r="290" spans="2:29" s="44" customFormat="1" x14ac:dyDescent="0.2">
      <c r="B290" s="44" t="s">
        <v>310</v>
      </c>
      <c r="C290" s="44" t="s">
        <v>93</v>
      </c>
      <c r="D290" s="44" t="s">
        <v>312</v>
      </c>
      <c r="E290" s="20">
        <f>_xll.BDP(B290,$E$7)</f>
        <v>16.365200000000002</v>
      </c>
      <c r="F290" s="20">
        <f>_xll.BDP(B290,$F$7)</f>
        <v>16.437200000000001</v>
      </c>
      <c r="G290" s="36">
        <f t="shared" si="138"/>
        <v>7.1999999999999176E-2</v>
      </c>
      <c r="H290" s="24">
        <f t="shared" si="139"/>
        <v>0.43995795957274692</v>
      </c>
      <c r="I290" s="28"/>
      <c r="J290" s="52" t="str">
        <f t="shared" si="140"/>
        <v>EURGBP Curncy</v>
      </c>
      <c r="K290" s="19">
        <f>IF(C290 = FundCurrency,1,_xll.BDP(J290,$K$7))</f>
        <v>1</v>
      </c>
      <c r="L290" s="21">
        <f>IF(C290 = FundCurrency,1,_xll.BDP(J290,$L$7)*K290)</f>
        <v>0.88131000000000004</v>
      </c>
      <c r="M290" s="7">
        <f t="shared" si="142"/>
        <v>0</v>
      </c>
      <c r="N290" s="54">
        <f t="shared" si="141"/>
        <v>0</v>
      </c>
      <c r="O290" s="7"/>
      <c r="P290" s="55"/>
      <c r="Q290" s="55"/>
      <c r="R290" s="161"/>
      <c r="S290" s="33"/>
      <c r="V290" s="153"/>
      <c r="X290" s="20"/>
      <c r="Y290" s="19"/>
      <c r="Z290" s="24"/>
      <c r="AA290" s="157"/>
      <c r="AB290" s="21"/>
      <c r="AC290" s="178"/>
    </row>
    <row r="291" spans="2:29" s="44" customFormat="1" x14ac:dyDescent="0.2">
      <c r="B291" s="44" t="s">
        <v>314</v>
      </c>
      <c r="C291" s="44" t="s">
        <v>41</v>
      </c>
      <c r="D291" s="44" t="s">
        <v>313</v>
      </c>
      <c r="E291" s="20">
        <f>_xll.BDP(B291,$E$7)</f>
        <v>106.56</v>
      </c>
      <c r="F291" s="20">
        <f>_xll.BDP(B291,$F$7)</f>
        <v>107.26</v>
      </c>
      <c r="G291" s="36">
        <f t="shared" si="138"/>
        <v>0.70000000000000284</v>
      </c>
      <c r="H291" s="24">
        <f t="shared" si="139"/>
        <v>0.65690690690690956</v>
      </c>
      <c r="I291" s="28"/>
      <c r="J291" s="52" t="str">
        <f t="shared" si="140"/>
        <v>EURUSD Curncy</v>
      </c>
      <c r="K291" s="19">
        <f>IF(C291 = FundCurrency,1,_xll.BDP(J291,$K$7))</f>
        <v>1</v>
      </c>
      <c r="L291" s="21">
        <f>IF(C291 = FundCurrency,1,_xll.BDP(J291,$L$7)*K291)</f>
        <v>1.2331000000000001</v>
      </c>
      <c r="M291" s="7">
        <f t="shared" si="142"/>
        <v>0</v>
      </c>
      <c r="N291" s="54">
        <f t="shared" si="141"/>
        <v>0</v>
      </c>
      <c r="O291" s="7"/>
      <c r="P291" s="55"/>
      <c r="Q291" s="55"/>
      <c r="R291" s="161"/>
      <c r="S291" s="33"/>
      <c r="V291" s="153"/>
      <c r="X291" s="20"/>
      <c r="Y291" s="19"/>
      <c r="Z291" s="24"/>
      <c r="AA291" s="157"/>
      <c r="AB291" s="21"/>
      <c r="AC291" s="178"/>
    </row>
    <row r="292" spans="2:29" s="44" customFormat="1" x14ac:dyDescent="0.2">
      <c r="B292" s="44" t="s">
        <v>315</v>
      </c>
      <c r="C292" s="44" t="s">
        <v>41</v>
      </c>
      <c r="D292" s="44" t="s">
        <v>317</v>
      </c>
      <c r="E292" s="20">
        <f>_xll.BDP(B292,$E$7)</f>
        <v>7.8217999999999996</v>
      </c>
      <c r="F292" s="20">
        <f>_xll.BDP(B292,$F$7)</f>
        <v>7.8236999999999997</v>
      </c>
      <c r="G292" s="36">
        <f t="shared" si="138"/>
        <v>1.9000000000000128E-3</v>
      </c>
      <c r="H292" s="24">
        <f t="shared" si="139"/>
        <v>2.4291083893733065E-2</v>
      </c>
      <c r="I292" s="28">
        <v>107000000</v>
      </c>
      <c r="J292" s="52" t="str">
        <f t="shared" si="140"/>
        <v>EURUSD Curncy</v>
      </c>
      <c r="K292" s="19">
        <f>IF(C292 = FundCurrency,1,_xll.BDP(J292,$K$7))</f>
        <v>1</v>
      </c>
      <c r="L292" s="21">
        <f>IF(C292 = FundCurrency,1,_xll.BDP(J292,$L$7)*K292)</f>
        <v>1.2331000000000001</v>
      </c>
      <c r="M292" s="7">
        <f t="shared" si="142"/>
        <v>203300.00000000137</v>
      </c>
      <c r="N292" s="54">
        <f t="shared" si="141"/>
        <v>1.1934557822560325E-3</v>
      </c>
      <c r="O292" s="7"/>
      <c r="P292" s="55"/>
      <c r="Q292" s="55"/>
      <c r="R292" s="161"/>
      <c r="S292" s="33"/>
      <c r="V292" s="153"/>
      <c r="X292" s="20"/>
      <c r="Y292" s="19"/>
      <c r="Z292" s="24"/>
      <c r="AA292" s="157"/>
      <c r="AB292" s="21"/>
      <c r="AC292" s="178"/>
    </row>
    <row r="293" spans="2:29" s="44" customFormat="1" x14ac:dyDescent="0.2">
      <c r="B293" s="44" t="s">
        <v>316</v>
      </c>
      <c r="C293" s="44" t="s">
        <v>41</v>
      </c>
      <c r="D293" s="44" t="s">
        <v>318</v>
      </c>
      <c r="E293" s="20">
        <f>_xll.BDP(B293,$E$7)</f>
        <v>1.2641</v>
      </c>
      <c r="F293" s="20">
        <f>_xll.BDP(B293,$F$7)</f>
        <v>1.2664</v>
      </c>
      <c r="G293" s="36">
        <f t="shared" si="138"/>
        <v>2.2999999999999687E-3</v>
      </c>
      <c r="H293" s="24">
        <f t="shared" si="139"/>
        <v>0.18194763072541481</v>
      </c>
      <c r="I293" s="28">
        <v>24000000</v>
      </c>
      <c r="J293" s="52" t="str">
        <f t="shared" si="140"/>
        <v>EURUSD Curncy</v>
      </c>
      <c r="K293" s="19">
        <f>IF(C293 = FundCurrency,1,_xll.BDP(J293,$K$7))</f>
        <v>1</v>
      </c>
      <c r="L293" s="21">
        <f>IF(C293 = FundCurrency,1,_xll.BDP(J293,$L$7)*K293)</f>
        <v>1.2331000000000001</v>
      </c>
      <c r="M293" s="7">
        <f t="shared" si="142"/>
        <v>55199.999999999251</v>
      </c>
      <c r="N293" s="54">
        <f t="shared" si="141"/>
        <v>3.2404702007147887E-4</v>
      </c>
      <c r="O293" s="7"/>
      <c r="P293" s="55"/>
      <c r="Q293" s="55"/>
      <c r="R293" s="161"/>
      <c r="S293" s="33"/>
      <c r="V293" s="153"/>
      <c r="X293" s="20"/>
      <c r="Y293" s="19"/>
      <c r="Z293" s="24"/>
      <c r="AA293" s="157"/>
      <c r="AB293" s="21"/>
      <c r="AC293" s="178"/>
    </row>
    <row r="294" spans="2:29" s="44" customFormat="1" x14ac:dyDescent="0.2">
      <c r="B294" s="44" t="s">
        <v>319</v>
      </c>
      <c r="C294" s="44" t="s">
        <v>41</v>
      </c>
      <c r="D294" s="44" t="s">
        <v>320</v>
      </c>
      <c r="E294" s="20">
        <f>_xll.BDP(B294,$E$7)</f>
        <v>1.2413000000000001</v>
      </c>
      <c r="F294" s="20">
        <f>_xll.BDP(B294,$F$7)</f>
        <v>1.2331000000000001</v>
      </c>
      <c r="G294" s="36">
        <f t="shared" si="138"/>
        <v>-8.1999999999999851E-3</v>
      </c>
      <c r="H294" s="24">
        <f t="shared" si="139"/>
        <v>-0.66059776041246954</v>
      </c>
      <c r="I294" s="28"/>
      <c r="J294" s="52" t="str">
        <f t="shared" si="140"/>
        <v>EURUSD Curncy</v>
      </c>
      <c r="K294" s="19">
        <f>IF(C294 = FundCurrency,1,_xll.BDP(J294,$K$7))</f>
        <v>1</v>
      </c>
      <c r="L294" s="21">
        <f>IF(C294 = FundCurrency,1,_xll.BDP(J294,$L$7)*K294)</f>
        <v>1.2331000000000001</v>
      </c>
      <c r="M294" s="7">
        <f t="shared" si="142"/>
        <v>0</v>
      </c>
      <c r="N294" s="54">
        <f t="shared" si="141"/>
        <v>0</v>
      </c>
      <c r="O294" s="7"/>
      <c r="P294" s="55"/>
      <c r="Q294" s="55"/>
      <c r="R294" s="161"/>
      <c r="S294" s="33"/>
      <c r="V294" s="153"/>
      <c r="X294" s="20"/>
      <c r="Y294" s="19"/>
      <c r="Z294" s="24"/>
      <c r="AA294" s="157"/>
      <c r="AB294" s="21"/>
      <c r="AC294" s="178"/>
    </row>
    <row r="295" spans="2:29" s="44" customFormat="1" ht="12.75" thickBot="1" x14ac:dyDescent="0.25">
      <c r="E295" s="20"/>
      <c r="F295" s="20"/>
      <c r="G295" s="36"/>
      <c r="H295" s="24"/>
      <c r="I295" s="28"/>
      <c r="J295" s="52"/>
      <c r="K295" s="19"/>
      <c r="L295" s="21"/>
      <c r="M295" s="7"/>
      <c r="N295" s="18">
        <f>SUM(N285:N294)</f>
        <v>2.3053127677911465E-3</v>
      </c>
      <c r="O295" s="7"/>
      <c r="P295" s="55"/>
      <c r="Q295" s="55"/>
      <c r="R295" s="161"/>
      <c r="S295" s="33"/>
      <c r="V295" s="153"/>
      <c r="X295" s="20"/>
      <c r="Y295" s="19"/>
      <c r="Z295" s="24"/>
      <c r="AA295" s="157"/>
      <c r="AB295" s="21"/>
      <c r="AC295" s="178"/>
    </row>
    <row r="296" spans="2:29" ht="12.75" thickTop="1" x14ac:dyDescent="0.2"/>
    <row r="297" spans="2:29" s="44" customFormat="1" x14ac:dyDescent="0.2">
      <c r="D297" s="5" t="s">
        <v>328</v>
      </c>
      <c r="E297" s="2"/>
      <c r="F297" s="2"/>
      <c r="G297" s="33"/>
      <c r="H297" s="22"/>
      <c r="I297" s="25"/>
      <c r="J297" s="49"/>
      <c r="L297" s="4"/>
      <c r="M297" s="7"/>
      <c r="N297" s="8"/>
      <c r="O297" s="7"/>
      <c r="P297" s="10"/>
      <c r="Q297" s="10"/>
      <c r="R297" s="161"/>
      <c r="S297" s="33"/>
      <c r="V297" s="153"/>
      <c r="X297" s="20"/>
      <c r="Y297" s="19"/>
      <c r="Z297" s="22"/>
      <c r="AA297" s="157"/>
      <c r="AB297" s="21"/>
      <c r="AC297" s="178"/>
    </row>
    <row r="298" spans="2:29" s="44" customFormat="1" x14ac:dyDescent="0.2">
      <c r="D298" s="44" t="s">
        <v>327</v>
      </c>
      <c r="E298" s="2"/>
      <c r="F298" s="2"/>
      <c r="G298" s="33"/>
      <c r="H298" s="22"/>
      <c r="I298" s="25"/>
      <c r="J298" s="49"/>
      <c r="L298" s="4"/>
      <c r="M298" s="7"/>
      <c r="N298" s="8">
        <f>N295</f>
        <v>2.3053127677911465E-3</v>
      </c>
      <c r="O298" s="7"/>
      <c r="P298" s="10"/>
      <c r="Q298" s="10"/>
      <c r="R298" s="161"/>
      <c r="S298" s="33"/>
      <c r="V298" s="153"/>
      <c r="X298" s="20"/>
      <c r="Y298" s="19"/>
      <c r="Z298" s="22"/>
      <c r="AA298" s="157"/>
      <c r="AB298" s="21"/>
      <c r="AC298" s="178"/>
    </row>
    <row r="299" spans="2:29" s="44" customFormat="1" x14ac:dyDescent="0.2">
      <c r="B299" s="44" t="s">
        <v>300</v>
      </c>
      <c r="C299" s="44" t="str">
        <f>_xll.BDP(B299,$C$7)</f>
        <v>GBP</v>
      </c>
      <c r="D299" s="44" t="s">
        <v>301</v>
      </c>
      <c r="E299" s="20">
        <f>_xll.BDP(B299,$E$7)</f>
        <v>0.88580999999999999</v>
      </c>
      <c r="F299" s="20">
        <f>_xll.BDP(B299,$F$7)</f>
        <v>0.88131000000000004</v>
      </c>
      <c r="G299" s="36">
        <f t="shared" ref="G299:G308" si="143">IF(OR(F299="#N/A N/A",E299="#N/A N/A"),0,  F299 - E299)</f>
        <v>-4.4999999999999485E-3</v>
      </c>
      <c r="H299" s="24">
        <f t="shared" ref="H299:H308" si="144">IF(OR(E299=0,E299="#N/A N/A"),0,G299 / E299*100)</f>
        <v>-0.50800961831543434</v>
      </c>
      <c r="I299" s="28"/>
      <c r="J299" s="52" t="str">
        <f t="shared" ref="J299:J308" si="145">CONCATENATE(FundCurrency,C299, " Curncy")</f>
        <v>EURGBP Curncy</v>
      </c>
      <c r="K299" s="19">
        <f>IF(C299 = FundCurrency,1,_xll.BDP(J299,$K$7))</f>
        <v>1</v>
      </c>
      <c r="L299" s="21">
        <f>IF(C299 = FundCurrency,1,_xll.BDP(J299,$L$7)*K299)</f>
        <v>0.88131000000000004</v>
      </c>
      <c r="M299" s="7">
        <f>G299*I299</f>
        <v>0</v>
      </c>
      <c r="N299" s="54">
        <f t="shared" ref="N299:N308" si="146">M299 / NAV</f>
        <v>0</v>
      </c>
      <c r="O299" s="7"/>
      <c r="P299" s="55"/>
      <c r="Q299" s="55"/>
      <c r="R299" s="161"/>
      <c r="S299" s="33"/>
      <c r="V299" s="153"/>
      <c r="X299" s="20"/>
      <c r="Y299" s="19"/>
      <c r="Z299" s="24"/>
      <c r="AA299" s="157"/>
      <c r="AB299" s="21"/>
      <c r="AC299" s="178"/>
    </row>
    <row r="300" spans="2:29" s="44" customFormat="1" x14ac:dyDescent="0.2">
      <c r="B300" s="44" t="s">
        <v>302</v>
      </c>
      <c r="C300" s="44" t="str">
        <f>_xll.BDP(B300,$C$7)</f>
        <v>AUD</v>
      </c>
      <c r="D300" s="44" t="s">
        <v>303</v>
      </c>
      <c r="E300" s="20">
        <f>_xll.BDP(B300,$E$7)</f>
        <v>1.56901</v>
      </c>
      <c r="F300" s="20">
        <f>_xll.BDP(B300,$F$7)</f>
        <v>1.56169</v>
      </c>
      <c r="G300" s="36">
        <f t="shared" si="143"/>
        <v>-7.3199999999999932E-3</v>
      </c>
      <c r="H300" s="24">
        <f t="shared" si="144"/>
        <v>-0.46653622347849877</v>
      </c>
      <c r="I300" s="28"/>
      <c r="J300" s="52" t="str">
        <f t="shared" si="145"/>
        <v>EURAUD Curncy</v>
      </c>
      <c r="K300" s="19">
        <f>IF(C300 = FundCurrency,1,_xll.BDP(J300,$K$7))</f>
        <v>1</v>
      </c>
      <c r="L300" s="21">
        <f>IF(C300 = FundCurrency,1,_xll.BDP(J300,$L$7)*K300)</f>
        <v>1.56169</v>
      </c>
      <c r="M300" s="7">
        <f>G300*I300</f>
        <v>0</v>
      </c>
      <c r="N300" s="54">
        <f t="shared" si="146"/>
        <v>0</v>
      </c>
      <c r="O300" s="7"/>
      <c r="P300" s="55"/>
      <c r="Q300" s="55"/>
      <c r="R300" s="161"/>
      <c r="S300" s="33"/>
      <c r="V300" s="153"/>
      <c r="X300" s="20"/>
      <c r="Y300" s="19"/>
      <c r="Z300" s="24"/>
      <c r="AA300" s="157"/>
      <c r="AB300" s="21"/>
      <c r="AC300" s="178"/>
    </row>
    <row r="301" spans="2:29" s="44" customFormat="1" x14ac:dyDescent="0.2">
      <c r="B301" s="44" t="s">
        <v>304</v>
      </c>
      <c r="C301" s="44" t="s">
        <v>93</v>
      </c>
      <c r="D301" s="44" t="s">
        <v>306</v>
      </c>
      <c r="E301" s="20">
        <f>_xll.BDP(B301,$E$7)</f>
        <v>1.4014</v>
      </c>
      <c r="F301" s="20">
        <f>_xll.BDP(B301,$F$7)</f>
        <v>1.3992</v>
      </c>
      <c r="G301" s="36">
        <f t="shared" si="143"/>
        <v>-2.1999999999999797E-3</v>
      </c>
      <c r="H301" s="24">
        <f t="shared" si="144"/>
        <v>-0.15698587127158412</v>
      </c>
      <c r="I301" s="28">
        <v>-61000000</v>
      </c>
      <c r="J301" s="52" t="str">
        <f t="shared" si="145"/>
        <v>EURGBP Curncy</v>
      </c>
      <c r="K301" s="19">
        <f>IF(C301 = FundCurrency,1,_xll.BDP(J301,$K$7))</f>
        <v>1</v>
      </c>
      <c r="L301" s="21">
        <f>IF(C301 = FundCurrency,1,_xll.BDP(J301,$L$7)*K301)</f>
        <v>0.88131000000000004</v>
      </c>
      <c r="M301" s="7">
        <f>G301*I301</f>
        <v>134199.99999999878</v>
      </c>
      <c r="N301" s="54">
        <f t="shared" si="146"/>
        <v>7.8780996546363514E-4</v>
      </c>
      <c r="O301" s="7"/>
      <c r="P301" s="55"/>
      <c r="Q301" s="55"/>
      <c r="R301" s="161"/>
      <c r="S301" s="33"/>
      <c r="V301" s="153"/>
      <c r="X301" s="20"/>
      <c r="Y301" s="19"/>
      <c r="Z301" s="24"/>
      <c r="AA301" s="157"/>
      <c r="AB301" s="21"/>
      <c r="AC301" s="178"/>
    </row>
    <row r="302" spans="2:29" s="44" customFormat="1" x14ac:dyDescent="0.2">
      <c r="B302" s="44" t="s">
        <v>307</v>
      </c>
      <c r="C302" s="44" t="s">
        <v>41</v>
      </c>
      <c r="D302" s="44" t="s">
        <v>309</v>
      </c>
      <c r="E302" s="20">
        <f>_xll.BDP(B302,$E$7)</f>
        <v>7.9828000000000001</v>
      </c>
      <c r="F302" s="20">
        <f>_xll.BDP(B302,$F$7)</f>
        <v>8.0886999999999993</v>
      </c>
      <c r="G302" s="36">
        <f t="shared" si="143"/>
        <v>0.10589999999999922</v>
      </c>
      <c r="H302" s="24">
        <f t="shared" si="144"/>
        <v>1.3266021947186353</v>
      </c>
      <c r="I302" s="28"/>
      <c r="J302" s="52" t="str">
        <f t="shared" si="145"/>
        <v>EURUSD Curncy</v>
      </c>
      <c r="K302" s="19">
        <f>IF(C302 = FundCurrency,1,_xll.BDP(J302,$K$7))</f>
        <v>1</v>
      </c>
      <c r="L302" s="21">
        <f>IF(C302 = FundCurrency,1,_xll.BDP(J302,$L$7)*K302)</f>
        <v>1.2331000000000001</v>
      </c>
      <c r="M302" s="7">
        <f t="shared" ref="M302:M308" si="147">G302*I302</f>
        <v>0</v>
      </c>
      <c r="N302" s="54">
        <f t="shared" si="146"/>
        <v>0</v>
      </c>
      <c r="O302" s="7"/>
      <c r="P302" s="55"/>
      <c r="Q302" s="55"/>
      <c r="R302" s="161"/>
      <c r="S302" s="33"/>
      <c r="V302" s="153"/>
      <c r="X302" s="20"/>
      <c r="Y302" s="19"/>
      <c r="Z302" s="24"/>
      <c r="AA302" s="157"/>
      <c r="AB302" s="21"/>
      <c r="AC302" s="178"/>
    </row>
    <row r="303" spans="2:29" s="44" customFormat="1" x14ac:dyDescent="0.2">
      <c r="B303" s="44" t="s">
        <v>308</v>
      </c>
      <c r="C303" s="44" t="s">
        <v>41</v>
      </c>
      <c r="D303" s="44" t="s">
        <v>311</v>
      </c>
      <c r="E303" s="20">
        <f>_xll.BDP(B303,$E$7)</f>
        <v>56.369799999999998</v>
      </c>
      <c r="F303" s="20">
        <f>_xll.BDP(B303,$F$7)</f>
        <v>56.575000000000003</v>
      </c>
      <c r="G303" s="36">
        <f t="shared" si="143"/>
        <v>0.20520000000000493</v>
      </c>
      <c r="H303" s="24">
        <f t="shared" si="144"/>
        <v>0.36402470826578232</v>
      </c>
      <c r="I303" s="28"/>
      <c r="J303" s="52" t="str">
        <f t="shared" si="145"/>
        <v>EURUSD Curncy</v>
      </c>
      <c r="K303" s="19">
        <f>IF(C303 = FundCurrency,1,_xll.BDP(J303,$K$7))</f>
        <v>1</v>
      </c>
      <c r="L303" s="21">
        <f>IF(C303 = FundCurrency,1,_xll.BDP(J303,$L$7)*K303)</f>
        <v>1.2331000000000001</v>
      </c>
      <c r="M303" s="7">
        <f t="shared" si="147"/>
        <v>0</v>
      </c>
      <c r="N303" s="54">
        <f t="shared" si="146"/>
        <v>0</v>
      </c>
      <c r="O303" s="7"/>
      <c r="P303" s="55"/>
      <c r="Q303" s="55"/>
      <c r="R303" s="161"/>
      <c r="S303" s="33"/>
      <c r="V303" s="153"/>
      <c r="X303" s="20"/>
      <c r="Y303" s="19"/>
      <c r="Z303" s="24"/>
      <c r="AA303" s="157"/>
      <c r="AB303" s="21"/>
      <c r="AC303" s="178"/>
    </row>
    <row r="304" spans="2:29" s="44" customFormat="1" x14ac:dyDescent="0.2">
      <c r="B304" s="44" t="s">
        <v>310</v>
      </c>
      <c r="C304" s="44" t="s">
        <v>93</v>
      </c>
      <c r="D304" s="44" t="s">
        <v>312</v>
      </c>
      <c r="E304" s="20">
        <f>_xll.BDP(B304,$E$7)</f>
        <v>16.365200000000002</v>
      </c>
      <c r="F304" s="20">
        <f>_xll.BDP(B304,$F$7)</f>
        <v>16.437200000000001</v>
      </c>
      <c r="G304" s="36">
        <f t="shared" si="143"/>
        <v>7.1999999999999176E-2</v>
      </c>
      <c r="H304" s="24">
        <f t="shared" si="144"/>
        <v>0.43995795957274692</v>
      </c>
      <c r="I304" s="28"/>
      <c r="J304" s="52" t="str">
        <f t="shared" si="145"/>
        <v>EURGBP Curncy</v>
      </c>
      <c r="K304" s="19">
        <f>IF(C304 = FundCurrency,1,_xll.BDP(J304,$K$7))</f>
        <v>1</v>
      </c>
      <c r="L304" s="21">
        <f>IF(C304 = FundCurrency,1,_xll.BDP(J304,$L$7)*K304)</f>
        <v>0.88131000000000004</v>
      </c>
      <c r="M304" s="7">
        <f t="shared" si="147"/>
        <v>0</v>
      </c>
      <c r="N304" s="54">
        <f t="shared" si="146"/>
        <v>0</v>
      </c>
      <c r="O304" s="7"/>
      <c r="P304" s="55"/>
      <c r="Q304" s="55"/>
      <c r="R304" s="161"/>
      <c r="S304" s="33"/>
      <c r="V304" s="153"/>
      <c r="X304" s="20"/>
      <c r="Y304" s="19"/>
      <c r="Z304" s="24"/>
      <c r="AA304" s="157"/>
      <c r="AB304" s="21"/>
      <c r="AC304" s="178"/>
    </row>
    <row r="305" spans="2:29" s="44" customFormat="1" x14ac:dyDescent="0.2">
      <c r="B305" s="44" t="s">
        <v>314</v>
      </c>
      <c r="C305" s="44" t="s">
        <v>41</v>
      </c>
      <c r="D305" s="44" t="s">
        <v>313</v>
      </c>
      <c r="E305" s="20">
        <f>_xll.BDP(B305,$E$7)</f>
        <v>106.56</v>
      </c>
      <c r="F305" s="20">
        <f>_xll.BDP(B305,$F$7)</f>
        <v>107.26</v>
      </c>
      <c r="G305" s="36">
        <f t="shared" si="143"/>
        <v>0.70000000000000284</v>
      </c>
      <c r="H305" s="24">
        <f t="shared" si="144"/>
        <v>0.65690690690690956</v>
      </c>
      <c r="I305" s="28"/>
      <c r="J305" s="52" t="str">
        <f t="shared" si="145"/>
        <v>EURUSD Curncy</v>
      </c>
      <c r="K305" s="19">
        <f>IF(C305 = FundCurrency,1,_xll.BDP(J305,$K$7))</f>
        <v>1</v>
      </c>
      <c r="L305" s="21">
        <f>IF(C305 = FundCurrency,1,_xll.BDP(J305,$L$7)*K305)</f>
        <v>1.2331000000000001</v>
      </c>
      <c r="M305" s="7">
        <f t="shared" si="147"/>
        <v>0</v>
      </c>
      <c r="N305" s="54">
        <f t="shared" si="146"/>
        <v>0</v>
      </c>
      <c r="O305" s="7"/>
      <c r="P305" s="55"/>
      <c r="Q305" s="55"/>
      <c r="R305" s="161"/>
      <c r="S305" s="33"/>
      <c r="V305" s="153"/>
      <c r="X305" s="20"/>
      <c r="Y305" s="19"/>
      <c r="Z305" s="24"/>
      <c r="AA305" s="157"/>
      <c r="AB305" s="21"/>
      <c r="AC305" s="178"/>
    </row>
    <row r="306" spans="2:29" s="44" customFormat="1" x14ac:dyDescent="0.2">
      <c r="B306" s="44" t="s">
        <v>315</v>
      </c>
      <c r="C306" s="44" t="s">
        <v>41</v>
      </c>
      <c r="D306" s="44" t="s">
        <v>317</v>
      </c>
      <c r="E306" s="20">
        <f>_xll.BDP(B306,$E$7)</f>
        <v>7.8217999999999996</v>
      </c>
      <c r="F306" s="20">
        <f>_xll.BDP(B306,$F$7)</f>
        <v>7.8236999999999997</v>
      </c>
      <c r="G306" s="36">
        <f t="shared" si="143"/>
        <v>1.9000000000000128E-3</v>
      </c>
      <c r="H306" s="24">
        <f t="shared" si="144"/>
        <v>2.4291083893733065E-2</v>
      </c>
      <c r="I306" s="28">
        <v>107000000</v>
      </c>
      <c r="J306" s="52" t="str">
        <f t="shared" si="145"/>
        <v>EURUSD Curncy</v>
      </c>
      <c r="K306" s="19">
        <f>IF(C306 = FundCurrency,1,_xll.BDP(J306,$K$7))</f>
        <v>1</v>
      </c>
      <c r="L306" s="21">
        <f>IF(C306 = FundCurrency,1,_xll.BDP(J306,$L$7)*K306)</f>
        <v>1.2331000000000001</v>
      </c>
      <c r="M306" s="7">
        <f t="shared" si="147"/>
        <v>203300.00000000137</v>
      </c>
      <c r="N306" s="54">
        <f t="shared" si="146"/>
        <v>1.1934557822560325E-3</v>
      </c>
      <c r="O306" s="7"/>
      <c r="P306" s="55"/>
      <c r="Q306" s="55"/>
      <c r="R306" s="161"/>
      <c r="S306" s="33"/>
      <c r="V306" s="153"/>
      <c r="X306" s="20"/>
      <c r="Y306" s="19"/>
      <c r="Z306" s="24"/>
      <c r="AA306" s="157"/>
      <c r="AB306" s="21"/>
      <c r="AC306" s="178"/>
    </row>
    <row r="307" spans="2:29" s="44" customFormat="1" x14ac:dyDescent="0.2">
      <c r="B307" s="44" t="s">
        <v>316</v>
      </c>
      <c r="C307" s="44" t="s">
        <v>41</v>
      </c>
      <c r="D307" s="44" t="s">
        <v>318</v>
      </c>
      <c r="E307" s="20">
        <f>_xll.BDP(B307,$E$7)</f>
        <v>1.2641</v>
      </c>
      <c r="F307" s="20">
        <f>_xll.BDP(B307,$F$7)</f>
        <v>1.2664</v>
      </c>
      <c r="G307" s="36">
        <f t="shared" si="143"/>
        <v>2.2999999999999687E-3</v>
      </c>
      <c r="H307" s="24">
        <f t="shared" si="144"/>
        <v>0.18194763072541481</v>
      </c>
      <c r="I307" s="28">
        <v>24000000</v>
      </c>
      <c r="J307" s="52" t="str">
        <f t="shared" si="145"/>
        <v>EURUSD Curncy</v>
      </c>
      <c r="K307" s="19">
        <f>IF(C307 = FundCurrency,1,_xll.BDP(J307,$K$7))</f>
        <v>1</v>
      </c>
      <c r="L307" s="21">
        <f>IF(C307 = FundCurrency,1,_xll.BDP(J307,$L$7)*K307)</f>
        <v>1.2331000000000001</v>
      </c>
      <c r="M307" s="7">
        <f t="shared" si="147"/>
        <v>55199.999999999251</v>
      </c>
      <c r="N307" s="54">
        <f t="shared" si="146"/>
        <v>3.2404702007147887E-4</v>
      </c>
      <c r="O307" s="7"/>
      <c r="P307" s="55"/>
      <c r="Q307" s="55"/>
      <c r="R307" s="161"/>
      <c r="S307" s="33"/>
      <c r="V307" s="153"/>
      <c r="X307" s="20"/>
      <c r="Y307" s="19"/>
      <c r="Z307" s="24"/>
      <c r="AA307" s="157"/>
      <c r="AB307" s="21"/>
      <c r="AC307" s="178"/>
    </row>
    <row r="308" spans="2:29" s="44" customFormat="1" x14ac:dyDescent="0.2">
      <c r="B308" s="44" t="s">
        <v>319</v>
      </c>
      <c r="C308" s="44" t="s">
        <v>41</v>
      </c>
      <c r="D308" s="44" t="s">
        <v>320</v>
      </c>
      <c r="E308" s="20">
        <f>_xll.BDP(B308,$E$7)</f>
        <v>1.2413000000000001</v>
      </c>
      <c r="F308" s="20">
        <f>_xll.BDP(B308,$F$7)</f>
        <v>1.2331000000000001</v>
      </c>
      <c r="G308" s="36">
        <f t="shared" si="143"/>
        <v>-8.1999999999999851E-3</v>
      </c>
      <c r="H308" s="24">
        <f t="shared" si="144"/>
        <v>-0.66059776041246954</v>
      </c>
      <c r="I308" s="28"/>
      <c r="J308" s="52" t="str">
        <f t="shared" si="145"/>
        <v>EURUSD Curncy</v>
      </c>
      <c r="K308" s="19">
        <f>IF(C308 = FundCurrency,1,_xll.BDP(J308,$K$7))</f>
        <v>1</v>
      </c>
      <c r="L308" s="21">
        <f>IF(C308 = FundCurrency,1,_xll.BDP(J308,$L$7)*K308)</f>
        <v>1.2331000000000001</v>
      </c>
      <c r="M308" s="7">
        <f t="shared" si="147"/>
        <v>0</v>
      </c>
      <c r="N308" s="54">
        <f t="shared" si="146"/>
        <v>0</v>
      </c>
      <c r="O308" s="7"/>
      <c r="P308" s="55"/>
      <c r="Q308" s="55"/>
      <c r="R308" s="161"/>
      <c r="S308" s="33"/>
      <c r="V308" s="153"/>
      <c r="X308" s="20"/>
      <c r="Y308" s="19"/>
      <c r="Z308" s="24"/>
      <c r="AA308" s="157"/>
      <c r="AB308" s="21"/>
      <c r="AC308" s="178"/>
    </row>
    <row r="309" spans="2:29" s="44" customFormat="1" ht="12.75" thickBot="1" x14ac:dyDescent="0.25">
      <c r="E309" s="20"/>
      <c r="F309" s="20"/>
      <c r="G309" s="36"/>
      <c r="H309" s="24"/>
      <c r="I309" s="28"/>
      <c r="J309" s="52"/>
      <c r="K309" s="19"/>
      <c r="L309" s="21"/>
      <c r="M309" s="7"/>
      <c r="N309" s="18">
        <f>SUM(N298:N308)</f>
        <v>4.6106255355822931E-3</v>
      </c>
      <c r="O309" s="7"/>
      <c r="P309" s="55"/>
      <c r="Q309" s="55"/>
      <c r="R309" s="161"/>
      <c r="S309" s="33"/>
      <c r="V309" s="153"/>
      <c r="X309" s="20"/>
      <c r="Y309" s="19"/>
      <c r="Z309" s="24"/>
      <c r="AA309" s="157"/>
      <c r="AB309" s="21"/>
      <c r="AC309" s="178"/>
    </row>
    <row r="310" spans="2:29" ht="12.75" thickTop="1" x14ac:dyDescent="0.2"/>
    <row r="311" spans="2:29" s="44" customFormat="1" x14ac:dyDescent="0.2">
      <c r="D311" s="5" t="s">
        <v>329</v>
      </c>
      <c r="E311" s="2"/>
      <c r="F311" s="2"/>
      <c r="G311" s="33"/>
      <c r="H311" s="22"/>
      <c r="I311" s="25"/>
      <c r="J311" s="49"/>
      <c r="L311" s="4"/>
      <c r="M311" s="7"/>
      <c r="N311" s="8"/>
      <c r="O311" s="7"/>
      <c r="P311" s="10"/>
      <c r="Q311" s="10"/>
      <c r="R311" s="161"/>
      <c r="S311" s="33"/>
      <c r="V311" s="153"/>
      <c r="X311" s="20"/>
      <c r="Y311" s="19"/>
      <c r="Z311" s="22"/>
      <c r="AA311" s="157"/>
      <c r="AB311" s="21"/>
      <c r="AC311" s="178"/>
    </row>
    <row r="312" spans="2:29" s="44" customFormat="1" x14ac:dyDescent="0.2">
      <c r="D312" s="44" t="s">
        <v>327</v>
      </c>
      <c r="E312" s="2"/>
      <c r="F312" s="2"/>
      <c r="G312" s="33"/>
      <c r="H312" s="22"/>
      <c r="I312" s="25"/>
      <c r="J312" s="49"/>
      <c r="L312" s="4"/>
      <c r="M312" s="7"/>
      <c r="N312" s="8">
        <f>N295</f>
        <v>2.3053127677911465E-3</v>
      </c>
      <c r="O312" s="7"/>
      <c r="P312" s="10"/>
      <c r="Q312" s="10"/>
      <c r="R312" s="161"/>
      <c r="S312" s="33"/>
      <c r="V312" s="153"/>
      <c r="X312" s="20"/>
      <c r="Y312" s="19"/>
      <c r="Z312" s="22"/>
      <c r="AA312" s="157"/>
      <c r="AB312" s="21"/>
      <c r="AC312" s="178"/>
    </row>
    <row r="313" spans="2:29" s="44" customFormat="1" x14ac:dyDescent="0.2">
      <c r="B313" s="44" t="s">
        <v>300</v>
      </c>
      <c r="C313" s="44" t="str">
        <f>_xll.BDP(B313,$C$7)</f>
        <v>GBP</v>
      </c>
      <c r="D313" s="44" t="s">
        <v>301</v>
      </c>
      <c r="E313" s="20">
        <f>_xll.BDP(B313,$E$7)</f>
        <v>0.88580999999999999</v>
      </c>
      <c r="F313" s="20">
        <f>_xll.BDP(B313,$F$7)</f>
        <v>0.88131000000000004</v>
      </c>
      <c r="G313" s="36">
        <f t="shared" ref="G313:G322" si="148">IF(OR(F313="#N/A N/A",E313="#N/A N/A"),0,  F313 - E313)</f>
        <v>-4.4999999999999485E-3</v>
      </c>
      <c r="H313" s="24">
        <f t="shared" ref="H313:H322" si="149">IF(OR(E313=0,E313="#N/A N/A"),0,G313 / E313*100)</f>
        <v>-0.50800961831543434</v>
      </c>
      <c r="I313" s="28"/>
      <c r="J313" s="52" t="str">
        <f t="shared" ref="J313:J322" si="150">CONCATENATE(FundCurrency,C313, " Curncy")</f>
        <v>EURGBP Curncy</v>
      </c>
      <c r="K313" s="19">
        <f>IF(C313 = FundCurrency,1,_xll.BDP(J313,$K$7))</f>
        <v>1</v>
      </c>
      <c r="L313" s="21">
        <f>IF(C313 = FundCurrency,1,_xll.BDP(J313,$L$7)*K313)</f>
        <v>0.88131000000000004</v>
      </c>
      <c r="M313" s="7">
        <f>G313*I313</f>
        <v>0</v>
      </c>
      <c r="N313" s="54">
        <f t="shared" ref="N313:N322" si="151">M313 / NAV</f>
        <v>0</v>
      </c>
      <c r="O313" s="7"/>
      <c r="P313" s="55"/>
      <c r="Q313" s="55"/>
      <c r="R313" s="161"/>
      <c r="S313" s="33"/>
      <c r="V313" s="153"/>
      <c r="X313" s="20"/>
      <c r="Y313" s="19"/>
      <c r="Z313" s="24"/>
      <c r="AA313" s="157"/>
      <c r="AB313" s="21"/>
      <c r="AC313" s="178"/>
    </row>
    <row r="314" spans="2:29" s="44" customFormat="1" x14ac:dyDescent="0.2">
      <c r="B314" s="44" t="s">
        <v>302</v>
      </c>
      <c r="C314" s="44" t="str">
        <f>_xll.BDP(B314,$C$7)</f>
        <v>AUD</v>
      </c>
      <c r="D314" s="44" t="s">
        <v>303</v>
      </c>
      <c r="E314" s="20">
        <f>_xll.BDP(B314,$E$7)</f>
        <v>1.56901</v>
      </c>
      <c r="F314" s="20">
        <f>_xll.BDP(B314,$F$7)</f>
        <v>1.56169</v>
      </c>
      <c r="G314" s="36">
        <f t="shared" si="148"/>
        <v>-7.3199999999999932E-3</v>
      </c>
      <c r="H314" s="24">
        <f t="shared" si="149"/>
        <v>-0.46653622347849877</v>
      </c>
      <c r="I314" s="28"/>
      <c r="J314" s="52" t="str">
        <f t="shared" si="150"/>
        <v>EURAUD Curncy</v>
      </c>
      <c r="K314" s="19">
        <f>IF(C314 = FundCurrency,1,_xll.BDP(J314,$K$7))</f>
        <v>1</v>
      </c>
      <c r="L314" s="21">
        <f>IF(C314 = FundCurrency,1,_xll.BDP(J314,$L$7)*K314)</f>
        <v>1.56169</v>
      </c>
      <c r="M314" s="7">
        <f>G314*I314</f>
        <v>0</v>
      </c>
      <c r="N314" s="54">
        <f t="shared" si="151"/>
        <v>0</v>
      </c>
      <c r="O314" s="7"/>
      <c r="P314" s="55"/>
      <c r="Q314" s="55"/>
      <c r="R314" s="161"/>
      <c r="S314" s="33"/>
      <c r="V314" s="153"/>
      <c r="X314" s="20"/>
      <c r="Y314" s="19"/>
      <c r="Z314" s="24"/>
      <c r="AA314" s="157"/>
      <c r="AB314" s="21"/>
      <c r="AC314" s="178"/>
    </row>
    <row r="315" spans="2:29" s="44" customFormat="1" x14ac:dyDescent="0.2">
      <c r="B315" s="44" t="s">
        <v>304</v>
      </c>
      <c r="C315" s="44" t="s">
        <v>93</v>
      </c>
      <c r="D315" s="44" t="s">
        <v>306</v>
      </c>
      <c r="E315" s="20">
        <f>_xll.BDP(B315,$E$7)</f>
        <v>1.4014</v>
      </c>
      <c r="F315" s="20">
        <f>_xll.BDP(B315,$F$7)</f>
        <v>1.3992</v>
      </c>
      <c r="G315" s="36">
        <f t="shared" si="148"/>
        <v>-2.1999999999999797E-3</v>
      </c>
      <c r="H315" s="24">
        <f t="shared" si="149"/>
        <v>-0.15698587127158412</v>
      </c>
      <c r="I315" s="28">
        <v>-61000000</v>
      </c>
      <c r="J315" s="52" t="str">
        <f t="shared" si="150"/>
        <v>EURGBP Curncy</v>
      </c>
      <c r="K315" s="19">
        <f>IF(C315 = FundCurrency,1,_xll.BDP(J315,$K$7))</f>
        <v>1</v>
      </c>
      <c r="L315" s="21">
        <f>IF(C315 = FundCurrency,1,_xll.BDP(J315,$L$7)*K315)</f>
        <v>0.88131000000000004</v>
      </c>
      <c r="M315" s="7">
        <f>G315*I315</f>
        <v>134199.99999999878</v>
      </c>
      <c r="N315" s="54">
        <f t="shared" si="151"/>
        <v>7.8780996546363514E-4</v>
      </c>
      <c r="O315" s="7"/>
      <c r="P315" s="55"/>
      <c r="Q315" s="55"/>
      <c r="R315" s="161"/>
      <c r="S315" s="33"/>
      <c r="V315" s="153"/>
      <c r="X315" s="20"/>
      <c r="Y315" s="19"/>
      <c r="Z315" s="24"/>
      <c r="AA315" s="157"/>
      <c r="AB315" s="21"/>
      <c r="AC315" s="178"/>
    </row>
    <row r="316" spans="2:29" s="44" customFormat="1" x14ac:dyDescent="0.2">
      <c r="B316" s="44" t="s">
        <v>307</v>
      </c>
      <c r="C316" s="44" t="s">
        <v>41</v>
      </c>
      <c r="D316" s="44" t="s">
        <v>309</v>
      </c>
      <c r="E316" s="20">
        <f>_xll.BDP(B316,$E$7)</f>
        <v>7.9828000000000001</v>
      </c>
      <c r="F316" s="20">
        <f>_xll.BDP(B316,$F$7)</f>
        <v>8.0886999999999993</v>
      </c>
      <c r="G316" s="36">
        <f t="shared" si="148"/>
        <v>0.10589999999999922</v>
      </c>
      <c r="H316" s="24">
        <f t="shared" si="149"/>
        <v>1.3266021947186353</v>
      </c>
      <c r="I316" s="28"/>
      <c r="J316" s="52" t="str">
        <f t="shared" si="150"/>
        <v>EURUSD Curncy</v>
      </c>
      <c r="K316" s="19">
        <f>IF(C316 = FundCurrency,1,_xll.BDP(J316,$K$7))</f>
        <v>1</v>
      </c>
      <c r="L316" s="21">
        <f>IF(C316 = FundCurrency,1,_xll.BDP(J316,$L$7)*K316)</f>
        <v>1.2331000000000001</v>
      </c>
      <c r="M316" s="7">
        <f t="shared" ref="M316:M322" si="152">G316*I316</f>
        <v>0</v>
      </c>
      <c r="N316" s="54">
        <f t="shared" si="151"/>
        <v>0</v>
      </c>
      <c r="O316" s="7"/>
      <c r="P316" s="55"/>
      <c r="Q316" s="55"/>
      <c r="R316" s="161"/>
      <c r="S316" s="33"/>
      <c r="V316" s="153"/>
      <c r="X316" s="20"/>
      <c r="Y316" s="19"/>
      <c r="Z316" s="24"/>
      <c r="AA316" s="157"/>
      <c r="AB316" s="21"/>
      <c r="AC316" s="178"/>
    </row>
    <row r="317" spans="2:29" s="44" customFormat="1" x14ac:dyDescent="0.2">
      <c r="B317" s="44" t="s">
        <v>308</v>
      </c>
      <c r="C317" s="44" t="s">
        <v>41</v>
      </c>
      <c r="D317" s="44" t="s">
        <v>311</v>
      </c>
      <c r="E317" s="20">
        <f>_xll.BDP(B317,$E$7)</f>
        <v>56.369799999999998</v>
      </c>
      <c r="F317" s="20">
        <f>_xll.BDP(B317,$F$7)</f>
        <v>56.575000000000003</v>
      </c>
      <c r="G317" s="36">
        <f t="shared" si="148"/>
        <v>0.20520000000000493</v>
      </c>
      <c r="H317" s="24">
        <f t="shared" si="149"/>
        <v>0.36402470826578232</v>
      </c>
      <c r="I317" s="28"/>
      <c r="J317" s="52" t="str">
        <f t="shared" si="150"/>
        <v>EURUSD Curncy</v>
      </c>
      <c r="K317" s="19">
        <f>IF(C317 = FundCurrency,1,_xll.BDP(J317,$K$7))</f>
        <v>1</v>
      </c>
      <c r="L317" s="21">
        <f>IF(C317 = FundCurrency,1,_xll.BDP(J317,$L$7)*K317)</f>
        <v>1.2331000000000001</v>
      </c>
      <c r="M317" s="7">
        <f t="shared" si="152"/>
        <v>0</v>
      </c>
      <c r="N317" s="54">
        <f t="shared" si="151"/>
        <v>0</v>
      </c>
      <c r="O317" s="7"/>
      <c r="P317" s="55"/>
      <c r="Q317" s="55"/>
      <c r="R317" s="161"/>
      <c r="S317" s="33"/>
      <c r="V317" s="153"/>
      <c r="X317" s="20"/>
      <c r="Y317" s="19"/>
      <c r="Z317" s="24"/>
      <c r="AA317" s="157"/>
      <c r="AB317" s="21"/>
      <c r="AC317" s="178"/>
    </row>
    <row r="318" spans="2:29" s="44" customFormat="1" x14ac:dyDescent="0.2">
      <c r="B318" s="44" t="s">
        <v>310</v>
      </c>
      <c r="C318" s="44" t="s">
        <v>93</v>
      </c>
      <c r="D318" s="44" t="s">
        <v>312</v>
      </c>
      <c r="E318" s="20">
        <f>_xll.BDP(B318,$E$7)</f>
        <v>16.365200000000002</v>
      </c>
      <c r="F318" s="20">
        <f>_xll.BDP(B318,$F$7)</f>
        <v>16.437200000000001</v>
      </c>
      <c r="G318" s="36">
        <f t="shared" si="148"/>
        <v>7.1999999999999176E-2</v>
      </c>
      <c r="H318" s="24">
        <f t="shared" si="149"/>
        <v>0.43995795957274692</v>
      </c>
      <c r="I318" s="28"/>
      <c r="J318" s="52" t="str">
        <f t="shared" si="150"/>
        <v>EURGBP Curncy</v>
      </c>
      <c r="K318" s="19">
        <f>IF(C318 = FundCurrency,1,_xll.BDP(J318,$K$7))</f>
        <v>1</v>
      </c>
      <c r="L318" s="21">
        <f>IF(C318 = FundCurrency,1,_xll.BDP(J318,$L$7)*K318)</f>
        <v>0.88131000000000004</v>
      </c>
      <c r="M318" s="7">
        <f t="shared" si="152"/>
        <v>0</v>
      </c>
      <c r="N318" s="54">
        <f t="shared" si="151"/>
        <v>0</v>
      </c>
      <c r="O318" s="7"/>
      <c r="P318" s="55"/>
      <c r="Q318" s="55"/>
      <c r="R318" s="161"/>
      <c r="S318" s="33"/>
      <c r="V318" s="153"/>
      <c r="X318" s="20"/>
      <c r="Y318" s="19"/>
      <c r="Z318" s="24"/>
      <c r="AA318" s="157"/>
      <c r="AB318" s="21"/>
      <c r="AC318" s="178"/>
    </row>
    <row r="319" spans="2:29" s="44" customFormat="1" x14ac:dyDescent="0.2">
      <c r="B319" s="44" t="s">
        <v>314</v>
      </c>
      <c r="C319" s="44" t="s">
        <v>41</v>
      </c>
      <c r="D319" s="44" t="s">
        <v>313</v>
      </c>
      <c r="E319" s="20">
        <f>_xll.BDP(B319,$E$7)</f>
        <v>106.56</v>
      </c>
      <c r="F319" s="20">
        <f>_xll.BDP(B319,$F$7)</f>
        <v>107.26</v>
      </c>
      <c r="G319" s="36">
        <f t="shared" si="148"/>
        <v>0.70000000000000284</v>
      </c>
      <c r="H319" s="24">
        <f t="shared" si="149"/>
        <v>0.65690690690690956</v>
      </c>
      <c r="I319" s="28"/>
      <c r="J319" s="52" t="str">
        <f t="shared" si="150"/>
        <v>EURUSD Curncy</v>
      </c>
      <c r="K319" s="19">
        <f>IF(C319 = FundCurrency,1,_xll.BDP(J319,$K$7))</f>
        <v>1</v>
      </c>
      <c r="L319" s="21">
        <f>IF(C319 = FundCurrency,1,_xll.BDP(J319,$L$7)*K319)</f>
        <v>1.2331000000000001</v>
      </c>
      <c r="M319" s="7">
        <f t="shared" si="152"/>
        <v>0</v>
      </c>
      <c r="N319" s="54">
        <f t="shared" si="151"/>
        <v>0</v>
      </c>
      <c r="O319" s="7"/>
      <c r="P319" s="55"/>
      <c r="Q319" s="55"/>
      <c r="R319" s="161"/>
      <c r="S319" s="33"/>
      <c r="V319" s="153"/>
      <c r="X319" s="20"/>
      <c r="Y319" s="19"/>
      <c r="Z319" s="24"/>
      <c r="AA319" s="157"/>
      <c r="AB319" s="21"/>
      <c r="AC319" s="178"/>
    </row>
    <row r="320" spans="2:29" s="44" customFormat="1" x14ac:dyDescent="0.2">
      <c r="B320" s="44" t="s">
        <v>315</v>
      </c>
      <c r="C320" s="44" t="s">
        <v>41</v>
      </c>
      <c r="D320" s="44" t="s">
        <v>317</v>
      </c>
      <c r="E320" s="20">
        <f>_xll.BDP(B320,$E$7)</f>
        <v>7.8217999999999996</v>
      </c>
      <c r="F320" s="20">
        <f>_xll.BDP(B320,$F$7)</f>
        <v>7.8236999999999997</v>
      </c>
      <c r="G320" s="36">
        <f t="shared" si="148"/>
        <v>1.9000000000000128E-3</v>
      </c>
      <c r="H320" s="24">
        <f t="shared" si="149"/>
        <v>2.4291083893733065E-2</v>
      </c>
      <c r="I320" s="28">
        <v>107000000</v>
      </c>
      <c r="J320" s="52" t="str">
        <f t="shared" si="150"/>
        <v>EURUSD Curncy</v>
      </c>
      <c r="K320" s="19">
        <f>IF(C320 = FundCurrency,1,_xll.BDP(J320,$K$7))</f>
        <v>1</v>
      </c>
      <c r="L320" s="21">
        <f>IF(C320 = FundCurrency,1,_xll.BDP(J320,$L$7)*K320)</f>
        <v>1.2331000000000001</v>
      </c>
      <c r="M320" s="7">
        <f t="shared" si="152"/>
        <v>203300.00000000137</v>
      </c>
      <c r="N320" s="54">
        <f t="shared" si="151"/>
        <v>1.1934557822560325E-3</v>
      </c>
      <c r="O320" s="7"/>
      <c r="P320" s="55"/>
      <c r="Q320" s="55"/>
      <c r="R320" s="161"/>
      <c r="S320" s="33"/>
      <c r="V320" s="153"/>
      <c r="X320" s="20"/>
      <c r="Y320" s="19"/>
      <c r="Z320" s="24"/>
      <c r="AA320" s="157"/>
      <c r="AB320" s="21"/>
      <c r="AC320" s="178"/>
    </row>
    <row r="321" spans="2:29" s="44" customFormat="1" x14ac:dyDescent="0.2">
      <c r="B321" s="44" t="s">
        <v>316</v>
      </c>
      <c r="C321" s="44" t="s">
        <v>41</v>
      </c>
      <c r="D321" s="44" t="s">
        <v>318</v>
      </c>
      <c r="E321" s="20">
        <f>_xll.BDP(B321,$E$7)</f>
        <v>1.2641</v>
      </c>
      <c r="F321" s="20">
        <f>_xll.BDP(B321,$F$7)</f>
        <v>1.2664</v>
      </c>
      <c r="G321" s="36">
        <f t="shared" si="148"/>
        <v>2.2999999999999687E-3</v>
      </c>
      <c r="H321" s="24">
        <f t="shared" si="149"/>
        <v>0.18194763072541481</v>
      </c>
      <c r="I321" s="28">
        <v>24000000</v>
      </c>
      <c r="J321" s="52" t="str">
        <f t="shared" si="150"/>
        <v>EURUSD Curncy</v>
      </c>
      <c r="K321" s="19">
        <f>IF(C321 = FundCurrency,1,_xll.BDP(J321,$K$7))</f>
        <v>1</v>
      </c>
      <c r="L321" s="21">
        <f>IF(C321 = FundCurrency,1,_xll.BDP(J321,$L$7)*K321)</f>
        <v>1.2331000000000001</v>
      </c>
      <c r="M321" s="7">
        <f t="shared" si="152"/>
        <v>55199.999999999251</v>
      </c>
      <c r="N321" s="54">
        <f t="shared" si="151"/>
        <v>3.2404702007147887E-4</v>
      </c>
      <c r="O321" s="7"/>
      <c r="P321" s="55"/>
      <c r="Q321" s="55"/>
      <c r="R321" s="161"/>
      <c r="S321" s="33"/>
      <c r="V321" s="153"/>
      <c r="X321" s="20"/>
      <c r="Y321" s="19"/>
      <c r="Z321" s="24"/>
      <c r="AA321" s="157"/>
      <c r="AB321" s="21"/>
      <c r="AC321" s="178"/>
    </row>
    <row r="322" spans="2:29" s="44" customFormat="1" x14ac:dyDescent="0.2">
      <c r="B322" s="44" t="s">
        <v>319</v>
      </c>
      <c r="C322" s="44" t="s">
        <v>41</v>
      </c>
      <c r="D322" s="44" t="s">
        <v>320</v>
      </c>
      <c r="E322" s="20">
        <f>_xll.BDP(B322,$E$7)</f>
        <v>1.2413000000000001</v>
      </c>
      <c r="F322" s="20">
        <f>_xll.BDP(B322,$F$7)</f>
        <v>1.2331000000000001</v>
      </c>
      <c r="G322" s="36">
        <f t="shared" si="148"/>
        <v>-8.1999999999999851E-3</v>
      </c>
      <c r="H322" s="24">
        <f t="shared" si="149"/>
        <v>-0.66059776041246954</v>
      </c>
      <c r="I322" s="28"/>
      <c r="J322" s="52" t="str">
        <f t="shared" si="150"/>
        <v>EURUSD Curncy</v>
      </c>
      <c r="K322" s="19">
        <f>IF(C322 = FundCurrency,1,_xll.BDP(J322,$K$7))</f>
        <v>1</v>
      </c>
      <c r="L322" s="21">
        <f>IF(C322 = FundCurrency,1,_xll.BDP(J322,$L$7)*K322)</f>
        <v>1.2331000000000001</v>
      </c>
      <c r="M322" s="7">
        <f t="shared" si="152"/>
        <v>0</v>
      </c>
      <c r="N322" s="54">
        <f t="shared" si="151"/>
        <v>0</v>
      </c>
      <c r="O322" s="7"/>
      <c r="P322" s="55"/>
      <c r="Q322" s="55"/>
      <c r="R322" s="161"/>
      <c r="S322" s="33"/>
      <c r="V322" s="153"/>
      <c r="X322" s="20"/>
      <c r="Y322" s="19"/>
      <c r="Z322" s="24"/>
      <c r="AA322" s="157"/>
      <c r="AB322" s="21"/>
      <c r="AC322" s="178"/>
    </row>
    <row r="323" spans="2:29" ht="12.75" thickBot="1" x14ac:dyDescent="0.25">
      <c r="N323" s="18">
        <f>SUM(N312:N322)</f>
        <v>4.6106255355822931E-3</v>
      </c>
    </row>
    <row r="324" spans="2:29" ht="12.75" thickTop="1" x14ac:dyDescent="0.2"/>
  </sheetData>
  <dataConsolidate/>
  <mergeCells count="5">
    <mergeCell ref="X6:AC6"/>
    <mergeCell ref="I1:L1"/>
    <mergeCell ref="M1:N1"/>
    <mergeCell ref="O1:P1"/>
    <mergeCell ref="Q1:R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Portfolio</vt:lpstr>
      <vt:lpstr>FundCurrency</vt:lpstr>
      <vt:lpstr>NAV</vt:lpstr>
      <vt:lpstr>PreviousNAV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Poore</dc:creator>
  <cp:lastModifiedBy>Geoff Poore</cp:lastModifiedBy>
  <dcterms:created xsi:type="dcterms:W3CDTF">2018-02-09T10:26:25Z</dcterms:created>
  <dcterms:modified xsi:type="dcterms:W3CDTF">2018-02-20T16:18:50Z</dcterms:modified>
</cp:coreProperties>
</file>