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H74" i="1" s="1"/>
  <c r="F73" i="1"/>
  <c r="H73" i="1" s="1"/>
  <c r="F72" i="1"/>
  <c r="H72" i="1" s="1"/>
  <c r="F71" i="1"/>
  <c r="G71" i="1" s="1"/>
  <c r="F70" i="1"/>
  <c r="H70" i="1" s="1"/>
  <c r="F69" i="1"/>
  <c r="H69" i="1" s="1"/>
  <c r="F68" i="1"/>
  <c r="H68" i="1" s="1"/>
  <c r="F67" i="1"/>
  <c r="G67" i="1" s="1"/>
  <c r="F66" i="1"/>
  <c r="H66" i="1" s="1"/>
  <c r="I55" i="1"/>
  <c r="I56" i="1"/>
  <c r="I57" i="1"/>
  <c r="I58" i="1"/>
  <c r="I59" i="1"/>
  <c r="I60" i="1"/>
  <c r="I61" i="1"/>
  <c r="I62" i="1"/>
  <c r="I54" i="1"/>
  <c r="F170" i="1"/>
  <c r="F171" i="1"/>
  <c r="F172" i="1"/>
  <c r="F173" i="1"/>
  <c r="F174" i="1"/>
  <c r="F175" i="1"/>
  <c r="F169" i="1"/>
  <c r="E169" i="1"/>
  <c r="E170" i="1"/>
  <c r="E171" i="1"/>
  <c r="E172" i="1"/>
  <c r="E173" i="1"/>
  <c r="E174" i="1"/>
  <c r="E175" i="1"/>
  <c r="F157" i="1"/>
  <c r="F158" i="1"/>
  <c r="F159" i="1"/>
  <c r="F160" i="1"/>
  <c r="F161" i="1"/>
  <c r="F162" i="1"/>
  <c r="F163" i="1"/>
  <c r="F164" i="1"/>
  <c r="F156" i="1"/>
  <c r="E157" i="1"/>
  <c r="E158" i="1"/>
  <c r="E159" i="1"/>
  <c r="E160" i="1"/>
  <c r="E161" i="1"/>
  <c r="E162" i="1"/>
  <c r="E163" i="1"/>
  <c r="E164" i="1"/>
  <c r="E156" i="1"/>
  <c r="L143" i="1"/>
  <c r="K144" i="1"/>
  <c r="K145" i="1"/>
  <c r="K146" i="1"/>
  <c r="K147" i="1"/>
  <c r="K148" i="1"/>
  <c r="K149" i="1"/>
  <c r="K150" i="1"/>
  <c r="K151" i="1"/>
  <c r="K143" i="1"/>
  <c r="G144" i="1"/>
  <c r="H144" i="1" s="1"/>
  <c r="G145" i="1"/>
  <c r="L145" i="1" s="1"/>
  <c r="G146" i="1"/>
  <c r="L146" i="1" s="1"/>
  <c r="G147" i="1"/>
  <c r="L147" i="1" s="1"/>
  <c r="G148" i="1"/>
  <c r="H148" i="1" s="1"/>
  <c r="G149" i="1"/>
  <c r="L149" i="1" s="1"/>
  <c r="G150" i="1"/>
  <c r="L150" i="1" s="1"/>
  <c r="G151" i="1"/>
  <c r="L151" i="1" s="1"/>
  <c r="G143" i="1"/>
  <c r="H143" i="1" s="1"/>
  <c r="F144" i="1"/>
  <c r="F145" i="1"/>
  <c r="F146" i="1"/>
  <c r="F147" i="1"/>
  <c r="F148" i="1"/>
  <c r="F149" i="1"/>
  <c r="F150" i="1"/>
  <c r="F151" i="1"/>
  <c r="F143" i="1"/>
  <c r="G134" i="1"/>
  <c r="G135" i="1"/>
  <c r="G136" i="1"/>
  <c r="G137" i="1"/>
  <c r="G138" i="1"/>
  <c r="G133" i="1"/>
  <c r="F134" i="1"/>
  <c r="F135" i="1"/>
  <c r="F136" i="1"/>
  <c r="F137" i="1"/>
  <c r="F138" i="1"/>
  <c r="F133" i="1"/>
  <c r="E134" i="1"/>
  <c r="E135" i="1"/>
  <c r="E136" i="1"/>
  <c r="E137" i="1"/>
  <c r="E138" i="1"/>
  <c r="E133" i="1"/>
  <c r="D134" i="1"/>
  <c r="D135" i="1"/>
  <c r="D136" i="1"/>
  <c r="D137" i="1"/>
  <c r="D138" i="1"/>
  <c r="D133" i="1"/>
  <c r="G126" i="1"/>
  <c r="G127" i="1"/>
  <c r="G128" i="1"/>
  <c r="G129" i="1"/>
  <c r="G125" i="1"/>
  <c r="F126" i="1"/>
  <c r="F127" i="1"/>
  <c r="F128" i="1"/>
  <c r="F129" i="1"/>
  <c r="F125" i="1"/>
  <c r="E126" i="1"/>
  <c r="E127" i="1"/>
  <c r="E128" i="1"/>
  <c r="E129" i="1"/>
  <c r="E125" i="1"/>
  <c r="D126" i="1"/>
  <c r="D127" i="1"/>
  <c r="D128" i="1"/>
  <c r="D129" i="1"/>
  <c r="D125" i="1"/>
  <c r="C126" i="1"/>
  <c r="C127" i="1"/>
  <c r="C128" i="1"/>
  <c r="C129" i="1"/>
  <c r="C125" i="1"/>
  <c r="E111" i="1"/>
  <c r="E112" i="1"/>
  <c r="E113" i="1"/>
  <c r="E114" i="1"/>
  <c r="E115" i="1"/>
  <c r="E116" i="1"/>
  <c r="E117" i="1"/>
  <c r="E118" i="1"/>
  <c r="E119" i="1"/>
  <c r="E110" i="1"/>
  <c r="D111" i="1"/>
  <c r="D112" i="1"/>
  <c r="D113" i="1"/>
  <c r="D114" i="1"/>
  <c r="D115" i="1"/>
  <c r="D116" i="1"/>
  <c r="D117" i="1"/>
  <c r="D118" i="1"/>
  <c r="D119" i="1"/>
  <c r="D110" i="1"/>
  <c r="F96" i="1"/>
  <c r="F97" i="1"/>
  <c r="F98" i="1"/>
  <c r="F99" i="1"/>
  <c r="F100" i="1"/>
  <c r="F101" i="1"/>
  <c r="F102" i="1"/>
  <c r="F103" i="1"/>
  <c r="H103" i="1" s="1"/>
  <c r="F104" i="1"/>
  <c r="F105" i="1"/>
  <c r="F106" i="1"/>
  <c r="F95" i="1"/>
  <c r="H95" i="1" s="1"/>
  <c r="F79" i="1"/>
  <c r="F80" i="1"/>
  <c r="F81" i="1"/>
  <c r="F82" i="1"/>
  <c r="F83" i="1"/>
  <c r="F84" i="1"/>
  <c r="F85" i="1"/>
  <c r="F86" i="1"/>
  <c r="F87" i="1"/>
  <c r="F88" i="1"/>
  <c r="F78" i="1"/>
  <c r="E79" i="1"/>
  <c r="E80" i="1"/>
  <c r="E81" i="1"/>
  <c r="E82" i="1"/>
  <c r="E83" i="1"/>
  <c r="E84" i="1"/>
  <c r="E85" i="1"/>
  <c r="E86" i="1"/>
  <c r="E87" i="1"/>
  <c r="E88" i="1"/>
  <c r="E78" i="1"/>
  <c r="D79" i="1"/>
  <c r="D80" i="1"/>
  <c r="D81" i="1"/>
  <c r="D82" i="1"/>
  <c r="D83" i="1"/>
  <c r="D84" i="1"/>
  <c r="D85" i="1"/>
  <c r="D86" i="1"/>
  <c r="D87" i="1"/>
  <c r="D88" i="1"/>
  <c r="D78" i="1"/>
  <c r="H55" i="1"/>
  <c r="H56" i="1"/>
  <c r="H57" i="1"/>
  <c r="H58" i="1"/>
  <c r="H59" i="1"/>
  <c r="H60" i="1"/>
  <c r="H61" i="1"/>
  <c r="H62" i="1"/>
  <c r="H54" i="1"/>
  <c r="D55" i="1"/>
  <c r="D56" i="1"/>
  <c r="D57" i="1"/>
  <c r="D58" i="1"/>
  <c r="D59" i="1"/>
  <c r="D60" i="1"/>
  <c r="D61" i="1"/>
  <c r="D62" i="1"/>
  <c r="D54" i="1"/>
  <c r="C55" i="1"/>
  <c r="C56" i="1"/>
  <c r="C57" i="1"/>
  <c r="C58" i="1"/>
  <c r="C59" i="1"/>
  <c r="C60" i="1"/>
  <c r="C61" i="1"/>
  <c r="C62" i="1"/>
  <c r="C54" i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37" i="1"/>
  <c r="K37" i="1" s="1"/>
  <c r="D38" i="1"/>
  <c r="D39" i="1"/>
  <c r="D40" i="1"/>
  <c r="D41" i="1"/>
  <c r="D42" i="1"/>
  <c r="D37" i="1"/>
  <c r="C38" i="1"/>
  <c r="C39" i="1"/>
  <c r="C40" i="1"/>
  <c r="C41" i="1"/>
  <c r="C42" i="1"/>
  <c r="C37" i="1"/>
  <c r="J21" i="1"/>
  <c r="J22" i="1"/>
  <c r="J23" i="1"/>
  <c r="J24" i="1"/>
  <c r="J25" i="1"/>
  <c r="J20" i="1"/>
  <c r="I20" i="1"/>
  <c r="I21" i="1"/>
  <c r="I22" i="1"/>
  <c r="I23" i="1"/>
  <c r="I24" i="1"/>
  <c r="I25" i="1"/>
  <c r="D21" i="1"/>
  <c r="D22" i="1"/>
  <c r="D23" i="1"/>
  <c r="D24" i="1"/>
  <c r="D25" i="1"/>
  <c r="D20" i="1"/>
  <c r="C21" i="1"/>
  <c r="C22" i="1"/>
  <c r="C23" i="1"/>
  <c r="C24" i="1"/>
  <c r="C25" i="1"/>
  <c r="C20" i="1"/>
  <c r="I12" i="1"/>
  <c r="I13" i="1"/>
  <c r="I14" i="1"/>
  <c r="I15" i="1"/>
  <c r="I11" i="1"/>
  <c r="H12" i="1"/>
  <c r="H13" i="1"/>
  <c r="H14" i="1"/>
  <c r="H15" i="1"/>
  <c r="H11" i="1"/>
  <c r="G12" i="1"/>
  <c r="G13" i="1"/>
  <c r="G14" i="1"/>
  <c r="G15" i="1"/>
  <c r="G11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H104" i="1" l="1"/>
  <c r="H100" i="1"/>
  <c r="H96" i="1"/>
  <c r="H151" i="1"/>
  <c r="G70" i="1"/>
  <c r="H99" i="1"/>
  <c r="H106" i="1"/>
  <c r="H102" i="1"/>
  <c r="H98" i="1"/>
  <c r="H147" i="1"/>
  <c r="L148" i="1"/>
  <c r="G66" i="1"/>
  <c r="H71" i="1"/>
  <c r="H150" i="1"/>
  <c r="H105" i="1"/>
  <c r="H101" i="1"/>
  <c r="H97" i="1"/>
  <c r="H146" i="1"/>
  <c r="L144" i="1"/>
  <c r="G74" i="1"/>
  <c r="H67" i="1"/>
  <c r="G102" i="1"/>
  <c r="G105" i="1"/>
  <c r="G101" i="1"/>
  <c r="G97" i="1"/>
  <c r="H149" i="1"/>
  <c r="H145" i="1"/>
  <c r="G73" i="1"/>
  <c r="G69" i="1"/>
  <c r="G106" i="1"/>
  <c r="G98" i="1"/>
  <c r="G104" i="1"/>
  <c r="G100" i="1"/>
  <c r="G96" i="1"/>
  <c r="G72" i="1"/>
  <c r="G68" i="1"/>
  <c r="G95" i="1"/>
  <c r="G103" i="1"/>
  <c r="G99" i="1"/>
</calcChain>
</file>

<file path=xl/sharedStrings.xml><?xml version="1.0" encoding="utf-8"?>
<sst xmlns="http://schemas.openxmlformats.org/spreadsheetml/2006/main" count="401" uniqueCount="225">
  <si>
    <t>영업점</t>
    <phoneticPr fontId="2" type="noConversion"/>
  </si>
  <si>
    <t>분기</t>
    <phoneticPr fontId="2" type="noConversion"/>
  </si>
  <si>
    <t>매출</t>
    <phoneticPr fontId="2" type="noConversion"/>
  </si>
  <si>
    <t>강남점</t>
    <phoneticPr fontId="2" type="noConversion"/>
  </si>
  <si>
    <t>공항점</t>
    <phoneticPr fontId="2" type="noConversion"/>
  </si>
  <si>
    <t>구로점</t>
    <phoneticPr fontId="2" type="noConversion"/>
  </si>
  <si>
    <t>교대점</t>
    <phoneticPr fontId="2" type="noConversion"/>
  </si>
  <si>
    <t>명동점</t>
    <phoneticPr fontId="2" type="noConversion"/>
  </si>
  <si>
    <t>상반기</t>
    <phoneticPr fontId="2" type="noConversion"/>
  </si>
  <si>
    <t>하반기</t>
    <phoneticPr fontId="2" type="noConversion"/>
  </si>
  <si>
    <t>매출합계</t>
    <phoneticPr fontId="2" type="noConversion"/>
  </si>
  <si>
    <t>매출횟수</t>
    <phoneticPr fontId="2" type="noConversion"/>
  </si>
  <si>
    <t>매출평균</t>
    <phoneticPr fontId="2" type="noConversion"/>
  </si>
  <si>
    <t>분기</t>
    <phoneticPr fontId="2" type="noConversion"/>
  </si>
  <si>
    <t>이름</t>
    <phoneticPr fontId="2" type="noConversion"/>
  </si>
  <si>
    <t>강숙자</t>
    <phoneticPr fontId="2" type="noConversion"/>
  </si>
  <si>
    <t>김복희</t>
    <phoneticPr fontId="2" type="noConversion"/>
  </si>
  <si>
    <t>강명희</t>
    <phoneticPr fontId="2" type="noConversion"/>
  </si>
  <si>
    <t>최정식</t>
    <phoneticPr fontId="2" type="noConversion"/>
  </si>
  <si>
    <t>김나연</t>
    <phoneticPr fontId="2" type="noConversion"/>
  </si>
  <si>
    <t>윤민지</t>
    <phoneticPr fontId="2" type="noConversion"/>
  </si>
  <si>
    <t>직위</t>
    <phoneticPr fontId="2" type="noConversion"/>
  </si>
  <si>
    <t>기본급</t>
    <phoneticPr fontId="2" type="noConversion"/>
  </si>
  <si>
    <t>보너스</t>
    <phoneticPr fontId="2" type="noConversion"/>
  </si>
  <si>
    <t>과장</t>
    <phoneticPr fontId="2" type="noConversion"/>
  </si>
  <si>
    <t>부장</t>
    <phoneticPr fontId="2" type="noConversion"/>
  </si>
  <si>
    <t>이사</t>
    <phoneticPr fontId="2" type="noConversion"/>
  </si>
  <si>
    <t>사원</t>
    <phoneticPr fontId="2" type="noConversion"/>
  </si>
  <si>
    <t>대리</t>
    <phoneticPr fontId="2" type="noConversion"/>
  </si>
  <si>
    <t>근무년수</t>
    <phoneticPr fontId="2" type="noConversion"/>
  </si>
  <si>
    <t>초과수당</t>
    <phoneticPr fontId="2" type="noConversion"/>
  </si>
  <si>
    <t>성명</t>
    <phoneticPr fontId="2" type="noConversion"/>
  </si>
  <si>
    <t>직급</t>
    <phoneticPr fontId="2" type="noConversion"/>
  </si>
  <si>
    <t>출장지</t>
    <phoneticPr fontId="2" type="noConversion"/>
  </si>
  <si>
    <t>출장비(일)</t>
    <phoneticPr fontId="2" type="noConversion"/>
  </si>
  <si>
    <t>출장일수</t>
    <phoneticPr fontId="2" type="noConversion"/>
  </si>
  <si>
    <t>출장비</t>
    <phoneticPr fontId="2" type="noConversion"/>
  </si>
  <si>
    <t>이태성</t>
    <phoneticPr fontId="2" type="noConversion"/>
  </si>
  <si>
    <t>박주연</t>
    <phoneticPr fontId="2" type="noConversion"/>
  </si>
  <si>
    <t>최수정</t>
    <phoneticPr fontId="2" type="noConversion"/>
  </si>
  <si>
    <t>김은희</t>
    <phoneticPr fontId="2" type="noConversion"/>
  </si>
  <si>
    <t>박정희</t>
    <phoneticPr fontId="2" type="noConversion"/>
  </si>
  <si>
    <t>최정수</t>
    <phoneticPr fontId="2" type="noConversion"/>
  </si>
  <si>
    <t>이태민</t>
    <phoneticPr fontId="2" type="noConversion"/>
  </si>
  <si>
    <t>선임</t>
    <phoneticPr fontId="2" type="noConversion"/>
  </si>
  <si>
    <t>주임</t>
    <phoneticPr fontId="2" type="noConversion"/>
  </si>
  <si>
    <t>연구원</t>
    <phoneticPr fontId="2" type="noConversion"/>
  </si>
  <si>
    <t>임원</t>
    <phoneticPr fontId="2" type="noConversion"/>
  </si>
  <si>
    <t>책임</t>
    <phoneticPr fontId="2" type="noConversion"/>
  </si>
  <si>
    <t>부산</t>
    <phoneticPr fontId="2" type="noConversion"/>
  </si>
  <si>
    <t>대구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</si>
  <si>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</si>
  <si>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</si>
  <si>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</si>
  <si>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경기</t>
    <phoneticPr fontId="2" type="noConversion"/>
  </si>
  <si>
    <t>학번</t>
    <phoneticPr fontId="2" type="noConversion"/>
  </si>
  <si>
    <t>학과</t>
    <phoneticPr fontId="2" type="noConversion"/>
  </si>
  <si>
    <t>입학년도</t>
    <phoneticPr fontId="2" type="noConversion"/>
  </si>
  <si>
    <t>레포트</t>
    <phoneticPr fontId="2" type="noConversion"/>
  </si>
  <si>
    <t>중간</t>
    <phoneticPr fontId="2" type="noConversion"/>
  </si>
  <si>
    <t>기말</t>
    <phoneticPr fontId="2" type="noConversion"/>
  </si>
  <si>
    <t>합계</t>
    <phoneticPr fontId="2" type="noConversion"/>
  </si>
  <si>
    <t>성적</t>
    <phoneticPr fontId="2" type="noConversion"/>
  </si>
  <si>
    <t>이민상</t>
    <phoneticPr fontId="2" type="noConversion"/>
  </si>
  <si>
    <t>허이상</t>
    <phoneticPr fontId="2" type="noConversion"/>
  </si>
  <si>
    <t>강문정</t>
    <phoneticPr fontId="2" type="noConversion"/>
  </si>
  <si>
    <t>문은경</t>
    <phoneticPr fontId="2" type="noConversion"/>
  </si>
  <si>
    <t>한경희</t>
    <phoneticPr fontId="2" type="noConversion"/>
  </si>
  <si>
    <t>이중성</t>
    <phoneticPr fontId="2" type="noConversion"/>
  </si>
  <si>
    <t>김태민</t>
    <phoneticPr fontId="2" type="noConversion"/>
  </si>
  <si>
    <t>우지훈</t>
    <phoneticPr fontId="2" type="noConversion"/>
  </si>
  <si>
    <t>김태성</t>
    <phoneticPr fontId="2" type="noConversion"/>
  </si>
  <si>
    <t>C0820</t>
    <phoneticPr fontId="2" type="noConversion"/>
  </si>
  <si>
    <t>E0645</t>
    <phoneticPr fontId="2" type="noConversion"/>
  </si>
  <si>
    <t>C1022</t>
    <phoneticPr fontId="2" type="noConversion"/>
  </si>
  <si>
    <t>E0455</t>
    <phoneticPr fontId="2" type="noConversion"/>
  </si>
  <si>
    <t>K0598</t>
    <phoneticPr fontId="2" type="noConversion"/>
  </si>
  <si>
    <t>K1075</t>
    <phoneticPr fontId="2" type="noConversion"/>
  </si>
  <si>
    <t>E0967</t>
    <phoneticPr fontId="2" type="noConversion"/>
  </si>
  <si>
    <t>K0834</t>
    <phoneticPr fontId="2" type="noConversion"/>
  </si>
  <si>
    <t>C1034</t>
    <phoneticPr fontId="2" type="noConversion"/>
  </si>
  <si>
    <t>기존 전화번호</t>
    <phoneticPr fontId="2" type="noConversion"/>
  </si>
  <si>
    <t>기준코드</t>
    <phoneticPr fontId="2" type="noConversion"/>
  </si>
  <si>
    <t>019-123-4567</t>
    <phoneticPr fontId="2" type="noConversion"/>
  </si>
  <si>
    <t>018-455-7890</t>
    <phoneticPr fontId="2" type="noConversion"/>
  </si>
  <si>
    <t>017-789-0234</t>
    <phoneticPr fontId="2" type="noConversion"/>
  </si>
  <si>
    <t>017-456-1212</t>
    <phoneticPr fontId="2" type="noConversion"/>
  </si>
  <si>
    <t>019-122-9876</t>
    <phoneticPr fontId="2" type="noConversion"/>
  </si>
  <si>
    <t>011-672-9898</t>
    <phoneticPr fontId="2" type="noConversion"/>
  </si>
  <si>
    <t>011-610-3456</t>
    <phoneticPr fontId="2" type="noConversion"/>
  </si>
  <si>
    <t>018-757-7456</t>
    <phoneticPr fontId="2" type="noConversion"/>
  </si>
  <si>
    <t>019-889-9090</t>
    <phoneticPr fontId="2" type="noConversion"/>
  </si>
  <si>
    <t>017-456-4545</t>
    <phoneticPr fontId="2" type="noConversion"/>
  </si>
  <si>
    <t>019-346-0909</t>
    <phoneticPr fontId="2" type="noConversion"/>
  </si>
  <si>
    <t>AAA-010</t>
    <phoneticPr fontId="2" type="noConversion"/>
  </si>
  <si>
    <t>AAA-090</t>
    <phoneticPr fontId="2" type="noConversion"/>
  </si>
  <si>
    <t>AAE-001</t>
    <phoneticPr fontId="2" type="noConversion"/>
  </si>
  <si>
    <t>AEA-005</t>
    <phoneticPr fontId="2" type="noConversion"/>
  </si>
  <si>
    <t>AAA-012</t>
    <phoneticPr fontId="2" type="noConversion"/>
  </si>
  <si>
    <t>AAB-010</t>
    <phoneticPr fontId="2" type="noConversion"/>
  </si>
  <si>
    <t>ABA-080</t>
    <phoneticPr fontId="2" type="noConversion"/>
  </si>
  <si>
    <t>ABA-070</t>
    <phoneticPr fontId="2" type="noConversion"/>
  </si>
  <si>
    <t>ABE-005</t>
    <phoneticPr fontId="2" type="noConversion"/>
  </si>
  <si>
    <t>변경 전화번호</t>
    <phoneticPr fontId="2" type="noConversion"/>
  </si>
  <si>
    <t>변경코드1</t>
    <phoneticPr fontId="2" type="noConversion"/>
  </si>
  <si>
    <t>변경코드 2</t>
    <phoneticPr fontId="2" type="noConversion"/>
  </si>
  <si>
    <t>성적그래프</t>
    <phoneticPr fontId="2" type="noConversion"/>
  </si>
  <si>
    <t>제품</t>
    <phoneticPr fontId="2" type="noConversion"/>
  </si>
  <si>
    <t>단가</t>
    <phoneticPr fontId="2" type="noConversion"/>
  </si>
  <si>
    <t>lcd tv</t>
    <phoneticPr fontId="2" type="noConversion"/>
  </si>
  <si>
    <t>세탁기</t>
    <phoneticPr fontId="2" type="noConversion"/>
  </si>
  <si>
    <t>냉장고</t>
    <phoneticPr fontId="2" type="noConversion"/>
  </si>
  <si>
    <t>사번</t>
    <phoneticPr fontId="2" type="noConversion"/>
  </si>
  <si>
    <t>판매금액</t>
    <phoneticPr fontId="2" type="noConversion"/>
  </si>
  <si>
    <t>실적순위</t>
    <phoneticPr fontId="2" type="noConversion"/>
  </si>
  <si>
    <t>실적그래프</t>
    <phoneticPr fontId="2" type="noConversion"/>
  </si>
  <si>
    <t>K001</t>
    <phoneticPr fontId="2" type="noConversion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</si>
  <si>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</si>
  <si>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</si>
  <si>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</si>
  <si>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</si>
  <si>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</si>
  <si>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</si>
  <si>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</si>
  <si>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</si>
  <si>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</si>
  <si>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</si>
  <si>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</si>
  <si>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2" type="noConversion"/>
  </si>
  <si>
    <t>이병희</t>
    <phoneticPr fontId="2" type="noConversion"/>
  </si>
  <si>
    <t>서가희</t>
    <phoneticPr fontId="2" type="noConversion"/>
  </si>
  <si>
    <t>유태민</t>
    <phoneticPr fontId="2" type="noConversion"/>
  </si>
  <si>
    <t>박민성</t>
    <phoneticPr fontId="2" type="noConversion"/>
  </si>
  <si>
    <t>김성태</t>
    <phoneticPr fontId="2" type="noConversion"/>
  </si>
  <si>
    <t>남진성</t>
    <phoneticPr fontId="2" type="noConversion"/>
  </si>
  <si>
    <t>강철희</t>
    <phoneticPr fontId="2" type="noConversion"/>
  </si>
  <si>
    <t>최우진</t>
    <phoneticPr fontId="2" type="noConversion"/>
  </si>
  <si>
    <t>황영희</t>
    <phoneticPr fontId="2" type="noConversion"/>
  </si>
  <si>
    <t>김진성</t>
    <phoneticPr fontId="2" type="noConversion"/>
  </si>
  <si>
    <t>박태성</t>
    <phoneticPr fontId="2" type="noConversion"/>
  </si>
  <si>
    <t>접수번호</t>
    <phoneticPr fontId="2" type="noConversion"/>
  </si>
  <si>
    <t>수강생</t>
    <phoneticPr fontId="2" type="noConversion"/>
  </si>
  <si>
    <t>김민영</t>
    <phoneticPr fontId="2" type="noConversion"/>
  </si>
  <si>
    <t>강길성</t>
    <phoneticPr fontId="2" type="noConversion"/>
  </si>
  <si>
    <t>임숙희</t>
    <phoneticPr fontId="2" type="noConversion"/>
  </si>
  <si>
    <t>김미미</t>
    <phoneticPr fontId="2" type="noConversion"/>
  </si>
  <si>
    <t>박석철</t>
    <phoneticPr fontId="2" type="noConversion"/>
  </si>
  <si>
    <t>박지성</t>
    <phoneticPr fontId="2" type="noConversion"/>
  </si>
  <si>
    <t>최준호</t>
    <phoneticPr fontId="2" type="noConversion"/>
  </si>
  <si>
    <t>강숙희</t>
    <phoneticPr fontId="2" type="noConversion"/>
  </si>
  <si>
    <t>김말자</t>
    <phoneticPr fontId="2" type="noConversion"/>
  </si>
  <si>
    <t>강성희</t>
    <phoneticPr fontId="2" type="noConversion"/>
  </si>
  <si>
    <t>접수일</t>
    <phoneticPr fontId="2" type="noConversion"/>
  </si>
  <si>
    <t>접수일2</t>
    <phoneticPr fontId="2" type="noConversion"/>
  </si>
  <si>
    <t>접수일3</t>
    <phoneticPr fontId="2" type="noConversion"/>
  </si>
  <si>
    <t>05월 15일</t>
    <phoneticPr fontId="2" type="noConversion"/>
  </si>
  <si>
    <t>05월 16일</t>
    <phoneticPr fontId="2" type="noConversion"/>
  </si>
  <si>
    <t>06월 17일</t>
    <phoneticPr fontId="2" type="noConversion"/>
  </si>
  <si>
    <t>06월 18일</t>
    <phoneticPr fontId="2" type="noConversion"/>
  </si>
  <si>
    <t>07월 18일</t>
    <phoneticPr fontId="2" type="noConversion"/>
  </si>
  <si>
    <t>07월 19일</t>
    <phoneticPr fontId="2" type="noConversion"/>
  </si>
  <si>
    <t>07월 20일</t>
    <phoneticPr fontId="2" type="noConversion"/>
  </si>
  <si>
    <t>현재날짜</t>
    <phoneticPr fontId="2" type="noConversion"/>
  </si>
  <si>
    <t>입사일</t>
    <phoneticPr fontId="2" type="noConversion"/>
  </si>
  <si>
    <t>근무월수</t>
    <phoneticPr fontId="2" type="noConversion"/>
  </si>
  <si>
    <t>근무일수</t>
    <phoneticPr fontId="2" type="noConversion"/>
  </si>
  <si>
    <t>근무 년/월수</t>
    <phoneticPr fontId="2" type="noConversion"/>
  </si>
  <si>
    <t>근무 년/월/일수</t>
    <phoneticPr fontId="2" type="noConversion"/>
  </si>
  <si>
    <t>김희재</t>
    <phoneticPr fontId="2" type="noConversion"/>
  </si>
  <si>
    <t>강희수</t>
    <phoneticPr fontId="2" type="noConversion"/>
  </si>
  <si>
    <t>김택수</t>
    <phoneticPr fontId="2" type="noConversion"/>
  </si>
  <si>
    <t>한상진</t>
    <phoneticPr fontId="2" type="noConversion"/>
  </si>
  <si>
    <t>날짜</t>
    <phoneticPr fontId="2" type="noConversion"/>
  </si>
  <si>
    <t>요일표시1</t>
    <phoneticPr fontId="2" type="noConversion"/>
  </si>
  <si>
    <t>요일표시2</t>
  </si>
  <si>
    <t>요일표시3</t>
  </si>
  <si>
    <t>요일표시4</t>
  </si>
  <si>
    <t>오늘날짜</t>
    <phoneticPr fontId="2" type="noConversion"/>
  </si>
  <si>
    <t>부서</t>
    <phoneticPr fontId="2" type="noConversion"/>
  </si>
  <si>
    <t>주민번호</t>
    <phoneticPr fontId="2" type="noConversion"/>
  </si>
  <si>
    <t>성별</t>
    <phoneticPr fontId="2" type="noConversion"/>
  </si>
  <si>
    <t>생년월일</t>
    <phoneticPr fontId="2" type="noConversion"/>
  </si>
  <si>
    <t>나이</t>
    <phoneticPr fontId="2" type="noConversion"/>
  </si>
  <si>
    <t>이번달생일</t>
    <phoneticPr fontId="2" type="noConversion"/>
  </si>
  <si>
    <t>김희철</t>
    <phoneticPr fontId="2" type="noConversion"/>
  </si>
  <si>
    <t>강만희</t>
    <phoneticPr fontId="2" type="noConversion"/>
  </si>
  <si>
    <t>한은숙</t>
    <phoneticPr fontId="2" type="noConversion"/>
  </si>
  <si>
    <t>김지범</t>
    <phoneticPr fontId="2" type="noConversion"/>
  </si>
  <si>
    <t>김성주</t>
    <phoneticPr fontId="2" type="noConversion"/>
  </si>
  <si>
    <t>유재석</t>
    <phoneticPr fontId="2" type="noConversion"/>
  </si>
  <si>
    <t>박재은</t>
    <phoneticPr fontId="2" type="noConversion"/>
  </si>
  <si>
    <t>노흥수</t>
    <phoneticPr fontId="2" type="noConversion"/>
  </si>
  <si>
    <t>정진희</t>
    <phoneticPr fontId="2" type="noConversion"/>
  </si>
  <si>
    <t>교육팀</t>
    <phoneticPr fontId="2" type="noConversion"/>
  </si>
  <si>
    <t>영업팀</t>
    <phoneticPr fontId="2" type="noConversion"/>
  </si>
  <si>
    <t>기획팀</t>
    <phoneticPr fontId="2" type="noConversion"/>
  </si>
  <si>
    <t>홍보팀</t>
    <phoneticPr fontId="2" type="noConversion"/>
  </si>
  <si>
    <t>861219-1******</t>
    <phoneticPr fontId="2" type="noConversion"/>
  </si>
  <si>
    <t>871014-1******</t>
    <phoneticPr fontId="2" type="noConversion"/>
  </si>
  <si>
    <t>010119-4******</t>
    <phoneticPr fontId="2" type="noConversion"/>
  </si>
  <si>
    <t>860320-1******</t>
    <phoneticPr fontId="2" type="noConversion"/>
  </si>
  <si>
    <t>020919-3******</t>
    <phoneticPr fontId="2" type="noConversion"/>
  </si>
  <si>
    <t>000215-3******</t>
    <phoneticPr fontId="2" type="noConversion"/>
  </si>
  <si>
    <t>631025-2******</t>
    <phoneticPr fontId="2" type="noConversion"/>
  </si>
  <si>
    <t>650315-1******</t>
    <phoneticPr fontId="2" type="noConversion"/>
  </si>
  <si>
    <t>670725-2******</t>
    <phoneticPr fontId="2" type="noConversion"/>
  </si>
  <si>
    <t>이충성</t>
    <phoneticPr fontId="2" type="noConversion"/>
  </si>
  <si>
    <t>총비용</t>
    <phoneticPr fontId="2" type="noConversion"/>
  </si>
  <si>
    <t>수량</t>
    <phoneticPr fontId="2" type="noConversion"/>
  </si>
  <si>
    <t>단가1</t>
    <phoneticPr fontId="2" type="noConversion"/>
  </si>
  <si>
    <t>단가2</t>
    <phoneticPr fontId="2" type="noConversion"/>
  </si>
  <si>
    <t>08월 1일</t>
    <phoneticPr fontId="2" type="noConversion"/>
  </si>
  <si>
    <t>08월 2일</t>
  </si>
  <si>
    <t>08월 3일</t>
  </si>
  <si>
    <t>08월 4일</t>
  </si>
  <si>
    <t>08월 5일</t>
  </si>
  <si>
    <t>08월 6일</t>
  </si>
  <si>
    <t>08월 7일</t>
  </si>
  <si>
    <t>ES001</t>
    <phoneticPr fontId="2" type="noConversion"/>
  </si>
  <si>
    <t>ES002</t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</si>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</sst>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;[Red]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42" fontId="0" fillId="0" borderId="0" xfId="1" applyNumberFormat="1" applyFont="1">
      <alignment vertical="center"/>
    </xf>
    <xf numFmtId="42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5"/>
  <sheetViews>
    <sheetView tabSelected="1" topLeftCell="A141" zoomScaleNormal="100" workbookViewId="0">
      <selection activeCell="D178" sqref="D177:D178"/>
    </sheetView>
  </sheetViews>
  <sheetFormatPr defaultRowHeight="16.5" x14ac:dyDescent="0.3"/>
  <cols>
    <col min="1" max="1" width="13.75" bestFit="1" customWidth="1"/>
    <col min="2" max="2" width="13.5" bestFit="1" customWidth="1"/>
    <col min="3" max="3" width="17.125" bestFit="1" customWidth="1"/>
    <col min="4" max="4" width="13.875" bestFit="1" customWidth="1"/>
    <col min="5" max="5" width="14.125" bestFit="1" customWidth="1"/>
    <col min="6" max="6" width="13.5" bestFit="1" customWidth="1"/>
    <col min="7" max="7" width="15.375" bestFit="1" customWidth="1"/>
    <col min="8" max="8" width="23.5" bestFit="1" customWidth="1"/>
    <col min="9" max="9" width="12.375" bestFit="1" customWidth="1"/>
    <col min="10" max="10" width="21.375" bestFit="1" customWidth="1"/>
    <col min="11" max="11" width="11.25" bestFit="1" customWidth="1"/>
    <col min="12" max="12" width="11" bestFit="1" customWidth="1"/>
  </cols>
  <sheetData>
    <row r="2" spans="1:9" x14ac:dyDescent="0.3">
      <c r="A2" t="s">
        <v>0</v>
      </c>
      <c r="B2" t="s">
        <v>1</v>
      </c>
      <c r="C2" t="s">
        <v>2</v>
      </c>
      <c r="E2" t="s">
        <v>0</v>
      </c>
      <c r="F2" t="s">
        <v>10</v>
      </c>
      <c r="G2" t="s">
        <v>11</v>
      </c>
      <c r="H2" t="s">
        <v>12</v>
      </c>
    </row>
    <row r="3" spans="1:9" x14ac:dyDescent="0.3">
      <c r="A3" t="s">
        <v>3</v>
      </c>
      <c r="B3" t="s">
        <v>8</v>
      </c>
      <c r="C3" s="2">
        <v>4057</v>
      </c>
      <c r="E3" t="s">
        <v>3</v>
      </c>
      <c r="F3" s="2">
        <f>SUMIF($A$3:$A$16,E3,$C$3:$C$16)</f>
        <v>13476</v>
      </c>
      <c r="G3" s="3" t="str">
        <f>COUNTIFS($A$3:$A$16,E3)&amp;" 회"</f>
        <v>3 회</v>
      </c>
      <c r="H3" s="2">
        <f>ROUNDUP(AVERAGEIF($A$3:$A$16,E3,$C$3:$C$16),0)</f>
        <v>4492</v>
      </c>
    </row>
    <row r="4" spans="1:9" x14ac:dyDescent="0.3">
      <c r="A4" t="s">
        <v>4</v>
      </c>
      <c r="B4" t="s">
        <v>9</v>
      </c>
      <c r="C4" s="1">
        <v>4994</v>
      </c>
      <c r="E4" t="s">
        <v>4</v>
      </c>
      <c r="F4" s="2">
        <f t="shared" ref="F4:F7" si="0">SUMIF($A$3:$A$16,E4,$C$3:$C$16)</f>
        <v>19950</v>
      </c>
      <c r="G4" s="3" t="str">
        <f t="shared" ref="G4:G7" si="1">COUNTIFS($A$3:$A$16,E4)&amp;" 회"</f>
        <v>4 회</v>
      </c>
      <c r="H4" s="2">
        <f t="shared" ref="H4:H7" si="2">ROUNDUP(AVERAGEIF($A$3:$A$16,E4,$C$3:$C$16),0)</f>
        <v>4988</v>
      </c>
    </row>
    <row r="5" spans="1:9" x14ac:dyDescent="0.3">
      <c r="A5" t="s">
        <v>4</v>
      </c>
      <c r="B5" t="s">
        <v>8</v>
      </c>
      <c r="C5" s="1">
        <v>3103</v>
      </c>
      <c r="E5" t="s">
        <v>5</v>
      </c>
      <c r="F5" s="2">
        <f t="shared" si="0"/>
        <v>23824</v>
      </c>
      <c r="G5" s="3" t="str">
        <f t="shared" si="1"/>
        <v>3 회</v>
      </c>
      <c r="H5" s="2">
        <f t="shared" si="2"/>
        <v>7942</v>
      </c>
    </row>
    <row r="6" spans="1:9" x14ac:dyDescent="0.3">
      <c r="A6" t="s">
        <v>3</v>
      </c>
      <c r="B6" t="s">
        <v>9</v>
      </c>
      <c r="C6" s="1">
        <v>6946</v>
      </c>
      <c r="E6" t="s">
        <v>6</v>
      </c>
      <c r="F6" s="2">
        <f t="shared" si="0"/>
        <v>3339</v>
      </c>
      <c r="G6" s="3" t="str">
        <f t="shared" si="1"/>
        <v>2 회</v>
      </c>
      <c r="H6" s="2">
        <f t="shared" si="2"/>
        <v>1670</v>
      </c>
    </row>
    <row r="7" spans="1:9" x14ac:dyDescent="0.3">
      <c r="A7" t="s">
        <v>5</v>
      </c>
      <c r="B7" t="s">
        <v>8</v>
      </c>
      <c r="C7" s="1">
        <v>8710</v>
      </c>
      <c r="E7" t="s">
        <v>7</v>
      </c>
      <c r="F7" s="2">
        <f t="shared" si="0"/>
        <v>3778</v>
      </c>
      <c r="G7" s="3" t="str">
        <f t="shared" si="1"/>
        <v>2 회</v>
      </c>
      <c r="H7" s="2">
        <f t="shared" si="2"/>
        <v>1889</v>
      </c>
    </row>
    <row r="8" spans="1:9" x14ac:dyDescent="0.3">
      <c r="A8" t="s">
        <v>3</v>
      </c>
      <c r="B8" t="s">
        <v>9</v>
      </c>
      <c r="C8" s="1">
        <v>2473</v>
      </c>
    </row>
    <row r="9" spans="1:9" x14ac:dyDescent="0.3">
      <c r="A9" t="s">
        <v>6</v>
      </c>
      <c r="B9" t="s">
        <v>8</v>
      </c>
      <c r="C9" s="1">
        <v>729</v>
      </c>
    </row>
    <row r="10" spans="1:9" x14ac:dyDescent="0.3">
      <c r="A10" t="s">
        <v>5</v>
      </c>
      <c r="B10" t="s">
        <v>9</v>
      </c>
      <c r="C10" s="1">
        <v>6572</v>
      </c>
      <c r="E10" t="s">
        <v>0</v>
      </c>
      <c r="F10" t="s">
        <v>13</v>
      </c>
      <c r="G10" t="s">
        <v>10</v>
      </c>
      <c r="H10" t="s">
        <v>11</v>
      </c>
      <c r="I10" t="s">
        <v>12</v>
      </c>
    </row>
    <row r="11" spans="1:9" x14ac:dyDescent="0.3">
      <c r="A11" t="s">
        <v>4</v>
      </c>
      <c r="B11" t="s">
        <v>8</v>
      </c>
      <c r="C11" s="1">
        <v>3898</v>
      </c>
      <c r="E11" t="s">
        <v>3</v>
      </c>
      <c r="F11" s="12" t="s">
        <v>8</v>
      </c>
      <c r="G11" s="2">
        <f>SUMIFS($C$3:$C$16,$A$3:$A$16,E11,$B$3:$B$16,$F$11)</f>
        <v>4057</v>
      </c>
      <c r="H11" t="str">
        <f>COUNTIFS($A$3:$A$16,E11,$B$3:$B$16,$F$11)&amp;" 회"</f>
        <v>1 회</v>
      </c>
      <c r="I11" s="2">
        <f>ROUND(AVERAGEIFS($C$3:$C$16,$A$3:$A$16,E11,$B$3:$B$16,$F$11),0)</f>
        <v>4057</v>
      </c>
    </row>
    <row r="12" spans="1:9" x14ac:dyDescent="0.3">
      <c r="A12" t="s">
        <v>7</v>
      </c>
      <c r="B12" t="s">
        <v>8</v>
      </c>
      <c r="C12" s="1">
        <v>3079</v>
      </c>
      <c r="E12" t="s">
        <v>4</v>
      </c>
      <c r="F12" s="12"/>
      <c r="G12" s="2">
        <f t="shared" ref="G12:G15" si="3">SUMIFS($C$3:$C$16,$A$3:$A$16,E12,$B$3:$B$16,$F$11)</f>
        <v>7001</v>
      </c>
      <c r="H12" t="str">
        <f t="shared" ref="H12:H15" si="4">COUNTIFS($A$3:$A$16,E12,$B$3:$B$16,$F$11)&amp;" 회"</f>
        <v>2 회</v>
      </c>
      <c r="I12" s="2">
        <f t="shared" ref="I12:I15" si="5">ROUND(AVERAGEIFS($C$3:$C$16,$A$3:$A$16,E12,$B$3:$B$16,$F$11),0)</f>
        <v>3501</v>
      </c>
    </row>
    <row r="13" spans="1:9" x14ac:dyDescent="0.3">
      <c r="A13" t="s">
        <v>4</v>
      </c>
      <c r="B13" t="s">
        <v>9</v>
      </c>
      <c r="C13" s="1">
        <v>7955</v>
      </c>
      <c r="E13" t="s">
        <v>5</v>
      </c>
      <c r="F13" s="12"/>
      <c r="G13" s="2">
        <f t="shared" si="3"/>
        <v>17252</v>
      </c>
      <c r="H13" t="str">
        <f t="shared" si="4"/>
        <v>2 회</v>
      </c>
      <c r="I13" s="2">
        <f t="shared" si="5"/>
        <v>8626</v>
      </c>
    </row>
    <row r="14" spans="1:9" x14ac:dyDescent="0.3">
      <c r="A14" t="s">
        <v>6</v>
      </c>
      <c r="B14" t="s">
        <v>9</v>
      </c>
      <c r="C14" s="1">
        <v>2610</v>
      </c>
      <c r="E14" t="s">
        <v>6</v>
      </c>
      <c r="F14" s="12"/>
      <c r="G14" s="2">
        <f t="shared" si="3"/>
        <v>729</v>
      </c>
      <c r="H14" t="str">
        <f t="shared" si="4"/>
        <v>1 회</v>
      </c>
      <c r="I14" s="2">
        <f t="shared" si="5"/>
        <v>729</v>
      </c>
    </row>
    <row r="15" spans="1:9" x14ac:dyDescent="0.3">
      <c r="A15" t="s">
        <v>5</v>
      </c>
      <c r="B15" t="s">
        <v>8</v>
      </c>
      <c r="C15" s="1">
        <v>8542</v>
      </c>
      <c r="E15" t="s">
        <v>7</v>
      </c>
      <c r="F15" s="12"/>
      <c r="G15" s="2">
        <f t="shared" si="3"/>
        <v>3079</v>
      </c>
      <c r="H15" t="str">
        <f t="shared" si="4"/>
        <v>1 회</v>
      </c>
      <c r="I15" s="2">
        <f t="shared" si="5"/>
        <v>3079</v>
      </c>
    </row>
    <row r="16" spans="1:9" x14ac:dyDescent="0.3">
      <c r="A16" t="s">
        <v>7</v>
      </c>
      <c r="B16" t="s">
        <v>9</v>
      </c>
      <c r="C16" s="1">
        <v>699</v>
      </c>
    </row>
    <row r="19" spans="1:11" x14ac:dyDescent="0.3">
      <c r="A19" t="s">
        <v>14</v>
      </c>
      <c r="B19" t="s">
        <v>21</v>
      </c>
      <c r="C19" t="s">
        <v>22</v>
      </c>
      <c r="D19" t="s">
        <v>23</v>
      </c>
      <c r="G19" t="s">
        <v>14</v>
      </c>
      <c r="H19" t="s">
        <v>21</v>
      </c>
      <c r="I19" t="s">
        <v>22</v>
      </c>
      <c r="J19" t="s">
        <v>23</v>
      </c>
    </row>
    <row r="20" spans="1:11" x14ac:dyDescent="0.3">
      <c r="A20" t="s">
        <v>15</v>
      </c>
      <c r="B20" t="s">
        <v>24</v>
      </c>
      <c r="C20" s="2">
        <f>VLOOKUP(B20,$A$29:$C$33,2,FALSE)</f>
        <v>1500000</v>
      </c>
      <c r="D20" s="2">
        <f>VLOOKUP(B20,$A$29:$C$33,3)</f>
        <v>400000</v>
      </c>
      <c r="G20" t="s">
        <v>15</v>
      </c>
      <c r="H20" t="s">
        <v>24</v>
      </c>
      <c r="I20" s="2">
        <f>HLOOKUP(H20,$G$28:$K$30,2)</f>
        <v>1500000</v>
      </c>
      <c r="J20" s="2">
        <f>HLOOKUP(H20,$G$28:$K$30,3)</f>
        <v>400000</v>
      </c>
    </row>
    <row r="21" spans="1:11" x14ac:dyDescent="0.3">
      <c r="A21" t="s">
        <v>16</v>
      </c>
      <c r="B21" t="s">
        <v>25</v>
      </c>
      <c r="C21" s="2">
        <f t="shared" ref="C21:C25" si="6">VLOOKUP(B21,$A$29:$C$33,2,FALSE)</f>
        <v>1850000</v>
      </c>
      <c r="D21" s="2">
        <f t="shared" ref="D21:D25" si="7">VLOOKUP(B21,$A$29:$C$33,3)</f>
        <v>500000</v>
      </c>
      <c r="G21" t="s">
        <v>16</v>
      </c>
      <c r="H21" t="s">
        <v>25</v>
      </c>
      <c r="I21" s="2">
        <f t="shared" ref="I21:I25" si="8">HLOOKUP(H21,$G$28:$K$30,2)</f>
        <v>1850000</v>
      </c>
      <c r="J21" s="2">
        <f t="shared" ref="J21:J25" si="9">HLOOKUP(H21,$G$28:$K$30,3)</f>
        <v>500000</v>
      </c>
    </row>
    <row r="22" spans="1:11" x14ac:dyDescent="0.3">
      <c r="A22" t="s">
        <v>17</v>
      </c>
      <c r="B22" t="s">
        <v>24</v>
      </c>
      <c r="C22" s="2">
        <f t="shared" si="6"/>
        <v>1500000</v>
      </c>
      <c r="D22" s="2">
        <f t="shared" si="7"/>
        <v>400000</v>
      </c>
      <c r="G22" t="s">
        <v>17</v>
      </c>
      <c r="H22" t="s">
        <v>24</v>
      </c>
      <c r="I22" s="2">
        <f t="shared" si="8"/>
        <v>1500000</v>
      </c>
      <c r="J22" s="2">
        <f t="shared" si="9"/>
        <v>400000</v>
      </c>
    </row>
    <row r="23" spans="1:11" x14ac:dyDescent="0.3">
      <c r="A23" t="s">
        <v>18</v>
      </c>
      <c r="B23" t="s">
        <v>26</v>
      </c>
      <c r="C23" s="2">
        <f t="shared" si="6"/>
        <v>2530000</v>
      </c>
      <c r="D23" s="2">
        <f t="shared" si="7"/>
        <v>1000000</v>
      </c>
      <c r="G23" t="s">
        <v>18</v>
      </c>
      <c r="H23" t="s">
        <v>26</v>
      </c>
      <c r="I23" s="2">
        <f t="shared" si="8"/>
        <v>2530000</v>
      </c>
      <c r="J23" s="2">
        <f t="shared" si="9"/>
        <v>1000000</v>
      </c>
    </row>
    <row r="24" spans="1:11" x14ac:dyDescent="0.3">
      <c r="A24" t="s">
        <v>19</v>
      </c>
      <c r="B24" t="s">
        <v>27</v>
      </c>
      <c r="C24" s="2">
        <f t="shared" si="6"/>
        <v>1200000</v>
      </c>
      <c r="D24" s="2">
        <f t="shared" si="7"/>
        <v>500000</v>
      </c>
      <c r="G24" t="s">
        <v>19</v>
      </c>
      <c r="H24" t="s">
        <v>27</v>
      </c>
      <c r="I24" s="2">
        <f t="shared" si="8"/>
        <v>1850000</v>
      </c>
      <c r="J24" s="2">
        <f t="shared" si="9"/>
        <v>500000</v>
      </c>
    </row>
    <row r="25" spans="1:11" x14ac:dyDescent="0.3">
      <c r="A25" t="s">
        <v>20</v>
      </c>
      <c r="B25" t="s">
        <v>28</v>
      </c>
      <c r="C25" s="2">
        <f t="shared" si="6"/>
        <v>1350000</v>
      </c>
      <c r="D25" s="2">
        <f t="shared" si="7"/>
        <v>400000</v>
      </c>
      <c r="G25" t="s">
        <v>20</v>
      </c>
      <c r="H25" t="s">
        <v>28</v>
      </c>
      <c r="I25" s="2">
        <f t="shared" si="8"/>
        <v>1500000</v>
      </c>
      <c r="J25" s="2">
        <f t="shared" si="9"/>
        <v>400000</v>
      </c>
    </row>
    <row r="28" spans="1:11" x14ac:dyDescent="0.3">
      <c r="A28" t="s">
        <v>21</v>
      </c>
      <c r="B28" t="s">
        <v>22</v>
      </c>
      <c r="C28" t="s">
        <v>23</v>
      </c>
      <c r="F28" t="s">
        <v>21</v>
      </c>
      <c r="G28" t="s">
        <v>27</v>
      </c>
      <c r="H28" t="s">
        <v>28</v>
      </c>
      <c r="I28" t="s">
        <v>24</v>
      </c>
      <c r="J28" t="s">
        <v>25</v>
      </c>
      <c r="K28" t="s">
        <v>26</v>
      </c>
    </row>
    <row r="29" spans="1:11" x14ac:dyDescent="0.3">
      <c r="A29" t="s">
        <v>27</v>
      </c>
      <c r="B29" s="2">
        <v>1200000</v>
      </c>
      <c r="C29" s="2">
        <v>250000</v>
      </c>
      <c r="F29" t="s">
        <v>22</v>
      </c>
      <c r="G29" s="2">
        <v>1200000</v>
      </c>
      <c r="H29" s="2">
        <v>1350000</v>
      </c>
      <c r="I29" s="2">
        <v>1500000</v>
      </c>
      <c r="J29" s="2">
        <v>1850000</v>
      </c>
      <c r="K29" s="2">
        <v>2530000</v>
      </c>
    </row>
    <row r="30" spans="1:11" x14ac:dyDescent="0.3">
      <c r="A30" t="s">
        <v>28</v>
      </c>
      <c r="B30" s="2">
        <v>1350000</v>
      </c>
      <c r="C30" s="2">
        <v>350000</v>
      </c>
      <c r="F30" t="s">
        <v>23</v>
      </c>
      <c r="G30" s="2">
        <v>250000</v>
      </c>
      <c r="H30" s="2">
        <v>350000</v>
      </c>
      <c r="I30" s="2">
        <v>400000</v>
      </c>
      <c r="J30" s="2">
        <v>500000</v>
      </c>
      <c r="K30" s="2">
        <v>1000000</v>
      </c>
    </row>
    <row r="31" spans="1:11" x14ac:dyDescent="0.3">
      <c r="A31" t="s">
        <v>24</v>
      </c>
      <c r="B31" s="2">
        <v>1500000</v>
      </c>
      <c r="C31" s="2">
        <v>400000</v>
      </c>
    </row>
    <row r="32" spans="1:11" x14ac:dyDescent="0.3">
      <c r="A32" t="s">
        <v>25</v>
      </c>
      <c r="B32" s="2">
        <v>1850000</v>
      </c>
      <c r="C32" s="2">
        <v>500000</v>
      </c>
    </row>
    <row r="33" spans="1:18" x14ac:dyDescent="0.3">
      <c r="A33" t="s">
        <v>26</v>
      </c>
      <c r="B33" s="2">
        <v>2530000</v>
      </c>
      <c r="C33" s="2">
        <v>1000000</v>
      </c>
    </row>
    <row r="34" spans="1:18" x14ac:dyDescent="0.3">
      <c r="B34" s="2"/>
      <c r="C34" s="2"/>
    </row>
    <row r="36" spans="1:18" x14ac:dyDescent="0.3">
      <c r="A36" t="s">
        <v>14</v>
      </c>
      <c r="B36" t="s">
        <v>29</v>
      </c>
      <c r="C36" t="s">
        <v>23</v>
      </c>
      <c r="D36" t="s">
        <v>30</v>
      </c>
      <c r="F36" t="s">
        <v>31</v>
      </c>
      <c r="G36" t="s">
        <v>32</v>
      </c>
      <c r="H36" t="s">
        <v>33</v>
      </c>
      <c r="I36" t="s">
        <v>34</v>
      </c>
      <c r="J36" t="s">
        <v>35</v>
      </c>
      <c r="K36" t="s">
        <v>36</v>
      </c>
      <c r="N36" t="s">
        <v>46</v>
      </c>
      <c r="O36" t="s">
        <v>45</v>
      </c>
      <c r="P36" t="s">
        <v>44</v>
      </c>
      <c r="Q36" t="s">
        <v>48</v>
      </c>
      <c r="R36" t="s">
        <v>47</v>
      </c>
    </row>
    <row r="37" spans="1:18" x14ac:dyDescent="0.3">
      <c r="A37" t="s">
        <v>15</v>
      </c>
      <c r="B37" s="4">
        <v>2</v>
      </c>
      <c r="C37" s="2">
        <f>IFERROR(VLOOKUP(B37,$A$45:$C$49,2,1),0)</f>
        <v>0</v>
      </c>
      <c r="D37" s="2">
        <f>IFERROR(VLOOKUP(B37,$A$45:$C$49,3,1),0)</f>
        <v>0</v>
      </c>
      <c r="F37" t="s">
        <v>15</v>
      </c>
      <c r="G37" t="s">
        <v>44</v>
      </c>
      <c r="H37" t="s">
        <v>49</v>
      </c>
      <c r="I37" s="2">
        <f>INDEX($N$37:$R$42,MATCH(H37,$M$37:$M$42,0),MATCH(G37,$N$36:$R$36,0))</f>
        <v>50000</v>
      </c>
      <c r="J37">
        <v>2</v>
      </c>
      <c r="K37" s="2">
        <f>I37*J37</f>
        <v>100000</v>
      </c>
      <c r="M37" t="s">
        <v>54</v>
      </c>
      <c r="N37" s="2">
        <v>10000</v>
      </c>
      <c r="O37" s="2">
        <v>13000</v>
      </c>
      <c r="P37" s="2">
        <v>16000</v>
      </c>
      <c r="Q37" s="2">
        <v>19000</v>
      </c>
      <c r="R37" s="2">
        <v>22000</v>
      </c>
    </row>
    <row r="38" spans="1:18" x14ac:dyDescent="0.3">
      <c r="A38" t="s">
        <v>16</v>
      </c>
      <c r="B38" s="4">
        <v>5</v>
      </c>
      <c r="C38" s="2">
        <f t="shared" ref="C38:C42" si="10">IFERROR(VLOOKUP(B38,$A$45:$C$49,2,1),0)</f>
        <v>250000</v>
      </c>
      <c r="D38" s="2">
        <f t="shared" ref="D38:D42" si="11">IFERROR(VLOOKUP(B38,$A$45:$C$49,3,1),0)</f>
        <v>3500</v>
      </c>
      <c r="F38" t="s">
        <v>16</v>
      </c>
      <c r="G38" t="s">
        <v>45</v>
      </c>
      <c r="H38" t="s">
        <v>50</v>
      </c>
      <c r="I38" s="2">
        <f t="shared" ref="I38:I49" si="12">INDEX($N$37:$R$42,MATCH(H38,$M$37:$M$42,0),MATCH(G38,$N$36:$R$36,0))</f>
        <v>33000</v>
      </c>
      <c r="J38">
        <v>3</v>
      </c>
      <c r="K38" s="2">
        <f t="shared" ref="K38:K49" si="13">I38*J38</f>
        <v>99000</v>
      </c>
      <c r="M38" t="s">
        <v>52</v>
      </c>
      <c r="N38" s="2">
        <v>22000</v>
      </c>
      <c r="O38" s="2">
        <v>25000</v>
      </c>
      <c r="P38" s="2">
        <v>28000</v>
      </c>
      <c r="Q38" s="2">
        <v>31000</v>
      </c>
      <c r="R38" s="2">
        <v>34000</v>
      </c>
    </row>
    <row r="39" spans="1:18" x14ac:dyDescent="0.3">
      <c r="A39" t="s">
        <v>17</v>
      </c>
      <c r="B39" s="4">
        <v>16</v>
      </c>
      <c r="C39" s="2">
        <f t="shared" si="10"/>
        <v>400000</v>
      </c>
      <c r="D39" s="2">
        <f t="shared" si="11"/>
        <v>5500</v>
      </c>
      <c r="F39" t="s">
        <v>17</v>
      </c>
      <c r="G39" t="s">
        <v>46</v>
      </c>
      <c r="H39" t="s">
        <v>51</v>
      </c>
      <c r="I39" s="2">
        <f t="shared" si="12"/>
        <v>25000</v>
      </c>
      <c r="J39">
        <v>4</v>
      </c>
      <c r="K39" s="2">
        <f t="shared" si="13"/>
        <v>100000</v>
      </c>
      <c r="M39" t="s">
        <v>51</v>
      </c>
      <c r="N39" s="2">
        <v>25000</v>
      </c>
      <c r="O39" s="2">
        <v>30000</v>
      </c>
      <c r="P39" s="2">
        <v>35000</v>
      </c>
      <c r="Q39" s="2">
        <v>40000</v>
      </c>
      <c r="R39" s="2">
        <v>45000</v>
      </c>
    </row>
    <row r="40" spans="1:18" x14ac:dyDescent="0.3">
      <c r="A40" t="s">
        <v>18</v>
      </c>
      <c r="B40" s="4">
        <v>22</v>
      </c>
      <c r="C40" s="2">
        <f t="shared" si="10"/>
        <v>500000</v>
      </c>
      <c r="D40" s="2">
        <f t="shared" si="11"/>
        <v>6000</v>
      </c>
      <c r="F40" t="s">
        <v>18</v>
      </c>
      <c r="G40" t="s">
        <v>44</v>
      </c>
      <c r="H40" t="s">
        <v>52</v>
      </c>
      <c r="I40" s="2">
        <f t="shared" si="12"/>
        <v>28000</v>
      </c>
      <c r="J40">
        <v>5</v>
      </c>
      <c r="K40" s="2">
        <f t="shared" si="13"/>
        <v>140000</v>
      </c>
      <c r="M40" t="s">
        <v>50</v>
      </c>
      <c r="N40" s="2">
        <v>30000</v>
      </c>
      <c r="O40" s="2">
        <v>33000</v>
      </c>
      <c r="P40" s="2">
        <v>36000</v>
      </c>
      <c r="Q40" s="2">
        <v>39000</v>
      </c>
      <c r="R40" s="2">
        <v>42000</v>
      </c>
    </row>
    <row r="41" spans="1:18" x14ac:dyDescent="0.3">
      <c r="A41" t="s">
        <v>19</v>
      </c>
      <c r="B41" s="4">
        <v>26</v>
      </c>
      <c r="C41" s="2">
        <f t="shared" si="10"/>
        <v>1000000</v>
      </c>
      <c r="D41" s="2">
        <f t="shared" si="11"/>
        <v>7000</v>
      </c>
      <c r="F41" t="s">
        <v>19</v>
      </c>
      <c r="G41" t="s">
        <v>47</v>
      </c>
      <c r="H41" t="s">
        <v>53</v>
      </c>
      <c r="I41" s="2">
        <f t="shared" si="12"/>
        <v>47000</v>
      </c>
      <c r="J41">
        <v>3</v>
      </c>
      <c r="K41" s="2">
        <f t="shared" si="13"/>
        <v>141000</v>
      </c>
      <c r="M41" t="s">
        <v>53</v>
      </c>
      <c r="N41" s="2">
        <v>35000</v>
      </c>
      <c r="O41" s="2">
        <v>38000</v>
      </c>
      <c r="P41" s="2">
        <v>41000</v>
      </c>
      <c r="Q41" s="2">
        <v>44000</v>
      </c>
      <c r="R41" s="2">
        <v>47000</v>
      </c>
    </row>
    <row r="42" spans="1:18" x14ac:dyDescent="0.3">
      <c r="A42" t="s">
        <v>20</v>
      </c>
      <c r="B42" s="4">
        <v>8</v>
      </c>
      <c r="C42" s="2">
        <f t="shared" si="10"/>
        <v>250000</v>
      </c>
      <c r="D42" s="2">
        <f t="shared" si="11"/>
        <v>3500</v>
      </c>
      <c r="F42" t="s">
        <v>20</v>
      </c>
      <c r="G42" t="s">
        <v>48</v>
      </c>
      <c r="H42" t="s">
        <v>52</v>
      </c>
      <c r="I42" s="2">
        <f t="shared" si="12"/>
        <v>31000</v>
      </c>
      <c r="J42">
        <v>4</v>
      </c>
      <c r="K42" s="2">
        <f t="shared" si="13"/>
        <v>124000</v>
      </c>
      <c r="M42" t="s">
        <v>49</v>
      </c>
      <c r="N42" s="2">
        <v>40000</v>
      </c>
      <c r="O42" s="2">
        <v>45000</v>
      </c>
      <c r="P42" s="2">
        <v>50000</v>
      </c>
      <c r="Q42" s="2">
        <v>55000</v>
      </c>
      <c r="R42" s="2">
        <v>60000</v>
      </c>
    </row>
    <row r="43" spans="1:18" x14ac:dyDescent="0.3">
      <c r="F43" t="s">
        <v>37</v>
      </c>
      <c r="G43" t="s">
        <v>48</v>
      </c>
      <c r="H43" t="s">
        <v>54</v>
      </c>
      <c r="I43" s="2">
        <f t="shared" si="12"/>
        <v>19000</v>
      </c>
      <c r="J43">
        <v>1</v>
      </c>
      <c r="K43" s="2">
        <f t="shared" si="13"/>
        <v>19000</v>
      </c>
    </row>
    <row r="44" spans="1:18" x14ac:dyDescent="0.3">
      <c r="A44" t="s">
        <v>29</v>
      </c>
      <c r="B44" t="s">
        <v>23</v>
      </c>
      <c r="C44" t="s">
        <v>30</v>
      </c>
      <c r="F44" t="s">
        <v>38</v>
      </c>
      <c r="G44" t="s">
        <v>45</v>
      </c>
      <c r="H44" t="s">
        <v>53</v>
      </c>
      <c r="I44" s="2">
        <f t="shared" si="12"/>
        <v>38000</v>
      </c>
      <c r="J44">
        <v>3</v>
      </c>
      <c r="K44" s="2">
        <f t="shared" si="13"/>
        <v>114000</v>
      </c>
    </row>
    <row r="45" spans="1:18" x14ac:dyDescent="0.3">
      <c r="A45" s="4">
        <v>5</v>
      </c>
      <c r="B45" s="2">
        <v>250000</v>
      </c>
      <c r="C45" s="2">
        <v>3500</v>
      </c>
      <c r="F45" t="s">
        <v>39</v>
      </c>
      <c r="G45" t="s">
        <v>46</v>
      </c>
      <c r="H45" t="s">
        <v>52</v>
      </c>
      <c r="I45" s="2">
        <f t="shared" si="12"/>
        <v>22000</v>
      </c>
      <c r="J45">
        <v>2</v>
      </c>
      <c r="K45" s="2">
        <f t="shared" si="13"/>
        <v>44000</v>
      </c>
    </row>
    <row r="46" spans="1:18" x14ac:dyDescent="0.3">
      <c r="A46" s="4">
        <v>10</v>
      </c>
      <c r="B46" s="2">
        <v>350000</v>
      </c>
      <c r="C46" s="2">
        <v>4500</v>
      </c>
      <c r="F46" t="s">
        <v>40</v>
      </c>
      <c r="G46" t="s">
        <v>44</v>
      </c>
      <c r="H46" t="s">
        <v>54</v>
      </c>
      <c r="I46" s="2">
        <f t="shared" si="12"/>
        <v>16000</v>
      </c>
      <c r="J46">
        <v>5</v>
      </c>
      <c r="K46" s="2">
        <f t="shared" si="13"/>
        <v>80000</v>
      </c>
    </row>
    <row r="47" spans="1:18" x14ac:dyDescent="0.3">
      <c r="A47" s="4">
        <v>15</v>
      </c>
      <c r="B47" s="2">
        <v>400000</v>
      </c>
      <c r="C47" s="2">
        <v>5500</v>
      </c>
      <c r="F47" t="s">
        <v>41</v>
      </c>
      <c r="G47" t="s">
        <v>47</v>
      </c>
      <c r="H47" t="s">
        <v>53</v>
      </c>
      <c r="I47" s="2">
        <f t="shared" si="12"/>
        <v>47000</v>
      </c>
      <c r="J47">
        <v>3</v>
      </c>
      <c r="K47" s="2">
        <f t="shared" si="13"/>
        <v>141000</v>
      </c>
    </row>
    <row r="48" spans="1:18" x14ac:dyDescent="0.3">
      <c r="A48" s="4">
        <v>20</v>
      </c>
      <c r="B48" s="2">
        <v>500000</v>
      </c>
      <c r="C48" s="2">
        <v>6000</v>
      </c>
      <c r="F48" t="s">
        <v>42</v>
      </c>
      <c r="G48" t="s">
        <v>48</v>
      </c>
      <c r="H48" t="s">
        <v>49</v>
      </c>
      <c r="I48" s="2">
        <f t="shared" si="12"/>
        <v>55000</v>
      </c>
      <c r="J48">
        <v>4</v>
      </c>
      <c r="K48" s="2">
        <f t="shared" si="13"/>
        <v>220000</v>
      </c>
    </row>
    <row r="49" spans="1:11" x14ac:dyDescent="0.3">
      <c r="A49" s="4">
        <v>25</v>
      </c>
      <c r="B49" s="2">
        <v>1000000</v>
      </c>
      <c r="C49" s="2">
        <v>7000</v>
      </c>
      <c r="F49" t="s">
        <v>43</v>
      </c>
      <c r="G49" t="s">
        <v>44</v>
      </c>
      <c r="H49" t="s">
        <v>50</v>
      </c>
      <c r="I49" s="2">
        <f t="shared" si="12"/>
        <v>36000</v>
      </c>
      <c r="J49">
        <v>1</v>
      </c>
      <c r="K49" s="2">
        <f t="shared" si="13"/>
        <v>36000</v>
      </c>
    </row>
    <row r="50" spans="1:11" x14ac:dyDescent="0.3">
      <c r="C50" s="2"/>
    </row>
    <row r="53" spans="1:11" x14ac:dyDescent="0.3">
      <c r="A53" t="s">
        <v>31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 t="s">
        <v>60</v>
      </c>
      <c r="H53" t="s">
        <v>61</v>
      </c>
      <c r="I53" t="s">
        <v>62</v>
      </c>
    </row>
    <row r="54" spans="1:11" x14ac:dyDescent="0.3">
      <c r="A54" t="s">
        <v>63</v>
      </c>
      <c r="B54" t="s">
        <v>72</v>
      </c>
      <c r="C54" t="str">
        <f>IF(LEFT(B54,1)="C","컴공과",IF(LEFT(B54,1)="E","영어과","국어과"))</f>
        <v>컴공과</v>
      </c>
      <c r="D54" t="str">
        <f>"20"&amp;MID(B54,2,2)&amp;"년도"</f>
        <v>2008년도</v>
      </c>
      <c r="E54">
        <v>20</v>
      </c>
      <c r="F54">
        <v>40</v>
      </c>
      <c r="G54">
        <v>40</v>
      </c>
      <c r="H54">
        <f>SUM(E54:G54)</f>
        <v>100</v>
      </c>
      <c r="I54" t="str">
        <f>IF(AND(F54&gt;=35,G54&gt;=35),"우수",IF(OR(F54&gt;=35,G54&gt;=35),"보통","미흡"))</f>
        <v>우수</v>
      </c>
    </row>
    <row r="55" spans="1:11" x14ac:dyDescent="0.3">
      <c r="A55" t="s">
        <v>64</v>
      </c>
      <c r="B55" t="s">
        <v>73</v>
      </c>
      <c r="C55" t="str">
        <f t="shared" ref="C55:C62" si="14">IF(LEFT(B55,1)="C","컴공과",IF(LEFT(B55,1)="E","영어과","국어과"))</f>
        <v>영어과</v>
      </c>
      <c r="D55" t="str">
        <f t="shared" ref="D55:D62" si="15">"20"&amp;MID(B55,2,2)&amp;"년도"</f>
        <v>2006년도</v>
      </c>
      <c r="E55">
        <v>15</v>
      </c>
      <c r="F55">
        <v>30</v>
      </c>
      <c r="G55">
        <v>20</v>
      </c>
      <c r="H55">
        <f t="shared" ref="H55:H62" si="16">SUM(E55:G55)</f>
        <v>65</v>
      </c>
      <c r="I55" t="str">
        <f t="shared" ref="I55:I62" si="17">IF(AND(F55&gt;=35,G55&gt;=35),"우수",IF(OR(F55&gt;=35,G55&gt;=35),"보통","미흡"))</f>
        <v>미흡</v>
      </c>
    </row>
    <row r="56" spans="1:11" x14ac:dyDescent="0.3">
      <c r="A56" t="s">
        <v>65</v>
      </c>
      <c r="B56" t="s">
        <v>74</v>
      </c>
      <c r="C56" t="str">
        <f t="shared" si="14"/>
        <v>컴공과</v>
      </c>
      <c r="D56" t="str">
        <f t="shared" si="15"/>
        <v>2010년도</v>
      </c>
      <c r="E56">
        <v>18</v>
      </c>
      <c r="F56">
        <v>25</v>
      </c>
      <c r="G56">
        <v>30</v>
      </c>
      <c r="H56">
        <f t="shared" si="16"/>
        <v>73</v>
      </c>
      <c r="I56" t="str">
        <f t="shared" si="17"/>
        <v>미흡</v>
      </c>
    </row>
    <row r="57" spans="1:11" x14ac:dyDescent="0.3">
      <c r="A57" t="s">
        <v>66</v>
      </c>
      <c r="B57" t="s">
        <v>75</v>
      </c>
      <c r="C57" t="str">
        <f t="shared" si="14"/>
        <v>영어과</v>
      </c>
      <c r="D57" t="str">
        <f t="shared" si="15"/>
        <v>2004년도</v>
      </c>
      <c r="E57">
        <v>14</v>
      </c>
      <c r="F57">
        <v>35</v>
      </c>
      <c r="G57">
        <v>34</v>
      </c>
      <c r="H57">
        <f t="shared" si="16"/>
        <v>83</v>
      </c>
      <c r="I57" t="str">
        <f t="shared" si="17"/>
        <v>보통</v>
      </c>
    </row>
    <row r="58" spans="1:11" x14ac:dyDescent="0.3">
      <c r="A58" t="s">
        <v>67</v>
      </c>
      <c r="B58" t="s">
        <v>76</v>
      </c>
      <c r="C58" t="str">
        <f t="shared" si="14"/>
        <v>국어과</v>
      </c>
      <c r="D58" t="str">
        <f t="shared" si="15"/>
        <v>2005년도</v>
      </c>
      <c r="E58">
        <v>19</v>
      </c>
      <c r="F58">
        <v>40</v>
      </c>
      <c r="G58">
        <v>38</v>
      </c>
      <c r="H58">
        <f t="shared" si="16"/>
        <v>97</v>
      </c>
      <c r="I58" t="str">
        <f t="shared" si="17"/>
        <v>우수</v>
      </c>
    </row>
    <row r="59" spans="1:11" x14ac:dyDescent="0.3">
      <c r="A59" t="s">
        <v>68</v>
      </c>
      <c r="B59" t="s">
        <v>77</v>
      </c>
      <c r="C59" t="str">
        <f t="shared" si="14"/>
        <v>국어과</v>
      </c>
      <c r="D59" t="str">
        <f t="shared" si="15"/>
        <v>2010년도</v>
      </c>
      <c r="E59">
        <v>20</v>
      </c>
      <c r="F59">
        <v>40</v>
      </c>
      <c r="G59">
        <v>36</v>
      </c>
      <c r="H59">
        <f t="shared" si="16"/>
        <v>96</v>
      </c>
      <c r="I59" t="str">
        <f t="shared" si="17"/>
        <v>우수</v>
      </c>
    </row>
    <row r="60" spans="1:11" x14ac:dyDescent="0.3">
      <c r="A60" t="s">
        <v>69</v>
      </c>
      <c r="B60" t="s">
        <v>78</v>
      </c>
      <c r="C60" t="str">
        <f t="shared" si="14"/>
        <v>영어과</v>
      </c>
      <c r="D60" t="str">
        <f t="shared" si="15"/>
        <v>2009년도</v>
      </c>
      <c r="E60">
        <v>20</v>
      </c>
      <c r="F60">
        <v>28</v>
      </c>
      <c r="G60">
        <v>25</v>
      </c>
      <c r="H60">
        <f t="shared" si="16"/>
        <v>73</v>
      </c>
      <c r="I60" t="str">
        <f t="shared" si="17"/>
        <v>미흡</v>
      </c>
    </row>
    <row r="61" spans="1:11" x14ac:dyDescent="0.3">
      <c r="A61" t="s">
        <v>70</v>
      </c>
      <c r="B61" t="s">
        <v>79</v>
      </c>
      <c r="C61" t="str">
        <f t="shared" si="14"/>
        <v>국어과</v>
      </c>
      <c r="D61" t="str">
        <f t="shared" si="15"/>
        <v>2008년도</v>
      </c>
      <c r="E61">
        <v>19</v>
      </c>
      <c r="F61">
        <v>40</v>
      </c>
      <c r="G61">
        <v>35</v>
      </c>
      <c r="H61">
        <f t="shared" si="16"/>
        <v>94</v>
      </c>
      <c r="I61" t="str">
        <f t="shared" si="17"/>
        <v>우수</v>
      </c>
    </row>
    <row r="62" spans="1:11" x14ac:dyDescent="0.3">
      <c r="A62" t="s">
        <v>71</v>
      </c>
      <c r="B62" t="s">
        <v>80</v>
      </c>
      <c r="C62" t="str">
        <f t="shared" si="14"/>
        <v>컴공과</v>
      </c>
      <c r="D62" t="str">
        <f t="shared" si="15"/>
        <v>2010년도</v>
      </c>
      <c r="E62">
        <v>18</v>
      </c>
      <c r="F62">
        <v>34</v>
      </c>
      <c r="G62">
        <v>40</v>
      </c>
      <c r="H62">
        <f t="shared" si="16"/>
        <v>92</v>
      </c>
      <c r="I62" t="str">
        <f t="shared" si="17"/>
        <v>보통</v>
      </c>
    </row>
    <row r="65" spans="1:8" x14ac:dyDescent="0.3">
      <c r="A65" t="s">
        <v>31</v>
      </c>
      <c r="B65" t="s">
        <v>55</v>
      </c>
      <c r="C65" t="s">
        <v>58</v>
      </c>
      <c r="D65" t="s">
        <v>59</v>
      </c>
      <c r="E65" t="s">
        <v>60</v>
      </c>
      <c r="F65" t="s">
        <v>61</v>
      </c>
      <c r="G65" t="s">
        <v>62</v>
      </c>
      <c r="H65" t="s">
        <v>106</v>
      </c>
    </row>
    <row r="66" spans="1:8" x14ac:dyDescent="0.3">
      <c r="A66" t="s">
        <v>63</v>
      </c>
      <c r="B66" t="s">
        <v>72</v>
      </c>
      <c r="C66">
        <v>20</v>
      </c>
      <c r="D66">
        <v>40</v>
      </c>
      <c r="E66">
        <v>40</v>
      </c>
      <c r="F66">
        <f>SUM(C66:E66)</f>
        <v>100</v>
      </c>
      <c r="G66" t="str">
        <f>IF(F66&gt;=80,"우수","미흡")</f>
        <v>우수</v>
      </c>
      <c r="H66" t="str">
        <f>REPT("★",INT(F66/10))</f>
        <v>★★★★★★★★★★</v>
      </c>
    </row>
    <row r="67" spans="1:8" x14ac:dyDescent="0.3">
      <c r="A67" t="s">
        <v>64</v>
      </c>
      <c r="B67" t="s">
        <v>73</v>
      </c>
      <c r="C67">
        <v>15</v>
      </c>
      <c r="D67">
        <v>10</v>
      </c>
      <c r="E67">
        <v>20</v>
      </c>
      <c r="F67">
        <f t="shared" ref="F67:F74" si="18">SUM(C67:E67)</f>
        <v>45</v>
      </c>
      <c r="G67" t="str">
        <f t="shared" ref="G67:G74" si="19">IF(F67&gt;=80,"우수","미흡")</f>
        <v>미흡</v>
      </c>
      <c r="H67" t="str">
        <f t="shared" ref="H67:H74" si="20">REPT("★",INT(F67/10))</f>
        <v>★★★★</v>
      </c>
    </row>
    <row r="68" spans="1:8" x14ac:dyDescent="0.3">
      <c r="A68" t="s">
        <v>65</v>
      </c>
      <c r="B68" t="s">
        <v>74</v>
      </c>
      <c r="C68">
        <v>18</v>
      </c>
      <c r="D68">
        <v>25</v>
      </c>
      <c r="E68">
        <v>30</v>
      </c>
      <c r="F68">
        <f t="shared" si="18"/>
        <v>73</v>
      </c>
      <c r="G68" t="str">
        <f t="shared" si="19"/>
        <v>미흡</v>
      </c>
      <c r="H68" t="str">
        <f t="shared" si="20"/>
        <v>★★★★★★★</v>
      </c>
    </row>
    <row r="69" spans="1:8" x14ac:dyDescent="0.3">
      <c r="A69" t="s">
        <v>66</v>
      </c>
      <c r="B69" t="s">
        <v>75</v>
      </c>
      <c r="C69">
        <v>14</v>
      </c>
      <c r="D69">
        <v>20</v>
      </c>
      <c r="E69">
        <v>34</v>
      </c>
      <c r="F69">
        <f t="shared" si="18"/>
        <v>68</v>
      </c>
      <c r="G69" t="str">
        <f t="shared" si="19"/>
        <v>미흡</v>
      </c>
      <c r="H69" t="str">
        <f t="shared" si="20"/>
        <v>★★★★★★</v>
      </c>
    </row>
    <row r="70" spans="1:8" x14ac:dyDescent="0.3">
      <c r="A70" t="s">
        <v>67</v>
      </c>
      <c r="B70" t="s">
        <v>76</v>
      </c>
      <c r="C70">
        <v>19</v>
      </c>
      <c r="D70">
        <v>40</v>
      </c>
      <c r="E70">
        <v>38</v>
      </c>
      <c r="F70">
        <f t="shared" si="18"/>
        <v>97</v>
      </c>
      <c r="G70" t="str">
        <f t="shared" si="19"/>
        <v>우수</v>
      </c>
      <c r="H70" t="str">
        <f t="shared" si="20"/>
        <v>★★★★★★★★★</v>
      </c>
    </row>
    <row r="71" spans="1:8" x14ac:dyDescent="0.3">
      <c r="A71" t="s">
        <v>68</v>
      </c>
      <c r="B71" t="s">
        <v>77</v>
      </c>
      <c r="C71">
        <v>20</v>
      </c>
      <c r="D71">
        <v>40</v>
      </c>
      <c r="E71">
        <v>36</v>
      </c>
      <c r="F71">
        <f t="shared" si="18"/>
        <v>96</v>
      </c>
      <c r="G71" t="str">
        <f t="shared" si="19"/>
        <v>우수</v>
      </c>
      <c r="H71" t="str">
        <f t="shared" si="20"/>
        <v>★★★★★★★★★</v>
      </c>
    </row>
    <row r="72" spans="1:8" x14ac:dyDescent="0.3">
      <c r="A72" t="s">
        <v>69</v>
      </c>
      <c r="B72" t="s">
        <v>78</v>
      </c>
      <c r="C72">
        <v>20</v>
      </c>
      <c r="D72">
        <v>12</v>
      </c>
      <c r="E72">
        <v>10</v>
      </c>
      <c r="F72">
        <f t="shared" si="18"/>
        <v>42</v>
      </c>
      <c r="G72" t="str">
        <f t="shared" si="19"/>
        <v>미흡</v>
      </c>
      <c r="H72" t="str">
        <f t="shared" si="20"/>
        <v>★★★★</v>
      </c>
    </row>
    <row r="73" spans="1:8" x14ac:dyDescent="0.3">
      <c r="A73" t="s">
        <v>70</v>
      </c>
      <c r="B73" t="s">
        <v>79</v>
      </c>
      <c r="C73">
        <v>19</v>
      </c>
      <c r="D73">
        <v>40</v>
      </c>
      <c r="E73">
        <v>35</v>
      </c>
      <c r="F73">
        <f t="shared" si="18"/>
        <v>94</v>
      </c>
      <c r="G73" t="str">
        <f t="shared" si="19"/>
        <v>우수</v>
      </c>
      <c r="H73" t="str">
        <f t="shared" si="20"/>
        <v>★★★★★★★★★</v>
      </c>
    </row>
    <row r="74" spans="1:8" x14ac:dyDescent="0.3">
      <c r="A74" t="s">
        <v>71</v>
      </c>
      <c r="B74" t="s">
        <v>80</v>
      </c>
      <c r="C74">
        <v>18</v>
      </c>
      <c r="D74">
        <v>15</v>
      </c>
      <c r="E74">
        <v>20</v>
      </c>
      <c r="F74">
        <f t="shared" si="18"/>
        <v>53</v>
      </c>
      <c r="G74" t="str">
        <f t="shared" si="19"/>
        <v>미흡</v>
      </c>
      <c r="H74" t="str">
        <f t="shared" si="20"/>
        <v>★★★★★</v>
      </c>
    </row>
    <row r="77" spans="1:8" x14ac:dyDescent="0.3">
      <c r="A77" t="s">
        <v>81</v>
      </c>
      <c r="B77" t="s">
        <v>82</v>
      </c>
      <c r="D77" t="s">
        <v>103</v>
      </c>
      <c r="E77" t="s">
        <v>104</v>
      </c>
      <c r="F77" t="s">
        <v>105</v>
      </c>
    </row>
    <row r="78" spans="1:8" x14ac:dyDescent="0.3">
      <c r="A78" t="s">
        <v>83</v>
      </c>
      <c r="B78" t="s">
        <v>94</v>
      </c>
      <c r="D78" t="str">
        <f>REPLACE(A78,1,3,"010")</f>
        <v>010-123-4567</v>
      </c>
      <c r="E78" t="str">
        <f>SUBSTITUTE(B78,0,3,1)</f>
        <v>AAA-310</v>
      </c>
      <c r="F78" t="str">
        <f>SUBSTITUTE(B78,0,3)</f>
        <v>AAA-313</v>
      </c>
    </row>
    <row r="79" spans="1:8" x14ac:dyDescent="0.3">
      <c r="A79" t="s">
        <v>84</v>
      </c>
      <c r="B79" t="s">
        <v>95</v>
      </c>
      <c r="D79" t="str">
        <f t="shared" ref="D79:D88" si="21">REPLACE(A79,1,3,"010")</f>
        <v>010-455-7890</v>
      </c>
      <c r="E79" t="str">
        <f t="shared" ref="E79:E88" si="22">SUBSTITUTE(B79,0,3,1)</f>
        <v>AAA-390</v>
      </c>
      <c r="F79" t="str">
        <f t="shared" ref="F79:F88" si="23">SUBSTITUTE(B79,0,3)</f>
        <v>AAA-393</v>
      </c>
    </row>
    <row r="80" spans="1:8" x14ac:dyDescent="0.3">
      <c r="A80" t="s">
        <v>85</v>
      </c>
      <c r="B80" t="s">
        <v>96</v>
      </c>
      <c r="D80" t="str">
        <f t="shared" si="21"/>
        <v>010-789-0234</v>
      </c>
      <c r="E80" t="str">
        <f t="shared" si="22"/>
        <v>AAE-301</v>
      </c>
      <c r="F80" t="str">
        <f t="shared" si="23"/>
        <v>AAE-331</v>
      </c>
    </row>
    <row r="81" spans="1:8" x14ac:dyDescent="0.3">
      <c r="A81" t="s">
        <v>86</v>
      </c>
      <c r="B81" t="s">
        <v>97</v>
      </c>
      <c r="D81" t="str">
        <f t="shared" si="21"/>
        <v>010-456-1212</v>
      </c>
      <c r="E81" t="str">
        <f t="shared" si="22"/>
        <v>AEA-305</v>
      </c>
      <c r="F81" t="str">
        <f t="shared" si="23"/>
        <v>AEA-335</v>
      </c>
    </row>
    <row r="82" spans="1:8" x14ac:dyDescent="0.3">
      <c r="A82" t="s">
        <v>87</v>
      </c>
      <c r="B82" t="s">
        <v>98</v>
      </c>
      <c r="D82" t="str">
        <f t="shared" si="21"/>
        <v>010-122-9876</v>
      </c>
      <c r="E82" t="str">
        <f t="shared" si="22"/>
        <v>AAA-312</v>
      </c>
      <c r="F82" t="str">
        <f t="shared" si="23"/>
        <v>AAA-312</v>
      </c>
    </row>
    <row r="83" spans="1:8" x14ac:dyDescent="0.3">
      <c r="A83" t="s">
        <v>88</v>
      </c>
      <c r="B83" t="s">
        <v>99</v>
      </c>
      <c r="D83" t="str">
        <f t="shared" si="21"/>
        <v>010-672-9898</v>
      </c>
      <c r="E83" t="str">
        <f t="shared" si="22"/>
        <v>AAB-310</v>
      </c>
      <c r="F83" t="str">
        <f t="shared" si="23"/>
        <v>AAB-313</v>
      </c>
    </row>
    <row r="84" spans="1:8" x14ac:dyDescent="0.3">
      <c r="A84" t="s">
        <v>89</v>
      </c>
      <c r="B84" t="s">
        <v>100</v>
      </c>
      <c r="D84" t="str">
        <f t="shared" si="21"/>
        <v>010-610-3456</v>
      </c>
      <c r="E84" t="str">
        <f t="shared" si="22"/>
        <v>ABA-380</v>
      </c>
      <c r="F84" t="str">
        <f t="shared" si="23"/>
        <v>ABA-383</v>
      </c>
    </row>
    <row r="85" spans="1:8" x14ac:dyDescent="0.3">
      <c r="A85" t="s">
        <v>90</v>
      </c>
      <c r="B85" t="s">
        <v>100</v>
      </c>
      <c r="D85" t="str">
        <f t="shared" si="21"/>
        <v>010-757-7456</v>
      </c>
      <c r="E85" t="str">
        <f t="shared" si="22"/>
        <v>ABA-380</v>
      </c>
      <c r="F85" t="str">
        <f t="shared" si="23"/>
        <v>ABA-383</v>
      </c>
    </row>
    <row r="86" spans="1:8" x14ac:dyDescent="0.3">
      <c r="A86" t="s">
        <v>91</v>
      </c>
      <c r="B86" t="s">
        <v>101</v>
      </c>
      <c r="D86" t="str">
        <f t="shared" si="21"/>
        <v>010-889-9090</v>
      </c>
      <c r="E86" t="str">
        <f t="shared" si="22"/>
        <v>ABA-370</v>
      </c>
      <c r="F86" t="str">
        <f t="shared" si="23"/>
        <v>ABA-373</v>
      </c>
    </row>
    <row r="87" spans="1:8" x14ac:dyDescent="0.3">
      <c r="A87" t="s">
        <v>92</v>
      </c>
      <c r="B87" t="s">
        <v>102</v>
      </c>
      <c r="D87" t="str">
        <f t="shared" si="21"/>
        <v>010-456-4545</v>
      </c>
      <c r="E87" t="str">
        <f t="shared" si="22"/>
        <v>ABE-305</v>
      </c>
      <c r="F87" t="str">
        <f t="shared" si="23"/>
        <v>ABE-335</v>
      </c>
    </row>
    <row r="88" spans="1:8" x14ac:dyDescent="0.3">
      <c r="A88" t="s">
        <v>93</v>
      </c>
      <c r="B88" t="s">
        <v>98</v>
      </c>
      <c r="D88" t="str">
        <f t="shared" si="21"/>
        <v>010-346-0909</v>
      </c>
      <c r="E88" t="str">
        <f t="shared" si="22"/>
        <v>AAA-312</v>
      </c>
      <c r="F88" t="str">
        <f t="shared" si="23"/>
        <v>AAA-312</v>
      </c>
    </row>
    <row r="91" spans="1:8" x14ac:dyDescent="0.3">
      <c r="A91" t="s">
        <v>107</v>
      </c>
      <c r="B91" t="s">
        <v>109</v>
      </c>
      <c r="C91" t="s">
        <v>110</v>
      </c>
      <c r="D91" t="s">
        <v>111</v>
      </c>
    </row>
    <row r="92" spans="1:8" x14ac:dyDescent="0.3">
      <c r="A92" t="s">
        <v>108</v>
      </c>
      <c r="B92" s="5">
        <v>3100000</v>
      </c>
      <c r="C92" s="5">
        <v>550000</v>
      </c>
      <c r="D92" s="5">
        <v>1700000</v>
      </c>
    </row>
    <row r="94" spans="1:8" x14ac:dyDescent="0.3">
      <c r="A94" t="s">
        <v>112</v>
      </c>
      <c r="B94" t="s">
        <v>14</v>
      </c>
      <c r="C94" t="s">
        <v>109</v>
      </c>
      <c r="D94" t="s">
        <v>110</v>
      </c>
      <c r="E94" t="s">
        <v>111</v>
      </c>
      <c r="F94" t="s">
        <v>113</v>
      </c>
      <c r="G94" t="s">
        <v>114</v>
      </c>
      <c r="H94" t="s">
        <v>115</v>
      </c>
    </row>
    <row r="95" spans="1:8" x14ac:dyDescent="0.3">
      <c r="A95" t="s">
        <v>116</v>
      </c>
      <c r="B95" t="s">
        <v>128</v>
      </c>
      <c r="C95">
        <v>10</v>
      </c>
      <c r="D95">
        <v>13</v>
      </c>
      <c r="E95">
        <v>8</v>
      </c>
      <c r="F95" s="6">
        <f>C95*$B$92+D95*$C$92+E95*$D$92</f>
        <v>51750000</v>
      </c>
      <c r="G95">
        <f>RANK(F95,$F$95:$F$106)</f>
        <v>11</v>
      </c>
      <c r="H95" t="str">
        <f>REPT("■",RANK(F95,$F$95:$F$106,2))</f>
        <v>■■</v>
      </c>
    </row>
    <row r="96" spans="1:8" x14ac:dyDescent="0.3">
      <c r="A96" t="s">
        <v>117</v>
      </c>
      <c r="B96" t="s">
        <v>129</v>
      </c>
      <c r="C96">
        <v>15</v>
      </c>
      <c r="D96">
        <v>10</v>
      </c>
      <c r="E96">
        <v>28</v>
      </c>
      <c r="F96" s="6">
        <f t="shared" ref="F96:F106" si="24">C96*$B$92+D96*$C$92+E96*$D$92</f>
        <v>99600000</v>
      </c>
      <c r="G96">
        <f t="shared" ref="G96:G106" si="25">RANK(F96,$F$95:$F$106)</f>
        <v>2</v>
      </c>
      <c r="H96" t="str">
        <f t="shared" ref="H96:H106" si="26">REPT("■",RANK(F96,$F$95:$F$106,2))</f>
        <v>■■■■■■■■■■■</v>
      </c>
    </row>
    <row r="97" spans="1:8" x14ac:dyDescent="0.3">
      <c r="A97" t="s">
        <v>118</v>
      </c>
      <c r="B97" t="s">
        <v>130</v>
      </c>
      <c r="C97">
        <v>10</v>
      </c>
      <c r="D97">
        <v>3</v>
      </c>
      <c r="E97">
        <v>23</v>
      </c>
      <c r="F97" s="6">
        <f t="shared" si="24"/>
        <v>71750000</v>
      </c>
      <c r="G97">
        <f t="shared" si="25"/>
        <v>8</v>
      </c>
      <c r="H97" t="str">
        <f t="shared" si="26"/>
        <v>■■■■■</v>
      </c>
    </row>
    <row r="98" spans="1:8" x14ac:dyDescent="0.3">
      <c r="A98" t="s">
        <v>119</v>
      </c>
      <c r="B98" t="s">
        <v>131</v>
      </c>
      <c r="C98">
        <v>12</v>
      </c>
      <c r="D98">
        <v>12</v>
      </c>
      <c r="E98">
        <v>25</v>
      </c>
      <c r="F98" s="6">
        <f t="shared" si="24"/>
        <v>86300000</v>
      </c>
      <c r="G98">
        <f t="shared" si="25"/>
        <v>6</v>
      </c>
      <c r="H98" t="str">
        <f t="shared" si="26"/>
        <v>■■■■■■■</v>
      </c>
    </row>
    <row r="99" spans="1:8" x14ac:dyDescent="0.3">
      <c r="A99" t="s">
        <v>120</v>
      </c>
      <c r="B99" t="s">
        <v>132</v>
      </c>
      <c r="C99">
        <v>11</v>
      </c>
      <c r="D99">
        <v>15</v>
      </c>
      <c r="E99">
        <v>30</v>
      </c>
      <c r="F99" s="6">
        <f t="shared" si="24"/>
        <v>93350000</v>
      </c>
      <c r="G99">
        <f t="shared" si="25"/>
        <v>3</v>
      </c>
      <c r="H99" t="str">
        <f t="shared" si="26"/>
        <v>■■■■■■■■■■</v>
      </c>
    </row>
    <row r="100" spans="1:8" x14ac:dyDescent="0.3">
      <c r="A100" t="s">
        <v>121</v>
      </c>
      <c r="B100" t="s">
        <v>133</v>
      </c>
      <c r="C100">
        <v>5</v>
      </c>
      <c r="D100">
        <v>21</v>
      </c>
      <c r="E100">
        <v>16</v>
      </c>
      <c r="F100" s="6">
        <f t="shared" si="24"/>
        <v>54250000</v>
      </c>
      <c r="G100">
        <f t="shared" si="25"/>
        <v>10</v>
      </c>
      <c r="H100" t="str">
        <f t="shared" si="26"/>
        <v>■■■</v>
      </c>
    </row>
    <row r="101" spans="1:8" x14ac:dyDescent="0.3">
      <c r="A101" t="s">
        <v>122</v>
      </c>
      <c r="B101" t="s">
        <v>134</v>
      </c>
      <c r="C101">
        <v>10</v>
      </c>
      <c r="D101">
        <v>18</v>
      </c>
      <c r="E101">
        <v>18</v>
      </c>
      <c r="F101" s="6">
        <f t="shared" si="24"/>
        <v>71500000</v>
      </c>
      <c r="G101">
        <f t="shared" si="25"/>
        <v>9</v>
      </c>
      <c r="H101" t="str">
        <f t="shared" si="26"/>
        <v>■■■■</v>
      </c>
    </row>
    <row r="102" spans="1:8" x14ac:dyDescent="0.3">
      <c r="A102" t="s">
        <v>123</v>
      </c>
      <c r="B102" t="s">
        <v>135</v>
      </c>
      <c r="C102">
        <v>15</v>
      </c>
      <c r="D102">
        <v>20</v>
      </c>
      <c r="E102">
        <v>20</v>
      </c>
      <c r="F102" s="6">
        <f t="shared" si="24"/>
        <v>91500000</v>
      </c>
      <c r="G102">
        <f t="shared" si="25"/>
        <v>5</v>
      </c>
      <c r="H102" t="str">
        <f t="shared" si="26"/>
        <v>■■■■■■■■</v>
      </c>
    </row>
    <row r="103" spans="1:8" x14ac:dyDescent="0.3">
      <c r="A103" t="s">
        <v>124</v>
      </c>
      <c r="B103" t="s">
        <v>136</v>
      </c>
      <c r="C103">
        <v>20</v>
      </c>
      <c r="D103">
        <v>15</v>
      </c>
      <c r="E103">
        <v>21</v>
      </c>
      <c r="F103" s="6">
        <f t="shared" si="24"/>
        <v>105950000</v>
      </c>
      <c r="G103">
        <f t="shared" si="25"/>
        <v>1</v>
      </c>
      <c r="H103" t="str">
        <f t="shared" si="26"/>
        <v>■■■■■■■■■■■■</v>
      </c>
    </row>
    <row r="104" spans="1:8" x14ac:dyDescent="0.3">
      <c r="A104" t="s">
        <v>125</v>
      </c>
      <c r="B104" t="s">
        <v>137</v>
      </c>
      <c r="C104">
        <v>10</v>
      </c>
      <c r="D104">
        <v>15</v>
      </c>
      <c r="E104">
        <v>25</v>
      </c>
      <c r="F104" s="6">
        <f t="shared" si="24"/>
        <v>81750000</v>
      </c>
      <c r="G104">
        <f t="shared" si="25"/>
        <v>7</v>
      </c>
      <c r="H104" t="str">
        <f t="shared" si="26"/>
        <v>■■■■■■</v>
      </c>
    </row>
    <row r="105" spans="1:8" x14ac:dyDescent="0.3">
      <c r="A105" t="s">
        <v>126</v>
      </c>
      <c r="B105" t="s">
        <v>138</v>
      </c>
      <c r="C105">
        <v>5</v>
      </c>
      <c r="D105">
        <v>5</v>
      </c>
      <c r="E105">
        <v>10</v>
      </c>
      <c r="F105" s="6">
        <f t="shared" si="24"/>
        <v>35250000</v>
      </c>
      <c r="G105">
        <f t="shared" si="25"/>
        <v>12</v>
      </c>
      <c r="H105" t="str">
        <f t="shared" si="26"/>
        <v>■</v>
      </c>
    </row>
    <row r="106" spans="1:8" x14ac:dyDescent="0.3">
      <c r="A106" t="s">
        <v>127</v>
      </c>
      <c r="B106" t="s">
        <v>139</v>
      </c>
      <c r="C106">
        <v>20</v>
      </c>
      <c r="D106">
        <v>10</v>
      </c>
      <c r="E106">
        <v>15</v>
      </c>
      <c r="F106" s="6">
        <f t="shared" si="24"/>
        <v>93000000</v>
      </c>
      <c r="G106">
        <f t="shared" si="25"/>
        <v>4</v>
      </c>
      <c r="H106" t="str">
        <f t="shared" si="26"/>
        <v>■■■■■■■■■</v>
      </c>
    </row>
    <row r="109" spans="1:8" x14ac:dyDescent="0.3">
      <c r="A109" t="s">
        <v>140</v>
      </c>
      <c r="B109" t="s">
        <v>141</v>
      </c>
      <c r="C109" t="s">
        <v>152</v>
      </c>
      <c r="D109" t="s">
        <v>153</v>
      </c>
      <c r="E109" t="s">
        <v>154</v>
      </c>
    </row>
    <row r="110" spans="1:8" x14ac:dyDescent="0.3">
      <c r="A110">
        <v>1</v>
      </c>
      <c r="B110" t="s">
        <v>142</v>
      </c>
      <c r="C110" s="9" t="s">
        <v>155</v>
      </c>
      <c r="D110" s="7">
        <f ca="1">DATE(YEAR(TODAY()),LEFT(C110,2),MID(C110,5,2))</f>
        <v>42139</v>
      </c>
      <c r="E110" t="str">
        <f>"2015"&amp;"-"&amp;LEFT(C110,2)&amp;"-"&amp;MID(C110,5,2)</f>
        <v>2015-05-15</v>
      </c>
    </row>
    <row r="111" spans="1:8" x14ac:dyDescent="0.3">
      <c r="A111">
        <v>2</v>
      </c>
      <c r="B111" t="s">
        <v>143</v>
      </c>
      <c r="C111" s="10" t="s">
        <v>155</v>
      </c>
      <c r="D111" s="7">
        <f t="shared" ref="D111:D119" ca="1" si="27">DATE(YEAR(TODAY()),LEFT(C111,2),MID(C111,5,2))</f>
        <v>42139</v>
      </c>
      <c r="E111" t="str">
        <f t="shared" ref="E111:E119" si="28">"2015"&amp;"-"&amp;LEFT(C111,2)&amp;"-"&amp;MID(C111,5,2)</f>
        <v>2015-05-15</v>
      </c>
    </row>
    <row r="112" spans="1:8" x14ac:dyDescent="0.3">
      <c r="A112">
        <v>3</v>
      </c>
      <c r="B112" t="s">
        <v>144</v>
      </c>
      <c r="C112" s="10" t="s">
        <v>156</v>
      </c>
      <c r="D112" s="7">
        <f t="shared" ca="1" si="27"/>
        <v>42140</v>
      </c>
      <c r="E112" t="str">
        <f t="shared" si="28"/>
        <v>2015-05-16</v>
      </c>
    </row>
    <row r="113" spans="1:7" x14ac:dyDescent="0.3">
      <c r="A113">
        <v>4</v>
      </c>
      <c r="B113" t="s">
        <v>145</v>
      </c>
      <c r="C113" s="10" t="s">
        <v>156</v>
      </c>
      <c r="D113" s="7">
        <f t="shared" ca="1" si="27"/>
        <v>42140</v>
      </c>
      <c r="E113" t="str">
        <f t="shared" si="28"/>
        <v>2015-05-16</v>
      </c>
    </row>
    <row r="114" spans="1:7" x14ac:dyDescent="0.3">
      <c r="A114">
        <v>5</v>
      </c>
      <c r="B114" t="s">
        <v>146</v>
      </c>
      <c r="C114" s="10" t="s">
        <v>157</v>
      </c>
      <c r="D114" s="7">
        <f t="shared" ca="1" si="27"/>
        <v>42172</v>
      </c>
      <c r="E114" t="str">
        <f t="shared" si="28"/>
        <v>2015-06-17</v>
      </c>
    </row>
    <row r="115" spans="1:7" x14ac:dyDescent="0.3">
      <c r="A115">
        <v>6</v>
      </c>
      <c r="B115" t="s">
        <v>147</v>
      </c>
      <c r="C115" s="10" t="s">
        <v>158</v>
      </c>
      <c r="D115" s="7">
        <f t="shared" ca="1" si="27"/>
        <v>42173</v>
      </c>
      <c r="E115" t="str">
        <f t="shared" si="28"/>
        <v>2015-06-18</v>
      </c>
    </row>
    <row r="116" spans="1:7" x14ac:dyDescent="0.3">
      <c r="A116">
        <v>7</v>
      </c>
      <c r="B116" t="s">
        <v>148</v>
      </c>
      <c r="C116" s="10" t="s">
        <v>158</v>
      </c>
      <c r="D116" s="7">
        <f t="shared" ca="1" si="27"/>
        <v>42173</v>
      </c>
      <c r="E116" t="str">
        <f t="shared" si="28"/>
        <v>2015-06-18</v>
      </c>
    </row>
    <row r="117" spans="1:7" x14ac:dyDescent="0.3">
      <c r="A117">
        <v>8</v>
      </c>
      <c r="B117" t="s">
        <v>149</v>
      </c>
      <c r="C117" s="10" t="s">
        <v>159</v>
      </c>
      <c r="D117" s="7">
        <f t="shared" ca="1" si="27"/>
        <v>42203</v>
      </c>
      <c r="E117" t="str">
        <f t="shared" si="28"/>
        <v>2015-07-18</v>
      </c>
    </row>
    <row r="118" spans="1:7" x14ac:dyDescent="0.3">
      <c r="A118">
        <v>9</v>
      </c>
      <c r="B118" t="s">
        <v>150</v>
      </c>
      <c r="C118" s="10" t="s">
        <v>160</v>
      </c>
      <c r="D118" s="7">
        <f t="shared" ca="1" si="27"/>
        <v>42204</v>
      </c>
      <c r="E118" t="str">
        <f t="shared" si="28"/>
        <v>2015-07-19</v>
      </c>
    </row>
    <row r="119" spans="1:7" x14ac:dyDescent="0.3">
      <c r="A119">
        <v>10</v>
      </c>
      <c r="B119" t="s">
        <v>151</v>
      </c>
      <c r="C119" s="10" t="s">
        <v>161</v>
      </c>
      <c r="D119" s="7">
        <f t="shared" ca="1" si="27"/>
        <v>42205</v>
      </c>
      <c r="E119" t="str">
        <f t="shared" si="28"/>
        <v>2015-07-20</v>
      </c>
    </row>
    <row r="122" spans="1:7" x14ac:dyDescent="0.3">
      <c r="A122" t="s">
        <v>162</v>
      </c>
      <c r="B122" s="7">
        <v>40464</v>
      </c>
    </row>
    <row r="124" spans="1:7" x14ac:dyDescent="0.3">
      <c r="A124" t="s">
        <v>31</v>
      </c>
      <c r="B124" t="s">
        <v>163</v>
      </c>
      <c r="C124" t="s">
        <v>29</v>
      </c>
      <c r="D124" t="s">
        <v>164</v>
      </c>
      <c r="E124" t="s">
        <v>165</v>
      </c>
      <c r="F124" t="s">
        <v>166</v>
      </c>
      <c r="G124" t="s">
        <v>167</v>
      </c>
    </row>
    <row r="125" spans="1:7" x14ac:dyDescent="0.3">
      <c r="A125" t="s">
        <v>63</v>
      </c>
      <c r="B125" s="7">
        <v>36661</v>
      </c>
      <c r="C125">
        <f>DATEDIF(B125,$B$122,"y")</f>
        <v>10</v>
      </c>
      <c r="D125">
        <f>DATEDIF(B125,$B$122,"M")</f>
        <v>124</v>
      </c>
      <c r="E125">
        <f>DATEDIF(B125,$B$122,"d")</f>
        <v>3803</v>
      </c>
      <c r="F125" t="str">
        <f>DATEDIF(B125,$B$122,"Y")&amp;"년 "&amp;DATEDIF(B125,$B$122,"YM")&amp;"개월"</f>
        <v>10년 4개월</v>
      </c>
      <c r="G125" t="str">
        <f>DATEDIF(B125,$B$122,"Y")&amp;"년 "&amp;DATEDIF(B125,$B$122,"YM")&amp;"개월 "&amp;DATEDIF(B125,$B$122,"MD")&amp;"일"</f>
        <v>10년 4개월 28일</v>
      </c>
    </row>
    <row r="126" spans="1:7" x14ac:dyDescent="0.3">
      <c r="A126" t="s">
        <v>168</v>
      </c>
      <c r="B126" s="7">
        <v>36320</v>
      </c>
      <c r="C126">
        <f t="shared" ref="C126:C129" si="29">DATEDIF(B126,$B$122,"y")</f>
        <v>11</v>
      </c>
      <c r="D126">
        <f t="shared" ref="D126:D129" si="30">DATEDIF(B126,$B$122,"M")</f>
        <v>136</v>
      </c>
      <c r="E126">
        <f t="shared" ref="E126:E129" si="31">DATEDIF(B126,$B$122,"d")</f>
        <v>4144</v>
      </c>
      <c r="F126" t="str">
        <f t="shared" ref="F126:F129" si="32">DATEDIF(B126,$B$122,"Y")&amp;"년 "&amp;DATEDIF(B126,$B$122,"YM")&amp;"개월"</f>
        <v>11년 4개월</v>
      </c>
      <c r="G126" t="str">
        <f t="shared" ref="G126:G129" si="33">DATEDIF(B126,$B$122,"Y")&amp;"년 "&amp;DATEDIF(B126,$B$122,"YM")&amp;"개월 "&amp;DATEDIF(B126,$B$122,"MD")&amp;"일"</f>
        <v>11년 4개월 4일</v>
      </c>
    </row>
    <row r="127" spans="1:7" x14ac:dyDescent="0.3">
      <c r="A127" t="s">
        <v>169</v>
      </c>
      <c r="B127" s="7">
        <v>36255</v>
      </c>
      <c r="C127">
        <f t="shared" si="29"/>
        <v>11</v>
      </c>
      <c r="D127">
        <f t="shared" si="30"/>
        <v>138</v>
      </c>
      <c r="E127">
        <f t="shared" si="31"/>
        <v>4209</v>
      </c>
      <c r="F127" t="str">
        <f t="shared" si="32"/>
        <v>11년 6개월</v>
      </c>
      <c r="G127" t="str">
        <f t="shared" si="33"/>
        <v>11년 6개월 8일</v>
      </c>
    </row>
    <row r="128" spans="1:7" x14ac:dyDescent="0.3">
      <c r="A128" t="s">
        <v>170</v>
      </c>
      <c r="B128" s="7">
        <v>35556</v>
      </c>
      <c r="C128">
        <f t="shared" si="29"/>
        <v>13</v>
      </c>
      <c r="D128">
        <f t="shared" si="30"/>
        <v>161</v>
      </c>
      <c r="E128">
        <f t="shared" si="31"/>
        <v>4908</v>
      </c>
      <c r="F128" t="str">
        <f t="shared" si="32"/>
        <v>13년 5개월</v>
      </c>
      <c r="G128" t="str">
        <f t="shared" si="33"/>
        <v>13년 5개월 7일</v>
      </c>
    </row>
    <row r="129" spans="1:12" x14ac:dyDescent="0.3">
      <c r="A129" t="s">
        <v>171</v>
      </c>
      <c r="B129" s="7">
        <v>34949</v>
      </c>
      <c r="C129">
        <f t="shared" si="29"/>
        <v>15</v>
      </c>
      <c r="D129">
        <f t="shared" si="30"/>
        <v>181</v>
      </c>
      <c r="E129">
        <f t="shared" si="31"/>
        <v>5515</v>
      </c>
      <c r="F129" t="str">
        <f t="shared" si="32"/>
        <v>15년 1개월</v>
      </c>
      <c r="G129" t="str">
        <f t="shared" si="33"/>
        <v>15년 1개월 6일</v>
      </c>
    </row>
    <row r="132" spans="1:12" x14ac:dyDescent="0.3">
      <c r="C132" t="s">
        <v>172</v>
      </c>
      <c r="D132" t="s">
        <v>173</v>
      </c>
      <c r="E132" t="s">
        <v>174</v>
      </c>
      <c r="F132" t="s">
        <v>175</v>
      </c>
      <c r="G132" t="s">
        <v>176</v>
      </c>
    </row>
    <row r="133" spans="1:12" x14ac:dyDescent="0.3">
      <c r="C133" s="11">
        <v>40603</v>
      </c>
      <c r="D133" t="str">
        <f>CHOOSE(WEEKDAY(C133,2),"월","화","수","목","금","토","일")</f>
        <v>화</v>
      </c>
      <c r="E133" t="str">
        <f>TEXT(C133,"aaa")</f>
        <v>화</v>
      </c>
      <c r="F133" t="str">
        <f>TEXT(C133,"ddd")</f>
        <v>Tue</v>
      </c>
      <c r="G133" t="str">
        <f>CHOOSE(WEEKDAY(C133),"일요일","월요일","화요일","수요일","목요일","금요일","토요일")</f>
        <v>화요일</v>
      </c>
    </row>
    <row r="134" spans="1:12" x14ac:dyDescent="0.3">
      <c r="C134" s="11">
        <v>40604</v>
      </c>
      <c r="D134" t="str">
        <f t="shared" ref="D134:D138" si="34">CHOOSE(WEEKDAY(C134,2),"월","화","수","목","금","토","일")</f>
        <v>수</v>
      </c>
      <c r="E134" t="str">
        <f t="shared" ref="E134:E138" si="35">TEXT(C134,"aaa")</f>
        <v>수</v>
      </c>
      <c r="F134" t="str">
        <f t="shared" ref="F134:F138" si="36">TEXT(C134,"ddd")</f>
        <v>Wed</v>
      </c>
      <c r="G134" t="str">
        <f t="shared" ref="G134:G138" si="37">CHOOSE(WEEKDAY(C134),"일요일","월요일","화요일","수요일","목요일","금요일","토요일")</f>
        <v>수요일</v>
      </c>
    </row>
    <row r="135" spans="1:12" x14ac:dyDescent="0.3">
      <c r="C135" s="11">
        <v>40605</v>
      </c>
      <c r="D135" t="str">
        <f t="shared" si="34"/>
        <v>목</v>
      </c>
      <c r="E135" t="str">
        <f t="shared" si="35"/>
        <v>목</v>
      </c>
      <c r="F135" t="str">
        <f t="shared" si="36"/>
        <v>Thu</v>
      </c>
      <c r="G135" t="str">
        <f t="shared" si="37"/>
        <v>목요일</v>
      </c>
    </row>
    <row r="136" spans="1:12" x14ac:dyDescent="0.3">
      <c r="C136" s="11">
        <v>40606</v>
      </c>
      <c r="D136" t="str">
        <f t="shared" si="34"/>
        <v>금</v>
      </c>
      <c r="E136" t="str">
        <f t="shared" si="35"/>
        <v>금</v>
      </c>
      <c r="F136" t="str">
        <f t="shared" si="36"/>
        <v>Fri</v>
      </c>
      <c r="G136" t="str">
        <f t="shared" si="37"/>
        <v>금요일</v>
      </c>
    </row>
    <row r="137" spans="1:12" x14ac:dyDescent="0.3">
      <c r="C137" s="11">
        <v>40607</v>
      </c>
      <c r="D137" t="str">
        <f t="shared" si="34"/>
        <v>토</v>
      </c>
      <c r="E137" t="str">
        <f t="shared" si="35"/>
        <v>토</v>
      </c>
      <c r="F137" t="str">
        <f t="shared" si="36"/>
        <v>Sat</v>
      </c>
      <c r="G137" t="str">
        <f t="shared" si="37"/>
        <v>토요일</v>
      </c>
    </row>
    <row r="138" spans="1:12" x14ac:dyDescent="0.3">
      <c r="C138" s="11">
        <v>40608</v>
      </c>
      <c r="D138" t="str">
        <f t="shared" si="34"/>
        <v>일</v>
      </c>
      <c r="E138" t="str">
        <f t="shared" si="35"/>
        <v>일</v>
      </c>
      <c r="F138" t="str">
        <f t="shared" si="36"/>
        <v>Sun</v>
      </c>
      <c r="G138" t="str">
        <f t="shared" si="37"/>
        <v>일요일</v>
      </c>
    </row>
    <row r="141" spans="1:12" x14ac:dyDescent="0.3">
      <c r="C141" t="s">
        <v>177</v>
      </c>
      <c r="D141" s="7">
        <v>40616</v>
      </c>
    </row>
    <row r="142" spans="1:12" x14ac:dyDescent="0.3">
      <c r="C142" t="s">
        <v>31</v>
      </c>
      <c r="D142" t="s">
        <v>178</v>
      </c>
      <c r="E142" t="s">
        <v>179</v>
      </c>
      <c r="F142" t="s">
        <v>180</v>
      </c>
      <c r="G142" t="s">
        <v>181</v>
      </c>
      <c r="H142" t="s">
        <v>182</v>
      </c>
      <c r="I142" t="s">
        <v>22</v>
      </c>
      <c r="J142" t="s">
        <v>163</v>
      </c>
      <c r="K142" t="s">
        <v>29</v>
      </c>
      <c r="L142" t="s">
        <v>183</v>
      </c>
    </row>
    <row r="143" spans="1:12" x14ac:dyDescent="0.3">
      <c r="C143" t="s">
        <v>184</v>
      </c>
      <c r="D143" t="s">
        <v>193</v>
      </c>
      <c r="E143" t="s">
        <v>197</v>
      </c>
      <c r="F143" t="str">
        <f>IF(OR(MID(E143,8,1)="1",MID(E143,8,1)="3"),"남","여")</f>
        <v>남</v>
      </c>
      <c r="G143" s="7">
        <f>DATE(CHOOSE(MID(E143,8,1),1900,1900,2000,2000)+LEFT(E143,2),MID(E143,3,2),MID(E143,5,2))</f>
        <v>31765</v>
      </c>
      <c r="H143" s="4">
        <f ca="1">YEAR(TODAY())-YEAR(G143)</f>
        <v>29</v>
      </c>
      <c r="I143" s="6">
        <v>1340000</v>
      </c>
      <c r="J143" s="7">
        <v>34770</v>
      </c>
      <c r="K143" s="3" t="str">
        <f>DATEDIF(J143,$D$141,"y")&amp;" 년"</f>
        <v>16 년</v>
      </c>
      <c r="L143" t="str">
        <f>IF(MONTH(G143)=MONTH($D$141),"★"," ")</f>
        <v xml:space="preserve"> </v>
      </c>
    </row>
    <row r="144" spans="1:12" x14ac:dyDescent="0.3">
      <c r="C144" t="s">
        <v>185</v>
      </c>
      <c r="D144" t="s">
        <v>194</v>
      </c>
      <c r="E144" t="s">
        <v>198</v>
      </c>
      <c r="F144" t="str">
        <f t="shared" ref="F144:F151" si="38">IF(OR(MID(E144,8,1)="1",MID(E144,8,1)="3"),"남","여")</f>
        <v>남</v>
      </c>
      <c r="G144" s="7">
        <f t="shared" ref="G144:G151" si="39">DATE(CHOOSE(MID(E144,8,1),1900,1900,2000,2000)+LEFT(E144,2),MID(E144,3,2),MID(E144,5,2))</f>
        <v>32064</v>
      </c>
      <c r="H144" s="4">
        <f t="shared" ref="H144:H151" ca="1" si="40">YEAR(TODAY())-YEAR(G144)</f>
        <v>28</v>
      </c>
      <c r="I144" s="6">
        <v>1810000</v>
      </c>
      <c r="J144" s="7">
        <v>35494</v>
      </c>
      <c r="K144" s="3" t="str">
        <f t="shared" ref="K144:K151" si="41">DATEDIF(J144,$D$141,"y")&amp;" 년"</f>
        <v>14 년</v>
      </c>
      <c r="L144" t="str">
        <f t="shared" ref="L144:L151" si="42">IF(MONTH(G144)=MONTH($D$141),"★"," ")</f>
        <v xml:space="preserve"> </v>
      </c>
    </row>
    <row r="145" spans="1:12" x14ac:dyDescent="0.3">
      <c r="C145" t="s">
        <v>186</v>
      </c>
      <c r="D145" t="s">
        <v>193</v>
      </c>
      <c r="E145" t="s">
        <v>199</v>
      </c>
      <c r="F145" t="str">
        <f t="shared" si="38"/>
        <v>여</v>
      </c>
      <c r="G145" s="7">
        <f t="shared" si="39"/>
        <v>36910</v>
      </c>
      <c r="H145" s="4">
        <f t="shared" ca="1" si="40"/>
        <v>14</v>
      </c>
      <c r="I145" s="6">
        <v>2160000</v>
      </c>
      <c r="J145" s="7">
        <v>36229</v>
      </c>
      <c r="K145" s="3" t="str">
        <f t="shared" si="41"/>
        <v>12 년</v>
      </c>
      <c r="L145" t="str">
        <f t="shared" si="42"/>
        <v xml:space="preserve"> </v>
      </c>
    </row>
    <row r="146" spans="1:12" x14ac:dyDescent="0.3">
      <c r="C146" t="s">
        <v>187</v>
      </c>
      <c r="D146" t="s">
        <v>195</v>
      </c>
      <c r="E146" t="s">
        <v>200</v>
      </c>
      <c r="F146" t="str">
        <f t="shared" si="38"/>
        <v>남</v>
      </c>
      <c r="G146" s="7">
        <f t="shared" si="39"/>
        <v>31491</v>
      </c>
      <c r="H146" s="4">
        <f t="shared" ca="1" si="40"/>
        <v>29</v>
      </c>
      <c r="I146" s="6">
        <v>2460000</v>
      </c>
      <c r="J146" s="7">
        <v>35859</v>
      </c>
      <c r="K146" s="3" t="str">
        <f t="shared" si="41"/>
        <v>13 년</v>
      </c>
      <c r="L146" t="str">
        <f t="shared" si="42"/>
        <v>★</v>
      </c>
    </row>
    <row r="147" spans="1:12" x14ac:dyDescent="0.3">
      <c r="C147" t="s">
        <v>188</v>
      </c>
      <c r="D147" t="s">
        <v>193</v>
      </c>
      <c r="E147" t="s">
        <v>201</v>
      </c>
      <c r="F147" t="str">
        <f t="shared" si="38"/>
        <v>남</v>
      </c>
      <c r="G147" s="7">
        <f t="shared" si="39"/>
        <v>37518</v>
      </c>
      <c r="H147" s="4">
        <f t="shared" ca="1" si="40"/>
        <v>13</v>
      </c>
      <c r="I147" s="6">
        <v>2030000</v>
      </c>
      <c r="J147" s="7">
        <v>37334</v>
      </c>
      <c r="K147" s="3" t="str">
        <f t="shared" si="41"/>
        <v>8 년</v>
      </c>
      <c r="L147" t="str">
        <f t="shared" si="42"/>
        <v xml:space="preserve"> </v>
      </c>
    </row>
    <row r="148" spans="1:12" x14ac:dyDescent="0.3">
      <c r="C148" t="s">
        <v>189</v>
      </c>
      <c r="D148" t="s">
        <v>196</v>
      </c>
      <c r="E148" t="s">
        <v>202</v>
      </c>
      <c r="F148" t="str">
        <f t="shared" si="38"/>
        <v>남</v>
      </c>
      <c r="G148" s="7">
        <f t="shared" si="39"/>
        <v>36571</v>
      </c>
      <c r="H148" s="4">
        <f t="shared" ca="1" si="40"/>
        <v>15</v>
      </c>
      <c r="I148" s="6">
        <v>2390000</v>
      </c>
      <c r="J148" s="7">
        <v>36617</v>
      </c>
      <c r="K148" s="3" t="str">
        <f t="shared" si="41"/>
        <v>10 년</v>
      </c>
      <c r="L148" t="str">
        <f t="shared" si="42"/>
        <v xml:space="preserve"> </v>
      </c>
    </row>
    <row r="149" spans="1:12" x14ac:dyDescent="0.3">
      <c r="C149" t="s">
        <v>190</v>
      </c>
      <c r="D149" t="s">
        <v>194</v>
      </c>
      <c r="E149" t="s">
        <v>203</v>
      </c>
      <c r="F149" t="str">
        <f t="shared" si="38"/>
        <v>여</v>
      </c>
      <c r="G149" s="7">
        <f t="shared" si="39"/>
        <v>23309</v>
      </c>
      <c r="H149" s="4">
        <f t="shared" ca="1" si="40"/>
        <v>52</v>
      </c>
      <c r="I149" s="6">
        <v>1750000</v>
      </c>
      <c r="J149" s="7">
        <v>38483</v>
      </c>
      <c r="K149" s="3" t="str">
        <f t="shared" si="41"/>
        <v>5 년</v>
      </c>
      <c r="L149" t="str">
        <f t="shared" si="42"/>
        <v xml:space="preserve"> </v>
      </c>
    </row>
    <row r="150" spans="1:12" x14ac:dyDescent="0.3">
      <c r="C150" t="s">
        <v>191</v>
      </c>
      <c r="D150" t="s">
        <v>195</v>
      </c>
      <c r="E150" t="s">
        <v>204</v>
      </c>
      <c r="F150" t="str">
        <f t="shared" si="38"/>
        <v>남</v>
      </c>
      <c r="G150" s="7">
        <f t="shared" si="39"/>
        <v>23816</v>
      </c>
      <c r="H150" s="4">
        <f t="shared" ca="1" si="40"/>
        <v>50</v>
      </c>
      <c r="I150" s="6">
        <v>2150000</v>
      </c>
      <c r="J150" s="7">
        <v>38048</v>
      </c>
      <c r="K150" s="3" t="str">
        <f t="shared" si="41"/>
        <v>7 년</v>
      </c>
      <c r="L150" t="str">
        <f t="shared" si="42"/>
        <v>★</v>
      </c>
    </row>
    <row r="151" spans="1:12" x14ac:dyDescent="0.3">
      <c r="C151" t="s">
        <v>192</v>
      </c>
      <c r="D151" t="s">
        <v>196</v>
      </c>
      <c r="E151" t="s">
        <v>205</v>
      </c>
      <c r="F151" t="str">
        <f t="shared" si="38"/>
        <v>여</v>
      </c>
      <c r="G151" s="7">
        <f t="shared" si="39"/>
        <v>24678</v>
      </c>
      <c r="H151" s="4">
        <f t="shared" ca="1" si="40"/>
        <v>48</v>
      </c>
      <c r="I151" s="6">
        <v>1960000</v>
      </c>
      <c r="J151" s="7">
        <v>35491</v>
      </c>
      <c r="K151" s="3" t="str">
        <f t="shared" si="41"/>
        <v>14 년</v>
      </c>
      <c r="L151" t="str">
        <f t="shared" si="42"/>
        <v xml:space="preserve"> </v>
      </c>
    </row>
    <row r="155" spans="1:12" x14ac:dyDescent="0.3">
      <c r="A155" t="s">
        <v>31</v>
      </c>
      <c r="B155" s="6" t="s">
        <v>58</v>
      </c>
      <c r="C155" t="s">
        <v>59</v>
      </c>
      <c r="D155" t="s">
        <v>60</v>
      </c>
      <c r="E155" t="s">
        <v>61</v>
      </c>
      <c r="F155" t="s">
        <v>62</v>
      </c>
    </row>
    <row r="156" spans="1:12" x14ac:dyDescent="0.3">
      <c r="A156" t="s">
        <v>63</v>
      </c>
      <c r="B156" s="8">
        <v>20</v>
      </c>
      <c r="C156">
        <v>40</v>
      </c>
      <c r="D156">
        <v>40</v>
      </c>
      <c r="E156" s="8">
        <f>SUM(B156:D156)</f>
        <v>100</v>
      </c>
      <c r="F156" t="str">
        <f>IF(AND(C156&gt;=30,D156&gt;=35),"우수",IF(OR(C156&gt;=35,D156&gt;=35),"보통","미흡"))</f>
        <v>우수</v>
      </c>
    </row>
    <row r="157" spans="1:12" x14ac:dyDescent="0.3">
      <c r="A157" t="s">
        <v>64</v>
      </c>
      <c r="B157">
        <v>15</v>
      </c>
      <c r="C157">
        <v>30</v>
      </c>
      <c r="D157">
        <v>20</v>
      </c>
      <c r="E157" s="8">
        <f t="shared" ref="E157:E164" si="43">SUM(B157:D157)</f>
        <v>65</v>
      </c>
      <c r="F157" t="str">
        <f t="shared" ref="F157:F164" si="44">IF(AND(C157&gt;=30,D157&gt;=35),"우수",IF(OR(C157&gt;=35,D157&gt;=35),"보통","미흡"))</f>
        <v>미흡</v>
      </c>
    </row>
    <row r="158" spans="1:12" x14ac:dyDescent="0.3">
      <c r="A158" t="s">
        <v>65</v>
      </c>
      <c r="B158">
        <v>18</v>
      </c>
      <c r="C158">
        <v>25</v>
      </c>
      <c r="D158">
        <v>30</v>
      </c>
      <c r="E158" s="8">
        <f t="shared" si="43"/>
        <v>73</v>
      </c>
      <c r="F158" t="str">
        <f t="shared" si="44"/>
        <v>미흡</v>
      </c>
    </row>
    <row r="159" spans="1:12" x14ac:dyDescent="0.3">
      <c r="A159" t="s">
        <v>66</v>
      </c>
      <c r="B159">
        <v>14</v>
      </c>
      <c r="C159">
        <v>35</v>
      </c>
      <c r="D159">
        <v>34</v>
      </c>
      <c r="E159" s="8">
        <f t="shared" si="43"/>
        <v>83</v>
      </c>
      <c r="F159" t="str">
        <f t="shared" si="44"/>
        <v>보통</v>
      </c>
    </row>
    <row r="160" spans="1:12" x14ac:dyDescent="0.3">
      <c r="A160" t="s">
        <v>67</v>
      </c>
      <c r="B160">
        <v>19</v>
      </c>
      <c r="C160">
        <v>40</v>
      </c>
      <c r="D160">
        <v>38</v>
      </c>
      <c r="E160" s="8">
        <f t="shared" si="43"/>
        <v>97</v>
      </c>
      <c r="F160" t="str">
        <f t="shared" si="44"/>
        <v>우수</v>
      </c>
    </row>
    <row r="161" spans="1:6" x14ac:dyDescent="0.3">
      <c r="A161" t="s">
        <v>206</v>
      </c>
      <c r="B161">
        <v>20</v>
      </c>
      <c r="C161">
        <v>40</v>
      </c>
      <c r="D161">
        <v>36</v>
      </c>
      <c r="E161" s="8">
        <f t="shared" si="43"/>
        <v>96</v>
      </c>
      <c r="F161" t="str">
        <f t="shared" si="44"/>
        <v>우수</v>
      </c>
    </row>
    <row r="162" spans="1:6" x14ac:dyDescent="0.3">
      <c r="A162" t="s">
        <v>69</v>
      </c>
      <c r="B162">
        <v>20</v>
      </c>
      <c r="C162">
        <v>28</v>
      </c>
      <c r="D162">
        <v>25</v>
      </c>
      <c r="E162" s="8">
        <f t="shared" si="43"/>
        <v>73</v>
      </c>
      <c r="F162" t="str">
        <f t="shared" si="44"/>
        <v>미흡</v>
      </c>
    </row>
    <row r="163" spans="1:6" x14ac:dyDescent="0.3">
      <c r="A163" t="s">
        <v>70</v>
      </c>
      <c r="B163">
        <v>19</v>
      </c>
      <c r="C163">
        <v>40</v>
      </c>
      <c r="D163">
        <v>35</v>
      </c>
      <c r="E163" s="8">
        <f t="shared" si="43"/>
        <v>94</v>
      </c>
      <c r="F163" t="str">
        <f t="shared" si="44"/>
        <v>우수</v>
      </c>
    </row>
    <row r="164" spans="1:6" x14ac:dyDescent="0.3">
      <c r="A164" t="s">
        <v>71</v>
      </c>
      <c r="B164">
        <v>18</v>
      </c>
      <c r="C164">
        <v>34</v>
      </c>
      <c r="D164">
        <v>40</v>
      </c>
      <c r="E164" s="8">
        <f t="shared" si="43"/>
        <v>92</v>
      </c>
      <c r="F164" t="str">
        <f t="shared" si="44"/>
        <v>우수</v>
      </c>
    </row>
    <row r="168" spans="1:6" x14ac:dyDescent="0.3">
      <c r="A168" t="s">
        <v>172</v>
      </c>
      <c r="B168" t="s">
        <v>107</v>
      </c>
      <c r="C168" t="s">
        <v>207</v>
      </c>
      <c r="D168" t="s">
        <v>208</v>
      </c>
      <c r="E168" t="s">
        <v>209</v>
      </c>
      <c r="F168" t="s">
        <v>210</v>
      </c>
    </row>
    <row r="169" spans="1:6" x14ac:dyDescent="0.3">
      <c r="A169" t="s">
        <v>211</v>
      </c>
      <c r="B169" t="s">
        <v>218</v>
      </c>
      <c r="C169" s="2">
        <v>254000</v>
      </c>
      <c r="D169">
        <v>50</v>
      </c>
      <c r="E169" s="1">
        <f>IFERROR($C$169/$D$169," ")</f>
        <v>5080</v>
      </c>
      <c r="F169" s="1">
        <f>IFERROR(C169/D169," ")</f>
        <v>5080</v>
      </c>
    </row>
    <row r="170" spans="1:6" x14ac:dyDescent="0.3">
      <c r="A170" t="s">
        <v>212</v>
      </c>
      <c r="B170" t="s">
        <v>219</v>
      </c>
      <c r="C170" s="2">
        <v>32590</v>
      </c>
      <c r="E170" s="1" t="str">
        <f t="shared" ref="E170:E175" si="45">IFERROR(C170/D170," ")</f>
        <v xml:space="preserve"> </v>
      </c>
      <c r="F170" s="1" t="str">
        <f t="shared" ref="F170:F175" si="46">IFERROR(C170/D170," ")</f>
        <v xml:space="preserve"> </v>
      </c>
    </row>
    <row r="171" spans="1:6" x14ac:dyDescent="0.3">
      <c r="A171" t="s">
        <v>213</v>
      </c>
      <c r="B171" t="s">
        <v>220</v>
      </c>
      <c r="C171" s="2">
        <v>2936500</v>
      </c>
      <c r="D171">
        <v>40</v>
      </c>
      <c r="E171" s="1">
        <f t="shared" si="45"/>
        <v>73412.5</v>
      </c>
      <c r="F171" s="1">
        <f t="shared" si="46"/>
        <v>73412.5</v>
      </c>
    </row>
    <row r="172" spans="1:6" x14ac:dyDescent="0.3">
      <c r="A172" t="s">
        <v>214</v>
      </c>
      <c r="B172" t="s">
        <v>221</v>
      </c>
      <c r="C172" s="2">
        <v>154000</v>
      </c>
      <c r="D172">
        <v>50</v>
      </c>
      <c r="E172" s="1">
        <f t="shared" si="45"/>
        <v>3080</v>
      </c>
      <c r="F172" s="1">
        <f t="shared" si="46"/>
        <v>3080</v>
      </c>
    </row>
    <row r="173" spans="1:6" x14ac:dyDescent="0.3">
      <c r="A173" t="s">
        <v>215</v>
      </c>
      <c r="B173" t="s">
        <v>222</v>
      </c>
      <c r="C173" s="2">
        <v>670000</v>
      </c>
      <c r="E173" s="1" t="str">
        <f t="shared" si="45"/>
        <v xml:space="preserve"> </v>
      </c>
      <c r="F173" s="1" t="str">
        <f t="shared" si="46"/>
        <v xml:space="preserve"> </v>
      </c>
    </row>
    <row r="174" spans="1:6" x14ac:dyDescent="0.3">
      <c r="A174" t="s">
        <v>216</v>
      </c>
      <c r="B174" t="s">
        <v>223</v>
      </c>
      <c r="C174" s="2">
        <v>250000</v>
      </c>
      <c r="E174" s="1" t="str">
        <f t="shared" si="45"/>
        <v xml:space="preserve"> </v>
      </c>
      <c r="F174" s="1" t="str">
        <f t="shared" si="46"/>
        <v xml:space="preserve"> </v>
      </c>
    </row>
    <row r="175" spans="1:6" x14ac:dyDescent="0.3">
      <c r="A175" t="s">
        <v>217</v>
      </c>
      <c r="B175" t="s">
        <v>224</v>
      </c>
      <c r="C175" s="2">
        <v>1453200</v>
      </c>
      <c r="D175">
        <v>50</v>
      </c>
      <c r="E175" s="1">
        <f t="shared" si="45"/>
        <v>29064</v>
      </c>
      <c r="F175" s="1">
        <f t="shared" si="46"/>
        <v>29064</v>
      </c>
    </row>
  </sheetData>
  <mergeCells count="1">
    <mergeCell ref="F11:F15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2015-09-15T04:41:27Z</dcterms:created>
  <dcterms:modified xsi:type="dcterms:W3CDTF">2015-09-15T07:11:48Z</dcterms:modified>
</cp:coreProperties>
</file>