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batchTimes"/>
    <sheet r:id="rId2" sheetId="2" name="asdf"/>
    <sheet r:id="rId3" sheetId="3" name="Sheet1"/>
  </sheets>
  <definedNames>
    <definedName name="ExternalData_1" localSheetId="1">asdf!$A$6:$B$21</definedName>
  </definedNames>
  <calcPr fullCalcOnLoad="1"/>
</workbook>
</file>

<file path=xl/sharedStrings.xml><?xml version="1.0" encoding="utf-8"?>
<sst xmlns="http://schemas.openxmlformats.org/spreadsheetml/2006/main" count="50" uniqueCount="43">
  <si>
    <t>vol</t>
  </si>
  <si>
    <t>time</t>
  </si>
  <si>
    <t>Data for Recipe A Between two time periods</t>
  </si>
  <si>
    <t>Recipe A has 3 steps</t>
  </si>
  <si>
    <t>Batch 11 is out of range</t>
  </si>
  <si>
    <t>Phase 3 took 13% longer than normal on batch 11</t>
  </si>
  <si>
    <t>STD %</t>
  </si>
  <si>
    <t>Vol/Time</t>
  </si>
  <si>
    <t>Batch Volume</t>
  </si>
  <si>
    <t>Batch ID</t>
  </si>
  <si>
    <t>STD High</t>
  </si>
  <si>
    <t>STD Low</t>
  </si>
  <si>
    <t>Phase 1 Time</t>
  </si>
  <si>
    <t>Phase 2 Time</t>
  </si>
  <si>
    <t>Phase 3 Time</t>
  </si>
  <si>
    <t>Phase 1 Time %</t>
  </si>
  <si>
    <t>Phase 2 Time %</t>
  </si>
  <si>
    <t>Phase 3 Time %</t>
  </si>
  <si>
    <t>Average</t>
  </si>
  <si>
    <t>Recipe A</t>
  </si>
  <si>
    <t>Average % Time</t>
  </si>
  <si>
    <t>Batch 11</t>
  </si>
  <si>
    <t>Difference</t>
  </si>
  <si>
    <t>Phase 1</t>
  </si>
  <si>
    <t>Phase 2</t>
  </si>
  <si>
    <t>Phase 3</t>
  </si>
  <si>
    <t>Total</t>
  </si>
  <si>
    <t>Notes</t>
  </si>
  <si>
    <t>Select a Recipe</t>
  </si>
  <si>
    <t>Allow for selection of all or individual trains</t>
  </si>
  <si>
    <t>Allow for adjustment of Std Dev, Cell G5</t>
  </si>
  <si>
    <t>Show the chart</t>
  </si>
  <si>
    <t>allow drill down on selected batche</t>
  </si>
  <si>
    <t>drill down shows the above phase level table</t>
  </si>
  <si>
    <t>Get details on selected phase.  Show status timeline like on production and cip</t>
  </si>
  <si>
    <t>show hold conditions for that phase</t>
  </si>
  <si>
    <t>If step groups available show them</t>
  </si>
  <si>
    <t>Can then open batch report</t>
  </si>
  <si>
    <t>Same concept for cip circuits with a selected cip recipe.  Wouldn't need volume</t>
  </si>
  <si>
    <t>having the option to show the large data table may be useful as well</t>
  </si>
  <si>
    <t xml:space="preserve">if a phase\node can be looped through more than once then sum all for that phase\node </t>
  </si>
  <si>
    <t>calling a phase more than once in a recipe should keep the times for those phase instances separate.</t>
  </si>
  <si>
    <t>Batch 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</si>
</sst>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</patternFill>
    </fill>
    <fill>
      <patternFill patternType="solid">
        <fgColor rgb="FFe2f0d9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a9d18e"/>
      </top>
      <bottom style="thin">
        <color rgb="FFa9d18e"/>
      </bottom>
      <diagonal/>
    </border>
    <border>
      <left style="thin">
        <color rgb="FFa9d18e"/>
      </left>
      <right style="thin">
        <color rgb="FFc6c6c6"/>
      </right>
      <top style="thin">
        <color rgb="FFa9d18e"/>
      </top>
      <bottom style="thin">
        <color rgb="FFa9d18e"/>
      </bottom>
      <diagonal/>
    </border>
    <border>
      <left/>
      <right/>
      <top style="thin">
        <color rgb="FFa9d18e"/>
      </top>
      <bottom style="thin">
        <color rgb="FFa9d18e"/>
      </bottom>
      <diagonal/>
    </border>
    <border>
      <left style="thin">
        <color rgb="FFa9d18e"/>
      </left>
      <right/>
      <top style="thin">
        <color rgb="FFa9d18e"/>
      </top>
      <bottom style="thin">
        <color rgb="FFa9d18e"/>
      </bottom>
      <diagonal/>
    </border>
  </borders>
  <cellStyleXfs count="1">
    <xf numFmtId="0" fontId="0" fillId="0" borderId="0"/>
  </cellStyleXfs>
  <cellXfs count="29">
    <xf xfId="0" numFmtId="0" borderId="0" fontId="0" fillId="0"/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164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164" applyNumberFormat="1" borderId="1" applyBorder="1" fontId="2" applyFont="1" fillId="0" applyAlignment="1">
      <alignment horizontal="right"/>
    </xf>
    <xf xfId="0" numFmtId="4" applyNumberFormat="1" borderId="2" applyBorder="1" fontId="1" applyFont="1" fillId="0" applyAlignment="1">
      <alignment horizontal="left"/>
    </xf>
    <xf xfId="0" numFmtId="3" applyNumberFormat="1" borderId="3" applyBorder="1" fontId="1" applyFont="1" fillId="0" applyAlignment="1">
      <alignment horizontal="left"/>
    </xf>
    <xf xfId="0" numFmtId="164" applyNumberFormat="1" borderId="4" applyBorder="1" fontId="1" applyFont="1" fillId="0" applyAlignment="1">
      <alignment horizontal="left"/>
    </xf>
    <xf xfId="0" numFmtId="4" applyNumberFormat="1" borderId="5" applyBorder="1" fontId="1" applyFont="1" fillId="0" applyAlignment="1">
      <alignment horizontal="left"/>
    </xf>
    <xf xfId="0" numFmtId="164" applyNumberFormat="1" borderId="6" applyBorder="1" fontId="1" applyFont="1" fillId="0" applyAlignment="1">
      <alignment horizontal="left"/>
    </xf>
    <xf xfId="0" numFmtId="164" applyNumberFormat="1" borderId="7" applyBorder="1" fontId="1" applyFont="1" fillId="0" applyAlignment="1">
      <alignment horizontal="right"/>
    </xf>
    <xf xfId="0" numFmtId="164" applyNumberFormat="1" borderId="7" applyBorder="1" fontId="1" applyFont="1" fillId="2" applyFill="1" applyAlignment="1">
      <alignment horizontal="right"/>
    </xf>
    <xf xfId="0" numFmtId="4" applyNumberFormat="1" borderId="8" applyBorder="1" fontId="1" applyFont="1" fillId="0" applyAlignment="1">
      <alignment horizontal="left"/>
    </xf>
    <xf xfId="0" numFmtId="3" applyNumberFormat="1" borderId="9" applyBorder="1" fontId="1" applyFont="1" fillId="0" applyAlignment="1">
      <alignment horizontal="right"/>
    </xf>
    <xf xfId="0" numFmtId="164" applyNumberFormat="1" borderId="10" applyBorder="1" fontId="1" applyFont="1" fillId="0" applyAlignment="1">
      <alignment horizontal="right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3" applyNumberFormat="1" borderId="11" applyBorder="1" fontId="1" applyFont="1" fillId="3" applyFill="1" applyAlignment="1">
      <alignment horizontal="right"/>
    </xf>
    <xf xfId="0" numFmtId="3" applyNumberFormat="1" borderId="12" applyBorder="1" fontId="1" applyFont="1" fillId="3" applyFill="1" applyAlignment="1">
      <alignment horizontal="right"/>
    </xf>
    <xf xfId="0" numFmtId="3" applyNumberFormat="1" borderId="13" applyBorder="1" fontId="1" applyFont="1" fillId="0" applyAlignment="1">
      <alignment horizontal="right"/>
    </xf>
    <xf xfId="0" numFmtId="3" applyNumberFormat="1" borderId="14" applyBorder="1" fontId="1" applyFont="1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ables/table1.xml><?xml version="1.0" encoding="utf-8"?>
<table xmlns="http://schemas.openxmlformats.org/spreadsheetml/2006/main" ref="C2:D17" displayName="Table1" name="Table1" id="1" totalsRowShown="0">
  <autoFilter ref="C2:D17"/>
  <tableColumns count="2">
    <tableColumn name="vol" id="1"/>
    <tableColumn name="time" id="2"/>
  </tableColumns>
  <tableStyleInfo name="TableStyleLight1" showColumnStripes="0" showRowStripes="1" showLastColumn="0" showFirstColumn="0"/>
</table>
</file>

<file path=xl/tables/table2.xml><?xml version="1.0" encoding="utf-8"?>
<table xmlns="http://schemas.openxmlformats.org/spreadsheetml/2006/main" ref="A6:M22" displayName="Table1_2" name="Table1_2" id="2" totalsRowCount="1">
  <autoFilter ref="A6:M21"/>
  <tableColumns count="13">
    <tableColumn name="vol" id="1" totalsRowFunction="average"/>
    <tableColumn name="time" id="2" totalsRowFunction="stdDev"/>
    <tableColumn name="Vol/Time" id="3" totalsRowFunction="average"/>
    <tableColumn name="Batch Volume" id="4" totalsRowFunction="average"/>
    <tableColumn name="Batch ID" id="5"/>
    <tableColumn name="STD High" id="6"/>
    <tableColumn name="STD Low" id="7"/>
    <tableColumn name="Phase 1 Time" id="8" totalsRowFunction="average"/>
    <tableColumn name="Phase 2 Time" id="9" totalsRowFunction="average"/>
    <tableColumn name="Phase 3 Time" id="10" totalsRowFunction="average"/>
    <tableColumn name="Phase 1 Time %" id="11" totalsRowFunction="average"/>
    <tableColumn name="Phase 2 Time %" id="12" totalsRowFunction="average"/>
    <tableColumn name="Phase 3 Time %" id="13" totalsRowFunction="average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<Relationships xmlns="http://schemas.openxmlformats.org/package/2006/relationships"><Relationship Target="../tables/table2.xml" Type="http://schemas.openxmlformats.org/officeDocument/2006/relationships/table" Id="rId1"/></Relationships>
</file>

<file path=xl/worksheets/_rels/sheet3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6"/>
  <sheetViews>
    <sheetView workbookViewId="0" tabSelected="1"/>
  </sheetViews>
  <sheetFormatPr defaultRowHeight="15" x14ac:dyDescent="0.25"/>
  <cols>
    <col min="1" max="1" style="5" width="13.576428571428572" customWidth="1" bestFit="1"/>
    <col min="2" max="2" style="5" width="13.576428571428572" customWidth="1" bestFit="1"/>
    <col min="3" max="3" style="5" width="13.576428571428572" customWidth="1" bestFit="1"/>
    <col min="4" max="4" style="5" width="13.576428571428572" customWidth="1" bestFit="1"/>
    <col min="5" max="5" style="5" width="13.576428571428572" customWidth="1" bestFit="1"/>
    <col min="6" max="6" style="5" width="8.43357142857143" customWidth="1" bestFit="1"/>
  </cols>
  <sheetData>
    <row x14ac:dyDescent="0.25" r="1" customHeight="1" ht="18.75">
      <c r="A1" s="2" t="s">
        <v>9</v>
      </c>
      <c r="B1" s="2" t="s">
        <v>8</v>
      </c>
      <c r="C1" s="2" t="s">
        <v>42</v>
      </c>
      <c r="D1" s="2" t="s">
        <v>12</v>
      </c>
      <c r="E1" s="2" t="s">
        <v>13</v>
      </c>
      <c r="F1" s="2" t="s">
        <v>14</v>
      </c>
    </row>
    <row x14ac:dyDescent="0.25" r="2" customHeight="1" ht="18.75">
      <c r="A2" s="25">
        <v>1</v>
      </c>
      <c r="B2" s="26">
        <v>5000</v>
      </c>
      <c r="C2" s="25">
        <v>60</v>
      </c>
      <c r="D2" s="25">
        <v>15</v>
      </c>
      <c r="E2" s="25">
        <v>35</v>
      </c>
      <c r="F2" s="25">
        <v>10</v>
      </c>
    </row>
    <row x14ac:dyDescent="0.25" r="3" customHeight="1" ht="18.75">
      <c r="A3" s="27">
        <v>2</v>
      </c>
      <c r="B3" s="28">
        <v>5000</v>
      </c>
      <c r="C3" s="27">
        <v>55</v>
      </c>
      <c r="D3" s="27">
        <v>16</v>
      </c>
      <c r="E3" s="27">
        <v>30</v>
      </c>
      <c r="F3" s="27">
        <v>9</v>
      </c>
    </row>
    <row x14ac:dyDescent="0.25" r="4" customHeight="1" ht="18.75">
      <c r="A4" s="25">
        <v>3</v>
      </c>
      <c r="B4" s="26">
        <v>5000</v>
      </c>
      <c r="C4" s="25">
        <v>57</v>
      </c>
      <c r="D4" s="25">
        <v>18</v>
      </c>
      <c r="E4" s="25">
        <v>35</v>
      </c>
      <c r="F4" s="25">
        <v>4</v>
      </c>
    </row>
    <row x14ac:dyDescent="0.25" r="5" customHeight="1" ht="18.75">
      <c r="A5" s="27">
        <v>4</v>
      </c>
      <c r="B5" s="28">
        <v>5000</v>
      </c>
      <c r="C5" s="27">
        <v>60</v>
      </c>
      <c r="D5" s="27">
        <v>20</v>
      </c>
      <c r="E5" s="27">
        <v>35</v>
      </c>
      <c r="F5" s="27">
        <v>5</v>
      </c>
    </row>
    <row x14ac:dyDescent="0.25" r="6" customHeight="1" ht="18.75">
      <c r="A6" s="25">
        <v>5</v>
      </c>
      <c r="B6" s="26">
        <v>5000</v>
      </c>
      <c r="C6" s="25">
        <v>65</v>
      </c>
      <c r="D6" s="25">
        <v>19</v>
      </c>
      <c r="E6" s="25">
        <v>40</v>
      </c>
      <c r="F6" s="25">
        <v>6</v>
      </c>
    </row>
    <row x14ac:dyDescent="0.25" r="7" customHeight="1" ht="18.75">
      <c r="A7" s="27">
        <v>6</v>
      </c>
      <c r="B7" s="28">
        <v>5000</v>
      </c>
      <c r="C7" s="27">
        <v>66</v>
      </c>
      <c r="D7" s="27">
        <v>10</v>
      </c>
      <c r="E7" s="27">
        <v>50</v>
      </c>
      <c r="F7" s="27">
        <v>6</v>
      </c>
    </row>
    <row x14ac:dyDescent="0.25" r="8" customHeight="1" ht="18.75">
      <c r="A8" s="25">
        <v>7</v>
      </c>
      <c r="B8" s="26">
        <v>5000</v>
      </c>
      <c r="C8" s="25">
        <v>70</v>
      </c>
      <c r="D8" s="25">
        <v>16</v>
      </c>
      <c r="E8" s="25">
        <v>50</v>
      </c>
      <c r="F8" s="25">
        <v>4</v>
      </c>
    </row>
    <row x14ac:dyDescent="0.25" r="9" customHeight="1" ht="18.75">
      <c r="A9" s="27">
        <v>8</v>
      </c>
      <c r="B9" s="28">
        <v>4000</v>
      </c>
      <c r="C9" s="27">
        <v>50</v>
      </c>
      <c r="D9" s="27">
        <v>18</v>
      </c>
      <c r="E9" s="27">
        <v>20</v>
      </c>
      <c r="F9" s="27">
        <v>12</v>
      </c>
    </row>
    <row x14ac:dyDescent="0.25" r="10" customHeight="1" ht="18.75">
      <c r="A10" s="25">
        <v>9</v>
      </c>
      <c r="B10" s="26">
        <v>4000</v>
      </c>
      <c r="C10" s="25">
        <v>60</v>
      </c>
      <c r="D10" s="25">
        <v>19</v>
      </c>
      <c r="E10" s="25">
        <v>20</v>
      </c>
      <c r="F10" s="25">
        <v>21</v>
      </c>
    </row>
    <row x14ac:dyDescent="0.25" r="11" customHeight="1" ht="18.75">
      <c r="A11" s="27">
        <v>10</v>
      </c>
      <c r="B11" s="28">
        <v>5000</v>
      </c>
      <c r="C11" s="27">
        <v>65</v>
      </c>
      <c r="D11" s="27">
        <v>15</v>
      </c>
      <c r="E11" s="27">
        <v>25</v>
      </c>
      <c r="F11" s="27">
        <v>25</v>
      </c>
    </row>
    <row x14ac:dyDescent="0.25" r="12" customHeight="1" ht="18.75">
      <c r="A12" s="25">
        <v>11</v>
      </c>
      <c r="B12" s="26">
        <v>5000</v>
      </c>
      <c r="C12" s="25">
        <v>90</v>
      </c>
      <c r="D12" s="25">
        <v>14</v>
      </c>
      <c r="E12" s="25">
        <v>45</v>
      </c>
      <c r="F12" s="25">
        <v>31</v>
      </c>
    </row>
    <row x14ac:dyDescent="0.25" r="13" customHeight="1" ht="18.75">
      <c r="A13" s="27">
        <v>12</v>
      </c>
      <c r="B13" s="28">
        <v>5000</v>
      </c>
      <c r="C13" s="27">
        <v>70</v>
      </c>
      <c r="D13" s="27">
        <v>13</v>
      </c>
      <c r="E13" s="27">
        <v>30</v>
      </c>
      <c r="F13" s="27">
        <v>27</v>
      </c>
    </row>
    <row x14ac:dyDescent="0.25" r="14" customHeight="1" ht="18.75">
      <c r="A14" s="25">
        <v>13</v>
      </c>
      <c r="B14" s="26">
        <v>5000</v>
      </c>
      <c r="C14" s="25">
        <v>75</v>
      </c>
      <c r="D14" s="25">
        <v>12</v>
      </c>
      <c r="E14" s="25">
        <v>45</v>
      </c>
      <c r="F14" s="25">
        <v>18</v>
      </c>
    </row>
    <row x14ac:dyDescent="0.25" r="15" customHeight="1" ht="18.75">
      <c r="A15" s="27">
        <v>14</v>
      </c>
      <c r="B15" s="28">
        <v>5000</v>
      </c>
      <c r="C15" s="27">
        <v>70</v>
      </c>
      <c r="D15" s="27">
        <v>16</v>
      </c>
      <c r="E15" s="27">
        <v>38</v>
      </c>
      <c r="F15" s="27">
        <v>16</v>
      </c>
    </row>
    <row x14ac:dyDescent="0.25" r="16" customHeight="1" ht="19.5">
      <c r="A16" s="25">
        <v>15</v>
      </c>
      <c r="B16" s="26">
        <v>5000</v>
      </c>
      <c r="C16" s="25">
        <v>70</v>
      </c>
      <c r="D16" s="25">
        <v>14</v>
      </c>
      <c r="E16" s="25">
        <v>36</v>
      </c>
      <c r="F16" s="25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45"/>
  <sheetViews>
    <sheetView workbookViewId="0"/>
  </sheetViews>
  <sheetFormatPr defaultRowHeight="15" x14ac:dyDescent="0.25"/>
  <cols>
    <col min="1" max="1" style="22" width="12.147857142857141" customWidth="1" bestFit="1"/>
    <col min="2" max="2" style="22" width="7.433571428571429" customWidth="1" bestFit="1"/>
    <col min="3" max="3" style="23" width="13.290714285714287" customWidth="1" bestFit="1"/>
    <col min="4" max="4" style="23" width="14.147857142857141" customWidth="1" bestFit="1"/>
    <col min="5" max="5" style="24" width="10.43357142857143" customWidth="1" bestFit="1"/>
    <col min="6" max="6" style="22" width="12.005" customWidth="1" bestFit="1"/>
    <col min="7" max="7" style="22" width="12.005" customWidth="1" bestFit="1"/>
    <col min="8" max="8" style="22" width="14.862142857142858" customWidth="1" bestFit="1"/>
    <col min="9" max="9" style="22" width="14.862142857142858" customWidth="1" bestFit="1"/>
    <col min="10" max="10" style="22" width="14.862142857142858" customWidth="1" bestFit="1"/>
    <col min="11" max="11" style="24" width="17.005" customWidth="1" bestFit="1"/>
    <col min="12" max="12" style="24" width="17.005" customWidth="1" bestFit="1"/>
    <col min="13" max="13" style="24" width="17.005" customWidth="1" bestFit="1"/>
  </cols>
  <sheetData>
    <row x14ac:dyDescent="0.25" r="1" customHeight="1" ht="18.75">
      <c r="A1" s="6" t="s">
        <v>2</v>
      </c>
      <c r="B1" s="6"/>
      <c r="C1" s="7"/>
      <c r="D1" s="7"/>
      <c r="E1" s="8"/>
      <c r="F1" s="6"/>
      <c r="G1" s="6"/>
      <c r="H1" s="6"/>
      <c r="I1" s="6"/>
      <c r="J1" s="6"/>
      <c r="K1" s="8"/>
      <c r="L1" s="8"/>
      <c r="M1" s="8"/>
    </row>
    <row x14ac:dyDescent="0.25" r="2" customHeight="1" ht="18.75">
      <c r="A2" s="6" t="s">
        <v>3</v>
      </c>
      <c r="B2" s="6"/>
      <c r="C2" s="7"/>
      <c r="D2" s="7"/>
      <c r="E2" s="8"/>
      <c r="F2" s="6"/>
      <c r="G2" s="6"/>
      <c r="H2" s="6"/>
      <c r="I2" s="6"/>
      <c r="J2" s="6"/>
      <c r="K2" s="8"/>
      <c r="L2" s="8"/>
      <c r="M2" s="8"/>
    </row>
    <row x14ac:dyDescent="0.25" r="3" customHeight="1" ht="18.75">
      <c r="A3" s="6" t="s">
        <v>4</v>
      </c>
      <c r="B3" s="6"/>
      <c r="C3" s="7"/>
      <c r="D3" s="7"/>
      <c r="E3" s="8"/>
      <c r="F3" s="6"/>
      <c r="G3" s="6"/>
      <c r="H3" s="6"/>
      <c r="I3" s="6"/>
      <c r="J3" s="6"/>
      <c r="K3" s="8"/>
      <c r="L3" s="8"/>
      <c r="M3" s="8"/>
    </row>
    <row x14ac:dyDescent="0.25" r="4" customHeight="1" ht="18.75">
      <c r="A4" s="6" t="s">
        <v>5</v>
      </c>
      <c r="B4" s="6"/>
      <c r="C4" s="7"/>
      <c r="D4" s="7"/>
      <c r="E4" s="8"/>
      <c r="F4" s="6"/>
      <c r="G4" s="6" t="s">
        <v>6</v>
      </c>
      <c r="H4" s="6"/>
      <c r="I4" s="6"/>
      <c r="J4" s="6"/>
      <c r="K4" s="8"/>
      <c r="L4" s="8"/>
      <c r="M4" s="8"/>
    </row>
    <row x14ac:dyDescent="0.25" r="5" customHeight="1" ht="18.75">
      <c r="A5" s="6"/>
      <c r="B5" s="6"/>
      <c r="C5" s="7"/>
      <c r="D5" s="7"/>
      <c r="E5" s="8"/>
      <c r="F5" s="6"/>
      <c r="G5" s="9">
        <v>1</v>
      </c>
      <c r="H5" s="6"/>
      <c r="I5" s="6"/>
      <c r="J5" s="6"/>
      <c r="K5" s="8"/>
      <c r="L5" s="8"/>
      <c r="M5" s="8"/>
    </row>
    <row x14ac:dyDescent="0.25" r="6" customHeight="1" ht="18.75">
      <c r="A6" s="6" t="s">
        <v>0</v>
      </c>
      <c r="B6" s="6" t="s">
        <v>1</v>
      </c>
      <c r="C6" s="7" t="s">
        <v>7</v>
      </c>
      <c r="D6" s="7" t="s">
        <v>8</v>
      </c>
      <c r="E6" s="8" t="s">
        <v>9</v>
      </c>
      <c r="F6" s="6" t="s">
        <v>10</v>
      </c>
      <c r="G6" s="6" t="s">
        <v>11</v>
      </c>
      <c r="H6" s="6" t="s">
        <v>12</v>
      </c>
      <c r="I6" s="6" t="s">
        <v>13</v>
      </c>
      <c r="J6" s="6" t="s">
        <v>14</v>
      </c>
      <c r="K6" s="8" t="s">
        <v>15</v>
      </c>
      <c r="L6" s="8" t="s">
        <v>16</v>
      </c>
      <c r="M6" s="8" t="s">
        <v>17</v>
      </c>
    </row>
    <row x14ac:dyDescent="0.25" r="7" customHeight="1" ht="18.75">
      <c r="A7" s="3">
        <v>5000</v>
      </c>
      <c r="B7" s="3">
        <v>60</v>
      </c>
      <c r="C7" s="10">
        <f>Table1_2[[#This Row], [vol]]/Table1_2[[#This Row], [time]]</f>
      </c>
      <c r="D7" s="3">
        <f>Table1_2[[#This Row], [vol]]</f>
      </c>
      <c r="E7" s="3">
        <v>1</v>
      </c>
      <c r="F7" s="10">
        <f>Table1_2[[#This Row], [Vol/Time]]+$G$5*Table1_2[[#Totals],[time]]</f>
      </c>
      <c r="G7" s="10">
        <f>Table1_2[[#This Row], [Vol/Time]]-$G$5*Table1_2[[#Totals],[time]]</f>
      </c>
      <c r="H7" s="3">
        <v>15</v>
      </c>
      <c r="I7" s="3">
        <v>35</v>
      </c>
      <c r="J7" s="3">
        <f>Table1_2[[#This Row], [time]]-Table1_2[[#This Row], [Phase 1 Time]]-Table1_2[[#This Row], [Phase 2 Time]]</f>
      </c>
      <c r="K7" s="9">
        <f>Table1_2[[#This Row], [Phase 1 Time]]/Table1_2[[#This Row], [time]]</f>
      </c>
      <c r="L7" s="9">
        <f>Table1_2[[#This Row], [Phase 2 Time]]/Table1_2[[#This Row], [time]]</f>
      </c>
      <c r="M7" s="9">
        <f>Table1_2[[#This Row], [Phase 3 Time]]/Table1_2[[#This Row], [time]]</f>
      </c>
    </row>
    <row x14ac:dyDescent="0.25" r="8" customHeight="1" ht="18.75">
      <c r="A8" s="3">
        <v>5000</v>
      </c>
      <c r="B8" s="3">
        <v>55</v>
      </c>
      <c r="C8" s="10">
        <f>Table1_2[[#This Row], [vol]]/Table1_2[[#This Row], [time]]</f>
      </c>
      <c r="D8" s="3">
        <f>Table1_2[[#This Row], [vol]]</f>
      </c>
      <c r="E8" s="3">
        <v>2</v>
      </c>
      <c r="F8" s="10">
        <f>Table1_2[[#This Row], [Vol/Time]]+$G$5*Table1_2[[#Totals],[time]]</f>
      </c>
      <c r="G8" s="10">
        <f>Table1_2[[#This Row], [Vol/Time]]-$G$5*Table1_2[[#Totals],[time]]</f>
      </c>
      <c r="H8" s="3">
        <v>16</v>
      </c>
      <c r="I8" s="3">
        <v>30</v>
      </c>
      <c r="J8" s="3">
        <f>Table1_2[[#This Row], [time]]-Table1_2[[#This Row], [Phase 1 Time]]-Table1_2[[#This Row], [Phase 2 Time]]</f>
      </c>
      <c r="K8" s="9">
        <f>Table1_2[[#This Row], [Phase 1 Time]]/Table1_2[[#This Row], [time]]</f>
      </c>
      <c r="L8" s="9">
        <f>Table1_2[[#This Row], [Phase 2 Time]]/Table1_2[[#This Row], [time]]</f>
      </c>
      <c r="M8" s="9">
        <f>Table1_2[[#This Row], [Phase 3 Time]]/Table1_2[[#This Row], [time]]</f>
      </c>
    </row>
    <row x14ac:dyDescent="0.25" r="9" customHeight="1" ht="18.75">
      <c r="A9" s="3">
        <v>5000</v>
      </c>
      <c r="B9" s="3">
        <v>57</v>
      </c>
      <c r="C9" s="10">
        <f>Table1_2[[#This Row], [vol]]/Table1_2[[#This Row], [time]]</f>
      </c>
      <c r="D9" s="3">
        <f>Table1_2[[#This Row], [vol]]</f>
      </c>
      <c r="E9" s="3">
        <v>3</v>
      </c>
      <c r="F9" s="10">
        <f>Table1_2[[#This Row], [Vol/Time]]+$G$5*Table1_2[[#Totals],[time]]</f>
      </c>
      <c r="G9" s="10">
        <f>Table1_2[[#This Row], [Vol/Time]]-$G$5*Table1_2[[#Totals],[time]]</f>
      </c>
      <c r="H9" s="3">
        <v>18</v>
      </c>
      <c r="I9" s="3">
        <v>35</v>
      </c>
      <c r="J9" s="3">
        <f>Table1_2[[#This Row], [time]]-Table1_2[[#This Row], [Phase 1 Time]]-Table1_2[[#This Row], [Phase 2 Time]]</f>
      </c>
      <c r="K9" s="9">
        <f>Table1_2[[#This Row], [Phase 1 Time]]/Table1_2[[#This Row], [time]]</f>
      </c>
      <c r="L9" s="9">
        <f>Table1_2[[#This Row], [Phase 2 Time]]/Table1_2[[#This Row], [time]]</f>
      </c>
      <c r="M9" s="9">
        <f>Table1_2[[#This Row], [Phase 3 Time]]/Table1_2[[#This Row], [time]]</f>
      </c>
    </row>
    <row x14ac:dyDescent="0.25" r="10" customHeight="1" ht="18.75">
      <c r="A10" s="3">
        <v>5000</v>
      </c>
      <c r="B10" s="3">
        <v>60</v>
      </c>
      <c r="C10" s="10">
        <f>Table1_2[[#This Row], [vol]]/Table1_2[[#This Row], [time]]</f>
      </c>
      <c r="D10" s="3">
        <f>Table1_2[[#This Row], [vol]]</f>
      </c>
      <c r="E10" s="3">
        <v>4</v>
      </c>
      <c r="F10" s="10">
        <f>Table1_2[[#This Row], [Vol/Time]]+$G$5*Table1_2[[#Totals],[time]]</f>
      </c>
      <c r="G10" s="10">
        <f>Table1_2[[#This Row], [Vol/Time]]-$G$5*Table1_2[[#Totals],[time]]</f>
      </c>
      <c r="H10" s="3">
        <v>20</v>
      </c>
      <c r="I10" s="3">
        <v>35</v>
      </c>
      <c r="J10" s="3">
        <f>Table1_2[[#This Row], [time]]-Table1_2[[#This Row], [Phase 1 Time]]-Table1_2[[#This Row], [Phase 2 Time]]</f>
      </c>
      <c r="K10" s="9">
        <f>Table1_2[[#This Row], [Phase 1 Time]]/Table1_2[[#This Row], [time]]</f>
      </c>
      <c r="L10" s="9">
        <f>Table1_2[[#This Row], [Phase 2 Time]]/Table1_2[[#This Row], [time]]</f>
      </c>
      <c r="M10" s="9">
        <f>Table1_2[[#This Row], [Phase 3 Time]]/Table1_2[[#This Row], [time]]</f>
      </c>
    </row>
    <row x14ac:dyDescent="0.25" r="11" customHeight="1" ht="18.75">
      <c r="A11" s="3">
        <v>5000</v>
      </c>
      <c r="B11" s="3">
        <v>65</v>
      </c>
      <c r="C11" s="10">
        <f>Table1_2[[#This Row], [vol]]/Table1_2[[#This Row], [time]]</f>
      </c>
      <c r="D11" s="3">
        <f>Table1_2[[#This Row], [vol]]</f>
      </c>
      <c r="E11" s="3">
        <v>5</v>
      </c>
      <c r="F11" s="10">
        <f>Table1_2[[#This Row], [Vol/Time]]+$G$5*Table1_2[[#Totals],[time]]</f>
      </c>
      <c r="G11" s="10">
        <f>Table1_2[[#This Row], [Vol/Time]]-$G$5*Table1_2[[#Totals],[time]]</f>
      </c>
      <c r="H11" s="3">
        <v>19</v>
      </c>
      <c r="I11" s="3">
        <v>40</v>
      </c>
      <c r="J11" s="3">
        <f>Table1_2[[#This Row], [time]]-Table1_2[[#This Row], [Phase 1 Time]]-Table1_2[[#This Row], [Phase 2 Time]]</f>
      </c>
      <c r="K11" s="9">
        <f>Table1_2[[#This Row], [Phase 1 Time]]/Table1_2[[#This Row], [time]]</f>
      </c>
      <c r="L11" s="9">
        <f>Table1_2[[#This Row], [Phase 2 Time]]/Table1_2[[#This Row], [time]]</f>
      </c>
      <c r="M11" s="9">
        <f>Table1_2[[#This Row], [Phase 3 Time]]/Table1_2[[#This Row], [time]]</f>
      </c>
    </row>
    <row x14ac:dyDescent="0.25" r="12" customHeight="1" ht="18.75">
      <c r="A12" s="3">
        <v>5000</v>
      </c>
      <c r="B12" s="3">
        <v>66</v>
      </c>
      <c r="C12" s="10">
        <f>Table1_2[[#This Row], [vol]]/Table1_2[[#This Row], [time]]</f>
      </c>
      <c r="D12" s="3">
        <f>Table1_2[[#This Row], [vol]]</f>
      </c>
      <c r="E12" s="3">
        <v>6</v>
      </c>
      <c r="F12" s="10">
        <f>Table1_2[[#This Row], [Vol/Time]]+$G$5*Table1_2[[#Totals],[time]]</f>
      </c>
      <c r="G12" s="10">
        <f>Table1_2[[#This Row], [Vol/Time]]-$G$5*Table1_2[[#Totals],[time]]</f>
      </c>
      <c r="H12" s="3">
        <v>10</v>
      </c>
      <c r="I12" s="3">
        <v>50</v>
      </c>
      <c r="J12" s="3">
        <f>Table1_2[[#This Row], [time]]-Table1_2[[#This Row], [Phase 1 Time]]-Table1_2[[#This Row], [Phase 2 Time]]</f>
      </c>
      <c r="K12" s="9">
        <f>Table1_2[[#This Row], [Phase 1 Time]]/Table1_2[[#This Row], [time]]</f>
      </c>
      <c r="L12" s="9">
        <f>Table1_2[[#This Row], [Phase 2 Time]]/Table1_2[[#This Row], [time]]</f>
      </c>
      <c r="M12" s="9">
        <f>Table1_2[[#This Row], [Phase 3 Time]]/Table1_2[[#This Row], [time]]</f>
      </c>
    </row>
    <row x14ac:dyDescent="0.25" r="13" customHeight="1" ht="18.75">
      <c r="A13" s="3">
        <v>5000</v>
      </c>
      <c r="B13" s="3">
        <v>70</v>
      </c>
      <c r="C13" s="10">
        <f>Table1_2[[#This Row], [vol]]/Table1_2[[#This Row], [time]]</f>
      </c>
      <c r="D13" s="3">
        <f>Table1_2[[#This Row], [vol]]</f>
      </c>
      <c r="E13" s="3">
        <v>7</v>
      </c>
      <c r="F13" s="10">
        <f>Table1_2[[#This Row], [Vol/Time]]+$G$5*Table1_2[[#Totals],[time]]</f>
      </c>
      <c r="G13" s="10">
        <f>Table1_2[[#This Row], [Vol/Time]]-$G$5*Table1_2[[#Totals],[time]]</f>
      </c>
      <c r="H13" s="3">
        <v>16</v>
      </c>
      <c r="I13" s="3">
        <v>50</v>
      </c>
      <c r="J13" s="3">
        <f>Table1_2[[#This Row], [time]]-Table1_2[[#This Row], [Phase 1 Time]]-Table1_2[[#This Row], [Phase 2 Time]]</f>
      </c>
      <c r="K13" s="9">
        <f>Table1_2[[#This Row], [Phase 1 Time]]/Table1_2[[#This Row], [time]]</f>
      </c>
      <c r="L13" s="9">
        <f>Table1_2[[#This Row], [Phase 2 Time]]/Table1_2[[#This Row], [time]]</f>
      </c>
      <c r="M13" s="9">
        <f>Table1_2[[#This Row], [Phase 3 Time]]/Table1_2[[#This Row], [time]]</f>
      </c>
    </row>
    <row x14ac:dyDescent="0.25" r="14" customHeight="1" ht="18.75">
      <c r="A14" s="3">
        <v>4000</v>
      </c>
      <c r="B14" s="3">
        <v>50</v>
      </c>
      <c r="C14" s="3">
        <f>Table1_2[[#This Row], [vol]]/Table1_2[[#This Row], [time]]</f>
      </c>
      <c r="D14" s="3">
        <f>Table1_2[[#This Row], [vol]]</f>
      </c>
      <c r="E14" s="3">
        <v>8</v>
      </c>
      <c r="F14" s="10">
        <f>Table1_2[[#This Row], [Vol/Time]]+$G$5*Table1_2[[#Totals],[time]]</f>
      </c>
      <c r="G14" s="10">
        <f>Table1_2[[#This Row], [Vol/Time]]-$G$5*Table1_2[[#Totals],[time]]</f>
      </c>
      <c r="H14" s="3">
        <v>18</v>
      </c>
      <c r="I14" s="3">
        <v>20</v>
      </c>
      <c r="J14" s="3">
        <f>Table1_2[[#This Row], [time]]-Table1_2[[#This Row], [Phase 1 Time]]-Table1_2[[#This Row], [Phase 2 Time]]</f>
      </c>
      <c r="K14" s="9">
        <f>Table1_2[[#This Row], [Phase 1 Time]]/Table1_2[[#This Row], [time]]</f>
      </c>
      <c r="L14" s="9">
        <f>Table1_2[[#This Row], [Phase 2 Time]]/Table1_2[[#This Row], [time]]</f>
      </c>
      <c r="M14" s="9">
        <f>Table1_2[[#This Row], [Phase 3 Time]]/Table1_2[[#This Row], [time]]</f>
      </c>
    </row>
    <row x14ac:dyDescent="0.25" r="15" customHeight="1" ht="18.75">
      <c r="A15" s="3">
        <v>4000</v>
      </c>
      <c r="B15" s="3">
        <v>60</v>
      </c>
      <c r="C15" s="10">
        <f>Table1_2[[#This Row], [vol]]/Table1_2[[#This Row], [time]]</f>
      </c>
      <c r="D15" s="3">
        <f>Table1_2[[#This Row], [vol]]</f>
      </c>
      <c r="E15" s="3">
        <v>9</v>
      </c>
      <c r="F15" s="10">
        <f>Table1_2[[#This Row], [Vol/Time]]+$G$5*Table1_2[[#Totals],[time]]</f>
      </c>
      <c r="G15" s="10">
        <f>Table1_2[[#This Row], [Vol/Time]]-$G$5*Table1_2[[#Totals],[time]]</f>
      </c>
      <c r="H15" s="3">
        <v>19</v>
      </c>
      <c r="I15" s="3">
        <v>20</v>
      </c>
      <c r="J15" s="3">
        <f>Table1_2[[#This Row], [time]]-Table1_2[[#This Row], [Phase 1 Time]]-Table1_2[[#This Row], [Phase 2 Time]]</f>
      </c>
      <c r="K15" s="9">
        <f>Table1_2[[#This Row], [Phase 1 Time]]/Table1_2[[#This Row], [time]]</f>
      </c>
      <c r="L15" s="9">
        <f>Table1_2[[#This Row], [Phase 2 Time]]/Table1_2[[#This Row], [time]]</f>
      </c>
      <c r="M15" s="9">
        <f>Table1_2[[#This Row], [Phase 3 Time]]/Table1_2[[#This Row], [time]]</f>
      </c>
    </row>
    <row x14ac:dyDescent="0.25" r="16" customHeight="1" ht="18.75">
      <c r="A16" s="3">
        <v>5000</v>
      </c>
      <c r="B16" s="3">
        <v>65</v>
      </c>
      <c r="C16" s="10">
        <f>Table1_2[[#This Row], [vol]]/Table1_2[[#This Row], [time]]</f>
      </c>
      <c r="D16" s="3">
        <f>Table1_2[[#This Row], [vol]]</f>
      </c>
      <c r="E16" s="3">
        <v>10</v>
      </c>
      <c r="F16" s="10">
        <f>Table1_2[[#This Row], [Vol/Time]]+$G$5*Table1_2[[#Totals],[time]]</f>
      </c>
      <c r="G16" s="10">
        <f>Table1_2[[#This Row], [Vol/Time]]-$G$5*Table1_2[[#Totals],[time]]</f>
      </c>
      <c r="H16" s="3">
        <v>15</v>
      </c>
      <c r="I16" s="3">
        <v>25</v>
      </c>
      <c r="J16" s="3">
        <f>Table1_2[[#This Row], [time]]-Table1_2[[#This Row], [Phase 1 Time]]-Table1_2[[#This Row], [Phase 2 Time]]</f>
      </c>
      <c r="K16" s="9">
        <f>Table1_2[[#This Row], [Phase 1 Time]]/Table1_2[[#This Row], [time]]</f>
      </c>
      <c r="L16" s="9">
        <f>Table1_2[[#This Row], [Phase 2 Time]]/Table1_2[[#This Row], [time]]</f>
      </c>
      <c r="M16" s="9">
        <f>Table1_2[[#This Row], [Phase 3 Time]]/Table1_2[[#This Row], [time]]</f>
      </c>
    </row>
    <row x14ac:dyDescent="0.25" r="17" customHeight="1" ht="18.75">
      <c r="A17" s="3">
        <v>5000</v>
      </c>
      <c r="B17" s="3">
        <v>90</v>
      </c>
      <c r="C17" s="10">
        <f>Table1_2[[#This Row], [vol]]/Table1_2[[#This Row], [time]]</f>
      </c>
      <c r="D17" s="3">
        <f>Table1_2[[#This Row], [vol]]</f>
      </c>
      <c r="E17" s="3">
        <v>11</v>
      </c>
      <c r="F17" s="10">
        <f>Table1_2[[#This Row], [Vol/Time]]+$G$5*Table1_2[[#Totals],[time]]</f>
      </c>
      <c r="G17" s="10">
        <f>Table1_2[[#This Row], [Vol/Time]]-$G$5*Table1_2[[#Totals],[time]]</f>
      </c>
      <c r="H17" s="3">
        <v>14</v>
      </c>
      <c r="I17" s="3">
        <v>45</v>
      </c>
      <c r="J17" s="3">
        <f>Table1_2[[#This Row], [time]]-Table1_2[[#This Row], [Phase 1 Time]]-Table1_2[[#This Row], [Phase 2 Time]]</f>
      </c>
      <c r="K17" s="9">
        <f>Table1_2[[#This Row], [Phase 1 Time]]/Table1_2[[#This Row], [time]]</f>
      </c>
      <c r="L17" s="9">
        <f>Table1_2[[#This Row], [Phase 2 Time]]/Table1_2[[#This Row], [time]]</f>
      </c>
      <c r="M17" s="9">
        <f>Table1_2[[#This Row], [Phase 3 Time]]/Table1_2[[#This Row], [time]]</f>
      </c>
    </row>
    <row x14ac:dyDescent="0.25" r="18" customHeight="1" ht="18.75">
      <c r="A18" s="3">
        <v>5000</v>
      </c>
      <c r="B18" s="3">
        <v>70</v>
      </c>
      <c r="C18" s="10">
        <f>Table1_2[[#This Row], [vol]]/Table1_2[[#This Row], [time]]</f>
      </c>
      <c r="D18" s="3">
        <f>Table1_2[[#This Row], [vol]]</f>
      </c>
      <c r="E18" s="3">
        <v>12</v>
      </c>
      <c r="F18" s="10">
        <f>Table1_2[[#This Row], [Vol/Time]]+$G$5*Table1_2[[#Totals],[time]]</f>
      </c>
      <c r="G18" s="10">
        <f>Table1_2[[#This Row], [Vol/Time]]-$G$5*Table1_2[[#Totals],[time]]</f>
      </c>
      <c r="H18" s="3">
        <v>13</v>
      </c>
      <c r="I18" s="3">
        <v>30</v>
      </c>
      <c r="J18" s="3">
        <f>Table1_2[[#This Row], [time]]-Table1_2[[#This Row], [Phase 1 Time]]-Table1_2[[#This Row], [Phase 2 Time]]</f>
      </c>
      <c r="K18" s="9">
        <f>Table1_2[[#This Row], [Phase 1 Time]]/Table1_2[[#This Row], [time]]</f>
      </c>
      <c r="L18" s="9">
        <f>Table1_2[[#This Row], [Phase 2 Time]]/Table1_2[[#This Row], [time]]</f>
      </c>
      <c r="M18" s="9">
        <f>Table1_2[[#This Row], [Phase 3 Time]]/Table1_2[[#This Row], [time]]</f>
      </c>
    </row>
    <row x14ac:dyDescent="0.25" r="19" customHeight="1" ht="18.75">
      <c r="A19" s="3">
        <v>5000</v>
      </c>
      <c r="B19" s="3">
        <v>75</v>
      </c>
      <c r="C19" s="10">
        <f>Table1_2[[#This Row], [vol]]/Table1_2[[#This Row], [time]]</f>
      </c>
      <c r="D19" s="3">
        <f>Table1_2[[#This Row], [vol]]</f>
      </c>
      <c r="E19" s="3">
        <v>13</v>
      </c>
      <c r="F19" s="10">
        <f>Table1_2[[#This Row], [Vol/Time]]+$G$5*Table1_2[[#Totals],[time]]</f>
      </c>
      <c r="G19" s="10">
        <f>Table1_2[[#This Row], [Vol/Time]]-$G$5*Table1_2[[#Totals],[time]]</f>
      </c>
      <c r="H19" s="3">
        <v>12</v>
      </c>
      <c r="I19" s="3">
        <v>45</v>
      </c>
      <c r="J19" s="3">
        <f>Table1_2[[#This Row], [time]]-Table1_2[[#This Row], [Phase 1 Time]]-Table1_2[[#This Row], [Phase 2 Time]]</f>
      </c>
      <c r="K19" s="9">
        <f>Table1_2[[#This Row], [Phase 1 Time]]/Table1_2[[#This Row], [time]]</f>
      </c>
      <c r="L19" s="9">
        <f>Table1_2[[#This Row], [Phase 2 Time]]/Table1_2[[#This Row], [time]]</f>
      </c>
      <c r="M19" s="9">
        <f>Table1_2[[#This Row], [Phase 3 Time]]/Table1_2[[#This Row], [time]]</f>
      </c>
    </row>
    <row x14ac:dyDescent="0.25" r="20" customHeight="1" ht="18.75">
      <c r="A20" s="3">
        <v>5000</v>
      </c>
      <c r="B20" s="3">
        <v>70</v>
      </c>
      <c r="C20" s="10">
        <f>Table1_2[[#This Row], [vol]]/Table1_2[[#This Row], [time]]</f>
      </c>
      <c r="D20" s="3">
        <f>Table1_2[[#This Row], [vol]]</f>
      </c>
      <c r="E20" s="3">
        <v>14</v>
      </c>
      <c r="F20" s="10">
        <f>Table1_2[[#This Row], [Vol/Time]]+$G$5*Table1_2[[#Totals],[time]]</f>
      </c>
      <c r="G20" s="10">
        <f>Table1_2[[#This Row], [Vol/Time]]-$G$5*Table1_2[[#Totals],[time]]</f>
      </c>
      <c r="H20" s="3">
        <v>16</v>
      </c>
      <c r="I20" s="3">
        <v>38</v>
      </c>
      <c r="J20" s="3">
        <f>Table1_2[[#This Row], [time]]-Table1_2[[#This Row], [Phase 1 Time]]-Table1_2[[#This Row], [Phase 2 Time]]</f>
      </c>
      <c r="K20" s="9">
        <f>Table1_2[[#This Row], [Phase 1 Time]]/Table1_2[[#This Row], [time]]</f>
      </c>
      <c r="L20" s="9">
        <f>Table1_2[[#This Row], [Phase 2 Time]]/Table1_2[[#This Row], [time]]</f>
      </c>
      <c r="M20" s="9">
        <f>Table1_2[[#This Row], [Phase 3 Time]]/Table1_2[[#This Row], [time]]</f>
      </c>
    </row>
    <row x14ac:dyDescent="0.25" r="21" customHeight="1" ht="18.75">
      <c r="A21" s="3">
        <v>5000</v>
      </c>
      <c r="B21" s="3">
        <v>70</v>
      </c>
      <c r="C21" s="10">
        <f>Table1_2[[#This Row], [vol]]/Table1_2[[#This Row], [time]]</f>
      </c>
      <c r="D21" s="3">
        <f>Table1_2[[#This Row], [vol]]</f>
      </c>
      <c r="E21" s="3">
        <v>15</v>
      </c>
      <c r="F21" s="10">
        <f>Table1_2[[#This Row], [Vol/Time]]+$G$5*Table1_2[[#Totals],[time]]</f>
      </c>
      <c r="G21" s="10">
        <f>Table1_2[[#This Row], [Vol/Time]]-$G$5*Table1_2[[#Totals],[time]]</f>
      </c>
      <c r="H21" s="3">
        <v>14</v>
      </c>
      <c r="I21" s="3">
        <v>36</v>
      </c>
      <c r="J21" s="3">
        <f>Table1_2[[#This Row], [time]]-Table1_2[[#This Row], [Phase 1 Time]]-Table1_2[[#This Row], [Phase 2 Time]]</f>
      </c>
      <c r="K21" s="9">
        <f>Table1_2[[#This Row], [Phase 1 Time]]/Table1_2[[#This Row], [time]]</f>
      </c>
      <c r="L21" s="9">
        <f>Table1_2[[#This Row], [Phase 2 Time]]/Table1_2[[#This Row], [time]]</f>
      </c>
      <c r="M21" s="9">
        <f>Table1_2[[#This Row], [Phase 3 Time]]/Table1_2[[#This Row], [time]]</f>
      </c>
    </row>
    <row x14ac:dyDescent="0.25" r="22" customHeight="1" ht="18.75">
      <c r="A22" s="10">
        <f>subtotal(101,[vol])</f>
      </c>
      <c r="B22" s="10">
        <f>subtotal(107,[time])</f>
      </c>
      <c r="C22" s="10">
        <f>subtotal(101,[Vol/Time])</f>
      </c>
      <c r="D22" s="10">
        <f>subtotal(101,[Batch Volume])</f>
      </c>
      <c r="E22" s="8"/>
      <c r="F22" s="6"/>
      <c r="G22" s="6"/>
      <c r="H22" s="10">
        <f>subtotal(101,[Phase 1 Time])</f>
      </c>
      <c r="I22" s="10">
        <f>subtotal(101,[Phase 2 Time])</f>
      </c>
      <c r="J22" s="10">
        <f>subtotal(101,[Phase 3 Time])</f>
      </c>
      <c r="K22" s="11">
        <f>subtotal(101,[Phase 1 Time %])</f>
      </c>
      <c r="L22" s="11">
        <f>subtotal(101,[Phase 2 Time %])</f>
      </c>
      <c r="M22" s="11">
        <f>subtotal(101,[Phase 3 Time %])</f>
      </c>
    </row>
    <row x14ac:dyDescent="0.25" r="23" customHeight="1" ht="18.75">
      <c r="A23" s="6" t="s">
        <v>18</v>
      </c>
      <c r="B23" s="10">
        <f>AVERAGE(Table1_2[time])</f>
      </c>
      <c r="C23" s="7"/>
      <c r="D23" s="7"/>
      <c r="E23" s="8"/>
      <c r="F23" s="6"/>
      <c r="G23" s="6"/>
      <c r="H23" s="6"/>
      <c r="I23" s="6"/>
      <c r="J23" s="6"/>
      <c r="K23" s="8"/>
      <c r="L23" s="8"/>
      <c r="M23" s="8"/>
    </row>
    <row x14ac:dyDescent="0.25" r="24" customHeight="1" ht="18.75">
      <c r="A24" s="6"/>
      <c r="B24" s="6"/>
      <c r="C24" s="7"/>
      <c r="D24" s="7"/>
      <c r="E24" s="8"/>
      <c r="F24" s="6"/>
      <c r="G24" s="6"/>
      <c r="H24" s="6"/>
      <c r="I24" s="6"/>
      <c r="J24" s="6"/>
      <c r="K24" s="8"/>
      <c r="L24" s="8"/>
      <c r="M24" s="8"/>
    </row>
    <row x14ac:dyDescent="0.25" r="25" customHeight="1" ht="18.75">
      <c r="A25" s="6"/>
      <c r="B25" s="12" t="s">
        <v>19</v>
      </c>
      <c r="C25" s="13"/>
      <c r="D25" s="13"/>
      <c r="E25" s="14"/>
      <c r="F25" s="6"/>
      <c r="G25" s="6"/>
      <c r="H25" s="6"/>
      <c r="I25" s="6"/>
      <c r="J25" s="6"/>
      <c r="K25" s="8"/>
      <c r="L25" s="8"/>
      <c r="M25" s="8"/>
    </row>
    <row x14ac:dyDescent="0.25" r="26" customHeight="1" ht="18.75">
      <c r="A26" s="6"/>
      <c r="B26" s="15"/>
      <c r="C26" s="7" t="s">
        <v>20</v>
      </c>
      <c r="D26" s="7" t="s">
        <v>21</v>
      </c>
      <c r="E26" s="16" t="s">
        <v>22</v>
      </c>
      <c r="F26" s="6"/>
      <c r="G26" s="6"/>
      <c r="H26" s="6"/>
      <c r="I26" s="6"/>
      <c r="J26" s="6"/>
      <c r="K26" s="8"/>
      <c r="L26" s="8"/>
      <c r="M26" s="8"/>
    </row>
    <row x14ac:dyDescent="0.25" r="27" customHeight="1" ht="18.75">
      <c r="A27" s="6"/>
      <c r="B27" s="15" t="s">
        <v>23</v>
      </c>
      <c r="C27" s="17">
        <f>Table1_2[[#Totals],[Phase 1 Time %]]</f>
      </c>
      <c r="D27" s="17">
        <f>K17</f>
      </c>
      <c r="E27" s="17">
        <f>C27-D27</f>
      </c>
      <c r="F27" s="6"/>
      <c r="G27" s="6"/>
      <c r="H27" s="6"/>
      <c r="I27" s="6"/>
      <c r="J27" s="6"/>
      <c r="K27" s="8"/>
      <c r="L27" s="8"/>
      <c r="M27" s="8"/>
    </row>
    <row x14ac:dyDescent="0.25" r="28" customHeight="1" ht="18.75">
      <c r="A28" s="6"/>
      <c r="B28" s="15" t="s">
        <v>24</v>
      </c>
      <c r="C28" s="17">
        <f>Table1_2[[#Totals],[Phase 2 Time %]]</f>
      </c>
      <c r="D28" s="17">
        <f>L17</f>
      </c>
      <c r="E28" s="17">
        <f>C28-D28</f>
      </c>
      <c r="F28" s="6"/>
      <c r="G28" s="6"/>
      <c r="H28" s="6"/>
      <c r="I28" s="6"/>
      <c r="J28" s="6"/>
      <c r="K28" s="8"/>
      <c r="L28" s="8"/>
      <c r="M28" s="8"/>
    </row>
    <row x14ac:dyDescent="0.25" r="29" customHeight="1" ht="18.75">
      <c r="A29" s="6"/>
      <c r="B29" s="15" t="s">
        <v>25</v>
      </c>
      <c r="C29" s="17">
        <f>Table1_2[[#Totals],[Phase 3 Time %]]</f>
      </c>
      <c r="D29" s="17">
        <f>M17</f>
      </c>
      <c r="E29" s="18">
        <f>C29-D29</f>
      </c>
      <c r="F29" s="6"/>
      <c r="G29" s="6"/>
      <c r="H29" s="6"/>
      <c r="I29" s="6"/>
      <c r="J29" s="6"/>
      <c r="K29" s="8"/>
      <c r="L29" s="8"/>
      <c r="M29" s="8"/>
    </row>
    <row x14ac:dyDescent="0.25" r="30" customHeight="1" ht="18.75">
      <c r="A30" s="6"/>
      <c r="B30" s="19" t="s">
        <v>26</v>
      </c>
      <c r="C30" s="20">
        <f>SUM(C27:C29)</f>
      </c>
      <c r="D30" s="20">
        <f>SUM(D27:D29)</f>
      </c>
      <c r="E30" s="21">
        <f>C30-D30</f>
      </c>
      <c r="F30" s="6"/>
      <c r="G30" s="6"/>
      <c r="H30" s="6"/>
      <c r="I30" s="6"/>
      <c r="J30" s="6"/>
      <c r="K30" s="8"/>
      <c r="L30" s="8"/>
      <c r="M30" s="8"/>
    </row>
    <row x14ac:dyDescent="0.25" r="31" customHeight="1" ht="18.75">
      <c r="A31" s="6" t="s">
        <v>27</v>
      </c>
      <c r="B31" s="6"/>
      <c r="C31" s="7"/>
      <c r="D31" s="7"/>
      <c r="E31" s="8"/>
      <c r="F31" s="6"/>
      <c r="G31" s="6"/>
      <c r="H31" s="6"/>
      <c r="I31" s="6"/>
      <c r="J31" s="6"/>
      <c r="K31" s="8"/>
      <c r="L31" s="8"/>
      <c r="M31" s="8"/>
    </row>
    <row x14ac:dyDescent="0.25" r="32" customHeight="1" ht="18.75">
      <c r="A32" s="6" t="s">
        <v>28</v>
      </c>
      <c r="B32" s="6"/>
      <c r="C32" s="7"/>
      <c r="D32" s="7"/>
      <c r="E32" s="8"/>
      <c r="F32" s="6"/>
      <c r="G32" s="6"/>
      <c r="H32" s="6"/>
      <c r="I32" s="6"/>
      <c r="J32" s="6"/>
      <c r="K32" s="8"/>
      <c r="L32" s="8"/>
      <c r="M32" s="8"/>
    </row>
    <row x14ac:dyDescent="0.25" r="33" customHeight="1" ht="18.75">
      <c r="A33" s="6" t="s">
        <v>29</v>
      </c>
      <c r="B33" s="6"/>
      <c r="C33" s="7"/>
      <c r="D33" s="7"/>
      <c r="E33" s="8"/>
      <c r="F33" s="6"/>
      <c r="G33" s="6"/>
      <c r="H33" s="6"/>
      <c r="I33" s="6"/>
      <c r="J33" s="6"/>
      <c r="K33" s="8"/>
      <c r="L33" s="8"/>
      <c r="M33" s="8"/>
    </row>
    <row x14ac:dyDescent="0.25" r="34" customHeight="1" ht="18.75">
      <c r="A34" s="6" t="s">
        <v>30</v>
      </c>
      <c r="B34" s="6"/>
      <c r="C34" s="7"/>
      <c r="D34" s="7"/>
      <c r="E34" s="8"/>
      <c r="F34" s="6"/>
      <c r="G34" s="6"/>
      <c r="H34" s="6"/>
      <c r="I34" s="6"/>
      <c r="J34" s="6"/>
      <c r="K34" s="8"/>
      <c r="L34" s="8"/>
      <c r="M34" s="8"/>
    </row>
    <row x14ac:dyDescent="0.25" r="35" customHeight="1" ht="18.75">
      <c r="A35" s="6" t="s">
        <v>31</v>
      </c>
      <c r="B35" s="6"/>
      <c r="C35" s="7"/>
      <c r="D35" s="7"/>
      <c r="E35" s="8"/>
      <c r="F35" s="6"/>
      <c r="G35" s="6"/>
      <c r="H35" s="6"/>
      <c r="I35" s="6"/>
      <c r="J35" s="6"/>
      <c r="K35" s="8"/>
      <c r="L35" s="8"/>
      <c r="M35" s="8"/>
    </row>
    <row x14ac:dyDescent="0.25" r="36" customHeight="1" ht="18.75">
      <c r="A36" s="6" t="s">
        <v>32</v>
      </c>
      <c r="B36" s="6"/>
      <c r="C36" s="7"/>
      <c r="D36" s="7"/>
      <c r="E36" s="8"/>
      <c r="F36" s="6"/>
      <c r="G36" s="6"/>
      <c r="H36" s="6"/>
      <c r="I36" s="6"/>
      <c r="J36" s="6"/>
      <c r="K36" s="8"/>
      <c r="L36" s="8"/>
      <c r="M36" s="8"/>
    </row>
    <row x14ac:dyDescent="0.25" r="37" customHeight="1" ht="18.75">
      <c r="A37" s="6" t="s">
        <v>33</v>
      </c>
      <c r="B37" s="6"/>
      <c r="C37" s="7"/>
      <c r="D37" s="7"/>
      <c r="E37" s="8"/>
      <c r="F37" s="6"/>
      <c r="G37" s="6"/>
      <c r="H37" s="6"/>
      <c r="I37" s="6"/>
      <c r="J37" s="6"/>
      <c r="K37" s="8"/>
      <c r="L37" s="8"/>
      <c r="M37" s="8"/>
    </row>
    <row x14ac:dyDescent="0.25" r="38" customHeight="1" ht="18.75">
      <c r="A38" s="6" t="s">
        <v>34</v>
      </c>
      <c r="B38" s="6"/>
      <c r="C38" s="7"/>
      <c r="D38" s="7"/>
      <c r="E38" s="8"/>
      <c r="F38" s="6"/>
      <c r="G38" s="6"/>
      <c r="H38" s="6"/>
      <c r="I38" s="6"/>
      <c r="J38" s="6"/>
      <c r="K38" s="8"/>
      <c r="L38" s="8"/>
      <c r="M38" s="8"/>
    </row>
    <row x14ac:dyDescent="0.25" r="39" customHeight="1" ht="18.75">
      <c r="A39" s="6" t="s">
        <v>35</v>
      </c>
      <c r="B39" s="6"/>
      <c r="C39" s="7"/>
      <c r="D39" s="7"/>
      <c r="E39" s="8"/>
      <c r="F39" s="6"/>
      <c r="G39" s="6"/>
      <c r="H39" s="6"/>
      <c r="I39" s="6"/>
      <c r="J39" s="6"/>
      <c r="K39" s="8"/>
      <c r="L39" s="8"/>
      <c r="M39" s="8"/>
    </row>
    <row x14ac:dyDescent="0.25" r="40" customHeight="1" ht="18.75">
      <c r="A40" s="6" t="s">
        <v>36</v>
      </c>
      <c r="B40" s="6"/>
      <c r="C40" s="7"/>
      <c r="D40" s="7"/>
      <c r="E40" s="8"/>
      <c r="F40" s="6"/>
      <c r="G40" s="6"/>
      <c r="H40" s="6"/>
      <c r="I40" s="6"/>
      <c r="J40" s="6"/>
      <c r="K40" s="8"/>
      <c r="L40" s="8"/>
      <c r="M40" s="8"/>
    </row>
    <row x14ac:dyDescent="0.25" r="41" customHeight="1" ht="18.75">
      <c r="A41" s="6" t="s">
        <v>37</v>
      </c>
      <c r="B41" s="6"/>
      <c r="C41" s="7"/>
      <c r="D41" s="7"/>
      <c r="E41" s="8"/>
      <c r="F41" s="6"/>
      <c r="G41" s="6"/>
      <c r="H41" s="6"/>
      <c r="I41" s="6"/>
      <c r="J41" s="6"/>
      <c r="K41" s="8"/>
      <c r="L41" s="8"/>
      <c r="M41" s="8"/>
    </row>
    <row x14ac:dyDescent="0.25" r="42" customHeight="1" ht="18.75">
      <c r="A42" s="6" t="s">
        <v>38</v>
      </c>
      <c r="B42" s="6"/>
      <c r="C42" s="7"/>
      <c r="D42" s="7"/>
      <c r="E42" s="8"/>
      <c r="F42" s="6"/>
      <c r="G42" s="6"/>
      <c r="H42" s="6"/>
      <c r="I42" s="6"/>
      <c r="J42" s="6"/>
      <c r="K42" s="8"/>
      <c r="L42" s="8"/>
      <c r="M42" s="8"/>
    </row>
    <row x14ac:dyDescent="0.25" r="43" customHeight="1" ht="18.75">
      <c r="A43" s="6" t="s">
        <v>39</v>
      </c>
      <c r="B43" s="6"/>
      <c r="C43" s="7"/>
      <c r="D43" s="7"/>
      <c r="E43" s="8"/>
      <c r="F43" s="6"/>
      <c r="G43" s="6"/>
      <c r="H43" s="6"/>
      <c r="I43" s="6"/>
      <c r="J43" s="6"/>
      <c r="K43" s="8"/>
      <c r="L43" s="8"/>
      <c r="M43" s="8"/>
    </row>
    <row x14ac:dyDescent="0.25" r="44" customHeight="1" ht="18.75">
      <c r="A44" s="6" t="s">
        <v>40</v>
      </c>
      <c r="B44" s="6"/>
      <c r="C44" s="7"/>
      <c r="D44" s="7"/>
      <c r="E44" s="8"/>
      <c r="F44" s="6"/>
      <c r="G44" s="6"/>
      <c r="H44" s="6"/>
      <c r="I44" s="6"/>
      <c r="J44" s="6"/>
      <c r="K44" s="8"/>
      <c r="L44" s="8"/>
      <c r="M44" s="8"/>
    </row>
    <row x14ac:dyDescent="0.25" r="45" customHeight="1" ht="18.75">
      <c r="A45" s="6" t="s">
        <v>41</v>
      </c>
      <c r="B45" s="6"/>
      <c r="C45" s="7"/>
      <c r="D45" s="7"/>
      <c r="E45" s="8"/>
      <c r="F45" s="6"/>
      <c r="G45" s="6"/>
      <c r="H45" s="6"/>
      <c r="I45" s="6"/>
      <c r="J45" s="6"/>
      <c r="K45" s="8"/>
      <c r="L45" s="8"/>
      <c r="M45" s="8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7"/>
  <sheetViews>
    <sheetView workbookViewId="0"/>
  </sheetViews>
  <sheetFormatPr defaultRowHeight="15" x14ac:dyDescent="0.25"/>
  <cols>
    <col min="1" max="1" style="4" width="13.576428571428572" customWidth="1" bestFit="1"/>
    <col min="2" max="2" style="4" width="13.576428571428572" customWidth="1" bestFit="1"/>
    <col min="3" max="3" style="5" width="13.576428571428572" customWidth="1" bestFit="1"/>
    <col min="4" max="4" style="5" width="13.576428571428572" customWidth="1" bestFit="1"/>
  </cols>
  <sheetData>
    <row x14ac:dyDescent="0.25" r="1" customHeight="1" ht="18.75">
      <c r="A1" s="1"/>
      <c r="B1" s="1"/>
      <c r="C1" s="2"/>
      <c r="D1" s="2"/>
    </row>
    <row x14ac:dyDescent="0.25" r="2" customHeight="1" ht="18.75">
      <c r="A2" s="1"/>
      <c r="B2" s="1"/>
      <c r="C2" s="2" t="s">
        <v>0</v>
      </c>
      <c r="D2" s="2" t="s">
        <v>1</v>
      </c>
    </row>
    <row x14ac:dyDescent="0.25" r="3" customHeight="1" ht="18.75">
      <c r="A3" s="1"/>
      <c r="B3" s="1"/>
      <c r="C3" s="3">
        <v>5000</v>
      </c>
      <c r="D3" s="3">
        <v>60</v>
      </c>
    </row>
    <row x14ac:dyDescent="0.25" r="4" customHeight="1" ht="18.75">
      <c r="A4" s="1"/>
      <c r="B4" s="1"/>
      <c r="C4" s="3">
        <v>5000</v>
      </c>
      <c r="D4" s="3">
        <v>55</v>
      </c>
    </row>
    <row x14ac:dyDescent="0.25" r="5" customHeight="1" ht="18.75">
      <c r="A5" s="1"/>
      <c r="B5" s="1"/>
      <c r="C5" s="3">
        <v>5000</v>
      </c>
      <c r="D5" s="3">
        <v>57</v>
      </c>
    </row>
    <row x14ac:dyDescent="0.25" r="6" customHeight="1" ht="18.75">
      <c r="A6" s="1"/>
      <c r="B6" s="1"/>
      <c r="C6" s="3">
        <v>5000</v>
      </c>
      <c r="D6" s="3">
        <v>45</v>
      </c>
    </row>
    <row x14ac:dyDescent="0.25" r="7" customHeight="1" ht="18.75">
      <c r="A7" s="1"/>
      <c r="B7" s="1"/>
      <c r="C7" s="3">
        <v>5000</v>
      </c>
      <c r="D7" s="3">
        <v>65</v>
      </c>
    </row>
    <row x14ac:dyDescent="0.25" r="8" customHeight="1" ht="18.75">
      <c r="A8" s="1"/>
      <c r="B8" s="1"/>
      <c r="C8" s="3">
        <v>5000</v>
      </c>
      <c r="D8" s="3">
        <v>66</v>
      </c>
    </row>
    <row x14ac:dyDescent="0.25" r="9" customHeight="1" ht="18.75">
      <c r="A9" s="1"/>
      <c r="B9" s="1"/>
      <c r="C9" s="3">
        <v>5000</v>
      </c>
      <c r="D9" s="3">
        <v>70</v>
      </c>
    </row>
    <row x14ac:dyDescent="0.25" r="10" customHeight="1" ht="18.75">
      <c r="A10" s="1"/>
      <c r="B10" s="1"/>
      <c r="C10" s="3">
        <v>4000</v>
      </c>
      <c r="D10" s="3">
        <v>50</v>
      </c>
    </row>
    <row x14ac:dyDescent="0.25" r="11" customHeight="1" ht="18.75">
      <c r="A11" s="1"/>
      <c r="B11" s="1"/>
      <c r="C11" s="3">
        <v>4000</v>
      </c>
      <c r="D11" s="3">
        <v>60</v>
      </c>
    </row>
    <row x14ac:dyDescent="0.25" r="12" customHeight="1" ht="18.75">
      <c r="A12" s="1"/>
      <c r="B12" s="1"/>
      <c r="C12" s="3">
        <v>5000</v>
      </c>
      <c r="D12" s="3">
        <v>65</v>
      </c>
    </row>
    <row x14ac:dyDescent="0.25" r="13" customHeight="1" ht="18.75">
      <c r="A13" s="1"/>
      <c r="B13" s="1"/>
      <c r="C13" s="3">
        <v>5000</v>
      </c>
      <c r="D13" s="3">
        <v>62</v>
      </c>
    </row>
    <row x14ac:dyDescent="0.25" r="14" customHeight="1" ht="18.75">
      <c r="A14" s="1"/>
      <c r="B14" s="1"/>
      <c r="C14" s="3">
        <v>5000</v>
      </c>
      <c r="D14" s="3">
        <v>70</v>
      </c>
    </row>
    <row x14ac:dyDescent="0.25" r="15" customHeight="1" ht="18.75">
      <c r="A15" s="1"/>
      <c r="B15" s="1"/>
      <c r="C15" s="3">
        <v>5000</v>
      </c>
      <c r="D15" s="3">
        <v>75</v>
      </c>
    </row>
    <row x14ac:dyDescent="0.25" r="16" customHeight="1" ht="18.75">
      <c r="A16" s="1"/>
      <c r="B16" s="1"/>
      <c r="C16" s="3">
        <v>5000</v>
      </c>
      <c r="D16" s="3">
        <v>60</v>
      </c>
    </row>
    <row x14ac:dyDescent="0.25" r="17" customHeight="1" ht="18.75">
      <c r="A17" s="1"/>
      <c r="B17" s="1"/>
      <c r="C17" s="3">
        <v>5000</v>
      </c>
      <c r="D17" s="3">
        <v>62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batchTimes</vt:lpstr>
      <vt:lpstr>asdf</vt:lpstr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2023-12-07T18:03:33.490Z</dcterms:created>
  <dcterms:modified xsi:type="dcterms:W3CDTF">2023-12-07T18:03:33.490Z</dcterms:modified>
</cp:coreProperties>
</file>