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borden/Downloads/"/>
    </mc:Choice>
  </mc:AlternateContent>
  <xr:revisionPtr revIDLastSave="0" documentId="13_ncr:1_{6397BA60-9B11-7F46-AF7E-3F58F97FFAB6}" xr6:coauthVersionLast="47" xr6:coauthVersionMax="47" xr10:uidLastSave="{00000000-0000-0000-0000-000000000000}"/>
  <bookViews>
    <workbookView xWindow="0" yWindow="760" windowWidth="23660" windowHeight="15840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8" i="2"/>
  <c r="L5" i="2"/>
  <c r="J11" i="2"/>
  <c r="K5" i="2"/>
  <c r="J5" i="2"/>
  <c r="I7" i="2"/>
  <c r="I6" i="2"/>
  <c r="I5" i="2"/>
  <c r="I11" i="2"/>
  <c r="H5" i="2"/>
  <c r="G11" i="2"/>
  <c r="G5" i="2"/>
  <c r="F11" i="2"/>
  <c r="F7" i="2"/>
  <c r="F6" i="2"/>
  <c r="F5" i="2"/>
  <c r="E11" i="2"/>
  <c r="E5" i="2"/>
  <c r="D8" i="2"/>
  <c r="D11" i="2"/>
  <c r="D5" i="2"/>
  <c r="C13" i="2"/>
  <c r="C12" i="2"/>
  <c r="C11" i="2"/>
  <c r="C8" i="2"/>
  <c r="C7" i="2"/>
  <c r="C6" i="2"/>
  <c r="C5" i="2"/>
</calcChain>
</file>

<file path=xl/sharedStrings.xml><?xml version="1.0" encoding="utf-8"?>
<sst xmlns="http://schemas.openxmlformats.org/spreadsheetml/2006/main" count="162" uniqueCount="52">
  <si>
    <t>Sample</t>
  </si>
  <si>
    <t>MAB1_r1</t>
  </si>
  <si>
    <t>MAB1_r2</t>
  </si>
  <si>
    <t>MAB1_r3</t>
  </si>
  <si>
    <t>MAB2_r1</t>
  </si>
  <si>
    <t>MAB2_r2</t>
  </si>
  <si>
    <t>MAB3_r3</t>
  </si>
  <si>
    <t>MAB2_r3</t>
  </si>
  <si>
    <t>MAB3_r1</t>
  </si>
  <si>
    <t>MAB3_r2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</si>
  <si>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</si>
  <si>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</si>
  <si>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</si>
  <si>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</si>
  <si>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</si>
  <si>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</si>
  <si>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</si>
  <si>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</si>
  <si>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</si>
  <si>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</si>
  <si>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</si>
  <si>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</si>
  <si>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</si>
  <si>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</si>
  <si>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</si>
  <si>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</si>
  <si>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</si>
  <si>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</si>
  <si>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</si>
  <si>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</si>
  <si>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</si>
  <si>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</si>
  <si>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</si>
  <si>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NA</t>
  </si>
  <si>
    <t>N/A</t>
  </si>
  <si>
    <t>EMDN1_r1</t>
  </si>
  <si>
    <t>EMDN1_r2</t>
  </si>
  <si>
    <t>EMDN1_r3</t>
  </si>
  <si>
    <t>EMDN2_r1</t>
  </si>
  <si>
    <t>EMDN2_r2</t>
  </si>
  <si>
    <t>EMDN2_r3</t>
  </si>
  <si>
    <t>EMDN3_r1</t>
  </si>
  <si>
    <t>EMDN3_r2</t>
  </si>
  <si>
    <t>EMDN3_r3</t>
  </si>
  <si>
    <t>for EMDN2 we only obtain one usable gel because the other weren't able to be removed from the gel</t>
  </si>
  <si>
    <t>for EMDN3 most gels broke apart and some got stuck so we weren't able to do the full swelling test</t>
  </si>
  <si>
    <t>HEA</t>
  </si>
  <si>
    <t>Diacrylate</t>
  </si>
  <si>
    <t>BAPO</t>
  </si>
  <si>
    <t>DMA</t>
  </si>
  <si>
    <t>Triacrylate</t>
  </si>
  <si>
    <t>N-BU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</si>
</sst>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28"/>
  <sheetViews>
    <sheetView tabSelected="1" zoomScale="115" zoomScaleNormal="115" workbookViewId="0">
      <selection activeCell="I14" sqref="I14"/>
    </sheetView>
  </sheetViews>
  <sheetFormatPr baseColWidth="10" defaultColWidth="10.83203125" defaultRowHeight="16" x14ac:dyDescent="0.2"/>
  <cols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2">
      <c r="B2" s="1"/>
      <c r="C2" s="4" t="s">
        <v>24</v>
      </c>
      <c r="D2" s="4"/>
      <c r="E2" s="4"/>
      <c r="F2" s="4"/>
      <c r="G2" s="4"/>
      <c r="H2" s="4"/>
      <c r="J2" s="4" t="s">
        <v>21</v>
      </c>
      <c r="K2" s="5"/>
      <c r="L2" s="4" t="s">
        <v>22</v>
      </c>
      <c r="M2" s="4"/>
      <c r="N2" s="4" t="s">
        <v>23</v>
      </c>
      <c r="O2" s="4"/>
    </row>
    <row r="3" spans="2:15" x14ac:dyDescent="0.2">
      <c r="B3" s="1" t="s">
        <v>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19</v>
      </c>
      <c r="O3" s="2" t="s">
        <v>20</v>
      </c>
    </row>
    <row r="4" spans="2:15" x14ac:dyDescent="0.2">
      <c r="B4" t="s">
        <v>1</v>
      </c>
      <c r="C4" t="s">
        <v>46</v>
      </c>
      <c r="D4" t="s">
        <v>34</v>
      </c>
      <c r="E4" t="s">
        <v>34</v>
      </c>
      <c r="F4" t="s">
        <v>47</v>
      </c>
      <c r="G4" s="3">
        <v>0.05</v>
      </c>
      <c r="H4" t="s">
        <v>48</v>
      </c>
      <c r="I4">
        <v>8.6199999999999992</v>
      </c>
      <c r="J4">
        <v>0.45150000000000001</v>
      </c>
      <c r="K4">
        <v>0.51329999999999998</v>
      </c>
      <c r="L4">
        <v>0.34229999999999999</v>
      </c>
      <c r="M4">
        <v>0.27110000000000001</v>
      </c>
      <c r="N4">
        <v>0.90159999999999996</v>
      </c>
      <c r="O4">
        <v>0.89700000000000002</v>
      </c>
    </row>
    <row r="5" spans="2:15" x14ac:dyDescent="0.2">
      <c r="B5" t="s">
        <v>2</v>
      </c>
      <c r="C5" t="s">
        <v>46</v>
      </c>
      <c r="D5" t="s">
        <v>34</v>
      </c>
      <c r="E5" t="s">
        <v>34</v>
      </c>
      <c r="F5" t="s">
        <v>47</v>
      </c>
      <c r="G5" s="3">
        <v>0.05</v>
      </c>
      <c r="H5" t="s">
        <v>48</v>
      </c>
      <c r="I5">
        <v>9.08</v>
      </c>
      <c r="J5">
        <v>0.43380000000000002</v>
      </c>
      <c r="K5">
        <v>0.49220000000000003</v>
      </c>
      <c r="L5">
        <v>0.39810000000000001</v>
      </c>
      <c r="M5">
        <v>0.39850000000000002</v>
      </c>
      <c r="N5" t="s">
        <v>25</v>
      </c>
      <c r="O5" t="s">
        <v>25</v>
      </c>
    </row>
    <row r="6" spans="2:15" x14ac:dyDescent="0.2">
      <c r="B6" t="s">
        <v>3</v>
      </c>
      <c r="C6" t="s">
        <v>46</v>
      </c>
      <c r="D6" t="s">
        <v>34</v>
      </c>
      <c r="E6" t="s">
        <v>34</v>
      </c>
      <c r="F6" t="s">
        <v>47</v>
      </c>
      <c r="G6" s="3">
        <v>0.05</v>
      </c>
      <c r="H6" t="s">
        <v>48</v>
      </c>
      <c r="I6">
        <v>9.27</v>
      </c>
      <c r="J6">
        <v>0.42280000000000001</v>
      </c>
      <c r="K6">
        <v>0.49630000000000002</v>
      </c>
      <c r="L6">
        <v>0.2712</v>
      </c>
      <c r="M6">
        <v>0.39700000000000002</v>
      </c>
      <c r="N6" t="s">
        <v>25</v>
      </c>
      <c r="O6" t="s">
        <v>25</v>
      </c>
    </row>
    <row r="7" spans="2:15" x14ac:dyDescent="0.2">
      <c r="B7" t="s">
        <v>4</v>
      </c>
      <c r="C7" t="s">
        <v>49</v>
      </c>
      <c r="D7" t="s">
        <v>34</v>
      </c>
      <c r="E7" t="s">
        <v>34</v>
      </c>
      <c r="F7" t="s">
        <v>50</v>
      </c>
      <c r="G7" s="3">
        <v>0.05</v>
      </c>
      <c r="H7" t="s">
        <v>48</v>
      </c>
      <c r="I7">
        <v>9.5</v>
      </c>
      <c r="N7">
        <v>0.88429999999999997</v>
      </c>
      <c r="O7">
        <v>0.86129999999999995</v>
      </c>
    </row>
    <row r="8" spans="2:15" x14ac:dyDescent="0.2">
      <c r="B8" t="s">
        <v>5</v>
      </c>
      <c r="C8" t="s">
        <v>49</v>
      </c>
      <c r="D8" t="s">
        <v>34</v>
      </c>
      <c r="E8" t="s">
        <v>34</v>
      </c>
      <c r="F8" t="s">
        <v>50</v>
      </c>
      <c r="G8" s="3">
        <v>0.05</v>
      </c>
      <c r="H8" t="s">
        <v>48</v>
      </c>
      <c r="N8" t="s">
        <v>25</v>
      </c>
      <c r="O8" t="s">
        <v>25</v>
      </c>
    </row>
    <row r="9" spans="2:15" x14ac:dyDescent="0.2">
      <c r="B9" t="s">
        <v>7</v>
      </c>
      <c r="C9" t="s">
        <v>49</v>
      </c>
      <c r="D9" t="s">
        <v>34</v>
      </c>
      <c r="E9" t="s">
        <v>34</v>
      </c>
      <c r="F9" t="s">
        <v>50</v>
      </c>
      <c r="G9" s="3">
        <v>0.05</v>
      </c>
      <c r="H9" t="s">
        <v>48</v>
      </c>
      <c r="N9" t="s">
        <v>25</v>
      </c>
      <c r="O9" t="s">
        <v>25</v>
      </c>
    </row>
    <row r="10" spans="2:15" x14ac:dyDescent="0.2">
      <c r="B10" t="s">
        <v>8</v>
      </c>
      <c r="C10" t="s">
        <v>51</v>
      </c>
      <c r="D10" t="s">
        <v>46</v>
      </c>
      <c r="E10" s="3">
        <v>0.15</v>
      </c>
      <c r="F10" t="s">
        <v>50</v>
      </c>
      <c r="G10" s="3">
        <v>0.1</v>
      </c>
      <c r="H10" t="s">
        <v>48</v>
      </c>
      <c r="I10">
        <v>9.43</v>
      </c>
      <c r="J10">
        <v>0.32569999999999999</v>
      </c>
      <c r="K10">
        <v>0.33650000000000002</v>
      </c>
      <c r="L10">
        <v>0.317</v>
      </c>
      <c r="N10">
        <v>0.80559999999999998</v>
      </c>
      <c r="O10">
        <v>0.79979999999999996</v>
      </c>
    </row>
    <row r="11" spans="2:15" x14ac:dyDescent="0.2">
      <c r="B11" t="s">
        <v>9</v>
      </c>
      <c r="C11" t="s">
        <v>51</v>
      </c>
      <c r="D11" t="s">
        <v>46</v>
      </c>
      <c r="E11" s="3">
        <v>1.1499999999999999</v>
      </c>
      <c r="F11" t="s">
        <v>50</v>
      </c>
      <c r="G11" s="3">
        <v>0.1</v>
      </c>
      <c r="H11" t="s">
        <v>48</v>
      </c>
      <c r="I11">
        <v>9.61</v>
      </c>
      <c r="N11" t="s">
        <v>25</v>
      </c>
      <c r="O11" t="s">
        <v>25</v>
      </c>
    </row>
    <row r="12" spans="2:15" x14ac:dyDescent="0.2">
      <c r="B12" t="s">
        <v>6</v>
      </c>
      <c r="C12" t="s">
        <v>51</v>
      </c>
      <c r="D12" t="s">
        <v>46</v>
      </c>
      <c r="E12" s="3">
        <v>2.15</v>
      </c>
      <c r="F12" t="s">
        <v>50</v>
      </c>
      <c r="G12" s="3">
        <v>0.1</v>
      </c>
      <c r="H12" t="s">
        <v>48</v>
      </c>
      <c r="I12">
        <v>9.25</v>
      </c>
      <c r="N12" t="s">
        <v>25</v>
      </c>
      <c r="O12" t="s">
        <v>25</v>
      </c>
    </row>
    <row r="19" spans="7:14" x14ac:dyDescent="0.2">
      <c r="G19" s="1" t="s">
        <v>0</v>
      </c>
      <c r="H19" s="2" t="s">
        <v>16</v>
      </c>
      <c r="I19" s="2" t="s">
        <v>17</v>
      </c>
      <c r="J19" s="2" t="s">
        <v>18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7:14" x14ac:dyDescent="0.2">
      <c r="G20" t="s">
        <v>35</v>
      </c>
      <c r="H20">
        <v>8.6199999999999992</v>
      </c>
      <c r="I20">
        <v>0.45150000000000001</v>
      </c>
      <c r="J20">
        <v>0.51329999999999998</v>
      </c>
      <c r="K20">
        <v>0.34229999999999999</v>
      </c>
      <c r="L20">
        <v>0.27110000000000001</v>
      </c>
      <c r="M20">
        <v>0.90159999999999996</v>
      </c>
      <c r="N20">
        <v>0.89700000000000002</v>
      </c>
    </row>
    <row r="21" spans="7:14" x14ac:dyDescent="0.2">
      <c r="G21" t="s">
        <v>36</v>
      </c>
      <c r="H21">
        <v>9.08</v>
      </c>
      <c r="I21">
        <v>0.43380000000000002</v>
      </c>
      <c r="J21">
        <v>0.49220000000000003</v>
      </c>
      <c r="K21">
        <v>0.39810000000000001</v>
      </c>
      <c r="L21">
        <v>0.39850000000000002</v>
      </c>
      <c r="M21" t="s">
        <v>25</v>
      </c>
      <c r="N21" t="s">
        <v>25</v>
      </c>
    </row>
    <row r="22" spans="7:14" x14ac:dyDescent="0.2">
      <c r="G22" t="s">
        <v>37</v>
      </c>
      <c r="H22">
        <v>9.27</v>
      </c>
      <c r="I22">
        <v>0.42280000000000001</v>
      </c>
      <c r="J22">
        <v>0.49630000000000002</v>
      </c>
      <c r="K22">
        <v>0.2712</v>
      </c>
      <c r="L22">
        <v>0.39700000000000002</v>
      </c>
      <c r="M22" t="s">
        <v>25</v>
      </c>
      <c r="N22" t="s">
        <v>25</v>
      </c>
    </row>
    <row r="23" spans="7:14" x14ac:dyDescent="0.2">
      <c r="G23" t="s">
        <v>38</v>
      </c>
      <c r="H23">
        <v>9.5</v>
      </c>
      <c r="M23">
        <v>0.88429999999999997</v>
      </c>
      <c r="N23">
        <v>0.86129999999999995</v>
      </c>
    </row>
    <row r="24" spans="7:14" x14ac:dyDescent="0.2">
      <c r="G24" t="s">
        <v>39</v>
      </c>
      <c r="M24" t="s">
        <v>25</v>
      </c>
      <c r="N24" t="s">
        <v>25</v>
      </c>
    </row>
    <row r="25" spans="7:14" x14ac:dyDescent="0.2">
      <c r="G25" t="s">
        <v>40</v>
      </c>
      <c r="M25" t="s">
        <v>25</v>
      </c>
      <c r="N25" t="s">
        <v>25</v>
      </c>
    </row>
    <row r="26" spans="7:14" x14ac:dyDescent="0.2">
      <c r="G26" t="s">
        <v>41</v>
      </c>
      <c r="H26">
        <v>9.43</v>
      </c>
      <c r="I26">
        <v>0.32569999999999999</v>
      </c>
      <c r="J26">
        <v>0.33650000000000002</v>
      </c>
      <c r="K26">
        <v>0.317</v>
      </c>
      <c r="M26">
        <v>0.80559999999999998</v>
      </c>
      <c r="N26">
        <v>0.79979999999999996</v>
      </c>
    </row>
    <row r="27" spans="7:14" x14ac:dyDescent="0.2">
      <c r="G27" t="s">
        <v>42</v>
      </c>
      <c r="H27">
        <v>9.61</v>
      </c>
      <c r="M27" t="s">
        <v>25</v>
      </c>
      <c r="N27" t="s">
        <v>25</v>
      </c>
    </row>
    <row r="28" spans="7:14" x14ac:dyDescent="0.2">
      <c r="G28" t="s">
        <v>43</v>
      </c>
      <c r="H28">
        <v>9.25</v>
      </c>
      <c r="M28" t="s">
        <v>25</v>
      </c>
      <c r="N28" t="s">
        <v>25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8"/>
  <sheetViews>
    <sheetView zoomScaleNormal="100" workbookViewId="0">
      <selection activeCell="A3" sqref="A3"/>
    </sheetView>
  </sheetViews>
  <sheetFormatPr baseColWidth="10" defaultColWidth="10.83203125" defaultRowHeight="16" x14ac:dyDescent="0.2"/>
  <cols>
    <col min="3" max="3" width="13.1640625" customWidth="1"/>
    <col min="5" max="5" width="17.1640625" customWidth="1"/>
    <col min="6" max="6" width="15.33203125" customWidth="1"/>
    <col min="8" max="8" width="20.1640625" customWidth="1"/>
    <col min="9" max="9" width="16" customWidth="1"/>
    <col min="11" max="11" width="19.5" customWidth="1"/>
    <col min="12" max="12" width="16.6640625" customWidth="1"/>
  </cols>
  <sheetData>
    <row r="2" spans="2:12" x14ac:dyDescent="0.2">
      <c r="F2" s="4" t="s">
        <v>30</v>
      </c>
      <c r="G2" s="4"/>
      <c r="H2" s="4"/>
      <c r="I2" s="4" t="s">
        <v>31</v>
      </c>
      <c r="J2" s="5"/>
      <c r="K2" s="5"/>
    </row>
    <row r="3" spans="2:12" x14ac:dyDescent="0.2">
      <c r="D3" s="4" t="s">
        <v>26</v>
      </c>
      <c r="E3" s="4"/>
      <c r="G3" s="4" t="s">
        <v>29</v>
      </c>
      <c r="H3" s="4"/>
      <c r="J3" s="4" t="s">
        <v>29</v>
      </c>
      <c r="K3" s="4"/>
    </row>
    <row r="4" spans="2:12" x14ac:dyDescent="0.2">
      <c r="B4" s="1" t="s">
        <v>0</v>
      </c>
      <c r="C4" s="1" t="s">
        <v>26</v>
      </c>
      <c r="D4" s="2" t="s">
        <v>27</v>
      </c>
      <c r="E4" s="2" t="s">
        <v>28</v>
      </c>
      <c r="F4" s="2" t="s">
        <v>29</v>
      </c>
      <c r="G4" s="2" t="s">
        <v>27</v>
      </c>
      <c r="H4" s="2" t="s">
        <v>28</v>
      </c>
      <c r="I4" s="2" t="s">
        <v>29</v>
      </c>
      <c r="J4" s="2" t="s">
        <v>27</v>
      </c>
      <c r="K4" s="2" t="s">
        <v>28</v>
      </c>
      <c r="L4" s="1" t="s">
        <v>32</v>
      </c>
    </row>
    <row r="5" spans="2:12" x14ac:dyDescent="0.2">
      <c r="B5" t="s">
        <v>35</v>
      </c>
      <c r="C5">
        <f>(8.62-6)/6*100</f>
        <v>43.666666666666657</v>
      </c>
      <c r="D5" s="5">
        <f>AVERAGE(C5:C7)</f>
        <v>49.833333333333321</v>
      </c>
      <c r="E5" s="5">
        <f>STDEVA(C5:C7)</f>
        <v>5.5702583223561364</v>
      </c>
      <c r="F5">
        <f>(0.5133-0.4515)/0.4515 *100</f>
        <v>13.687707641196006</v>
      </c>
      <c r="G5" s="5">
        <f>AVERAGE(F5:F7)</f>
        <v>14.844746227381085</v>
      </c>
      <c r="H5" s="5">
        <f>STDEVA(F5:F7)</f>
        <v>2.2020329125064637</v>
      </c>
      <c r="I5">
        <f>(0.2711-0.3423)/0.3423 *100</f>
        <v>-20.800467426234292</v>
      </c>
      <c r="J5" s="5">
        <f>AVERAGE(I5:I7)</f>
        <v>8.562146839750044</v>
      </c>
      <c r="K5" s="5">
        <f>STDEVA(I5:I7)</f>
        <v>34.383421996674763</v>
      </c>
      <c r="L5">
        <f>(0.897/0.9016)*100</f>
        <v>99.489795918367349</v>
      </c>
    </row>
    <row r="6" spans="2:12" x14ac:dyDescent="0.2">
      <c r="B6" t="s">
        <v>36</v>
      </c>
      <c r="C6">
        <f>(9.08-6)/6*100</f>
        <v>51.333333333333329</v>
      </c>
      <c r="D6" s="5"/>
      <c r="E6" s="5"/>
      <c r="F6">
        <f>(0.4922-0.4338)/0.4338 *100</f>
        <v>13.462425080682344</v>
      </c>
      <c r="G6" s="5"/>
      <c r="H6" s="5"/>
      <c r="I6">
        <f>(0.3985-0.3981)/0.3981 *100</f>
        <v>0.10047726701833998</v>
      </c>
      <c r="J6" s="5"/>
      <c r="K6" s="5"/>
      <c r="L6" t="s">
        <v>25</v>
      </c>
    </row>
    <row r="7" spans="2:12" x14ac:dyDescent="0.2">
      <c r="B7" t="s">
        <v>37</v>
      </c>
      <c r="C7">
        <f>(9.27-6)/6*100</f>
        <v>54.499999999999993</v>
      </c>
      <c r="D7" s="5"/>
      <c r="E7" s="5"/>
      <c r="F7">
        <f>(0.4963-0.4228)/0.4228 *100</f>
        <v>17.384105960264904</v>
      </c>
      <c r="G7" s="5"/>
      <c r="H7" s="5"/>
      <c r="I7">
        <f>(0.397-0.2712)/0.2712 *100</f>
        <v>46.386430678466084</v>
      </c>
      <c r="J7" s="5"/>
      <c r="K7" s="5"/>
      <c r="L7" t="s">
        <v>25</v>
      </c>
    </row>
    <row r="8" spans="2:12" x14ac:dyDescent="0.2">
      <c r="B8" t="s">
        <v>38</v>
      </c>
      <c r="C8">
        <f>(9.5-6)/6*100</f>
        <v>58.333333333333336</v>
      </c>
      <c r="D8" s="5">
        <f t="shared" ref="D8" si="0">AVERAGE(C8:C10)</f>
        <v>58.333333333333336</v>
      </c>
      <c r="E8" s="5" t="s">
        <v>33</v>
      </c>
      <c r="F8" t="s">
        <v>34</v>
      </c>
      <c r="G8" s="5" t="s">
        <v>34</v>
      </c>
      <c r="H8" s="5" t="s">
        <v>34</v>
      </c>
      <c r="I8" t="s">
        <v>34</v>
      </c>
      <c r="J8" s="5" t="s">
        <v>34</v>
      </c>
      <c r="K8" s="5" t="s">
        <v>34</v>
      </c>
      <c r="L8">
        <f>(0.8613/0.8843)*100</f>
        <v>97.39907271288024</v>
      </c>
    </row>
    <row r="9" spans="2:12" x14ac:dyDescent="0.2">
      <c r="B9" t="s">
        <v>39</v>
      </c>
      <c r="C9" t="s">
        <v>33</v>
      </c>
      <c r="D9" s="5"/>
      <c r="E9" s="5"/>
      <c r="F9" t="s">
        <v>34</v>
      </c>
      <c r="G9" s="5"/>
      <c r="H9" s="5"/>
      <c r="I9" t="s">
        <v>34</v>
      </c>
      <c r="J9" s="5"/>
      <c r="K9" s="5"/>
      <c r="L9" t="s">
        <v>25</v>
      </c>
    </row>
    <row r="10" spans="2:12" x14ac:dyDescent="0.2">
      <c r="B10" t="s">
        <v>40</v>
      </c>
      <c r="C10" t="s">
        <v>33</v>
      </c>
      <c r="D10" s="5"/>
      <c r="E10" s="5"/>
      <c r="F10" t="s">
        <v>34</v>
      </c>
      <c r="G10" s="5"/>
      <c r="H10" s="5"/>
      <c r="I10" t="s">
        <v>34</v>
      </c>
      <c r="J10" s="5"/>
      <c r="K10" s="5"/>
      <c r="L10" t="s">
        <v>25</v>
      </c>
    </row>
    <row r="11" spans="2:12" x14ac:dyDescent="0.2">
      <c r="B11" t="s">
        <v>41</v>
      </c>
      <c r="C11">
        <f>(9.43-6)/6*100</f>
        <v>57.166666666666664</v>
      </c>
      <c r="D11" s="5">
        <f t="shared" ref="D11" si="1">AVERAGE(C11:C13)</f>
        <v>57.166666666666657</v>
      </c>
      <c r="E11" s="5">
        <f t="shared" ref="E11" si="2">STDEVA(C11:C13)</f>
        <v>2.9999999999999964</v>
      </c>
      <c r="F11">
        <f>(0.3365-0.3257)/0.3257 *100</f>
        <v>3.3159349094258621</v>
      </c>
      <c r="G11" s="5">
        <f>AVERAGE(F11:F13)</f>
        <v>3.3159349094258621</v>
      </c>
      <c r="H11" s="5" t="s">
        <v>34</v>
      </c>
      <c r="I11">
        <f>(0.2971-0.3171)/0.3171 *100</f>
        <v>-6.3071586250394258</v>
      </c>
      <c r="J11" s="5">
        <f>AVERAGE(I11:I13)</f>
        <v>-6.3071586250394258</v>
      </c>
      <c r="K11" s="5" t="s">
        <v>34</v>
      </c>
      <c r="L11">
        <f>(0.7998/0.8056)*100</f>
        <v>99.280039721946366</v>
      </c>
    </row>
    <row r="12" spans="2:12" x14ac:dyDescent="0.2">
      <c r="B12" t="s">
        <v>42</v>
      </c>
      <c r="C12">
        <f>(9.61-6)/6*100</f>
        <v>60.166666666666657</v>
      </c>
      <c r="D12" s="5"/>
      <c r="E12" s="5"/>
      <c r="F12" t="s">
        <v>34</v>
      </c>
      <c r="G12" s="5"/>
      <c r="H12" s="5"/>
      <c r="I12" t="s">
        <v>34</v>
      </c>
      <c r="J12" s="5"/>
      <c r="K12" s="5"/>
      <c r="L12" t="s">
        <v>25</v>
      </c>
    </row>
    <row r="13" spans="2:12" x14ac:dyDescent="0.2">
      <c r="B13" t="s">
        <v>43</v>
      </c>
      <c r="C13">
        <f>(9.25-6)/6*100</f>
        <v>54.166666666666664</v>
      </c>
      <c r="D13" s="5"/>
      <c r="E13" s="5"/>
      <c r="F13" t="s">
        <v>34</v>
      </c>
      <c r="G13" s="5"/>
      <c r="H13" s="5"/>
      <c r="I13" t="s">
        <v>34</v>
      </c>
      <c r="J13" s="5"/>
      <c r="K13" s="5"/>
      <c r="L13" t="s">
        <v>25</v>
      </c>
    </row>
    <row r="17" spans="3:3" x14ac:dyDescent="0.2">
      <c r="C17" t="s">
        <v>44</v>
      </c>
    </row>
    <row r="18" spans="3:3" x14ac:dyDescent="0.2">
      <c r="C18" t="s">
        <v>45</v>
      </c>
    </row>
  </sheetData>
  <mergeCells count="23"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Mia Borden</cp:lastModifiedBy>
  <dcterms:created xsi:type="dcterms:W3CDTF">2024-04-19T16:54:52Z</dcterms:created>
  <dcterms:modified xsi:type="dcterms:W3CDTF">2024-04-30T15:46:01Z</dcterms:modified>
</cp:coreProperties>
</file>