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ur\Documents\Trinity\chem\"/>
    </mc:Choice>
  </mc:AlternateContent>
  <xr:revisionPtr revIDLastSave="0" documentId="13_ncr:1_{338065E2-36F9-423C-A020-E7A33D7DBFD5}" xr6:coauthVersionLast="47" xr6:coauthVersionMax="47" xr10:uidLastSave="{00000000-0000-0000-0000-000000000000}"/>
  <bookViews>
    <workbookView xWindow="-120" yWindow="-120" windowWidth="20730" windowHeight="11040" activeTab="1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8" i="2"/>
  <c r="L5" i="2"/>
  <c r="I6" i="2"/>
  <c r="I7" i="2"/>
  <c r="I8" i="2"/>
  <c r="I9" i="2"/>
  <c r="I10" i="2"/>
  <c r="K8" i="2" s="1"/>
  <c r="I11" i="2"/>
  <c r="I12" i="2"/>
  <c r="J11" i="2" s="1"/>
  <c r="I13" i="2"/>
  <c r="I5" i="2"/>
  <c r="K5" i="2" s="1"/>
  <c r="F6" i="2"/>
  <c r="F7" i="2"/>
  <c r="F8" i="2"/>
  <c r="F9" i="2"/>
  <c r="F10" i="2"/>
  <c r="F11" i="2"/>
  <c r="F12" i="2"/>
  <c r="F13" i="2"/>
  <c r="F5" i="2"/>
  <c r="C6" i="2"/>
  <c r="C5" i="2"/>
  <c r="E5" i="2" s="1"/>
  <c r="E11" i="2"/>
  <c r="E8" i="2"/>
  <c r="D11" i="2"/>
  <c r="D8" i="2"/>
  <c r="C13" i="2"/>
  <c r="C12" i="2"/>
  <c r="C11" i="2"/>
  <c r="C10" i="2"/>
  <c r="C9" i="2"/>
  <c r="C8" i="2"/>
  <c r="C7" i="2"/>
  <c r="J8" i="2" l="1"/>
  <c r="G11" i="2"/>
  <c r="K11" i="2"/>
  <c r="J5" i="2"/>
  <c r="H11" i="2"/>
  <c r="G8" i="2"/>
  <c r="H8" i="2"/>
  <c r="G5" i="2"/>
  <c r="H5" i="2"/>
  <c r="D5" i="2"/>
</calcChain>
</file>

<file path=xl/sharedStrings.xml><?xml version="1.0" encoding="utf-8"?>
<sst xmlns="http://schemas.openxmlformats.org/spreadsheetml/2006/main" count="106" uniqueCount="38">
  <si>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</si>
  <si>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</si>
  <si>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</si>
  <si>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</si>
  <si>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</si>
  <si>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</si>
  <si>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</si>
  <si>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</si>
  <si>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</si>
  <si>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</si>
  <si>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</si>
  <si>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</si>
  <si>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</si>
  <si>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</si>
  <si>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</si>
  <si>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</si>
  <si>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</si>
  <si>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</si>
  <si>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</si>
  <si>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</si>
  <si>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</si>
  <si>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</si>
  <si>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</si>
  <si>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</si>
  <si>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GD1_r1</t>
  </si>
  <si>
    <t>GD1_r2</t>
  </si>
  <si>
    <t>GD1_r3</t>
  </si>
  <si>
    <t>GD2_r1</t>
  </si>
  <si>
    <t>GD2_r2</t>
  </si>
  <si>
    <t>GD2_r3</t>
  </si>
  <si>
    <t>GD3_r1</t>
  </si>
  <si>
    <t>GD3_r2</t>
  </si>
  <si>
    <t>GD3_r3</t>
  </si>
  <si>
    <t>HEA</t>
  </si>
  <si>
    <t>DMA</t>
  </si>
  <si>
    <t>None</t>
  </si>
  <si>
    <t>BAPO</t>
  </si>
  <si>
    <t>Dimethacrylate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</si>
</sst>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zoomScale="74" zoomScaleNormal="74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9" sqref="L9"/>
    </sheetView>
  </sheetViews>
  <sheetFormatPr defaultColWidth="11" defaultRowHeight="15.75" x14ac:dyDescent="0.25"/>
  <cols>
    <col min="6" max="6" width="14.75" bestFit="1" customWidth="1"/>
    <col min="7" max="7" width="16" customWidth="1"/>
    <col min="8" max="8" width="13.625" customWidth="1"/>
    <col min="9" max="9" width="13" customWidth="1"/>
    <col min="10" max="10" width="13.5" customWidth="1"/>
    <col min="11" max="11" width="17.625" customWidth="1"/>
    <col min="12" max="12" width="15.875" customWidth="1"/>
    <col min="13" max="13" width="18.375" customWidth="1"/>
    <col min="14" max="14" width="18" customWidth="1"/>
    <col min="15" max="15" width="15.875" customWidth="1"/>
  </cols>
  <sheetData>
    <row r="2" spans="2:15" x14ac:dyDescent="0.25">
      <c r="B2" s="1"/>
      <c r="C2" s="7" t="s">
        <v>15</v>
      </c>
      <c r="D2" s="7"/>
      <c r="E2" s="7"/>
      <c r="F2" s="7"/>
      <c r="G2" s="7"/>
      <c r="H2" s="7"/>
      <c r="J2" s="7" t="s">
        <v>12</v>
      </c>
      <c r="K2" s="8"/>
      <c r="L2" s="7" t="s">
        <v>13</v>
      </c>
      <c r="M2" s="7"/>
      <c r="N2" s="7" t="s">
        <v>14</v>
      </c>
      <c r="O2" s="7"/>
    </row>
    <row r="3" spans="2:1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25">
      <c r="B4" t="s">
        <v>24</v>
      </c>
      <c r="C4" t="s">
        <v>33</v>
      </c>
      <c r="D4" t="s">
        <v>35</v>
      </c>
      <c r="E4">
        <v>0</v>
      </c>
      <c r="F4" t="s">
        <v>37</v>
      </c>
      <c r="G4">
        <v>7.5</v>
      </c>
      <c r="H4" t="s">
        <v>36</v>
      </c>
      <c r="I4" s="5">
        <v>2.36</v>
      </c>
      <c r="J4" s="3">
        <v>0.20399999999999999</v>
      </c>
      <c r="K4">
        <v>0.24110000000000001</v>
      </c>
      <c r="L4" s="3">
        <v>0.20019999999999999</v>
      </c>
      <c r="M4">
        <v>0.2011</v>
      </c>
      <c r="N4">
        <v>0.62949999999999995</v>
      </c>
      <c r="O4" s="3">
        <v>0.52</v>
      </c>
    </row>
    <row r="5" spans="2:15" x14ac:dyDescent="0.25">
      <c r="B5" t="s">
        <v>25</v>
      </c>
      <c r="C5" t="s">
        <v>33</v>
      </c>
      <c r="D5" t="s">
        <v>34</v>
      </c>
      <c r="E5">
        <v>25</v>
      </c>
      <c r="F5" t="s">
        <v>37</v>
      </c>
      <c r="G5">
        <v>7.5</v>
      </c>
      <c r="H5" t="s">
        <v>36</v>
      </c>
      <c r="I5" s="5">
        <v>2.5</v>
      </c>
      <c r="J5">
        <v>0.21840000000000001</v>
      </c>
      <c r="K5">
        <v>0.24859999999999999</v>
      </c>
      <c r="L5" s="3">
        <v>0.2293</v>
      </c>
      <c r="M5">
        <v>0.23130000000000001</v>
      </c>
      <c r="N5" t="s">
        <v>16</v>
      </c>
      <c r="O5" t="s">
        <v>16</v>
      </c>
    </row>
    <row r="6" spans="2:15" x14ac:dyDescent="0.25">
      <c r="B6" t="s">
        <v>26</v>
      </c>
      <c r="C6" t="s">
        <v>33</v>
      </c>
      <c r="D6" t="s">
        <v>34</v>
      </c>
      <c r="E6">
        <v>50</v>
      </c>
      <c r="F6" t="s">
        <v>37</v>
      </c>
      <c r="G6">
        <v>7.5</v>
      </c>
      <c r="H6" t="s">
        <v>36</v>
      </c>
      <c r="I6" s="5">
        <v>2.2999999999999998</v>
      </c>
      <c r="J6">
        <v>0.20830000000000001</v>
      </c>
      <c r="K6">
        <v>0.25159999999999999</v>
      </c>
      <c r="L6" s="3">
        <v>0.19869999999999999</v>
      </c>
      <c r="M6">
        <v>0.19980000000000001</v>
      </c>
      <c r="N6" t="s">
        <v>16</v>
      </c>
      <c r="O6" t="s">
        <v>16</v>
      </c>
    </row>
    <row r="7" spans="2:15" x14ac:dyDescent="0.25">
      <c r="B7" t="s">
        <v>27</v>
      </c>
      <c r="C7" t="s">
        <v>33</v>
      </c>
      <c r="D7" t="s">
        <v>35</v>
      </c>
      <c r="E7">
        <v>0</v>
      </c>
      <c r="F7" t="s">
        <v>37</v>
      </c>
      <c r="G7">
        <v>7.5</v>
      </c>
      <c r="H7" t="s">
        <v>36</v>
      </c>
      <c r="I7" s="5">
        <v>2.2599999999999998</v>
      </c>
      <c r="J7">
        <v>0.22059999999999999</v>
      </c>
      <c r="K7">
        <v>0.26550000000000001</v>
      </c>
      <c r="L7" s="3">
        <v>0.1913</v>
      </c>
      <c r="M7">
        <v>0.19089999999999999</v>
      </c>
      <c r="N7" s="3">
        <v>0.64800000000000002</v>
      </c>
      <c r="O7">
        <v>0.66639999999999999</v>
      </c>
    </row>
    <row r="8" spans="2:15" x14ac:dyDescent="0.25">
      <c r="B8" t="s">
        <v>28</v>
      </c>
      <c r="C8" t="s">
        <v>33</v>
      </c>
      <c r="D8" t="s">
        <v>34</v>
      </c>
      <c r="E8">
        <v>25</v>
      </c>
      <c r="F8" t="s">
        <v>37</v>
      </c>
      <c r="G8">
        <v>7.5</v>
      </c>
      <c r="H8" t="s">
        <v>36</v>
      </c>
      <c r="I8" s="5">
        <v>2.4</v>
      </c>
      <c r="J8">
        <v>0.2165</v>
      </c>
      <c r="K8">
        <v>0.25269999999999998</v>
      </c>
      <c r="L8" s="3">
        <v>0.21970000000000001</v>
      </c>
      <c r="M8">
        <v>0.2205</v>
      </c>
      <c r="N8" t="s">
        <v>16</v>
      </c>
      <c r="O8" t="s">
        <v>16</v>
      </c>
    </row>
    <row r="9" spans="2:15" x14ac:dyDescent="0.25">
      <c r="B9" t="s">
        <v>29</v>
      </c>
      <c r="C9" t="s">
        <v>33</v>
      </c>
      <c r="D9" t="s">
        <v>34</v>
      </c>
      <c r="E9">
        <v>50</v>
      </c>
      <c r="F9" t="s">
        <v>37</v>
      </c>
      <c r="G9">
        <v>7.5</v>
      </c>
      <c r="H9" t="s">
        <v>36</v>
      </c>
      <c r="I9" s="5">
        <v>2.39</v>
      </c>
      <c r="J9">
        <v>0.20280000000000001</v>
      </c>
      <c r="K9" s="3">
        <v>0.24099999999999999</v>
      </c>
      <c r="L9" s="3">
        <v>0.21460000000000001</v>
      </c>
      <c r="M9">
        <v>0.2157</v>
      </c>
      <c r="N9" t="s">
        <v>16</v>
      </c>
      <c r="O9" t="s">
        <v>16</v>
      </c>
    </row>
    <row r="10" spans="2:15" x14ac:dyDescent="0.25">
      <c r="B10" t="s">
        <v>30</v>
      </c>
      <c r="C10" t="s">
        <v>33</v>
      </c>
      <c r="D10" t="s">
        <v>35</v>
      </c>
      <c r="E10">
        <v>0</v>
      </c>
      <c r="F10" t="s">
        <v>37</v>
      </c>
      <c r="G10">
        <v>7.5</v>
      </c>
      <c r="H10" t="s">
        <v>36</v>
      </c>
      <c r="I10" s="5">
        <v>2.68</v>
      </c>
      <c r="J10">
        <v>0.21390000000000001</v>
      </c>
      <c r="K10">
        <v>0.27379999999999999</v>
      </c>
      <c r="L10" s="3">
        <v>0.20949999999999999</v>
      </c>
      <c r="M10">
        <v>0.2112</v>
      </c>
      <c r="N10">
        <v>0.62439999999999996</v>
      </c>
      <c r="O10">
        <v>0.50949999999999995</v>
      </c>
    </row>
    <row r="11" spans="2:15" x14ac:dyDescent="0.25">
      <c r="B11" t="s">
        <v>31</v>
      </c>
      <c r="C11" t="s">
        <v>33</v>
      </c>
      <c r="D11" t="s">
        <v>34</v>
      </c>
      <c r="E11">
        <v>25</v>
      </c>
      <c r="F11" t="s">
        <v>37</v>
      </c>
      <c r="G11">
        <v>7.5</v>
      </c>
      <c r="H11" t="s">
        <v>36</v>
      </c>
      <c r="I11" s="5">
        <v>2.52</v>
      </c>
      <c r="J11">
        <v>0.21579999999999999</v>
      </c>
      <c r="K11">
        <v>0.2762</v>
      </c>
      <c r="L11" s="3">
        <v>0.214</v>
      </c>
      <c r="M11" s="3">
        <v>0.21609999999999999</v>
      </c>
      <c r="N11" t="s">
        <v>16</v>
      </c>
      <c r="O11" t="s">
        <v>16</v>
      </c>
    </row>
    <row r="12" spans="2:15" x14ac:dyDescent="0.25">
      <c r="B12" t="s">
        <v>32</v>
      </c>
      <c r="C12" t="s">
        <v>33</v>
      </c>
      <c r="D12" t="s">
        <v>34</v>
      </c>
      <c r="E12">
        <v>50</v>
      </c>
      <c r="F12" t="s">
        <v>37</v>
      </c>
      <c r="G12">
        <v>7.5</v>
      </c>
      <c r="H12" t="s">
        <v>36</v>
      </c>
      <c r="I12" s="5">
        <v>2.2200000000000002</v>
      </c>
      <c r="J12">
        <v>0.2152</v>
      </c>
      <c r="K12">
        <v>0.2727</v>
      </c>
      <c r="L12" s="3">
        <v>0.2006</v>
      </c>
      <c r="M12">
        <v>0.20280000000000001</v>
      </c>
      <c r="N12" t="s">
        <v>16</v>
      </c>
      <c r="O12" t="s">
        <v>16</v>
      </c>
    </row>
  </sheetData>
  <mergeCells count="4">
    <mergeCell ref="J2:K2"/>
    <mergeCell ref="L2:M2"/>
    <mergeCell ref="N2:O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tabSelected="1" zoomScale="89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23" sqref="J23"/>
    </sheetView>
  </sheetViews>
  <sheetFormatPr defaultColWidth="11" defaultRowHeight="15.75" x14ac:dyDescent="0.25"/>
  <cols>
    <col min="3" max="3" width="13.125" customWidth="1"/>
    <col min="5" max="5" width="17.125" customWidth="1"/>
    <col min="6" max="6" width="15.375" customWidth="1"/>
    <col min="8" max="8" width="20.125" customWidth="1"/>
    <col min="9" max="9" width="16" customWidth="1"/>
    <col min="11" max="11" width="19.5" customWidth="1"/>
    <col min="12" max="12" width="16.625" customWidth="1"/>
  </cols>
  <sheetData>
    <row r="2" spans="2:12" x14ac:dyDescent="0.25">
      <c r="F2" s="7" t="s">
        <v>21</v>
      </c>
      <c r="G2" s="7"/>
      <c r="H2" s="7"/>
      <c r="I2" s="7" t="s">
        <v>22</v>
      </c>
      <c r="J2" s="8"/>
      <c r="K2" s="8"/>
    </row>
    <row r="3" spans="2:12" x14ac:dyDescent="0.25">
      <c r="D3" s="7" t="s">
        <v>17</v>
      </c>
      <c r="E3" s="7"/>
      <c r="G3" s="7" t="s">
        <v>20</v>
      </c>
      <c r="H3" s="7"/>
      <c r="J3" s="7" t="s">
        <v>20</v>
      </c>
      <c r="K3" s="7"/>
    </row>
    <row r="4" spans="2:12" x14ac:dyDescent="0.25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1" t="s">
        <v>23</v>
      </c>
    </row>
    <row r="5" spans="2:12" x14ac:dyDescent="0.25">
      <c r="B5" t="s">
        <v>24</v>
      </c>
      <c r="C5" s="6">
        <f>((2-2.36)/2)*100</f>
        <v>-17.999999999999993</v>
      </c>
      <c r="D5" s="9">
        <f>AVERAGE(C5:C7)</f>
        <v>-19.333333333333329</v>
      </c>
      <c r="E5" s="10">
        <f>_xlfn.STDEV.S(C5:C7)</f>
        <v>5.1316014394468876</v>
      </c>
      <c r="F5" s="6">
        <f>(('Table 1'!K4-'Table 1'!J4)/'Table 1'!J4)*100</f>
        <v>18.186274509803933</v>
      </c>
      <c r="G5" s="10">
        <f>AVERAGE(F5:F7)</f>
        <v>17.600479769932761</v>
      </c>
      <c r="H5" s="11">
        <f>_xlfn.STDEV.S(F5:F7)</f>
        <v>3.5165298144510229</v>
      </c>
      <c r="I5" s="4">
        <f>(('Table 1'!M4-'Table 1'!L4)/'Table 1'!L4)*100</f>
        <v>0.44955044955045548</v>
      </c>
      <c r="J5" s="12">
        <f>AVERAGE(I5:I7)</f>
        <v>0.62512287949062306</v>
      </c>
      <c r="K5" s="12">
        <f>_xlfn.STDEV.S(I5:I7)</f>
        <v>0.22022524678431693</v>
      </c>
      <c r="L5" s="5">
        <f>('Table 1'!O4/'Table 1'!N4)*100</f>
        <v>82.605242255758554</v>
      </c>
    </row>
    <row r="6" spans="2:12" x14ac:dyDescent="0.25">
      <c r="B6" t="s">
        <v>25</v>
      </c>
      <c r="C6" s="6">
        <f>((2-2.5)/2)*100</f>
        <v>-25</v>
      </c>
      <c r="D6" s="9"/>
      <c r="E6" s="10"/>
      <c r="F6" s="6">
        <f>(('Table 1'!K5-'Table 1'!J5)/'Table 1'!J5)*100</f>
        <v>13.827838827838818</v>
      </c>
      <c r="G6" s="10"/>
      <c r="H6" s="11"/>
      <c r="I6" s="4">
        <f>(('Table 1'!M5-'Table 1'!L5)/'Table 1'!L5)*100</f>
        <v>0.87221979938944694</v>
      </c>
      <c r="J6" s="12"/>
      <c r="K6" s="12"/>
      <c r="L6" t="s">
        <v>16</v>
      </c>
    </row>
    <row r="7" spans="2:12" x14ac:dyDescent="0.25">
      <c r="B7" t="s">
        <v>26</v>
      </c>
      <c r="C7" s="6">
        <f>((2-2.3)/2)*100</f>
        <v>-14.999999999999991</v>
      </c>
      <c r="D7" s="9"/>
      <c r="E7" s="10"/>
      <c r="F7" s="6">
        <f>(('Table 1'!K6-'Table 1'!J6)/'Table 1'!J6)*100</f>
        <v>20.787325972155532</v>
      </c>
      <c r="G7" s="10"/>
      <c r="H7" s="11"/>
      <c r="I7" s="4">
        <f>(('Table 1'!M6-'Table 1'!L6)/'Table 1'!L6)*100</f>
        <v>0.55359838953196661</v>
      </c>
      <c r="J7" s="12"/>
      <c r="K7" s="12"/>
      <c r="L7" t="s">
        <v>16</v>
      </c>
    </row>
    <row r="8" spans="2:12" x14ac:dyDescent="0.25">
      <c r="B8" t="s">
        <v>27</v>
      </c>
      <c r="C8" s="6">
        <f>((2-2.26)/2)*100</f>
        <v>-12.999999999999989</v>
      </c>
      <c r="D8" s="9">
        <f>AVERAGE(C8:C10)</f>
        <v>-17.499999999999996</v>
      </c>
      <c r="E8" s="10">
        <f>_xlfn.STDEV.S(C8:C10)</f>
        <v>3.9051248379533345</v>
      </c>
      <c r="F8" s="6">
        <f>(('Table 1'!K7-'Table 1'!J7)/'Table 1'!J7)*100</f>
        <v>20.353581142339085</v>
      </c>
      <c r="G8" s="10">
        <f>AVERAGE(F8:F10)</f>
        <v>18.636809109357127</v>
      </c>
      <c r="H8" s="11">
        <f t="shared" ref="H8" si="0">_xlfn.STDEV.S(F8:F10)</f>
        <v>1.8247098676195048</v>
      </c>
      <c r="I8" s="6">
        <f>(('Table 1'!M7-'Table 1'!L7)/'Table 1'!L7)*100</f>
        <v>-0.20909566126503473</v>
      </c>
      <c r="J8" s="11">
        <f t="shared" ref="J8" si="1">AVERAGE(I8:I10)</f>
        <v>0.22253959810362356</v>
      </c>
      <c r="K8" s="12">
        <f t="shared" ref="K8" si="2">_xlfn.STDEV.S(I8:I10)</f>
        <v>0.38110496903048108</v>
      </c>
      <c r="L8" s="6">
        <f>('Table 1'!O7/'Table 1'!N7)*100</f>
        <v>102.83950617283951</v>
      </c>
    </row>
    <row r="9" spans="2:12" x14ac:dyDescent="0.25">
      <c r="B9" t="s">
        <v>28</v>
      </c>
      <c r="C9" s="6">
        <f>((2-2.4)/2)*100</f>
        <v>-19.999999999999996</v>
      </c>
      <c r="D9" s="9"/>
      <c r="E9" s="10"/>
      <c r="F9" s="6">
        <f>(('Table 1'!K8-'Table 1'!J8)/'Table 1'!J8)*100</f>
        <v>16.720554272517312</v>
      </c>
      <c r="G9" s="10"/>
      <c r="H9" s="11"/>
      <c r="I9" s="5">
        <f>(('Table 1'!M8-'Table 1'!L8)/'Table 1'!L8)*100</f>
        <v>0.36413290851160451</v>
      </c>
      <c r="J9" s="11"/>
      <c r="K9" s="12"/>
      <c r="L9" t="s">
        <v>16</v>
      </c>
    </row>
    <row r="10" spans="2:12" x14ac:dyDescent="0.25">
      <c r="B10" t="s">
        <v>29</v>
      </c>
      <c r="C10" s="6">
        <f>((2-2.39)/2)*100</f>
        <v>-19.500000000000007</v>
      </c>
      <c r="D10" s="9"/>
      <c r="E10" s="10"/>
      <c r="F10" s="6">
        <f>(('Table 1'!K9-'Table 1'!J9)/'Table 1'!J9)*100</f>
        <v>18.836291913214982</v>
      </c>
      <c r="G10" s="10"/>
      <c r="H10" s="11"/>
      <c r="I10" s="4">
        <f>(('Table 1'!M9-'Table 1'!L9)/'Table 1'!L9)*100</f>
        <v>0.51258154706430092</v>
      </c>
      <c r="J10" s="11"/>
      <c r="K10" s="12"/>
      <c r="L10" t="s">
        <v>16</v>
      </c>
    </row>
    <row r="11" spans="2:12" x14ac:dyDescent="0.25">
      <c r="B11" t="s">
        <v>30</v>
      </c>
      <c r="C11" s="6">
        <f>((2-2.68)/2)*100</f>
        <v>-34.000000000000007</v>
      </c>
      <c r="D11" s="9">
        <f>AVERAGE(C11:C13)</f>
        <v>-23.666666666666671</v>
      </c>
      <c r="E11" s="9">
        <f>_xlfn.STDEV.S(C11:C13)</f>
        <v>11.676186592091332</v>
      </c>
      <c r="F11" s="6">
        <f>(('Table 1'!K10-'Table 1'!J10)/'Table 1'!J10)*100</f>
        <v>28.003740065451137</v>
      </c>
      <c r="G11" s="10">
        <f>AVERAGE(F11:F13)</f>
        <v>27.570649837252649</v>
      </c>
      <c r="H11" s="11">
        <f t="shared" ref="H11" si="3">_xlfn.STDEV.S(F11:F13)</f>
        <v>0.73730131085439399</v>
      </c>
      <c r="I11" s="4">
        <f>(('Table 1'!M10-'Table 1'!L10)/'Table 1'!L10)*100</f>
        <v>0.81145584725537334</v>
      </c>
      <c r="J11" s="12">
        <f t="shared" ref="J11" si="4">AVERAGE(I11:I13)</f>
        <v>0.96315804295305318</v>
      </c>
      <c r="K11" s="12">
        <f t="shared" ref="K11" si="5">_xlfn.STDEV.S(I11:I13)</f>
        <v>0.14349056181327235</v>
      </c>
      <c r="L11" s="5">
        <f>('Table 1'!O10/'Table 1'!N10)*100</f>
        <v>81.598334401024985</v>
      </c>
    </row>
    <row r="12" spans="2:12" x14ac:dyDescent="0.25">
      <c r="B12" t="s">
        <v>31</v>
      </c>
      <c r="C12" s="6">
        <f>((2-2.52)/2)*100</f>
        <v>-26</v>
      </c>
      <c r="D12" s="9"/>
      <c r="E12" s="9"/>
      <c r="F12" s="6">
        <f>(('Table 1'!K11-'Table 1'!J11)/'Table 1'!J11)*100</f>
        <v>27.988878591288234</v>
      </c>
      <c r="G12" s="10"/>
      <c r="H12" s="11"/>
      <c r="I12" s="4">
        <f>(('Table 1'!M11-'Table 1'!L11)/'Table 1'!L11)*100</f>
        <v>0.98130841121494894</v>
      </c>
      <c r="J12" s="12"/>
      <c r="K12" s="12"/>
      <c r="L12" t="s">
        <v>16</v>
      </c>
    </row>
    <row r="13" spans="2:12" x14ac:dyDescent="0.25">
      <c r="B13" t="s">
        <v>32</v>
      </c>
      <c r="C13" s="6">
        <f>((2-2.22)/2)*100</f>
        <v>-11.000000000000011</v>
      </c>
      <c r="D13" s="9"/>
      <c r="E13" s="9"/>
      <c r="F13" s="6">
        <f>(('Table 1'!K12-'Table 1'!J12)/'Table 1'!J12)*100</f>
        <v>26.719330855018587</v>
      </c>
      <c r="G13" s="10"/>
      <c r="H13" s="11"/>
      <c r="I13" s="5">
        <f>(('Table 1'!M12-'Table 1'!L12)/'Table 1'!L12)*100</f>
        <v>1.0967098703888372</v>
      </c>
      <c r="J13" s="12"/>
      <c r="K13" s="12"/>
      <c r="L13" t="s">
        <v>16</v>
      </c>
    </row>
  </sheetData>
  <mergeCells count="23"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Genevieve D</cp:lastModifiedBy>
  <dcterms:created xsi:type="dcterms:W3CDTF">2024-04-19T16:54:52Z</dcterms:created>
  <dcterms:modified xsi:type="dcterms:W3CDTF">2024-04-26T19:57:02Z</dcterms:modified>
</cp:coreProperties>
</file>