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a\Downloads\"/>
    </mc:Choice>
  </mc:AlternateContent>
  <xr:revisionPtr revIDLastSave="0" documentId="13_ncr:1_{5B5B0D20-1BB0-4DD2-9A08-6F7DC3FD9109}" xr6:coauthVersionLast="47" xr6:coauthVersionMax="47" xr10:uidLastSave="{00000000-0000-0000-0000-000000000000}"/>
  <bookViews>
    <workbookView xWindow="-110" yWindow="-110" windowWidth="19420" windowHeight="11500" activeTab="1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K11" i="2"/>
  <c r="K8" i="2"/>
  <c r="K5" i="2"/>
  <c r="J11" i="2"/>
  <c r="J8" i="2"/>
  <c r="H11" i="2"/>
  <c r="H8" i="2"/>
  <c r="G8" i="2"/>
  <c r="H5" i="2"/>
  <c r="G5" i="2"/>
  <c r="L5" i="2"/>
  <c r="G11" i="2"/>
  <c r="L6" i="2"/>
  <c r="L7" i="2"/>
  <c r="D5" i="2"/>
  <c r="I13" i="2"/>
  <c r="I12" i="2"/>
  <c r="I11" i="2"/>
  <c r="I10" i="2"/>
  <c r="I9" i="2"/>
  <c r="I8" i="2"/>
  <c r="I7" i="2"/>
  <c r="I6" i="2"/>
  <c r="I5" i="2"/>
  <c r="F13" i="2"/>
  <c r="F12" i="2"/>
  <c r="F11" i="2"/>
  <c r="F10" i="2"/>
  <c r="F9" i="2"/>
  <c r="F7" i="2"/>
  <c r="F8" i="2"/>
  <c r="F5" i="2"/>
  <c r="F6" i="2"/>
  <c r="E5" i="2"/>
  <c r="C6" i="2"/>
  <c r="C5" i="2"/>
  <c r="C7" i="2"/>
</calcChain>
</file>

<file path=xl/sharedStrings.xml><?xml version="1.0" encoding="utf-8"?>
<sst xmlns="http://schemas.openxmlformats.org/spreadsheetml/2006/main" count="118" uniqueCount="41">
  <si>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</si>
  <si>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</si>
  <si>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</si>
  <si>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</si>
  <si>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</si>
  <si>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</si>
  <si>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</si>
  <si>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</si>
  <si>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</si>
  <si>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</si>
  <si>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</si>
  <si>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</si>
  <si>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</si>
  <si>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</si>
  <si>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</si>
  <si>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</si>
  <si>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</si>
  <si>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</si>
  <si>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</si>
  <si>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</si>
  <si>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</si>
  <si>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</si>
  <si>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</si>
  <si>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</si>
  <si>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HEA</t>
  </si>
  <si>
    <t>STGW1_r1</t>
  </si>
  <si>
    <t>STGW1_r2</t>
  </si>
  <si>
    <t>STGW1_r3</t>
  </si>
  <si>
    <t>STGW2_r1</t>
  </si>
  <si>
    <t>STGW2_r2</t>
  </si>
  <si>
    <t>STGW2_r3</t>
  </si>
  <si>
    <t>STGW3_r1</t>
  </si>
  <si>
    <t>STGW3_r2</t>
  </si>
  <si>
    <t>STGW3_r3</t>
  </si>
  <si>
    <t>n-butyl acetate</t>
  </si>
  <si>
    <t>diacrylate</t>
  </si>
  <si>
    <t>dimethylacrylate</t>
  </si>
  <si>
    <t>triacrylate</t>
  </si>
  <si>
    <t>TPO</t>
  </si>
  <si>
    <r>
      <t xml:space="preserve">Average </t>
    </r>
    <r>
      <rPr>
        <sz val="12"/>
        <color theme="1"/>
        <rFont val="Calibri"/>
        <family val="2"/>
        <scheme val="minor"/>
      </rPr>
      <t>(diacrylate, dimethylacrylate, triacrylate)</t>
    </r>
  </si>
  <si>
    <r>
      <t xml:space="preserve">Standard Deviation </t>
    </r>
    <r>
      <rPr>
        <sz val="12"/>
        <color theme="1"/>
        <rFont val="Calibri"/>
        <family val="2"/>
        <scheme val="minor"/>
      </rPr>
      <t>(diacrylate, dimethylacrylate, triacrylate)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</si>
</sst>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opLeftCell="A2" zoomScale="104" workbookViewId="0">
      <selection activeCell="N5" sqref="N5"/>
    </sheetView>
  </sheetViews>
  <sheetFormatPr defaultColWidth="10.6640625" defaultRowHeight="15.5" x14ac:dyDescent="0.35"/>
  <cols>
    <col min="4" max="4" width="14.33203125" customWidth="1"/>
    <col min="6" max="6" width="15.58203125" customWidth="1"/>
    <col min="7" max="7" width="16" customWidth="1"/>
    <col min="8" max="8" width="13.6640625" customWidth="1"/>
    <col min="9" max="9" width="13" customWidth="1"/>
    <col min="10" max="10" width="13.5" customWidth="1"/>
    <col min="11" max="11" width="17.6640625" customWidth="1"/>
    <col min="12" max="12" width="15.83203125" customWidth="1"/>
    <col min="13" max="13" width="18.33203125" customWidth="1"/>
    <col min="14" max="14" width="18" customWidth="1"/>
    <col min="15" max="15" width="15.83203125" customWidth="1"/>
  </cols>
  <sheetData>
    <row r="2" spans="2:15" x14ac:dyDescent="0.35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5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35">
      <c r="B4" t="s">
        <v>25</v>
      </c>
      <c r="C4" t="s">
        <v>24</v>
      </c>
      <c r="D4" t="s">
        <v>34</v>
      </c>
      <c r="E4">
        <v>30</v>
      </c>
      <c r="F4" t="s">
        <v>35</v>
      </c>
      <c r="G4">
        <v>5</v>
      </c>
      <c r="H4" t="s">
        <v>38</v>
      </c>
      <c r="I4">
        <v>1.62</v>
      </c>
      <c r="J4">
        <v>0.125</v>
      </c>
      <c r="K4">
        <v>0.217</v>
      </c>
      <c r="L4">
        <v>0.13200000000000001</v>
      </c>
      <c r="M4">
        <v>0.14199999999999999</v>
      </c>
      <c r="N4">
        <v>0.57599999999999996</v>
      </c>
      <c r="O4">
        <v>0.58599999999999997</v>
      </c>
    </row>
    <row r="5" spans="2:15" x14ac:dyDescent="0.35">
      <c r="B5" t="s">
        <v>26</v>
      </c>
      <c r="C5" t="s">
        <v>24</v>
      </c>
      <c r="D5" t="s">
        <v>34</v>
      </c>
      <c r="E5">
        <v>30</v>
      </c>
      <c r="F5" t="s">
        <v>36</v>
      </c>
      <c r="G5">
        <v>5</v>
      </c>
      <c r="H5" t="s">
        <v>38</v>
      </c>
      <c r="I5">
        <v>1.81</v>
      </c>
      <c r="J5">
        <v>0.12</v>
      </c>
      <c r="K5">
        <v>0.161</v>
      </c>
      <c r="L5">
        <v>0.121</v>
      </c>
      <c r="M5">
        <v>0.159</v>
      </c>
      <c r="N5">
        <v>0.56999999999999995</v>
      </c>
      <c r="O5">
        <v>0.46300000000000002</v>
      </c>
    </row>
    <row r="6" spans="2:15" x14ac:dyDescent="0.35">
      <c r="B6" t="s">
        <v>27</v>
      </c>
      <c r="C6" t="s">
        <v>24</v>
      </c>
      <c r="D6" t="s">
        <v>34</v>
      </c>
      <c r="E6">
        <v>30</v>
      </c>
      <c r="F6" t="s">
        <v>37</v>
      </c>
      <c r="G6">
        <v>5</v>
      </c>
      <c r="H6" t="s">
        <v>38</v>
      </c>
      <c r="I6">
        <v>1.1299999999999999</v>
      </c>
      <c r="J6">
        <v>0.111</v>
      </c>
      <c r="K6">
        <v>0.215</v>
      </c>
      <c r="L6">
        <v>0.13</v>
      </c>
      <c r="M6">
        <v>0.17199999999999999</v>
      </c>
      <c r="N6">
        <v>0.58499999999999996</v>
      </c>
      <c r="O6">
        <v>0.67100000000000004</v>
      </c>
    </row>
    <row r="7" spans="2:15" x14ac:dyDescent="0.35">
      <c r="B7" t="s">
        <v>28</v>
      </c>
      <c r="C7" t="s">
        <v>24</v>
      </c>
      <c r="D7" t="s">
        <v>34</v>
      </c>
      <c r="E7">
        <v>30</v>
      </c>
      <c r="F7" t="s">
        <v>35</v>
      </c>
      <c r="G7">
        <v>5</v>
      </c>
      <c r="H7" t="s">
        <v>38</v>
      </c>
      <c r="I7" t="s">
        <v>16</v>
      </c>
      <c r="J7">
        <v>0.13800000000000001</v>
      </c>
      <c r="K7">
        <v>0.14299999999999999</v>
      </c>
      <c r="L7">
        <v>0.129</v>
      </c>
      <c r="M7">
        <v>0.214</v>
      </c>
      <c r="N7" t="s">
        <v>16</v>
      </c>
      <c r="O7" t="s">
        <v>16</v>
      </c>
    </row>
    <row r="8" spans="2:15" x14ac:dyDescent="0.35">
      <c r="B8" t="s">
        <v>29</v>
      </c>
      <c r="C8" t="s">
        <v>24</v>
      </c>
      <c r="D8" t="s">
        <v>34</v>
      </c>
      <c r="E8">
        <v>30</v>
      </c>
      <c r="F8" t="s">
        <v>36</v>
      </c>
      <c r="G8">
        <v>5</v>
      </c>
      <c r="H8" t="s">
        <v>38</v>
      </c>
      <c r="I8" t="s">
        <v>16</v>
      </c>
      <c r="J8">
        <v>0.17100000000000001</v>
      </c>
      <c r="K8">
        <v>0.17699999999999999</v>
      </c>
      <c r="L8">
        <v>0.122</v>
      </c>
      <c r="M8">
        <v>0.18</v>
      </c>
      <c r="N8" t="s">
        <v>16</v>
      </c>
      <c r="O8" t="s">
        <v>16</v>
      </c>
    </row>
    <row r="9" spans="2:15" x14ac:dyDescent="0.35">
      <c r="B9" t="s">
        <v>30</v>
      </c>
      <c r="C9" t="s">
        <v>24</v>
      </c>
      <c r="D9" t="s">
        <v>34</v>
      </c>
      <c r="E9">
        <v>30</v>
      </c>
      <c r="F9" t="s">
        <v>37</v>
      </c>
      <c r="G9">
        <v>5</v>
      </c>
      <c r="H9" t="s">
        <v>38</v>
      </c>
      <c r="I9" t="s">
        <v>16</v>
      </c>
      <c r="J9">
        <v>0.14399999999999999</v>
      </c>
      <c r="K9">
        <v>0.184</v>
      </c>
      <c r="L9">
        <v>0.127</v>
      </c>
      <c r="M9">
        <v>0.16600000000000001</v>
      </c>
      <c r="N9" t="s">
        <v>16</v>
      </c>
      <c r="O9" t="s">
        <v>16</v>
      </c>
    </row>
    <row r="10" spans="2:15" x14ac:dyDescent="0.35">
      <c r="B10" t="s">
        <v>31</v>
      </c>
      <c r="C10" t="s">
        <v>24</v>
      </c>
      <c r="D10" t="s">
        <v>34</v>
      </c>
      <c r="E10">
        <v>30</v>
      </c>
      <c r="F10" t="s">
        <v>35</v>
      </c>
      <c r="G10">
        <v>5</v>
      </c>
      <c r="H10" t="s">
        <v>38</v>
      </c>
      <c r="I10" t="s">
        <v>16</v>
      </c>
      <c r="J10">
        <v>0.127</v>
      </c>
      <c r="K10">
        <v>0.19500000000000001</v>
      </c>
      <c r="L10">
        <v>0.13100000000000001</v>
      </c>
      <c r="M10">
        <v>0.14499999999999999</v>
      </c>
      <c r="N10" t="s">
        <v>16</v>
      </c>
      <c r="O10" t="s">
        <v>16</v>
      </c>
    </row>
    <row r="11" spans="2:15" x14ac:dyDescent="0.35">
      <c r="B11" t="s">
        <v>32</v>
      </c>
      <c r="C11" t="s">
        <v>24</v>
      </c>
      <c r="D11" t="s">
        <v>34</v>
      </c>
      <c r="E11">
        <v>30</v>
      </c>
      <c r="F11" t="s">
        <v>36</v>
      </c>
      <c r="G11">
        <v>5</v>
      </c>
      <c r="H11" t="s">
        <v>38</v>
      </c>
      <c r="I11" t="s">
        <v>16</v>
      </c>
      <c r="J11">
        <v>0.11899999999999999</v>
      </c>
      <c r="K11">
        <v>0.17799999999999999</v>
      </c>
      <c r="L11">
        <v>0.125</v>
      </c>
      <c r="M11">
        <v>0.16200000000000001</v>
      </c>
      <c r="N11" t="s">
        <v>16</v>
      </c>
      <c r="O11" t="s">
        <v>16</v>
      </c>
    </row>
    <row r="12" spans="2:15" x14ac:dyDescent="0.35">
      <c r="B12" t="s">
        <v>33</v>
      </c>
      <c r="C12" t="s">
        <v>24</v>
      </c>
      <c r="D12" t="s">
        <v>34</v>
      </c>
      <c r="E12">
        <v>30</v>
      </c>
      <c r="F12" t="s">
        <v>37</v>
      </c>
      <c r="G12">
        <v>5</v>
      </c>
      <c r="H12" t="s">
        <v>38</v>
      </c>
      <c r="I12" t="s">
        <v>16</v>
      </c>
      <c r="J12">
        <v>0.121</v>
      </c>
      <c r="K12">
        <v>0.20200000000000001</v>
      </c>
      <c r="L12">
        <v>0.122</v>
      </c>
      <c r="M12">
        <v>0.2</v>
      </c>
      <c r="N12" t="s">
        <v>16</v>
      </c>
      <c r="O12" t="s">
        <v>16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tabSelected="1" zoomScale="70" workbookViewId="0">
      <selection activeCell="H11" sqref="H11:H13"/>
    </sheetView>
  </sheetViews>
  <sheetFormatPr defaultColWidth="10.6640625" defaultRowHeight="15.5" x14ac:dyDescent="0.35"/>
  <cols>
    <col min="3" max="3" width="13.1640625" customWidth="1"/>
    <col min="5" max="5" width="17.1640625" customWidth="1"/>
    <col min="6" max="6" width="15.33203125" customWidth="1"/>
    <col min="7" max="7" width="24.9140625" customWidth="1"/>
    <col min="8" max="8" width="27" customWidth="1"/>
    <col min="9" max="9" width="16" customWidth="1"/>
    <col min="10" max="10" width="26.9140625" customWidth="1"/>
    <col min="11" max="11" width="32.5" customWidth="1"/>
    <col min="12" max="12" width="16.6640625" customWidth="1"/>
  </cols>
  <sheetData>
    <row r="2" spans="2:12" x14ac:dyDescent="0.35">
      <c r="F2" s="3" t="s">
        <v>21</v>
      </c>
      <c r="G2" s="3"/>
      <c r="H2" s="3"/>
      <c r="I2" s="3" t="s">
        <v>22</v>
      </c>
      <c r="J2" s="4"/>
      <c r="K2" s="4"/>
    </row>
    <row r="3" spans="2:12" x14ac:dyDescent="0.35">
      <c r="D3" s="3" t="s">
        <v>17</v>
      </c>
      <c r="E3" s="3"/>
      <c r="G3" s="3" t="s">
        <v>20</v>
      </c>
      <c r="H3" s="3"/>
      <c r="J3" s="3" t="s">
        <v>20</v>
      </c>
      <c r="K3" s="3"/>
    </row>
    <row r="4" spans="2:12" ht="31" x14ac:dyDescent="0.35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5" t="s">
        <v>39</v>
      </c>
      <c r="H4" s="5" t="s">
        <v>40</v>
      </c>
      <c r="I4" s="2" t="s">
        <v>20</v>
      </c>
      <c r="J4" s="5" t="s">
        <v>39</v>
      </c>
      <c r="K4" s="5" t="s">
        <v>40</v>
      </c>
      <c r="L4" s="1" t="s">
        <v>23</v>
      </c>
    </row>
    <row r="5" spans="2:12" x14ac:dyDescent="0.35">
      <c r="B5" t="s">
        <v>25</v>
      </c>
      <c r="C5">
        <f>((2-1.62)/2)*100</f>
        <v>18.999999999999993</v>
      </c>
      <c r="D5" s="4">
        <f>SUM(C5:C7)/3</f>
        <v>24</v>
      </c>
      <c r="E5" s="4">
        <f>STDEV(C5:C7)</f>
        <v>17.542804792848841</v>
      </c>
      <c r="F5">
        <f>((0.217-0.125)/0.125)*100</f>
        <v>73.599999999999994</v>
      </c>
      <c r="G5" s="4">
        <f>SUM(F5,F8,F11)/3</f>
        <v>43.588831830803748</v>
      </c>
      <c r="H5" s="4">
        <f>STDEV(F5,F8,F11)</f>
        <v>36.034805722197937</v>
      </c>
      <c r="I5">
        <f>((0.142-0.132)/0.132)*100</f>
        <v>7.575757575757561</v>
      </c>
      <c r="J5" s="4">
        <f>SUM(I5,I8,I11)/3</f>
        <v>28.051417781579318</v>
      </c>
      <c r="K5" s="4">
        <f>STDEV(I5,I8,I11)</f>
        <v>32.807351610583865</v>
      </c>
      <c r="L5">
        <f>(0.586/0.576)*100</f>
        <v>101.73611111111111</v>
      </c>
    </row>
    <row r="6" spans="2:12" x14ac:dyDescent="0.35">
      <c r="B6" t="s">
        <v>26</v>
      </c>
      <c r="C6">
        <f>((2-1.81)/2)*100</f>
        <v>9.4999999999999964</v>
      </c>
      <c r="D6" s="4"/>
      <c r="E6" s="4"/>
      <c r="F6">
        <f>((0.161-0.12)/0.12)*100</f>
        <v>34.166666666666671</v>
      </c>
      <c r="G6" s="4"/>
      <c r="H6" s="4"/>
      <c r="I6">
        <f>((0.159-0.121)/0.121)*100</f>
        <v>31.404958677685958</v>
      </c>
      <c r="J6" s="4"/>
      <c r="K6" s="4"/>
      <c r="L6">
        <f>(0.463/0.57)*100</f>
        <v>81.228070175438603</v>
      </c>
    </row>
    <row r="7" spans="2:12" x14ac:dyDescent="0.35">
      <c r="B7" t="s">
        <v>27</v>
      </c>
      <c r="C7">
        <f>((2-1.13)/2)*100</f>
        <v>43.500000000000007</v>
      </c>
      <c r="D7" s="4"/>
      <c r="E7" s="4"/>
      <c r="F7">
        <f>((0.215-0.111)/0.111)*100</f>
        <v>93.693693693693689</v>
      </c>
      <c r="G7" s="4"/>
      <c r="H7" s="4"/>
      <c r="I7">
        <f>((0.172-0.13)/0.13)*100</f>
        <v>32.307692307692292</v>
      </c>
      <c r="J7" s="4"/>
      <c r="K7" s="4"/>
      <c r="L7">
        <f>(0.671/0.585)*100</f>
        <v>114.70085470085472</v>
      </c>
    </row>
    <row r="8" spans="2:12" x14ac:dyDescent="0.35">
      <c r="B8" t="s">
        <v>28</v>
      </c>
      <c r="C8" t="s">
        <v>16</v>
      </c>
      <c r="D8" s="4"/>
      <c r="E8" s="4"/>
      <c r="F8">
        <f>((0.143-0.138)/0.138)*100</f>
        <v>3.6231884057970842</v>
      </c>
      <c r="G8" s="4">
        <f>SUM(F6,F9,F12)/3</f>
        <v>29.085090176421442</v>
      </c>
      <c r="H8" s="4">
        <f>STDEV(F6,F9,F12)</f>
        <v>23.452131186066687</v>
      </c>
      <c r="I8">
        <f>((0.214-0.129)/0.129)*100</f>
        <v>65.891472868217051</v>
      </c>
      <c r="J8" s="4">
        <f>SUM(I6,I9,I12)/3</f>
        <v>36.181980761414444</v>
      </c>
      <c r="K8" s="4">
        <f>STDEV(I6,I9,I12)</f>
        <v>9.8784957450014677</v>
      </c>
      <c r="L8" t="s">
        <v>16</v>
      </c>
    </row>
    <row r="9" spans="2:12" x14ac:dyDescent="0.35">
      <c r="B9" t="s">
        <v>29</v>
      </c>
      <c r="C9" t="s">
        <v>16</v>
      </c>
      <c r="D9" s="4"/>
      <c r="E9" s="4"/>
      <c r="F9">
        <f>((0.177-0.171)/0.171)*100</f>
        <v>3.5087719298245479</v>
      </c>
      <c r="G9" s="4"/>
      <c r="H9" s="4"/>
      <c r="I9">
        <f>((0.18-0.122)/0.122)*100</f>
        <v>47.540983606557376</v>
      </c>
      <c r="J9" s="4"/>
      <c r="K9" s="4"/>
      <c r="L9" t="s">
        <v>16</v>
      </c>
    </row>
    <row r="10" spans="2:12" x14ac:dyDescent="0.35">
      <c r="B10" t="s">
        <v>30</v>
      </c>
      <c r="C10" t="s">
        <v>16</v>
      </c>
      <c r="D10" s="4"/>
      <c r="E10" s="4"/>
      <c r="F10">
        <f>((0.184-0.144)/0.144)*100</f>
        <v>27.777777777777786</v>
      </c>
      <c r="G10" s="4"/>
      <c r="H10" s="4"/>
      <c r="I10">
        <f>((0.166-0.127)/0.127)*100</f>
        <v>30.70866141732284</v>
      </c>
      <c r="J10" s="4"/>
      <c r="K10" s="4"/>
      <c r="L10" t="s">
        <v>16</v>
      </c>
    </row>
    <row r="11" spans="2:12" x14ac:dyDescent="0.35">
      <c r="B11" t="s">
        <v>31</v>
      </c>
      <c r="C11" t="s">
        <v>16</v>
      </c>
      <c r="D11" s="4"/>
      <c r="E11" s="4"/>
      <c r="F11">
        <f>((0.195-0.127)/0.127)*100</f>
        <v>53.543307086614178</v>
      </c>
      <c r="G11" s="4">
        <f>SUM(F7,F10,F13)/3</f>
        <v>62.804540077267347</v>
      </c>
      <c r="H11" s="4">
        <f>STDEV(F7,F10,F14)</f>
        <v>46.609591132266402</v>
      </c>
      <c r="I11">
        <f>((0.145-0.131)/0.131)*100</f>
        <v>10.687022900763345</v>
      </c>
      <c r="J11" s="4">
        <f>SUM(I7,I10,I13)/3</f>
        <v>42.316926651507778</v>
      </c>
      <c r="K11" s="4">
        <f>STDEV(I7,I10,I13)</f>
        <v>18.738368150688185</v>
      </c>
      <c r="L11" t="s">
        <v>16</v>
      </c>
    </row>
    <row r="12" spans="2:12" x14ac:dyDescent="0.35">
      <c r="B12" t="s">
        <v>32</v>
      </c>
      <c r="C12" t="s">
        <v>16</v>
      </c>
      <c r="D12" s="4"/>
      <c r="E12" s="4"/>
      <c r="F12">
        <f>((0.178-0.119)/0.119)*100</f>
        <v>49.579831932773111</v>
      </c>
      <c r="G12" s="4"/>
      <c r="H12" s="4"/>
      <c r="I12">
        <f>((0.162-0.125)/0.125)*100</f>
        <v>29.600000000000005</v>
      </c>
      <c r="J12" s="4"/>
      <c r="K12" s="4"/>
      <c r="L12" t="s">
        <v>16</v>
      </c>
    </row>
    <row r="13" spans="2:12" x14ac:dyDescent="0.35">
      <c r="B13" t="s">
        <v>33</v>
      </c>
      <c r="C13" t="s">
        <v>16</v>
      </c>
      <c r="D13" s="4"/>
      <c r="E13" s="4"/>
      <c r="F13">
        <f>((0.202-0.121)/0.121)*100</f>
        <v>66.942148760330582</v>
      </c>
      <c r="G13" s="4"/>
      <c r="H13" s="4"/>
      <c r="I13">
        <f>((0.2-0.122)/0.122)*100</f>
        <v>63.934426229508212</v>
      </c>
      <c r="J13" s="4"/>
      <c r="K13" s="4"/>
      <c r="L13" t="s">
        <v>16</v>
      </c>
    </row>
  </sheetData>
  <mergeCells count="23"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Welton, Georgia</cp:lastModifiedBy>
  <dcterms:created xsi:type="dcterms:W3CDTF">2024-04-19T16:54:52Z</dcterms:created>
  <dcterms:modified xsi:type="dcterms:W3CDTF">2024-04-24T23:49:31Z</dcterms:modified>
</cp:coreProperties>
</file>