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iepierce/Downloads/"/>
    </mc:Choice>
  </mc:AlternateContent>
  <xr:revisionPtr revIDLastSave="0" documentId="8_{0AABE441-8553-8347-A917-97E79AEDFEB4}" xr6:coauthVersionLast="47" xr6:coauthVersionMax="47" xr10:uidLastSave="{00000000-0000-0000-0000-000000000000}"/>
  <bookViews>
    <workbookView xWindow="0" yWindow="500" windowWidth="28040" windowHeight="1602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8" i="2"/>
  <c r="K5" i="2"/>
  <c r="H11" i="2"/>
  <c r="H8" i="2"/>
  <c r="H5" i="2"/>
  <c r="E11" i="2"/>
  <c r="E8" i="2"/>
  <c r="E5" i="2"/>
  <c r="L11" i="2"/>
  <c r="L8" i="2"/>
  <c r="L5" i="2"/>
  <c r="J8" i="2"/>
  <c r="J11" i="2"/>
  <c r="I13" i="2"/>
  <c r="I12" i="2"/>
  <c r="I11" i="2"/>
  <c r="I10" i="2"/>
  <c r="I9" i="2"/>
  <c r="I8" i="2"/>
  <c r="J5" i="2"/>
  <c r="I6" i="2"/>
  <c r="I5" i="2"/>
  <c r="G5" i="2"/>
  <c r="G8" i="2"/>
  <c r="G11" i="2"/>
  <c r="F13" i="2"/>
  <c r="F12" i="2"/>
  <c r="F11" i="2"/>
  <c r="F10" i="2"/>
  <c r="F9" i="2"/>
  <c r="F8" i="2"/>
  <c r="F7" i="2"/>
  <c r="F6" i="2"/>
  <c r="F5" i="2"/>
  <c r="I7" i="2"/>
  <c r="D8" i="2"/>
  <c r="D11" i="2"/>
  <c r="D5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<sst xmlns="http://schemas.openxmlformats.org/spreadsheetml/2006/main" count="106" uniqueCount="39">
  <si>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</si>
  <si>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</si>
  <si>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</si>
  <si>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</si>
  <si>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</si>
  <si>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</si>
  <si>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</si>
  <si>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</si>
  <si>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</si>
  <si>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</si>
  <si>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</si>
  <si>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</si>
  <si>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</si>
  <si>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</si>
  <si>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</si>
  <si>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</si>
  <si>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</si>
  <si>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</si>
  <si>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</si>
  <si>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</si>
  <si>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</si>
  <si>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</si>
  <si>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</si>
  <si>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</si>
  <si>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KPIM1_r1</t>
  </si>
  <si>
    <t>KPIM1_r2</t>
  </si>
  <si>
    <t>KPIM1_r3</t>
  </si>
  <si>
    <t>KPIM2_r1</t>
  </si>
  <si>
    <t>KPIM2_r2</t>
  </si>
  <si>
    <t>KPIM2_r3</t>
  </si>
  <si>
    <t>KPIM3_r2</t>
  </si>
  <si>
    <t>KPIM3_r1</t>
  </si>
  <si>
    <t>KPIM3_r3</t>
  </si>
  <si>
    <t>HEA</t>
  </si>
  <si>
    <t>n-Bu</t>
  </si>
  <si>
    <t>Diacrylate</t>
  </si>
  <si>
    <t>Dimethyl acrylate</t>
  </si>
  <si>
    <t>Triacrylate</t>
  </si>
  <si>
    <t>BAPO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</si>
</sst>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125" workbookViewId="0">
      <selection activeCell="O15" sqref="O15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24</v>
      </c>
      <c r="C4" t="s">
        <v>33</v>
      </c>
      <c r="D4" t="s">
        <v>34</v>
      </c>
      <c r="E4">
        <v>50</v>
      </c>
      <c r="F4" t="s">
        <v>35</v>
      </c>
      <c r="G4">
        <v>20</v>
      </c>
      <c r="H4" t="s">
        <v>38</v>
      </c>
      <c r="I4" s="5">
        <v>2</v>
      </c>
      <c r="J4" s="5">
        <v>0.17829999999999999</v>
      </c>
      <c r="K4" s="5">
        <v>0.18659999999999999</v>
      </c>
      <c r="L4" s="5">
        <v>0.19700000000000001</v>
      </c>
      <c r="M4" s="5">
        <v>0.19800000000000001</v>
      </c>
      <c r="N4" s="5">
        <v>0.41199999999999998</v>
      </c>
      <c r="O4" s="5">
        <v>0.6149</v>
      </c>
    </row>
    <row r="5" spans="2:15" x14ac:dyDescent="0.2">
      <c r="B5" t="s">
        <v>25</v>
      </c>
      <c r="C5" t="s">
        <v>33</v>
      </c>
      <c r="D5" t="s">
        <v>34</v>
      </c>
      <c r="E5">
        <v>50</v>
      </c>
      <c r="F5" t="s">
        <v>35</v>
      </c>
      <c r="G5">
        <v>20</v>
      </c>
      <c r="H5" t="s">
        <v>38</v>
      </c>
      <c r="I5" s="5">
        <v>2.17</v>
      </c>
      <c r="J5" s="5">
        <v>0.1963</v>
      </c>
      <c r="K5" s="5">
        <v>0.20119999999999999</v>
      </c>
      <c r="L5" s="5">
        <v>0.20169999999999999</v>
      </c>
      <c r="M5" s="5">
        <v>0.20250000000000001</v>
      </c>
      <c r="N5" s="5" t="s">
        <v>16</v>
      </c>
      <c r="O5" s="5" t="s">
        <v>16</v>
      </c>
    </row>
    <row r="6" spans="2:15" x14ac:dyDescent="0.2">
      <c r="B6" t="s">
        <v>26</v>
      </c>
      <c r="C6" t="s">
        <v>33</v>
      </c>
      <c r="D6" t="s">
        <v>34</v>
      </c>
      <c r="E6">
        <v>50</v>
      </c>
      <c r="F6" t="s">
        <v>35</v>
      </c>
      <c r="G6">
        <v>20</v>
      </c>
      <c r="H6" t="s">
        <v>38</v>
      </c>
      <c r="I6" s="5">
        <v>2.0699999999999998</v>
      </c>
      <c r="J6" s="5">
        <v>0.18859999999999999</v>
      </c>
      <c r="K6" s="5">
        <v>0.19570000000000001</v>
      </c>
      <c r="L6" s="5">
        <v>0.19400000000000001</v>
      </c>
      <c r="M6" s="5">
        <v>0.19939999999999999</v>
      </c>
      <c r="N6" s="5" t="s">
        <v>16</v>
      </c>
      <c r="O6" s="5" t="s">
        <v>16</v>
      </c>
    </row>
    <row r="7" spans="2:15" x14ac:dyDescent="0.2">
      <c r="B7" t="s">
        <v>27</v>
      </c>
      <c r="C7" t="s">
        <v>33</v>
      </c>
      <c r="D7" t="s">
        <v>34</v>
      </c>
      <c r="E7">
        <v>50</v>
      </c>
      <c r="F7" t="s">
        <v>36</v>
      </c>
      <c r="G7">
        <v>20</v>
      </c>
      <c r="H7" t="s">
        <v>38</v>
      </c>
      <c r="I7" s="5">
        <v>1.95</v>
      </c>
      <c r="J7" s="5">
        <v>0.1963</v>
      </c>
      <c r="K7" s="5">
        <v>0.20180000000000001</v>
      </c>
      <c r="L7" s="5">
        <v>0.20169999999999999</v>
      </c>
      <c r="M7" s="5">
        <v>0.2029</v>
      </c>
      <c r="N7" s="5">
        <v>0.61009999999999998</v>
      </c>
      <c r="O7" s="5">
        <v>0.75439999999999996</v>
      </c>
    </row>
    <row r="8" spans="2:15" x14ac:dyDescent="0.2">
      <c r="B8" t="s">
        <v>28</v>
      </c>
      <c r="C8" t="s">
        <v>33</v>
      </c>
      <c r="D8" t="s">
        <v>34</v>
      </c>
      <c r="E8">
        <v>50</v>
      </c>
      <c r="F8" t="s">
        <v>36</v>
      </c>
      <c r="G8">
        <v>20</v>
      </c>
      <c r="H8" t="s">
        <v>38</v>
      </c>
      <c r="I8" s="5">
        <v>2.37</v>
      </c>
      <c r="J8" s="5">
        <v>0.2</v>
      </c>
      <c r="K8" s="5">
        <v>0.2079</v>
      </c>
      <c r="L8" s="5">
        <v>0.19400000000000001</v>
      </c>
      <c r="M8" s="5">
        <v>0.19409999999999999</v>
      </c>
      <c r="N8" s="5" t="s">
        <v>16</v>
      </c>
      <c r="O8" s="5" t="s">
        <v>16</v>
      </c>
    </row>
    <row r="9" spans="2:15" x14ac:dyDescent="0.2">
      <c r="B9" t="s">
        <v>29</v>
      </c>
      <c r="C9" t="s">
        <v>33</v>
      </c>
      <c r="D9" t="s">
        <v>34</v>
      </c>
      <c r="E9">
        <v>50</v>
      </c>
      <c r="F9" t="s">
        <v>36</v>
      </c>
      <c r="G9">
        <v>20</v>
      </c>
      <c r="H9" t="s">
        <v>38</v>
      </c>
      <c r="I9" s="5">
        <v>2.21</v>
      </c>
      <c r="J9" s="5">
        <v>0.1956</v>
      </c>
      <c r="K9" s="5">
        <v>0.20610000000000001</v>
      </c>
      <c r="L9" s="5">
        <v>0.1898</v>
      </c>
      <c r="M9" s="5">
        <v>0.18990000000000001</v>
      </c>
      <c r="N9" s="5" t="s">
        <v>16</v>
      </c>
      <c r="O9" s="5" t="s">
        <v>16</v>
      </c>
    </row>
    <row r="10" spans="2:15" x14ac:dyDescent="0.2">
      <c r="B10" t="s">
        <v>31</v>
      </c>
      <c r="C10" t="s">
        <v>33</v>
      </c>
      <c r="D10" t="s">
        <v>34</v>
      </c>
      <c r="E10">
        <v>50</v>
      </c>
      <c r="F10" t="s">
        <v>37</v>
      </c>
      <c r="G10">
        <v>20</v>
      </c>
      <c r="H10" t="s">
        <v>38</v>
      </c>
      <c r="I10" s="5">
        <v>2.2200000000000002</v>
      </c>
      <c r="J10" s="5">
        <v>0.20130000000000001</v>
      </c>
      <c r="K10" s="5">
        <v>0.21099999999999999</v>
      </c>
      <c r="L10" s="5">
        <v>0.19839999999999999</v>
      </c>
      <c r="M10" s="5">
        <v>0.1986</v>
      </c>
      <c r="N10" s="5">
        <v>0.5353</v>
      </c>
      <c r="O10" s="5">
        <v>0.69730000000000003</v>
      </c>
    </row>
    <row r="11" spans="2:15" x14ac:dyDescent="0.2">
      <c r="B11" t="s">
        <v>30</v>
      </c>
      <c r="C11" t="s">
        <v>33</v>
      </c>
      <c r="D11" t="s">
        <v>34</v>
      </c>
      <c r="E11">
        <v>50</v>
      </c>
      <c r="F11" t="s">
        <v>37</v>
      </c>
      <c r="G11">
        <v>20</v>
      </c>
      <c r="H11" t="s">
        <v>38</v>
      </c>
      <c r="I11" s="5">
        <v>2.2999999999999998</v>
      </c>
      <c r="J11" s="5">
        <v>0.20169999999999999</v>
      </c>
      <c r="K11" s="5">
        <v>0.2079</v>
      </c>
      <c r="L11" s="5">
        <v>0.1963</v>
      </c>
      <c r="M11" s="5">
        <v>0.1963</v>
      </c>
      <c r="N11" s="5" t="s">
        <v>16</v>
      </c>
      <c r="O11" s="5" t="s">
        <v>16</v>
      </c>
    </row>
    <row r="12" spans="2:15" x14ac:dyDescent="0.2">
      <c r="B12" t="s">
        <v>32</v>
      </c>
      <c r="C12" t="s">
        <v>33</v>
      </c>
      <c r="D12" t="s">
        <v>34</v>
      </c>
      <c r="E12">
        <v>50</v>
      </c>
      <c r="F12" t="s">
        <v>37</v>
      </c>
      <c r="G12">
        <v>20</v>
      </c>
      <c r="H12" t="s">
        <v>38</v>
      </c>
      <c r="I12" s="5">
        <v>2.0099999999999998</v>
      </c>
      <c r="J12" s="5">
        <v>0.2021</v>
      </c>
      <c r="K12" s="5">
        <v>0.20749999999999999</v>
      </c>
      <c r="L12" s="5">
        <v>0.2036</v>
      </c>
      <c r="M12" s="5">
        <v>0.2039</v>
      </c>
      <c r="N12" s="5" t="s">
        <v>16</v>
      </c>
      <c r="O12" s="5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32" workbookViewId="0">
      <selection activeCell="F20" sqref="F20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21</v>
      </c>
      <c r="G2" s="3"/>
      <c r="H2" s="3"/>
      <c r="I2" s="3" t="s">
        <v>22</v>
      </c>
      <c r="J2" s="4"/>
      <c r="K2" s="4"/>
    </row>
    <row r="3" spans="2:12" x14ac:dyDescent="0.2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24</v>
      </c>
      <c r="C5">
        <f>((2-2)/2)*100</f>
        <v>0</v>
      </c>
      <c r="D5" s="4">
        <f>(C5+C6+C7)/3</f>
        <v>-3.9999999999999964</v>
      </c>
      <c r="E5" s="4">
        <f>STDEV(C5,C6,C7)</f>
        <v>4.2720018726587643</v>
      </c>
      <c r="F5">
        <f>(0.0083/0.1783)*100</f>
        <v>4.655075715086932</v>
      </c>
      <c r="G5" s="4">
        <f>(F5+F6+F7)/3</f>
        <v>3.7464239998614985</v>
      </c>
      <c r="H5" s="4">
        <f>STDEV(F5,F6,F7)</f>
        <v>1.1192509684967114</v>
      </c>
      <c r="I5">
        <f xml:space="preserve"> (0.001/0.197)*100</f>
        <v>0.50761421319796951</v>
      </c>
      <c r="J5" s="4">
        <f>(I5+I6+I7)/3</f>
        <v>1.767382876260233</v>
      </c>
      <c r="K5" s="4">
        <f>STDEV(I5,I6,I7)</f>
        <v>2.2787754225804853</v>
      </c>
      <c r="L5">
        <f>(0.6149/0.412)*100</f>
        <v>149.24757281553397</v>
      </c>
    </row>
    <row r="6" spans="2:12" x14ac:dyDescent="0.2">
      <c r="B6" t="s">
        <v>25</v>
      </c>
      <c r="C6">
        <f>((2-2.17)/2)*100</f>
        <v>-8.4999999999999964</v>
      </c>
      <c r="D6" s="4"/>
      <c r="E6" s="4"/>
      <c r="F6">
        <f>(0.0049/0.1963)*100</f>
        <v>2.4961793173713702</v>
      </c>
      <c r="G6" s="4"/>
      <c r="H6" s="4"/>
      <c r="I6">
        <f xml:space="preserve"> (0.0008/0.2017)*100</f>
        <v>0.39662865642042644</v>
      </c>
      <c r="J6" s="4"/>
      <c r="K6" s="4"/>
      <c r="L6" t="s">
        <v>16</v>
      </c>
    </row>
    <row r="7" spans="2:12" x14ac:dyDescent="0.2">
      <c r="B7" t="s">
        <v>26</v>
      </c>
      <c r="C7">
        <f>((2-2.07)/2)*100</f>
        <v>-3.499999999999992</v>
      </c>
      <c r="D7" s="4"/>
      <c r="E7" s="4"/>
      <c r="F7">
        <f>(0.00771/0.1886)*100</f>
        <v>4.088016967126193</v>
      </c>
      <c r="G7" s="4"/>
      <c r="H7" s="4"/>
      <c r="I7">
        <f xml:space="preserve"> (0.0084/0.191)*100</f>
        <v>4.3979057591623034</v>
      </c>
      <c r="J7" s="4"/>
      <c r="K7" s="4"/>
      <c r="L7" t="s">
        <v>16</v>
      </c>
    </row>
    <row r="8" spans="2:12" x14ac:dyDescent="0.2">
      <c r="B8" t="s">
        <v>27</v>
      </c>
      <c r="C8">
        <f>((2-1.95)/2)*100</f>
        <v>2.5000000000000022</v>
      </c>
      <c r="D8" s="4">
        <f>(C8+C9+C10)/3</f>
        <v>-8.8333333333333339</v>
      </c>
      <c r="E8" s="4">
        <f>STDEV(C8,C9,C10)</f>
        <v>10.598742063723103</v>
      </c>
      <c r="F8">
        <f>(0.0055/0.1963)*100</f>
        <v>2.8018339276617419</v>
      </c>
      <c r="G8" s="4">
        <f>(F10+F9+F8)/3</f>
        <v>3.8899773623903147</v>
      </c>
      <c r="H8" s="4">
        <f>STDEV(F8,F9,F10)</f>
        <v>1.3268344977040591</v>
      </c>
      <c r="I8">
        <f xml:space="preserve"> (0.0002/0.2027)*100</f>
        <v>9.8667982239763211E-2</v>
      </c>
      <c r="J8" s="4">
        <f>(I8+I9+I10)/3</f>
        <v>6.7633804326916458E-2</v>
      </c>
      <c r="K8" s="4">
        <f>STDEV(I8,I9,I10)</f>
        <v>2.6882436981676756E-2</v>
      </c>
      <c r="L8">
        <f>(0.7544/0.6101)*100</f>
        <v>123.65186035076216</v>
      </c>
    </row>
    <row r="9" spans="2:12" x14ac:dyDescent="0.2">
      <c r="B9" t="s">
        <v>28</v>
      </c>
      <c r="C9">
        <f>((2-2.37)/2)*100</f>
        <v>-18.500000000000007</v>
      </c>
      <c r="D9" s="4"/>
      <c r="E9" s="4"/>
      <c r="F9">
        <f xml:space="preserve"> (0.007/0.2)*100</f>
        <v>3.4999999999999996</v>
      </c>
      <c r="G9" s="4"/>
      <c r="H9" s="4"/>
      <c r="I9">
        <f xml:space="preserve"> (0.0001/0.194)*100</f>
        <v>5.1546391752577324E-2</v>
      </c>
      <c r="J9" s="4"/>
      <c r="K9" s="4"/>
      <c r="L9" t="s">
        <v>16</v>
      </c>
    </row>
    <row r="10" spans="2:12" x14ac:dyDescent="0.2">
      <c r="B10" t="s">
        <v>29</v>
      </c>
      <c r="C10">
        <f>((2-2.21)/2)*100</f>
        <v>-10.499999999999998</v>
      </c>
      <c r="D10" s="4"/>
      <c r="E10" s="4"/>
      <c r="F10">
        <f xml:space="preserve"> (0.0105/0.1956)*100</f>
        <v>5.368098159509203</v>
      </c>
      <c r="G10" s="4"/>
      <c r="H10" s="4"/>
      <c r="I10">
        <f xml:space="preserve"> (0.0001/0.1898)*100</f>
        <v>5.268703898840886E-2</v>
      </c>
      <c r="J10" s="4"/>
      <c r="K10" s="4"/>
      <c r="L10" t="s">
        <v>16</v>
      </c>
    </row>
    <row r="11" spans="2:12" x14ac:dyDescent="0.2">
      <c r="B11" t="s">
        <v>31</v>
      </c>
      <c r="C11">
        <f>((2-2.22)/2)*100</f>
        <v>-11.000000000000011</v>
      </c>
      <c r="D11" s="4">
        <f xml:space="preserve"> (C11+C12+C13)/3</f>
        <v>-8.8333333333333304</v>
      </c>
      <c r="E11" s="4">
        <f>STDEV(C11,C12,C13)</f>
        <v>7.4888806462203297</v>
      </c>
      <c r="F11">
        <f xml:space="preserve"> (0.0097/0.2013)*100</f>
        <v>4.8186785891703918</v>
      </c>
      <c r="G11" s="4">
        <f>(F11+F12+F13)/3</f>
        <v>3.5045726125517347</v>
      </c>
      <c r="H11" s="4">
        <f>STDEV(F11,F12,F13)</f>
        <v>1.1603410385968507</v>
      </c>
      <c r="I11">
        <f xml:space="preserve"> (0.0002/0.1984)*100</f>
        <v>0.10080645161290325</v>
      </c>
      <c r="J11" s="4">
        <f>(I11+I12+I13)/3</f>
        <v>8.2718064093626545E-2</v>
      </c>
      <c r="K11" s="4">
        <f>STDEV(I11,I12,I13)</f>
        <v>7.5320856953933771E-2</v>
      </c>
      <c r="L11">
        <f>(0.6973/0.5353)*100</f>
        <v>130.26340369886046</v>
      </c>
    </row>
    <row r="12" spans="2:12" x14ac:dyDescent="0.2">
      <c r="B12" t="s">
        <v>30</v>
      </c>
      <c r="C12">
        <f>((2-2.3)/2)*100</f>
        <v>-14.999999999999991</v>
      </c>
      <c r="D12" s="4"/>
      <c r="E12" s="4"/>
      <c r="F12">
        <f xml:space="preserve"> (0.0062/0.2017)*100</f>
        <v>3.0738720872583043</v>
      </c>
      <c r="G12" s="4"/>
      <c r="H12" s="4"/>
      <c r="I12">
        <f xml:space="preserve"> (0/0.1966)*100</f>
        <v>0</v>
      </c>
      <c r="J12" s="4"/>
      <c r="K12" s="4"/>
      <c r="L12" t="s">
        <v>16</v>
      </c>
    </row>
    <row r="13" spans="2:12" x14ac:dyDescent="0.2">
      <c r="B13" t="s">
        <v>32</v>
      </c>
      <c r="C13">
        <f>((2-2.01)/2)*100</f>
        <v>-0.49999999999998934</v>
      </c>
      <c r="D13" s="4"/>
      <c r="E13" s="4"/>
      <c r="F13">
        <f xml:space="preserve"> (0.0053/0.2022)*100</f>
        <v>2.6211671612265084</v>
      </c>
      <c r="G13" s="4"/>
      <c r="H13" s="4"/>
      <c r="I13">
        <f xml:space="preserve"> (0.0003/0.2036)*100</f>
        <v>0.1473477406679764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Pierce, Kelsie</cp:lastModifiedBy>
  <dcterms:created xsi:type="dcterms:W3CDTF">2024-04-19T16:54:52Z</dcterms:created>
  <dcterms:modified xsi:type="dcterms:W3CDTF">2024-04-30T01:21:06Z</dcterms:modified>
</cp:coreProperties>
</file>