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оток" sheetId="1" r:id="rId1"/>
    <sheet name="Sheet1" sheetId="6" r:id="rId2"/>
    <sheet name="Кабель" sheetId="2" r:id="rId3"/>
    <sheet name="М.рукав" sheetId="5" r:id="rId4"/>
  </sheets>
  <definedNames>
    <definedName name="_xlnm._FilterDatabase" localSheetId="0" hidden="1">Лоток!$A$1:$E$50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2" l="1"/>
  <c r="Q11" i="2"/>
  <c r="Q12" i="2"/>
  <c r="C10" i="5" l="1"/>
  <c r="E14" i="1"/>
  <c r="E15" i="1"/>
  <c r="E16" i="1"/>
  <c r="E18" i="1"/>
  <c r="E10" i="1"/>
  <c r="E11" i="1"/>
  <c r="C23" i="1"/>
  <c r="E17" i="1" s="1"/>
  <c r="E5" i="1"/>
  <c r="C2" i="1"/>
  <c r="C4" i="1" s="1"/>
  <c r="C43" i="1"/>
  <c r="C44" i="1"/>
  <c r="C50" i="1"/>
  <c r="C42" i="1"/>
  <c r="C37" i="1"/>
  <c r="C38" i="1"/>
  <c r="C36" i="1"/>
  <c r="C31" i="1"/>
  <c r="C32" i="1"/>
  <c r="C30" i="1"/>
  <c r="C20" i="1"/>
  <c r="C21" i="1"/>
  <c r="C19" i="1"/>
  <c r="C7" i="1"/>
  <c r="C24" i="1" l="1"/>
  <c r="C25" i="1"/>
  <c r="C3" i="1"/>
  <c r="E13" i="1" s="1"/>
  <c r="C26" i="1"/>
  <c r="C10" i="1"/>
  <c r="C6" i="1"/>
  <c r="E8" i="1" s="1"/>
  <c r="C12" i="1"/>
  <c r="C9" i="1"/>
  <c r="E3" i="1" s="1"/>
  <c r="C5" i="1"/>
  <c r="C8" i="1"/>
  <c r="E2" i="1" s="1"/>
  <c r="Q15" i="2"/>
  <c r="G18" i="2"/>
  <c r="G12" i="2"/>
  <c r="G13" i="2"/>
  <c r="G11" i="2"/>
  <c r="C16" i="1" l="1"/>
  <c r="E9" i="1"/>
  <c r="C14" i="1"/>
  <c r="E6" i="1" s="1"/>
  <c r="C15" i="1"/>
  <c r="E4" i="1" s="1"/>
  <c r="C13" i="1"/>
  <c r="E12" i="1" s="1"/>
  <c r="M28" i="2"/>
  <c r="M27" i="2"/>
  <c r="J27" i="2"/>
  <c r="J28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11" i="2"/>
  <c r="P15" i="2" l="1"/>
  <c r="H12" i="2"/>
  <c r="J12" i="2" s="1"/>
  <c r="H13" i="2"/>
  <c r="H18" i="2"/>
  <c r="H20" i="2"/>
  <c r="J20" i="2" s="1"/>
  <c r="H23" i="2"/>
  <c r="J23" i="2" s="1"/>
  <c r="G10" i="2"/>
  <c r="H10" i="2" s="1"/>
  <c r="J10" i="2" s="1"/>
  <c r="H11" i="2"/>
  <c r="G14" i="2"/>
  <c r="H14" i="2" s="1"/>
  <c r="J14" i="2" s="1"/>
  <c r="G15" i="2"/>
  <c r="H15" i="2" s="1"/>
  <c r="J15" i="2" s="1"/>
  <c r="G16" i="2"/>
  <c r="H16" i="2" s="1"/>
  <c r="J16" i="2" s="1"/>
  <c r="G17" i="2"/>
  <c r="H17" i="2" s="1"/>
  <c r="J17" i="2" s="1"/>
  <c r="G19" i="2"/>
  <c r="H19" i="2" s="1"/>
  <c r="J19" i="2" s="1"/>
  <c r="G20" i="2"/>
  <c r="G21" i="2"/>
  <c r="H21" i="2" s="1"/>
  <c r="J21" i="2" s="1"/>
  <c r="G23" i="2"/>
  <c r="G24" i="2"/>
  <c r="H24" i="2" s="1"/>
  <c r="J24" i="2" s="1"/>
  <c r="G25" i="2"/>
  <c r="H25" i="2" s="1"/>
  <c r="J25" i="2" s="1"/>
  <c r="G26" i="2"/>
  <c r="H26" i="2" s="1"/>
  <c r="J26" i="2" s="1"/>
  <c r="G22" i="2"/>
  <c r="H22" i="2" s="1"/>
  <c r="B45" i="1"/>
  <c r="C45" i="1" s="1"/>
  <c r="B39" i="1"/>
  <c r="C39" i="1" s="1"/>
  <c r="B33" i="1"/>
  <c r="C33" i="1" s="1"/>
  <c r="B27" i="1"/>
  <c r="C27" i="1" s="1"/>
  <c r="P12" i="2" l="1"/>
  <c r="Q13" i="2"/>
  <c r="E7" i="1"/>
  <c r="J22" i="2"/>
  <c r="Q14" i="2"/>
  <c r="P14" i="2"/>
  <c r="P13" i="2"/>
  <c r="J18" i="2"/>
  <c r="J13" i="2"/>
  <c r="P11" i="2"/>
  <c r="J11" i="2"/>
  <c r="H29" i="2"/>
  <c r="Q16" i="2" l="1"/>
  <c r="P16" i="2"/>
  <c r="E19" i="1"/>
</calcChain>
</file>

<file path=xl/sharedStrings.xml><?xml version="1.0" encoding="utf-8"?>
<sst xmlns="http://schemas.openxmlformats.org/spreadsheetml/2006/main" count="158" uniqueCount="61">
  <si>
    <t>Лоток перфорированный Стандарт, 150х80x3000</t>
  </si>
  <si>
    <t>Консоль универсальная КУ-35х150</t>
  </si>
  <si>
    <t>Комплект соединительный Винт М6х10 + Гайка М6</t>
  </si>
  <si>
    <t>Комплект соединительный Винт М5х8 + Гайка М5</t>
  </si>
  <si>
    <t>Провод заземляющий сечением 6 мм2, длиной 150 мм</t>
  </si>
  <si>
    <t>Крышка лотка, 150x3000</t>
  </si>
  <si>
    <t>Пластина заземляющая для крышки лотков</t>
  </si>
  <si>
    <t>Держатель крышки</t>
  </si>
  <si>
    <t>Угол горизонтальный 90 градусов с крышкой Стандарт</t>
  </si>
  <si>
    <t xml:space="preserve">Угол вертикальный внешний 90 градусов с крышкой Стандарт </t>
  </si>
  <si>
    <t>Угол вертикальный внутренний 90 градусов с крышкой Стандарт</t>
  </si>
  <si>
    <t>Кол-во</t>
  </si>
  <si>
    <t>Наименование сборки</t>
  </si>
  <si>
    <t>Соединитель универсальный шарнирный (комплект) 80</t>
  </si>
  <si>
    <t>Анкерный болт с гайкой оцинкованный М6/8х65</t>
  </si>
  <si>
    <t>Держатель кабеля 150</t>
  </si>
  <si>
    <t>Заглушка лотка  Стандарт 150х80</t>
  </si>
  <si>
    <t>Универсальный ввод трассы лотков 150х80</t>
  </si>
  <si>
    <t>Спуск/подъем</t>
  </si>
  <si>
    <t>Обрезки</t>
  </si>
  <si>
    <t>3.1.1 - 3.1.5</t>
  </si>
  <si>
    <t>3.2.1 - 3.2.5</t>
  </si>
  <si>
    <t>3.3.1 - 3.3.6</t>
  </si>
  <si>
    <t>3.4.1 - 3.4.5</t>
  </si>
  <si>
    <t>3.5.1 - 3.5.5</t>
  </si>
  <si>
    <t>Спуск</t>
  </si>
  <si>
    <t>Колонна</t>
  </si>
  <si>
    <t>Трасса</t>
  </si>
  <si>
    <t>Шкаф-ось5</t>
  </si>
  <si>
    <t>Итого</t>
  </si>
  <si>
    <t>Лоток</t>
  </si>
  <si>
    <t>1.1--1.4</t>
  </si>
  <si>
    <t>1.10</t>
  </si>
  <si>
    <t>2.СО1</t>
  </si>
  <si>
    <t>2.СО2</t>
  </si>
  <si>
    <t>2.СО3</t>
  </si>
  <si>
    <t>2.ЗО</t>
  </si>
  <si>
    <t>Итого+коэф</t>
  </si>
  <si>
    <t>Коэф. Запаса/Подгона</t>
  </si>
  <si>
    <t>КПСЭнг(A)-FRHF</t>
  </si>
  <si>
    <t>2х2х0,5</t>
  </si>
  <si>
    <t>1х2х0,5</t>
  </si>
  <si>
    <t>1х2х0,75</t>
  </si>
  <si>
    <t>2х2х0,75</t>
  </si>
  <si>
    <t>КПСЭнг(A)-FRHF2х2х0,5</t>
  </si>
  <si>
    <t>КПСЭнг(A)-FRHF1х2х0,5</t>
  </si>
  <si>
    <t>КПСЭнг(A)-FRHF1х2х0,75</t>
  </si>
  <si>
    <t>КПСЭнг(A)-FRHF2х2х0,75</t>
  </si>
  <si>
    <t>ПИ</t>
  </si>
  <si>
    <t>Eth</t>
  </si>
  <si>
    <t xml:space="preserve">F/UTP Cat5e ZH нг(А)-HF </t>
  </si>
  <si>
    <t>4х2х0,52</t>
  </si>
  <si>
    <t>F/UTP Cat5e ZH нг(А)-HF 4х2х0,52</t>
  </si>
  <si>
    <t>Комплект</t>
  </si>
  <si>
    <t>Ответвитель Т-образный с крышкой Стандарт</t>
  </si>
  <si>
    <t>Мюрукав</t>
  </si>
  <si>
    <t>1,2</t>
  </si>
  <si>
    <t>18, 19</t>
  </si>
  <si>
    <t>20, 21</t>
  </si>
  <si>
    <t>1x2x0,75</t>
  </si>
  <si>
    <t>КС М6´10.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</si>
</sst>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CC"/>
      <name val="Calibri"/>
      <family val="2"/>
      <scheme val="minor"/>
    </font>
    <font>
      <b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6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4" zoomScale="130" zoomScaleNormal="130" workbookViewId="0">
      <selection activeCell="D19" sqref="D19"/>
    </sheetView>
  </sheetViews>
  <sheetFormatPr defaultRowHeight="15" x14ac:dyDescent="0.25"/>
  <cols>
    <col min="1" max="1" width="56.5703125" customWidth="1"/>
    <col min="2" max="2" width="11" style="1" customWidth="1"/>
    <col min="3" max="3" width="9.140625" style="1"/>
    <col min="4" max="4" width="54.42578125" customWidth="1"/>
  </cols>
  <sheetData>
    <row r="1" spans="1:5" x14ac:dyDescent="0.25">
      <c r="A1" s="1" t="s">
        <v>12</v>
      </c>
      <c r="B1" s="1" t="s">
        <v>53</v>
      </c>
      <c r="C1" s="1" t="s">
        <v>11</v>
      </c>
    </row>
    <row r="2" spans="1:5" x14ac:dyDescent="0.25">
      <c r="A2" s="2" t="s">
        <v>0</v>
      </c>
      <c r="B2" s="1">
        <v>1</v>
      </c>
      <c r="C2" s="1">
        <f>120/3</f>
        <v>40</v>
      </c>
      <c r="D2" s="22" t="s">
        <v>14</v>
      </c>
      <c r="E2" s="21">
        <f t="shared" ref="E2:E18" si="0">SUMIF(A:A,D2,C:C)</f>
        <v>160</v>
      </c>
    </row>
    <row r="3" spans="1:5" x14ac:dyDescent="0.25">
      <c r="A3" t="s">
        <v>4</v>
      </c>
      <c r="B3" s="1">
        <v>1</v>
      </c>
      <c r="C3" s="1">
        <f t="shared" ref="C3:C10" si="1">B3*C$2</f>
        <v>40</v>
      </c>
      <c r="D3" s="22" t="s">
        <v>15</v>
      </c>
      <c r="E3" s="21">
        <f t="shared" si="0"/>
        <v>80</v>
      </c>
    </row>
    <row r="4" spans="1:5" x14ac:dyDescent="0.25">
      <c r="A4" t="s">
        <v>2</v>
      </c>
      <c r="B4" s="1">
        <v>7</v>
      </c>
      <c r="C4" s="1">
        <f t="shared" si="1"/>
        <v>280</v>
      </c>
      <c r="D4" s="22" t="s">
        <v>7</v>
      </c>
      <c r="E4" s="21">
        <f t="shared" si="0"/>
        <v>80</v>
      </c>
    </row>
    <row r="5" spans="1:5" x14ac:dyDescent="0.25">
      <c r="A5" t="s">
        <v>3</v>
      </c>
      <c r="B5" s="1">
        <v>2</v>
      </c>
      <c r="C5" s="1">
        <f t="shared" si="1"/>
        <v>80</v>
      </c>
      <c r="D5" s="22" t="s">
        <v>16</v>
      </c>
      <c r="E5" s="21">
        <f t="shared" si="0"/>
        <v>3</v>
      </c>
    </row>
    <row r="6" spans="1:5" x14ac:dyDescent="0.25">
      <c r="A6" t="s">
        <v>1</v>
      </c>
      <c r="B6" s="1">
        <v>2</v>
      </c>
      <c r="C6" s="1">
        <f t="shared" si="1"/>
        <v>80</v>
      </c>
      <c r="D6" s="22" t="s">
        <v>3</v>
      </c>
      <c r="E6" s="21">
        <f t="shared" si="0"/>
        <v>350</v>
      </c>
    </row>
    <row r="7" spans="1:5" x14ac:dyDescent="0.25">
      <c r="A7" t="s">
        <v>2</v>
      </c>
      <c r="B7" s="1">
        <v>2</v>
      </c>
      <c r="C7" s="1">
        <f t="shared" si="1"/>
        <v>80</v>
      </c>
      <c r="D7" s="22" t="s">
        <v>2</v>
      </c>
      <c r="E7" s="21">
        <f t="shared" si="0"/>
        <v>1977</v>
      </c>
    </row>
    <row r="8" spans="1:5" x14ac:dyDescent="0.25">
      <c r="A8" s="3" t="s">
        <v>14</v>
      </c>
      <c r="B8" s="1">
        <v>4</v>
      </c>
      <c r="C8" s="1">
        <f t="shared" si="1"/>
        <v>160</v>
      </c>
      <c r="D8" s="22" t="s">
        <v>1</v>
      </c>
      <c r="E8" s="21">
        <f t="shared" si="0"/>
        <v>80</v>
      </c>
    </row>
    <row r="9" spans="1:5" x14ac:dyDescent="0.25">
      <c r="A9" t="s">
        <v>15</v>
      </c>
      <c r="B9" s="1">
        <v>2</v>
      </c>
      <c r="C9" s="1">
        <f t="shared" si="1"/>
        <v>80</v>
      </c>
      <c r="D9" s="22" t="s">
        <v>5</v>
      </c>
      <c r="E9" s="21">
        <f t="shared" si="0"/>
        <v>40</v>
      </c>
    </row>
    <row r="10" spans="1:5" x14ac:dyDescent="0.25">
      <c r="A10" t="s">
        <v>2</v>
      </c>
      <c r="B10" s="1">
        <v>2</v>
      </c>
      <c r="C10" s="1">
        <f t="shared" si="1"/>
        <v>80</v>
      </c>
      <c r="D10" s="22" t="s">
        <v>0</v>
      </c>
      <c r="E10" s="21">
        <f t="shared" si="0"/>
        <v>40</v>
      </c>
    </row>
    <row r="11" spans="1:5" x14ac:dyDescent="0.25">
      <c r="D11" s="22" t="s">
        <v>54</v>
      </c>
      <c r="E11" s="21">
        <f t="shared" si="0"/>
        <v>2</v>
      </c>
    </row>
    <row r="12" spans="1:5" x14ac:dyDescent="0.25">
      <c r="A12" s="2" t="s">
        <v>5</v>
      </c>
      <c r="B12" s="1">
        <v>1</v>
      </c>
      <c r="C12" s="1">
        <f>C2</f>
        <v>40</v>
      </c>
      <c r="D12" s="22" t="s">
        <v>6</v>
      </c>
      <c r="E12" s="21">
        <f t="shared" si="0"/>
        <v>110</v>
      </c>
    </row>
    <row r="13" spans="1:5" x14ac:dyDescent="0.25">
      <c r="A13" t="s">
        <v>6</v>
      </c>
      <c r="B13" s="1">
        <v>1</v>
      </c>
      <c r="C13" s="1">
        <f>B13*C$12</f>
        <v>40</v>
      </c>
      <c r="D13" s="22" t="s">
        <v>4</v>
      </c>
      <c r="E13" s="21">
        <f t="shared" si="0"/>
        <v>120</v>
      </c>
    </row>
    <row r="14" spans="1:5" x14ac:dyDescent="0.25">
      <c r="A14" t="s">
        <v>3</v>
      </c>
      <c r="B14" s="1">
        <v>1</v>
      </c>
      <c r="C14" s="1">
        <f>B14*C$12</f>
        <v>40</v>
      </c>
      <c r="D14" s="22" t="s">
        <v>13</v>
      </c>
      <c r="E14" s="20">
        <f t="shared" si="0"/>
        <v>10</v>
      </c>
    </row>
    <row r="15" spans="1:5" x14ac:dyDescent="0.25">
      <c r="A15" t="s">
        <v>7</v>
      </c>
      <c r="B15" s="1">
        <v>2</v>
      </c>
      <c r="C15" s="1">
        <f>B15*C$12</f>
        <v>80</v>
      </c>
      <c r="D15" s="22" t="s">
        <v>9</v>
      </c>
      <c r="E15" s="20">
        <f t="shared" si="0"/>
        <v>10</v>
      </c>
    </row>
    <row r="16" spans="1:5" x14ac:dyDescent="0.25">
      <c r="A16" t="s">
        <v>2</v>
      </c>
      <c r="B16" s="1">
        <v>2</v>
      </c>
      <c r="C16" s="1">
        <f>B16*C$12</f>
        <v>80</v>
      </c>
      <c r="D16" s="22" t="s">
        <v>10</v>
      </c>
      <c r="E16" s="20">
        <f t="shared" si="0"/>
        <v>10</v>
      </c>
    </row>
    <row r="17" spans="1:5" x14ac:dyDescent="0.25">
      <c r="D17" s="22" t="s">
        <v>8</v>
      </c>
      <c r="E17" s="20">
        <f t="shared" si="0"/>
        <v>48</v>
      </c>
    </row>
    <row r="18" spans="1:5" x14ac:dyDescent="0.25">
      <c r="A18" s="2" t="s">
        <v>13</v>
      </c>
      <c r="B18" s="1">
        <v>1</v>
      </c>
      <c r="C18" s="1">
        <v>10</v>
      </c>
      <c r="D18" s="22" t="s">
        <v>17</v>
      </c>
      <c r="E18" s="20">
        <f t="shared" si="0"/>
        <v>1</v>
      </c>
    </row>
    <row r="19" spans="1:5" x14ac:dyDescent="0.25">
      <c r="A19" t="s">
        <v>4</v>
      </c>
      <c r="B19" s="1">
        <v>1</v>
      </c>
      <c r="C19" s="1">
        <f>B19*C$18</f>
        <v>10</v>
      </c>
      <c r="E19" s="19">
        <f ca="1">SUM(E2:E19)</f>
        <v>3021</v>
      </c>
    </row>
    <row r="20" spans="1:5" x14ac:dyDescent="0.25">
      <c r="A20" t="s">
        <v>2</v>
      </c>
      <c r="B20" s="1">
        <v>12</v>
      </c>
      <c r="C20" s="1">
        <f t="shared" ref="C20:C21" si="2">B20*C$18</f>
        <v>120</v>
      </c>
    </row>
    <row r="21" spans="1:5" x14ac:dyDescent="0.25">
      <c r="A21" t="s">
        <v>3</v>
      </c>
      <c r="B21" s="1">
        <v>2</v>
      </c>
      <c r="C21" s="1">
        <f t="shared" si="2"/>
        <v>20</v>
      </c>
    </row>
    <row r="23" spans="1:5" x14ac:dyDescent="0.25">
      <c r="A23" s="4" t="s">
        <v>8</v>
      </c>
      <c r="B23" s="1">
        <v>1</v>
      </c>
      <c r="C23" s="1">
        <f>12*4</f>
        <v>48</v>
      </c>
      <c r="D23" s="4"/>
    </row>
    <row r="24" spans="1:5" x14ac:dyDescent="0.25">
      <c r="A24" t="s">
        <v>6</v>
      </c>
      <c r="B24" s="1">
        <v>1</v>
      </c>
      <c r="C24" s="1">
        <f>B24*C$23</f>
        <v>48</v>
      </c>
    </row>
    <row r="25" spans="1:5" x14ac:dyDescent="0.25">
      <c r="A25" t="s">
        <v>4</v>
      </c>
      <c r="B25" s="1">
        <v>1</v>
      </c>
      <c r="C25" s="1">
        <f t="shared" ref="C25:C27" si="3">B25*C$23</f>
        <v>48</v>
      </c>
    </row>
    <row r="26" spans="1:5" x14ac:dyDescent="0.25">
      <c r="A26" t="s">
        <v>3</v>
      </c>
      <c r="B26" s="1">
        <v>3</v>
      </c>
      <c r="C26" s="1">
        <f t="shared" si="3"/>
        <v>144</v>
      </c>
    </row>
    <row r="27" spans="1:5" x14ac:dyDescent="0.25">
      <c r="A27" t="s">
        <v>2</v>
      </c>
      <c r="B27" s="1">
        <f>12+7</f>
        <v>19</v>
      </c>
      <c r="C27" s="1">
        <f t="shared" si="3"/>
        <v>912</v>
      </c>
    </row>
    <row r="29" spans="1:5" x14ac:dyDescent="0.25">
      <c r="A29" s="2" t="s">
        <v>9</v>
      </c>
      <c r="B29" s="1">
        <v>1</v>
      </c>
      <c r="C29" s="1">
        <v>10</v>
      </c>
      <c r="D29" s="2"/>
    </row>
    <row r="30" spans="1:5" x14ac:dyDescent="0.25">
      <c r="A30" t="s">
        <v>6</v>
      </c>
      <c r="B30" s="1">
        <v>1</v>
      </c>
      <c r="C30" s="1">
        <f>B30*C$29</f>
        <v>10</v>
      </c>
    </row>
    <row r="31" spans="1:5" x14ac:dyDescent="0.25">
      <c r="A31" t="s">
        <v>4</v>
      </c>
      <c r="B31" s="1">
        <v>1</v>
      </c>
      <c r="C31" s="1">
        <f t="shared" ref="C31:C33" si="4">B31*C$29</f>
        <v>10</v>
      </c>
    </row>
    <row r="32" spans="1:5" x14ac:dyDescent="0.25">
      <c r="A32" t="s">
        <v>3</v>
      </c>
      <c r="B32" s="1">
        <v>3</v>
      </c>
      <c r="C32" s="1">
        <f t="shared" si="4"/>
        <v>30</v>
      </c>
    </row>
    <row r="33" spans="1:4" x14ac:dyDescent="0.25">
      <c r="A33" t="s">
        <v>2</v>
      </c>
      <c r="B33" s="1">
        <f>12+7</f>
        <v>19</v>
      </c>
      <c r="C33" s="1">
        <f t="shared" si="4"/>
        <v>190</v>
      </c>
    </row>
    <row r="35" spans="1:4" x14ac:dyDescent="0.25">
      <c r="A35" s="2" t="s">
        <v>10</v>
      </c>
      <c r="B35" s="1">
        <v>1</v>
      </c>
      <c r="C35" s="1">
        <v>10</v>
      </c>
      <c r="D35" s="2"/>
    </row>
    <row r="36" spans="1:4" x14ac:dyDescent="0.25">
      <c r="A36" t="s">
        <v>6</v>
      </c>
      <c r="B36" s="1">
        <v>1</v>
      </c>
      <c r="C36" s="1">
        <f>B36*C$35</f>
        <v>10</v>
      </c>
    </row>
    <row r="37" spans="1:4" x14ac:dyDescent="0.25">
      <c r="A37" t="s">
        <v>4</v>
      </c>
      <c r="B37" s="1">
        <v>1</v>
      </c>
      <c r="C37" s="1">
        <f t="shared" ref="C37:C39" si="5">B37*C$35</f>
        <v>10</v>
      </c>
    </row>
    <row r="38" spans="1:4" x14ac:dyDescent="0.25">
      <c r="A38" t="s">
        <v>3</v>
      </c>
      <c r="B38" s="1">
        <v>3</v>
      </c>
      <c r="C38" s="1">
        <f t="shared" si="5"/>
        <v>30</v>
      </c>
    </row>
    <row r="39" spans="1:4" x14ac:dyDescent="0.25">
      <c r="A39" t="s">
        <v>2</v>
      </c>
      <c r="B39" s="1">
        <f>12+7</f>
        <v>19</v>
      </c>
      <c r="C39" s="1">
        <f t="shared" si="5"/>
        <v>190</v>
      </c>
    </row>
    <row r="41" spans="1:4" x14ac:dyDescent="0.25">
      <c r="A41" s="2" t="s">
        <v>54</v>
      </c>
      <c r="B41" s="1">
        <v>1</v>
      </c>
      <c r="C41" s="1">
        <v>2</v>
      </c>
      <c r="D41" s="2"/>
    </row>
    <row r="42" spans="1:4" x14ac:dyDescent="0.25">
      <c r="A42" t="s">
        <v>6</v>
      </c>
      <c r="B42" s="1">
        <v>1</v>
      </c>
      <c r="C42" s="1">
        <f>B42*C$41</f>
        <v>2</v>
      </c>
    </row>
    <row r="43" spans="1:4" x14ac:dyDescent="0.25">
      <c r="A43" t="s">
        <v>4</v>
      </c>
      <c r="B43" s="1">
        <v>1</v>
      </c>
      <c r="C43" s="1">
        <f t="shared" ref="C43:C45" si="6">B43*C$41</f>
        <v>2</v>
      </c>
    </row>
    <row r="44" spans="1:4" x14ac:dyDescent="0.25">
      <c r="A44" t="s">
        <v>3</v>
      </c>
      <c r="B44" s="1">
        <v>3</v>
      </c>
      <c r="C44" s="1">
        <f t="shared" si="6"/>
        <v>6</v>
      </c>
    </row>
    <row r="45" spans="1:4" x14ac:dyDescent="0.25">
      <c r="A45" t="s">
        <v>2</v>
      </c>
      <c r="B45" s="1">
        <f>12+7</f>
        <v>19</v>
      </c>
      <c r="C45" s="1">
        <f t="shared" si="6"/>
        <v>38</v>
      </c>
    </row>
    <row r="47" spans="1:4" x14ac:dyDescent="0.25">
      <c r="A47" t="s">
        <v>16</v>
      </c>
      <c r="B47" s="1">
        <v>3</v>
      </c>
      <c r="C47" s="1">
        <v>3</v>
      </c>
    </row>
    <row r="49" spans="1:4" x14ac:dyDescent="0.25">
      <c r="A49" s="2" t="s">
        <v>17</v>
      </c>
      <c r="B49" s="1">
        <v>1</v>
      </c>
      <c r="C49" s="1">
        <v>1</v>
      </c>
      <c r="D49" s="2"/>
    </row>
    <row r="50" spans="1:4" x14ac:dyDescent="0.25">
      <c r="A50" t="s">
        <v>2</v>
      </c>
      <c r="B50" s="1">
        <v>7</v>
      </c>
      <c r="C50" s="1">
        <f>B50*C$49</f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zoomScale="190" zoomScaleNormal="190" workbookViewId="0">
      <selection activeCell="A4" sqref="A4"/>
    </sheetView>
  </sheetViews>
  <sheetFormatPr defaultRowHeight="15" x14ac:dyDescent="0.25"/>
  <cols>
    <col min="1" max="1" width="78" customWidth="1"/>
  </cols>
  <sheetData>
    <row r="4" spans="1:1" x14ac:dyDescent="0.25">
      <c r="A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opLeftCell="L7" zoomScale="115" zoomScaleNormal="115" workbookViewId="0">
      <selection activeCell="P16" sqref="P16"/>
    </sheetView>
  </sheetViews>
  <sheetFormatPr defaultRowHeight="15" x14ac:dyDescent="0.25"/>
  <cols>
    <col min="1" max="1" width="9.140625" style="1"/>
    <col min="2" max="2" width="16.5703125" style="5" customWidth="1"/>
    <col min="3" max="3" width="6.7109375" style="1" customWidth="1"/>
    <col min="4" max="4" width="7.28515625" style="1" customWidth="1"/>
    <col min="5" max="6" width="8.42578125" style="1" customWidth="1"/>
    <col min="7" max="7" width="9.28515625" style="1" customWidth="1"/>
    <col min="8" max="8" width="11.85546875" style="1" bestFit="1" customWidth="1"/>
    <col min="9" max="9" width="4.5703125" style="1" customWidth="1"/>
    <col min="10" max="10" width="9.140625" style="1"/>
    <col min="11" max="11" width="22.7109375" style="1" customWidth="1"/>
    <col min="12" max="12" width="8.140625" style="1" customWidth="1"/>
    <col min="13" max="13" width="28.28515625" style="1" customWidth="1"/>
    <col min="14" max="14" width="9.140625" style="1"/>
    <col min="15" max="15" width="30.7109375" style="1" customWidth="1"/>
    <col min="16" max="16" width="9.140625" style="1" customWidth="1"/>
    <col min="17" max="16384" width="9.140625" style="1"/>
  </cols>
  <sheetData>
    <row r="2" spans="1:17" x14ac:dyDescent="0.25">
      <c r="B2" s="5" t="s">
        <v>28</v>
      </c>
      <c r="C2" s="1">
        <v>10</v>
      </c>
    </row>
    <row r="3" spans="1:17" x14ac:dyDescent="0.25">
      <c r="B3" s="5" t="s">
        <v>18</v>
      </c>
      <c r="C3" s="1">
        <v>3</v>
      </c>
    </row>
    <row r="4" spans="1:17" x14ac:dyDescent="0.25">
      <c r="B4" s="5" t="s">
        <v>26</v>
      </c>
      <c r="C4" s="1">
        <v>2</v>
      </c>
    </row>
    <row r="5" spans="1:17" x14ac:dyDescent="0.25">
      <c r="B5" s="5" t="s">
        <v>19</v>
      </c>
      <c r="C5" s="1">
        <v>1</v>
      </c>
    </row>
    <row r="6" spans="1:17" x14ac:dyDescent="0.25">
      <c r="B6" s="5" t="s">
        <v>38</v>
      </c>
      <c r="C6" s="1">
        <v>1.2</v>
      </c>
    </row>
    <row r="9" spans="1:17" x14ac:dyDescent="0.25">
      <c r="C9" s="1" t="s">
        <v>27</v>
      </c>
      <c r="D9" s="1" t="s">
        <v>25</v>
      </c>
      <c r="E9" s="1" t="s">
        <v>26</v>
      </c>
      <c r="F9" s="1" t="s">
        <v>19</v>
      </c>
      <c r="G9" s="7" t="s">
        <v>29</v>
      </c>
      <c r="H9" s="8" t="s">
        <v>37</v>
      </c>
    </row>
    <row r="10" spans="1:17" x14ac:dyDescent="0.25">
      <c r="B10" s="5" t="s">
        <v>30</v>
      </c>
      <c r="C10" s="1">
        <v>90</v>
      </c>
      <c r="G10" s="1">
        <f t="shared" ref="G10:G21" si="0">C10+C$2+D10*C$3+E10*C$4+F10*C$5</f>
        <v>100</v>
      </c>
      <c r="H10" s="10">
        <f>ROUND(G10*C$6, -1)</f>
        <v>120</v>
      </c>
      <c r="J10" s="1">
        <f>I10-H10</f>
        <v>-120</v>
      </c>
    </row>
    <row r="11" spans="1:17" x14ac:dyDescent="0.25">
      <c r="A11" s="11" t="s">
        <v>56</v>
      </c>
      <c r="B11" s="12" t="s">
        <v>31</v>
      </c>
      <c r="C11" s="11">
        <v>60</v>
      </c>
      <c r="D11" s="11">
        <v>4</v>
      </c>
      <c r="E11" s="11">
        <v>12</v>
      </c>
      <c r="F11" s="11">
        <v>5</v>
      </c>
      <c r="G11" s="11">
        <f t="shared" si="0"/>
        <v>111</v>
      </c>
      <c r="H11" s="13">
        <f t="shared" ref="H11:H26" si="1">ROUND(G11*C$6, -1)</f>
        <v>130</v>
      </c>
      <c r="J11" s="1">
        <f t="shared" ref="J11:J28" si="2">I11-H11</f>
        <v>-130</v>
      </c>
      <c r="K11" s="1" t="s">
        <v>39</v>
      </c>
      <c r="L11" s="1" t="s">
        <v>42</v>
      </c>
      <c r="M11" s="1" t="str">
        <f>CONCATENATE(K11,L11)</f>
        <v>КПСЭнг(A)-FRHF1х2х0,75</v>
      </c>
      <c r="O11" s="16" t="s">
        <v>45</v>
      </c>
      <c r="P11" s="17">
        <f>SUMIF(M$11:M$28,O11,H$11:H$28)</f>
        <v>380</v>
      </c>
      <c r="Q11" s="17">
        <f>SUM(H13:H17)</f>
        <v>380</v>
      </c>
    </row>
    <row r="12" spans="1:17" x14ac:dyDescent="0.25">
      <c r="A12" s="11">
        <v>3</v>
      </c>
      <c r="B12" s="12">
        <v>1.5</v>
      </c>
      <c r="C12" s="11">
        <v>100</v>
      </c>
      <c r="D12" s="11">
        <v>1</v>
      </c>
      <c r="E12" s="11">
        <v>8</v>
      </c>
      <c r="F12" s="11">
        <v>7</v>
      </c>
      <c r="G12" s="11">
        <f t="shared" si="0"/>
        <v>136</v>
      </c>
      <c r="H12" s="13">
        <f t="shared" si="1"/>
        <v>160</v>
      </c>
      <c r="J12" s="1">
        <f t="shared" si="2"/>
        <v>-160</v>
      </c>
      <c r="K12" s="1" t="s">
        <v>39</v>
      </c>
      <c r="L12" s="1" t="s">
        <v>40</v>
      </c>
      <c r="M12" s="1" t="str">
        <f t="shared" ref="M12:M26" si="3">CONCATENATE(K12,L12)</f>
        <v>КПСЭнг(A)-FRHF2х2х0,5</v>
      </c>
      <c r="O12" s="16" t="s">
        <v>44</v>
      </c>
      <c r="P12" s="17">
        <f t="shared" ref="P12:P14" si="4">SUMIF(M$11:M$28,O12,H$11:H$28)</f>
        <v>160</v>
      </c>
      <c r="Q12" s="17">
        <f>H12</f>
        <v>160</v>
      </c>
    </row>
    <row r="13" spans="1:17" x14ac:dyDescent="0.25">
      <c r="A13" s="1">
        <v>4</v>
      </c>
      <c r="B13" s="14">
        <v>1.6</v>
      </c>
      <c r="C13" s="11">
        <v>60</v>
      </c>
      <c r="D13" s="11">
        <v>2</v>
      </c>
      <c r="E13" s="11">
        <v>4</v>
      </c>
      <c r="F13" s="11">
        <v>3</v>
      </c>
      <c r="G13" s="11">
        <f t="shared" si="0"/>
        <v>87</v>
      </c>
      <c r="H13" s="13">
        <f t="shared" si="1"/>
        <v>100</v>
      </c>
      <c r="J13" s="1">
        <f t="shared" si="2"/>
        <v>-100</v>
      </c>
      <c r="K13" s="1" t="s">
        <v>39</v>
      </c>
      <c r="L13" s="1" t="s">
        <v>41</v>
      </c>
      <c r="M13" s="1" t="str">
        <f t="shared" si="3"/>
        <v>КПСЭнг(A)-FRHF1х2х0,5</v>
      </c>
      <c r="O13" s="16" t="s">
        <v>46</v>
      </c>
      <c r="P13" s="17">
        <f t="shared" si="4"/>
        <v>670</v>
      </c>
      <c r="Q13" s="17">
        <f>SUM(H18:H21)+H27+H11</f>
        <v>670</v>
      </c>
    </row>
    <row r="14" spans="1:17" x14ac:dyDescent="0.25">
      <c r="A14" s="1">
        <v>5</v>
      </c>
      <c r="B14" s="15">
        <v>1.7</v>
      </c>
      <c r="C14" s="1">
        <v>20</v>
      </c>
      <c r="D14" s="1">
        <v>1</v>
      </c>
      <c r="E14" s="1">
        <v>2</v>
      </c>
      <c r="F14" s="1">
        <v>3</v>
      </c>
      <c r="G14" s="1">
        <f t="shared" si="0"/>
        <v>40</v>
      </c>
      <c r="H14" s="10">
        <f t="shared" si="1"/>
        <v>50</v>
      </c>
      <c r="J14" s="1">
        <f t="shared" si="2"/>
        <v>-50</v>
      </c>
      <c r="K14" s="1" t="s">
        <v>39</v>
      </c>
      <c r="L14" s="1" t="s">
        <v>41</v>
      </c>
      <c r="M14" s="1" t="str">
        <f t="shared" si="3"/>
        <v>КПСЭнг(A)-FRHF1х2х0,5</v>
      </c>
      <c r="O14" s="16" t="s">
        <v>47</v>
      </c>
      <c r="P14" s="17">
        <f t="shared" si="4"/>
        <v>440</v>
      </c>
      <c r="Q14" s="17">
        <f>SUM(H22:H26)</f>
        <v>440</v>
      </c>
    </row>
    <row r="15" spans="1:17" x14ac:dyDescent="0.25">
      <c r="A15" s="1">
        <v>6</v>
      </c>
      <c r="B15" s="15">
        <v>1.8</v>
      </c>
      <c r="C15" s="1">
        <v>30</v>
      </c>
      <c r="D15" s="1">
        <v>2</v>
      </c>
      <c r="E15" s="1">
        <v>3</v>
      </c>
      <c r="F15" s="1">
        <v>2</v>
      </c>
      <c r="G15" s="1">
        <f t="shared" si="0"/>
        <v>54</v>
      </c>
      <c r="H15" s="10">
        <f t="shared" si="1"/>
        <v>60</v>
      </c>
      <c r="J15" s="1">
        <f t="shared" si="2"/>
        <v>-60</v>
      </c>
      <c r="K15" s="1" t="s">
        <v>39</v>
      </c>
      <c r="L15" s="1" t="s">
        <v>41</v>
      </c>
      <c r="M15" s="1" t="str">
        <f t="shared" si="3"/>
        <v>КПСЭнг(A)-FRHF1х2х0,5</v>
      </c>
      <c r="O15" s="16" t="s">
        <v>52</v>
      </c>
      <c r="P15" s="17">
        <f t="shared" ref="P15" si="5">SUMIF(M$11:M$28,O15,H$11:H$28)</f>
        <v>200</v>
      </c>
      <c r="Q15" s="17">
        <f>SUM(H28)</f>
        <v>200</v>
      </c>
    </row>
    <row r="16" spans="1:17" x14ac:dyDescent="0.25">
      <c r="A16" s="1">
        <v>7</v>
      </c>
      <c r="B16" s="15">
        <v>1.9</v>
      </c>
      <c r="C16" s="1">
        <v>40</v>
      </c>
      <c r="D16" s="1">
        <v>2</v>
      </c>
      <c r="E16" s="1">
        <v>4</v>
      </c>
      <c r="F16" s="1">
        <v>2</v>
      </c>
      <c r="G16" s="1">
        <f t="shared" si="0"/>
        <v>66</v>
      </c>
      <c r="H16" s="10">
        <f t="shared" si="1"/>
        <v>80</v>
      </c>
      <c r="J16" s="1">
        <f t="shared" si="2"/>
        <v>-80</v>
      </c>
      <c r="K16" s="1" t="s">
        <v>39</v>
      </c>
      <c r="L16" s="1" t="s">
        <v>41</v>
      </c>
      <c r="M16" s="1" t="str">
        <f t="shared" si="3"/>
        <v>КПСЭнг(A)-FRHF1х2х0,5</v>
      </c>
      <c r="O16" s="18"/>
      <c r="P16" s="19">
        <f>SUM(P11:P15)</f>
        <v>1850</v>
      </c>
      <c r="Q16" s="19">
        <f>SUM(Q11:Q15)</f>
        <v>1850</v>
      </c>
    </row>
    <row r="17" spans="1:16" x14ac:dyDescent="0.25">
      <c r="A17" s="11">
        <v>8</v>
      </c>
      <c r="B17" s="15" t="s">
        <v>32</v>
      </c>
      <c r="C17" s="1">
        <v>45</v>
      </c>
      <c r="D17" s="1">
        <v>4</v>
      </c>
      <c r="E17" s="1">
        <v>4</v>
      </c>
      <c r="F17" s="1">
        <v>4</v>
      </c>
      <c r="G17" s="1">
        <f t="shared" si="0"/>
        <v>79</v>
      </c>
      <c r="H17" s="10">
        <f t="shared" si="1"/>
        <v>90</v>
      </c>
      <c r="J17" s="1">
        <f t="shared" si="2"/>
        <v>-90</v>
      </c>
      <c r="K17" s="1" t="s">
        <v>39</v>
      </c>
      <c r="L17" s="1" t="s">
        <v>41</v>
      </c>
      <c r="M17" s="1" t="str">
        <f t="shared" si="3"/>
        <v>КПСЭнг(A)-FRHF1х2х0,5</v>
      </c>
    </row>
    <row r="18" spans="1:16" x14ac:dyDescent="0.25">
      <c r="A18" s="11">
        <v>9</v>
      </c>
      <c r="B18" s="12" t="s">
        <v>33</v>
      </c>
      <c r="C18" s="11">
        <v>40</v>
      </c>
      <c r="D18" s="11">
        <v>2</v>
      </c>
      <c r="E18" s="11">
        <v>4</v>
      </c>
      <c r="F18" s="11">
        <v>2</v>
      </c>
      <c r="G18" s="11">
        <f t="shared" si="0"/>
        <v>66</v>
      </c>
      <c r="H18" s="13">
        <f t="shared" si="1"/>
        <v>80</v>
      </c>
      <c r="J18" s="1">
        <f t="shared" si="2"/>
        <v>-80</v>
      </c>
      <c r="K18" s="1" t="s">
        <v>39</v>
      </c>
      <c r="L18" s="1" t="s">
        <v>42</v>
      </c>
      <c r="M18" s="1" t="str">
        <f t="shared" si="3"/>
        <v>КПСЭнг(A)-FRHF1х2х0,75</v>
      </c>
    </row>
    <row r="19" spans="1:16" x14ac:dyDescent="0.25">
      <c r="A19" s="11">
        <v>10</v>
      </c>
      <c r="B19" s="12" t="s">
        <v>34</v>
      </c>
      <c r="C19" s="11">
        <v>45</v>
      </c>
      <c r="D19" s="11">
        <v>2</v>
      </c>
      <c r="E19" s="11">
        <v>4</v>
      </c>
      <c r="F19" s="11">
        <v>2</v>
      </c>
      <c r="G19" s="11">
        <f t="shared" si="0"/>
        <v>71</v>
      </c>
      <c r="H19" s="13">
        <f t="shared" si="1"/>
        <v>90</v>
      </c>
      <c r="J19" s="1">
        <f t="shared" si="2"/>
        <v>-90</v>
      </c>
      <c r="K19" s="1" t="s">
        <v>39</v>
      </c>
      <c r="L19" s="1" t="s">
        <v>42</v>
      </c>
      <c r="M19" s="1" t="str">
        <f t="shared" si="3"/>
        <v>КПСЭнг(A)-FRHF1х2х0,75</v>
      </c>
    </row>
    <row r="20" spans="1:16" x14ac:dyDescent="0.25">
      <c r="A20" s="11">
        <v>11</v>
      </c>
      <c r="B20" s="12" t="s">
        <v>35</v>
      </c>
      <c r="C20" s="11">
        <v>45</v>
      </c>
      <c r="D20" s="11">
        <v>2</v>
      </c>
      <c r="E20" s="11">
        <v>4</v>
      </c>
      <c r="F20" s="11">
        <v>2</v>
      </c>
      <c r="G20" s="11">
        <f t="shared" si="0"/>
        <v>71</v>
      </c>
      <c r="H20" s="13">
        <f t="shared" si="1"/>
        <v>90</v>
      </c>
      <c r="J20" s="1">
        <f t="shared" si="2"/>
        <v>-90</v>
      </c>
      <c r="K20" s="1" t="s">
        <v>39</v>
      </c>
      <c r="L20" s="1" t="s">
        <v>42</v>
      </c>
      <c r="M20" s="1" t="str">
        <f t="shared" si="3"/>
        <v>КПСЭнг(A)-FRHF1х2х0,75</v>
      </c>
    </row>
    <row r="21" spans="1:16" ht="15.75" thickBot="1" x14ac:dyDescent="0.3">
      <c r="A21" s="1">
        <v>12</v>
      </c>
      <c r="B21" s="12" t="s">
        <v>36</v>
      </c>
      <c r="C21" s="11">
        <v>40</v>
      </c>
      <c r="D21" s="11">
        <v>2</v>
      </c>
      <c r="E21" s="11">
        <v>4</v>
      </c>
      <c r="F21" s="11">
        <v>2</v>
      </c>
      <c r="G21" s="11">
        <f t="shared" si="0"/>
        <v>66</v>
      </c>
      <c r="H21" s="13">
        <f t="shared" si="1"/>
        <v>80</v>
      </c>
      <c r="J21" s="1">
        <f t="shared" si="2"/>
        <v>-80</v>
      </c>
      <c r="K21" s="1" t="s">
        <v>39</v>
      </c>
      <c r="L21" s="1" t="s">
        <v>42</v>
      </c>
      <c r="M21" s="1" t="str">
        <f t="shared" si="3"/>
        <v>КПСЭнг(A)-FRHF1х2х0,75</v>
      </c>
    </row>
    <row r="22" spans="1:16" ht="16.5" thickTop="1" thickBot="1" x14ac:dyDescent="0.3">
      <c r="A22" s="1">
        <v>13</v>
      </c>
      <c r="B22" s="6" t="s">
        <v>20</v>
      </c>
      <c r="C22" s="1">
        <v>15</v>
      </c>
      <c r="D22" s="1">
        <v>5</v>
      </c>
      <c r="E22" s="1">
        <v>2</v>
      </c>
      <c r="F22" s="1">
        <v>10</v>
      </c>
      <c r="G22" s="1">
        <f>C22+C$2+D22*C$3+E22*C$4+F22*C$5</f>
        <v>54</v>
      </c>
      <c r="H22" s="10">
        <f t="shared" si="1"/>
        <v>60</v>
      </c>
      <c r="J22" s="1">
        <f t="shared" si="2"/>
        <v>-60</v>
      </c>
      <c r="K22" s="1" t="s">
        <v>39</v>
      </c>
      <c r="L22" s="1" t="s">
        <v>43</v>
      </c>
      <c r="M22" s="1" t="str">
        <f t="shared" si="3"/>
        <v>КПСЭнг(A)-FRHF2х2х0,75</v>
      </c>
      <c r="O22" s="28" t="s">
        <v>59</v>
      </c>
      <c r="P22" s="29">
        <v>60</v>
      </c>
    </row>
    <row r="23" spans="1:16" ht="15.75" thickBot="1" x14ac:dyDescent="0.3">
      <c r="A23" s="1">
        <v>14</v>
      </c>
      <c r="B23" s="6" t="s">
        <v>21</v>
      </c>
      <c r="C23" s="1">
        <v>30</v>
      </c>
      <c r="D23" s="1">
        <v>5</v>
      </c>
      <c r="E23" s="1">
        <v>3</v>
      </c>
      <c r="F23" s="1">
        <v>10</v>
      </c>
      <c r="G23" s="1">
        <f t="shared" ref="G23:G26" si="6">C23+C$2+D23*C$3+E23*C$4+F23*C$5</f>
        <v>71</v>
      </c>
      <c r="H23" s="10">
        <f t="shared" si="1"/>
        <v>90</v>
      </c>
      <c r="J23" s="1">
        <f t="shared" si="2"/>
        <v>-90</v>
      </c>
      <c r="K23" s="1" t="s">
        <v>39</v>
      </c>
      <c r="L23" s="1" t="s">
        <v>43</v>
      </c>
      <c r="M23" s="1" t="str">
        <f t="shared" si="3"/>
        <v>КПСЭнг(A)-FRHF2х2х0,75</v>
      </c>
      <c r="O23" s="30" t="s">
        <v>59</v>
      </c>
      <c r="P23" s="30">
        <v>70</v>
      </c>
    </row>
    <row r="24" spans="1:16" ht="15.75" thickBot="1" x14ac:dyDescent="0.3">
      <c r="A24" s="1">
        <v>15</v>
      </c>
      <c r="B24" s="6" t="s">
        <v>22</v>
      </c>
      <c r="C24" s="1">
        <v>20</v>
      </c>
      <c r="D24" s="1">
        <v>6</v>
      </c>
      <c r="E24" s="1">
        <v>4</v>
      </c>
      <c r="F24" s="1">
        <v>12</v>
      </c>
      <c r="G24" s="1">
        <f t="shared" si="6"/>
        <v>68</v>
      </c>
      <c r="H24" s="10">
        <f t="shared" si="1"/>
        <v>80</v>
      </c>
      <c r="J24" s="1">
        <f t="shared" si="2"/>
        <v>-80</v>
      </c>
      <c r="K24" s="1" t="s">
        <v>39</v>
      </c>
      <c r="L24" s="1" t="s">
        <v>43</v>
      </c>
      <c r="M24" s="1" t="str">
        <f t="shared" si="3"/>
        <v>КПСЭнг(A)-FRHF2х2х0,75</v>
      </c>
      <c r="O24" s="30" t="s">
        <v>40</v>
      </c>
      <c r="P24" s="30">
        <v>160</v>
      </c>
    </row>
    <row r="25" spans="1:16" ht="15.75" thickBot="1" x14ac:dyDescent="0.3">
      <c r="A25" s="1">
        <v>16</v>
      </c>
      <c r="B25" s="6" t="s">
        <v>23</v>
      </c>
      <c r="C25" s="1">
        <v>35</v>
      </c>
      <c r="D25" s="1">
        <v>5</v>
      </c>
      <c r="E25" s="1">
        <v>6</v>
      </c>
      <c r="F25" s="1">
        <v>10</v>
      </c>
      <c r="G25" s="1">
        <f t="shared" si="6"/>
        <v>82</v>
      </c>
      <c r="H25" s="10">
        <f t="shared" si="1"/>
        <v>100</v>
      </c>
      <c r="J25" s="1">
        <f t="shared" si="2"/>
        <v>-100</v>
      </c>
      <c r="K25" s="1" t="s">
        <v>39</v>
      </c>
      <c r="L25" s="1" t="s">
        <v>43</v>
      </c>
      <c r="M25" s="1" t="str">
        <f t="shared" si="3"/>
        <v>КПСЭнг(A)-FRHF2х2х0,75</v>
      </c>
      <c r="O25" s="30" t="s">
        <v>41</v>
      </c>
      <c r="P25" s="30">
        <v>100</v>
      </c>
    </row>
    <row r="26" spans="1:16" ht="15.75" thickBot="1" x14ac:dyDescent="0.3">
      <c r="A26" s="1">
        <v>17</v>
      </c>
      <c r="B26" s="6" t="s">
        <v>24</v>
      </c>
      <c r="C26" s="1">
        <v>45</v>
      </c>
      <c r="D26" s="1">
        <v>5</v>
      </c>
      <c r="E26" s="1">
        <v>7</v>
      </c>
      <c r="F26" s="1">
        <v>10</v>
      </c>
      <c r="G26" s="1">
        <f t="shared" si="6"/>
        <v>94</v>
      </c>
      <c r="H26" s="10">
        <f t="shared" si="1"/>
        <v>110</v>
      </c>
      <c r="J26" s="1">
        <f t="shared" si="2"/>
        <v>-110</v>
      </c>
      <c r="K26" s="1" t="s">
        <v>39</v>
      </c>
      <c r="L26" s="1" t="s">
        <v>43</v>
      </c>
      <c r="M26" s="1" t="str">
        <f t="shared" si="3"/>
        <v>КПСЭнг(A)-FRHF2х2х0,75</v>
      </c>
      <c r="O26" s="30" t="s">
        <v>41</v>
      </c>
      <c r="P26" s="30">
        <v>50</v>
      </c>
    </row>
    <row r="27" spans="1:16" ht="15.75" thickBot="1" x14ac:dyDescent="0.3">
      <c r="A27" s="1" t="s">
        <v>57</v>
      </c>
      <c r="B27" s="6" t="s">
        <v>48</v>
      </c>
      <c r="C27" s="1">
        <v>200</v>
      </c>
      <c r="H27" s="10">
        <v>200</v>
      </c>
      <c r="J27" s="1">
        <f t="shared" si="2"/>
        <v>-200</v>
      </c>
      <c r="K27" s="1" t="s">
        <v>39</v>
      </c>
      <c r="L27" s="1" t="s">
        <v>42</v>
      </c>
      <c r="M27" s="1" t="str">
        <f t="shared" ref="M27:M28" si="7">CONCATENATE(K27,L27)</f>
        <v>КПСЭнг(A)-FRHF1х2х0,75</v>
      </c>
      <c r="O27" s="30" t="s">
        <v>41</v>
      </c>
      <c r="P27" s="30">
        <v>60</v>
      </c>
    </row>
    <row r="28" spans="1:16" ht="15.75" thickBot="1" x14ac:dyDescent="0.3">
      <c r="A28" s="1" t="s">
        <v>58</v>
      </c>
      <c r="B28" s="6" t="s">
        <v>49</v>
      </c>
      <c r="C28" s="1">
        <v>200</v>
      </c>
      <c r="H28" s="10">
        <v>200</v>
      </c>
      <c r="J28" s="1">
        <f t="shared" si="2"/>
        <v>-200</v>
      </c>
      <c r="K28" s="1" t="s">
        <v>50</v>
      </c>
      <c r="L28" s="1" t="s">
        <v>51</v>
      </c>
      <c r="M28" s="1" t="str">
        <f t="shared" si="7"/>
        <v>F/UTP Cat5e ZH нг(А)-HF 4х2х0,52</v>
      </c>
      <c r="O28" s="30" t="s">
        <v>41</v>
      </c>
      <c r="P28" s="30">
        <v>80</v>
      </c>
    </row>
    <row r="29" spans="1:16" ht="15.75" thickBot="1" x14ac:dyDescent="0.3">
      <c r="H29" s="9">
        <f>SUM(H11:H28)</f>
        <v>1850</v>
      </c>
      <c r="M29" s="5"/>
      <c r="O29" s="30" t="s">
        <v>41</v>
      </c>
      <c r="P29" s="30">
        <v>90</v>
      </c>
    </row>
    <row r="30" spans="1:16" x14ac:dyDescent="0.25">
      <c r="P30" s="1">
        <f>SUM(P25:P29)</f>
        <v>380</v>
      </c>
    </row>
  </sheetData>
  <pageMargins left="0.7" right="0.7" top="0.75" bottom="0.75" header="0.3" footer="0.3"/>
  <pageSetup paperSize="9" orientation="portrait" r:id="rId1"/>
  <ignoredErrors>
    <ignoredError sqref="B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8.95" customHeight="1" x14ac:dyDescent="0.25"/>
  <cols>
    <col min="1" max="1" width="19.28515625" style="24" customWidth="1"/>
    <col min="2" max="2" width="13.7109375" style="24" customWidth="1"/>
    <col min="3" max="16384" width="9.140625" style="24"/>
  </cols>
  <sheetData>
    <row r="1" spans="1:3" ht="18.95" customHeight="1" x14ac:dyDescent="0.25">
      <c r="A1" s="23" t="s">
        <v>39</v>
      </c>
      <c r="B1" s="23" t="s">
        <v>42</v>
      </c>
      <c r="C1" s="23">
        <v>80</v>
      </c>
    </row>
    <row r="2" spans="1:3" ht="18.95" customHeight="1" x14ac:dyDescent="0.25">
      <c r="A2" s="23" t="s">
        <v>39</v>
      </c>
      <c r="B2" s="23" t="s">
        <v>42</v>
      </c>
      <c r="C2" s="23">
        <v>90</v>
      </c>
    </row>
    <row r="3" spans="1:3" ht="18.95" customHeight="1" x14ac:dyDescent="0.25">
      <c r="A3" s="23" t="s">
        <v>39</v>
      </c>
      <c r="B3" s="23" t="s">
        <v>42</v>
      </c>
      <c r="C3" s="23">
        <v>90</v>
      </c>
    </row>
    <row r="4" spans="1:3" ht="18.95" customHeight="1" x14ac:dyDescent="0.25">
      <c r="A4" s="23" t="s">
        <v>39</v>
      </c>
      <c r="B4" s="23" t="s">
        <v>42</v>
      </c>
      <c r="C4" s="23">
        <v>80</v>
      </c>
    </row>
    <row r="5" spans="1:3" ht="18.95" customHeight="1" x14ac:dyDescent="0.25">
      <c r="A5" s="23" t="s">
        <v>39</v>
      </c>
      <c r="B5" s="23" t="s">
        <v>43</v>
      </c>
      <c r="C5" s="23">
        <v>60</v>
      </c>
    </row>
    <row r="6" spans="1:3" ht="18.95" customHeight="1" x14ac:dyDescent="0.25">
      <c r="A6" s="23" t="s">
        <v>39</v>
      </c>
      <c r="B6" s="23" t="s">
        <v>43</v>
      </c>
      <c r="C6" s="23">
        <v>90</v>
      </c>
    </row>
    <row r="7" spans="1:3" ht="18.95" customHeight="1" x14ac:dyDescent="0.25">
      <c r="A7" s="23" t="s">
        <v>39</v>
      </c>
      <c r="B7" s="23" t="s">
        <v>43</v>
      </c>
      <c r="C7" s="23">
        <v>80</v>
      </c>
    </row>
    <row r="8" spans="1:3" ht="18.95" customHeight="1" x14ac:dyDescent="0.25">
      <c r="A8" s="23" t="s">
        <v>39</v>
      </c>
      <c r="B8" s="23" t="s">
        <v>43</v>
      </c>
      <c r="C8" s="23">
        <v>100</v>
      </c>
    </row>
    <row r="9" spans="1:3" ht="18.95" customHeight="1" x14ac:dyDescent="0.25">
      <c r="A9" s="23" t="s">
        <v>39</v>
      </c>
      <c r="B9" s="23" t="s">
        <v>43</v>
      </c>
      <c r="C9" s="23">
        <v>110</v>
      </c>
    </row>
    <row r="10" spans="1:3" ht="18.95" customHeight="1" x14ac:dyDescent="0.25">
      <c r="A10" s="27" t="s">
        <v>55</v>
      </c>
      <c r="B10" s="26"/>
      <c r="C10" s="25">
        <f>SUM(C1:C9)</f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Лоток</vt:lpstr>
      <vt:lpstr>Sheet1</vt:lpstr>
      <vt:lpstr>Кабель</vt:lpstr>
      <vt:lpstr>М.рукав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2024-06-04T19:21:25Z</dcterms:modified>
</cp:coreProperties>
</file>