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Z:\2024년_사업\미래내일일경험\★인턴형\★각폴더구조_새 프로그램 생성시 복사\4. 프로그램 운영\1차 지원금 서류\"/>
    </mc:Choice>
  </mc:AlternateContent>
  <xr:revisionPtr revIDLastSave="0" documentId="13_ncr:1_{543F74AB-6811-4CB8-AB28-3F90D0C54543}" xr6:coauthVersionLast="47" xr6:coauthVersionMax="47" xr10:uidLastSave="{00000000-0000-0000-0000-000000000000}"/>
  <bookViews>
    <workbookView xWindow="28680" yWindow="-120" windowWidth="29040" windowHeight="15840" tabRatio="747" xr2:uid="{00000000-000D-0000-FFFF-FFFF00000000}"/>
  </bookViews>
  <sheets>
    <sheet name="계좌" sheetId="14" r:id="rId1"/>
    <sheet name="지원금(주기준산정-4주기준지급)" sheetId="15" r:id="rId2"/>
  </sheets>
  <externalReferences>
    <externalReference r:id="rId3"/>
  </externalReferences>
  <definedNames>
    <definedName name="_xlnm._FilterDatabase" localSheetId="1" hidden="1">'지원금(주기준산정-4주기준지급)'!$B$9:$AO$18</definedName>
    <definedName name="_xlnm.Print_Area" localSheetId="1">'지원금(주기준산정-4주기준지급)'!$B$2:$AO$18</definedName>
    <definedName name="_xlnm.Print_Titles" localSheetId="1">'지원금(주기준산정-4주기준지급)'!$9:$9</definedName>
    <definedName name="운영형태">[1]사업비항목!$C$35:$C$36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5" l="1"/>
  <c r="E30" i="15"/>
  <c r="E31" i="15"/>
  <c r="E32" i="15"/>
  <c r="F23" i="14"/>
  <c r="F22" i="14"/>
  <c r="T11" i="15"/>
  <c r="T12" i="15"/>
  <c r="T13" i="15"/>
  <c r="AA11" i="15"/>
  <c r="AA12" i="15"/>
  <c r="AA13" i="15"/>
  <c r="F24" i="14" l="1"/>
  <c r="AD11" i="15"/>
  <c r="AD12" i="15"/>
  <c r="AD13" i="15"/>
  <c r="AD14" i="15"/>
  <c r="AD15" i="15"/>
  <c r="AD16" i="15"/>
  <c r="AD10" i="15"/>
  <c r="W11" i="15"/>
  <c r="W12" i="15"/>
  <c r="W13" i="15"/>
  <c r="W14" i="15"/>
  <c r="W15" i="15"/>
  <c r="W16" i="15"/>
  <c r="W10" i="15"/>
  <c r="P11" i="15"/>
  <c r="P12" i="15"/>
  <c r="P13" i="15"/>
  <c r="P14" i="15"/>
  <c r="P15" i="15"/>
  <c r="P16" i="15"/>
  <c r="P10" i="15"/>
  <c r="I11" i="15"/>
  <c r="I12" i="15"/>
  <c r="I13" i="15"/>
  <c r="I14" i="15"/>
  <c r="I15" i="15"/>
  <c r="I16" i="15"/>
  <c r="I10" i="15"/>
  <c r="AL16" i="15"/>
  <c r="AI16" i="15"/>
  <c r="AA16" i="15"/>
  <c r="AB16" i="15" s="1"/>
  <c r="T16" i="15"/>
  <c r="U16" i="15" s="1"/>
  <c r="X16" i="15" s="1"/>
  <c r="M16" i="15"/>
  <c r="N16" i="15" s="1"/>
  <c r="R16" i="15" s="1"/>
  <c r="F16" i="15"/>
  <c r="G16" i="15" s="1"/>
  <c r="AL15" i="15"/>
  <c r="AI15" i="15"/>
  <c r="AA15" i="15"/>
  <c r="AB15" i="15" s="1"/>
  <c r="AF15" i="15" s="1"/>
  <c r="T15" i="15"/>
  <c r="U15" i="15" s="1"/>
  <c r="M15" i="15"/>
  <c r="N15" i="15" s="1"/>
  <c r="F15" i="15"/>
  <c r="AL14" i="15"/>
  <c r="AI14" i="15"/>
  <c r="AA14" i="15"/>
  <c r="AB14" i="15" s="1"/>
  <c r="AC14" i="15" s="1"/>
  <c r="T14" i="15"/>
  <c r="U14" i="15" s="1"/>
  <c r="M14" i="15"/>
  <c r="N14" i="15" s="1"/>
  <c r="R14" i="15" s="1"/>
  <c r="F14" i="15"/>
  <c r="AN14" i="15" s="1"/>
  <c r="AL13" i="15"/>
  <c r="AI13" i="15"/>
  <c r="AB13" i="15"/>
  <c r="U13" i="15"/>
  <c r="V13" i="15" s="1"/>
  <c r="M13" i="15"/>
  <c r="N13" i="15" s="1"/>
  <c r="R13" i="15" s="1"/>
  <c r="F13" i="15"/>
  <c r="G13" i="15" s="1"/>
  <c r="AL12" i="15"/>
  <c r="AI12" i="15"/>
  <c r="AB12" i="15"/>
  <c r="AC12" i="15" s="1"/>
  <c r="U12" i="15"/>
  <c r="M12" i="15"/>
  <c r="N12" i="15" s="1"/>
  <c r="R12" i="15" s="1"/>
  <c r="F12" i="15"/>
  <c r="G12" i="15" s="1"/>
  <c r="J12" i="15" s="1"/>
  <c r="AL11" i="15"/>
  <c r="AI11" i="15"/>
  <c r="AB11" i="15"/>
  <c r="AC11" i="15" s="1"/>
  <c r="U11" i="15"/>
  <c r="Y11" i="15" s="1"/>
  <c r="M11" i="15"/>
  <c r="N11" i="15" s="1"/>
  <c r="G11" i="15"/>
  <c r="J11" i="15" s="1"/>
  <c r="F11" i="15"/>
  <c r="B11" i="15"/>
  <c r="B12" i="15" s="1"/>
  <c r="B13" i="15" s="1"/>
  <c r="B14" i="15" s="1"/>
  <c r="B15" i="15" s="1"/>
  <c r="B16" i="15" s="1"/>
  <c r="AN10" i="15"/>
  <c r="AL10" i="15"/>
  <c r="AI10" i="15"/>
  <c r="AB10" i="15"/>
  <c r="AF10" i="15" s="1"/>
  <c r="U10" i="15"/>
  <c r="X10" i="15" s="1"/>
  <c r="N10" i="15"/>
  <c r="G10" i="15"/>
  <c r="K10" i="15" s="1"/>
  <c r="T6" i="15"/>
  <c r="T5" i="15"/>
  <c r="T4" i="15"/>
  <c r="R28" i="14"/>
  <c r="F20" i="14"/>
  <c r="F19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F5" i="14"/>
  <c r="AN16" i="15" l="1"/>
  <c r="Y13" i="15"/>
  <c r="X13" i="15"/>
  <c r="V11" i="15"/>
  <c r="X11" i="15"/>
  <c r="V10" i="15"/>
  <c r="Y10" i="15"/>
  <c r="K12" i="15"/>
  <c r="AE11" i="15"/>
  <c r="AF11" i="15"/>
  <c r="AE14" i="15"/>
  <c r="AF14" i="15"/>
  <c r="O13" i="15"/>
  <c r="Q13" i="15"/>
  <c r="AH16" i="15"/>
  <c r="Q16" i="15"/>
  <c r="H12" i="15"/>
  <c r="Q15" i="15"/>
  <c r="R15" i="15"/>
  <c r="O15" i="15"/>
  <c r="AC16" i="15"/>
  <c r="AF16" i="15"/>
  <c r="AE16" i="15"/>
  <c r="Y15" i="15"/>
  <c r="X15" i="15"/>
  <c r="V15" i="15"/>
  <c r="J16" i="15"/>
  <c r="H16" i="15"/>
  <c r="K16" i="15"/>
  <c r="Y14" i="15"/>
  <c r="X14" i="15"/>
  <c r="V14" i="15"/>
  <c r="K13" i="15"/>
  <c r="J13" i="15"/>
  <c r="H13" i="15"/>
  <c r="V12" i="15"/>
  <c r="Y12" i="15"/>
  <c r="X12" i="15"/>
  <c r="AN15" i="15"/>
  <c r="AC15" i="15"/>
  <c r="AE15" i="15"/>
  <c r="R10" i="15"/>
  <c r="Q10" i="15"/>
  <c r="O10" i="15"/>
  <c r="Q12" i="15"/>
  <c r="O12" i="15"/>
  <c r="G14" i="15"/>
  <c r="O16" i="15"/>
  <c r="AC10" i="15"/>
  <c r="K11" i="15"/>
  <c r="Q11" i="15"/>
  <c r="O11" i="15"/>
  <c r="Q14" i="15"/>
  <c r="Y16" i="15"/>
  <c r="H11" i="15"/>
  <c r="AE10" i="15"/>
  <c r="AF13" i="15"/>
  <c r="AE13" i="15"/>
  <c r="AC13" i="15"/>
  <c r="O14" i="15"/>
  <c r="R11" i="15"/>
  <c r="V16" i="15"/>
  <c r="J10" i="15"/>
  <c r="AN12" i="15"/>
  <c r="H10" i="15"/>
  <c r="AF12" i="15"/>
  <c r="AE12" i="15"/>
  <c r="G15" i="15"/>
  <c r="AH11" i="15"/>
  <c r="AH15" i="15"/>
  <c r="AH14" i="15"/>
  <c r="AH13" i="15"/>
  <c r="AH12" i="15"/>
  <c r="AH10" i="15"/>
  <c r="AM10" i="15" l="1"/>
  <c r="AM13" i="15"/>
  <c r="AJ11" i="15"/>
  <c r="AG11" i="15"/>
  <c r="AG12" i="15"/>
  <c r="AG10" i="15"/>
  <c r="H5" i="14" s="1"/>
  <c r="K14" i="15"/>
  <c r="AM14" i="15" s="1"/>
  <c r="J14" i="15"/>
  <c r="AJ14" i="15" s="1"/>
  <c r="H14" i="15"/>
  <c r="AG14" i="15" s="1"/>
  <c r="AJ12" i="15"/>
  <c r="AM11" i="15"/>
  <c r="AM16" i="15"/>
  <c r="H15" i="15"/>
  <c r="AG15" i="15" s="1"/>
  <c r="K15" i="15"/>
  <c r="AM15" i="15" s="1"/>
  <c r="J15" i="15"/>
  <c r="AJ15" i="15" s="1"/>
  <c r="AG16" i="15"/>
  <c r="AJ10" i="15"/>
  <c r="AG13" i="15"/>
  <c r="AJ16" i="15"/>
  <c r="AM12" i="15"/>
  <c r="AJ13" i="15"/>
  <c r="AH18" i="15"/>
  <c r="AG18" i="15" l="1"/>
  <c r="AA7" i="15" s="1"/>
  <c r="AK13" i="15"/>
  <c r="AK15" i="15"/>
  <c r="AK16" i="15"/>
  <c r="AK14" i="15"/>
  <c r="AK11" i="15"/>
  <c r="AK10" i="15"/>
  <c r="AJ18" i="15"/>
  <c r="AB7" i="15" s="1"/>
  <c r="AK12" i="15"/>
</calcChain>
</file>

<file path=xl/sharedStrings.xml><?xml version="1.0" encoding="utf-8"?>
<sst xmlns="http://schemas.openxmlformats.org/spreadsheetml/2006/main" count="126" uniqueCount="90">
  <si>
    <t>인턴십</t>
    <phoneticPr fontId="1" type="noConversion"/>
  </si>
  <si>
    <t>합계</t>
    <phoneticPr fontId="1" type="noConversion"/>
  </si>
  <si>
    <t>No</t>
    <phoneticPr fontId="1" type="noConversion"/>
  </si>
  <si>
    <t>기관명 :</t>
    <phoneticPr fontId="1" type="noConversion"/>
  </si>
  <si>
    <t>사업유형:</t>
    <phoneticPr fontId="1" type="noConversion"/>
  </si>
  <si>
    <t>필요시 이 줄 위에서 삽입</t>
    <phoneticPr fontId="1" type="noConversion"/>
  </si>
  <si>
    <t>수행기간:</t>
    <phoneticPr fontId="1" type="noConversion"/>
  </si>
  <si>
    <t>업무명:</t>
    <phoneticPr fontId="1" type="noConversion"/>
  </si>
  <si>
    <t>일경험</t>
    <phoneticPr fontId="1" type="noConversion"/>
  </si>
  <si>
    <t>참여청년</t>
    <phoneticPr fontId="1" type="noConversion"/>
  </si>
  <si>
    <t>매칭기업</t>
    <phoneticPr fontId="1" type="noConversion"/>
  </si>
  <si>
    <t>(청년)계좌번호</t>
    <phoneticPr fontId="1" type="noConversion"/>
  </si>
  <si>
    <t>N/A(해당없음)</t>
    <phoneticPr fontId="1" type="noConversion"/>
  </si>
  <si>
    <t>출석시간</t>
    <phoneticPr fontId="1" type="noConversion"/>
  </si>
  <si>
    <t>총시간</t>
    <phoneticPr fontId="1" type="noConversion"/>
  </si>
  <si>
    <t>출석률</t>
    <phoneticPr fontId="1" type="noConversion"/>
  </si>
  <si>
    <t>수행차수:</t>
    <phoneticPr fontId="1" type="noConversion"/>
  </si>
  <si>
    <t>계좌번호 관리</t>
    <phoneticPr fontId="1" type="noConversion"/>
  </si>
  <si>
    <t>성명 or 기업명</t>
    <phoneticPr fontId="1" type="noConversion"/>
  </si>
  <si>
    <t>은행명</t>
    <phoneticPr fontId="1" type="noConversion"/>
  </si>
  <si>
    <t>은행명(변경전)</t>
    <phoneticPr fontId="1" type="noConversion"/>
  </si>
  <si>
    <t>계좌번호</t>
    <phoneticPr fontId="1" type="noConversion"/>
  </si>
  <si>
    <t>은행명(계좌번호)</t>
    <phoneticPr fontId="1" type="noConversion"/>
  </si>
  <si>
    <t>특이사항</t>
    <phoneticPr fontId="1" type="noConversion"/>
  </si>
  <si>
    <t>비고(변경일등 기재)</t>
    <phoneticPr fontId="1" type="noConversion"/>
  </si>
  <si>
    <t>(*) 주의사항 : 계좌번호가 변경된 경우에도 변경전 계좌번호도 따로 관리하면 좋음.</t>
    <phoneticPr fontId="1" type="noConversion"/>
  </si>
  <si>
    <t>(기업)계좌번호</t>
    <phoneticPr fontId="1" type="noConversion"/>
  </si>
  <si>
    <t>기업별 합계</t>
    <phoneticPr fontId="1" type="noConversion"/>
  </si>
  <si>
    <t>1주 청년지원금</t>
    <phoneticPr fontId="1" type="noConversion"/>
  </si>
  <si>
    <t>1주 기업지원금</t>
    <phoneticPr fontId="1" type="noConversion"/>
  </si>
  <si>
    <r>
      <t>(*) 주의사항 : 열을 삽입하는 경우 삽입한 열의 바로 윗 열의 내용을 복사하여 삽입한 열 전체에 붙여넣습니다.</t>
    </r>
    <r>
      <rPr>
        <b/>
        <i/>
        <u/>
        <sz val="13"/>
        <color rgb="FFFF0000"/>
        <rFont val="맑은 고딕"/>
        <family val="3"/>
        <charset val="129"/>
        <scheme val="minor"/>
      </rPr>
      <t>(표안 음영이 없는 부분은 실제 Data 기재 필요)</t>
    </r>
    <phoneticPr fontId="1" type="noConversion"/>
  </si>
  <si>
    <t>(*) 사업별로 지원금 차이 있음</t>
    <phoneticPr fontId="1" type="noConversion"/>
  </si>
  <si>
    <t>청년-적용단가</t>
    <phoneticPr fontId="1" type="noConversion"/>
  </si>
  <si>
    <t xml:space="preserve">프로그램 출석률* </t>
  </si>
  <si>
    <t>청년</t>
  </si>
  <si>
    <t>기업</t>
  </si>
  <si>
    <t>80% 이상 출석</t>
  </si>
  <si>
    <t>기업-적용단가</t>
    <phoneticPr fontId="1" type="noConversion"/>
  </si>
  <si>
    <t>%</t>
    <phoneticPr fontId="1" type="noConversion"/>
  </si>
  <si>
    <t>70% 이상~80% 미만 출석</t>
  </si>
  <si>
    <t>60% 이상~70% 미만 출석</t>
  </si>
  <si>
    <t>50% 이상~60% 미만 출석</t>
  </si>
  <si>
    <t>40% 이상~50% 미만 출석</t>
  </si>
  <si>
    <t>20% 이상~40% 미만 출석</t>
  </si>
  <si>
    <t>지출금액 합계 검증</t>
    <phoneticPr fontId="1" type="noConversion"/>
  </si>
  <si>
    <t>청년지원금 회차별 지출금액 합계</t>
    <phoneticPr fontId="1" type="noConversion"/>
  </si>
  <si>
    <t>청년지원금 회차별 지출금액 합계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</si>
  <si>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</si>
  <si>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</si>
  <si>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</si>
  <si>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</si>
  <si>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청년 지원금(월)</t>
    <phoneticPr fontId="1" type="noConversion"/>
  </si>
  <si>
    <t>기업 지원금(월)</t>
    <phoneticPr fontId="1" type="noConversion"/>
  </si>
  <si>
    <t>월-합계</t>
    <phoneticPr fontId="1" type="noConversion"/>
  </si>
  <si>
    <t>비고</t>
    <phoneticPr fontId="1" type="noConversion"/>
  </si>
  <si>
    <t>총출석률</t>
    <phoneticPr fontId="1" type="noConversion"/>
  </si>
  <si>
    <t>수행 주수:</t>
    <phoneticPr fontId="1" type="noConversion"/>
  </si>
  <si>
    <t>주</t>
    <phoneticPr fontId="1" type="noConversion"/>
  </si>
  <si>
    <r>
      <t>일경험프로그램 참여결과</t>
    </r>
    <r>
      <rPr>
        <b/>
        <i/>
        <sz val="17"/>
        <color rgb="FFFF0000"/>
        <rFont val="맑은 고딕"/>
        <family val="3"/>
        <charset val="129"/>
        <scheme val="minor"/>
      </rPr>
      <t>(계좌는 1개의 Sheet로 관리, 참여결과는 회차별로 작성)</t>
    </r>
    <phoneticPr fontId="1" type="noConversion"/>
  </si>
  <si>
    <t>체류지원비</t>
    <phoneticPr fontId="1" type="noConversion"/>
  </si>
  <si>
    <t>1주 체류지원금(청년)</t>
    <phoneticPr fontId="1" type="noConversion"/>
  </si>
  <si>
    <t>주민등록번호</t>
    <phoneticPr fontId="1" type="noConversion"/>
  </si>
  <si>
    <t>지급비용</t>
    <phoneticPr fontId="1" type="noConversion"/>
  </si>
  <si>
    <t>사전직무교육 시작일</t>
    <phoneticPr fontId="1" type="noConversion"/>
  </si>
  <si>
    <t>사전직무교육 종료일</t>
    <phoneticPr fontId="1" type="noConversion"/>
  </si>
  <si>
    <t>일경험 시작일</t>
    <phoneticPr fontId="1" type="noConversion"/>
  </si>
  <si>
    <t>일경험 종료일</t>
    <phoneticPr fontId="1" type="noConversion"/>
  </si>
  <si>
    <t>요청일</t>
    <phoneticPr fontId="1" type="noConversion"/>
  </si>
  <si>
    <t>멘토명</t>
  </si>
  <si>
    <t>참여기업 명</t>
  </si>
  <si>
    <t>멘토 수당</t>
    <phoneticPr fontId="1" type="noConversion"/>
  </si>
  <si>
    <t>멘토수당</t>
    <phoneticPr fontId="1" type="noConversion"/>
  </si>
  <si>
    <t>한국무선인터넷솔루션협회</t>
    <phoneticPr fontId="1" type="noConversion"/>
  </si>
  <si>
    <t>㈜쇼우테크</t>
    <phoneticPr fontId="1" type="noConversion"/>
  </si>
  <si>
    <t>1002-837-815880</t>
    <phoneticPr fontId="1" type="noConversion"/>
  </si>
  <si>
    <t>정종영</t>
    <phoneticPr fontId="1" type="noConversion"/>
  </si>
  <si>
    <t>우리은행</t>
    <phoneticPr fontId="1" type="noConversion"/>
  </si>
  <si>
    <t xml:space="preserve">국민 </t>
    <phoneticPr fontId="1" type="noConversion"/>
  </si>
  <si>
    <t>357701-04-303493</t>
    <phoneticPr fontId="1" type="noConversion"/>
  </si>
  <si>
    <t>기업지원비</t>
    <phoneticPr fontId="1" type="noConversion"/>
  </si>
  <si>
    <t>멘토비</t>
    <phoneticPr fontId="1" type="noConversion"/>
  </si>
  <si>
    <t>761209-1108826</t>
    <phoneticPr fontId="1" type="noConversion"/>
  </si>
  <si>
    <t>2024. 8. 5(월) ~ 2024. 8. 30(금)</t>
    <phoneticPr fontId="1" type="noConversion"/>
  </si>
  <si>
    <t>권진욱</t>
  </si>
  <si>
    <t>부산은행</t>
  </si>
  <si>
    <t>112-2063-5749-06</t>
  </si>
  <si>
    <t>960205-1096028</t>
  </si>
  <si>
    <t>김상헌</t>
    <phoneticPr fontId="1" type="noConversion"/>
  </si>
  <si>
    <t>112-2181-3263-09</t>
    <phoneticPr fontId="1" type="noConversion"/>
  </si>
  <si>
    <t>770112-1109032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</si>
</sst>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&quot;만원&quot;"/>
    <numFmt numFmtId="177" formatCode="#,##0&quot;원&quot;"/>
    <numFmt numFmtId="178" formatCode="0.0%"/>
    <numFmt numFmtId="179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i/>
      <sz val="23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b/>
      <i/>
      <u/>
      <sz val="13"/>
      <color rgb="FF00B0F0"/>
      <name val="맑은 고딕"/>
      <family val="3"/>
      <charset val="129"/>
      <scheme val="minor"/>
    </font>
    <font>
      <b/>
      <i/>
      <sz val="17"/>
      <color rgb="FFFF0000"/>
      <name val="맑은 고딕"/>
      <family val="3"/>
      <charset val="129"/>
      <scheme val="minor"/>
    </font>
    <font>
      <b/>
      <i/>
      <u/>
      <sz val="13"/>
      <color rgb="FFFF0000"/>
      <name val="맑은 고딕"/>
      <family val="3"/>
      <charset val="129"/>
      <scheme val="minor"/>
    </font>
    <font>
      <b/>
      <sz val="12"/>
      <color rgb="FF000000"/>
      <name val="한컴 고딕"/>
      <family val="3"/>
      <charset val="129"/>
    </font>
    <font>
      <sz val="12"/>
      <color rgb="FF000000"/>
      <name val="한컴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" fontId="3" fillId="3" borderId="3" xfId="0" applyNumberFormat="1" applyFont="1" applyFill="1" applyBorder="1" applyAlignment="1">
      <alignment horizontal="right" vertical="center" shrinkToFit="1"/>
    </xf>
    <xf numFmtId="0" fontId="7" fillId="0" borderId="0" xfId="0" applyFont="1" applyAlignment="1">
      <alignment horizontal="right" vertical="center"/>
    </xf>
    <xf numFmtId="0" fontId="6" fillId="2" borderId="0" xfId="0" applyFont="1" applyFill="1">
      <alignment vertical="center"/>
    </xf>
    <xf numFmtId="0" fontId="9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Continuous" vertical="center" shrinkToFit="1"/>
    </xf>
    <xf numFmtId="0" fontId="3" fillId="3" borderId="3" xfId="0" applyFont="1" applyFill="1" applyBorder="1" applyAlignment="1">
      <alignment horizontal="right" vertical="center" shrinkToFit="1"/>
    </xf>
    <xf numFmtId="0" fontId="10" fillId="0" borderId="3" xfId="0" applyFont="1" applyBorder="1" applyAlignment="1">
      <alignment horizontal="center" vertical="center" shrinkToFit="1"/>
    </xf>
    <xf numFmtId="0" fontId="11" fillId="0" borderId="0" xfId="0" applyFont="1">
      <alignment vertical="center"/>
    </xf>
    <xf numFmtId="9" fontId="3" fillId="3" borderId="3" xfId="1" applyFont="1" applyFill="1" applyBorder="1" applyAlignment="1">
      <alignment horizontal="right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7" fillId="0" borderId="0" xfId="0" applyFont="1" applyAlignment="1">
      <alignment horizontal="left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8" fillId="3" borderId="3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left" vertical="center" shrinkToFit="1"/>
    </xf>
    <xf numFmtId="3" fontId="6" fillId="2" borderId="0" xfId="0" applyNumberFormat="1" applyFont="1" applyFill="1">
      <alignment vertical="center"/>
    </xf>
    <xf numFmtId="0" fontId="15" fillId="0" borderId="0" xfId="0" applyFont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76" fontId="15" fillId="0" borderId="14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5" fillId="0" borderId="17" xfId="0" applyNumberFormat="1" applyFont="1" applyBorder="1" applyAlignment="1">
      <alignment horizontal="center" vertical="center" wrapText="1"/>
    </xf>
    <xf numFmtId="176" fontId="15" fillId="0" borderId="18" xfId="0" applyNumberFormat="1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9" fontId="15" fillId="3" borderId="5" xfId="0" applyNumberFormat="1" applyFont="1" applyFill="1" applyBorder="1" applyAlignment="1">
      <alignment horizontal="center" vertical="center" wrapText="1"/>
    </xf>
    <xf numFmtId="9" fontId="15" fillId="3" borderId="16" xfId="0" applyNumberFormat="1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right" vertical="center" shrinkToFit="1"/>
    </xf>
    <xf numFmtId="177" fontId="0" fillId="0" borderId="8" xfId="0" applyNumberFormat="1" applyBorder="1" applyAlignment="1">
      <alignment horizontal="right" vertical="center" shrinkToFit="1"/>
    </xf>
    <xf numFmtId="0" fontId="16" fillId="4" borderId="6" xfId="0" applyFont="1" applyFill="1" applyBorder="1" applyAlignment="1">
      <alignment horizontal="centerContinuous" vertical="center"/>
    </xf>
    <xf numFmtId="0" fontId="16" fillId="4" borderId="7" xfId="0" applyFont="1" applyFill="1" applyBorder="1" applyAlignment="1">
      <alignment horizontal="centerContinuous" vertical="center"/>
    </xf>
    <xf numFmtId="0" fontId="16" fillId="3" borderId="7" xfId="0" applyFont="1" applyFill="1" applyBorder="1" applyAlignment="1">
      <alignment horizontal="centerContinuous" vertical="center"/>
    </xf>
    <xf numFmtId="0" fontId="17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Continuous" vertical="center" shrinkToFit="1"/>
    </xf>
    <xf numFmtId="0" fontId="0" fillId="3" borderId="0" xfId="0" applyFill="1">
      <alignment vertical="center"/>
    </xf>
    <xf numFmtId="0" fontId="8" fillId="3" borderId="3" xfId="0" applyFont="1" applyFill="1" applyBorder="1" applyAlignment="1">
      <alignment horizontal="left" vertical="center"/>
    </xf>
    <xf numFmtId="178" fontId="3" fillId="0" borderId="3" xfId="1" applyNumberFormat="1" applyFont="1" applyBorder="1" applyAlignment="1">
      <alignment horizontal="right" vertical="center" shrinkToFit="1"/>
    </xf>
    <xf numFmtId="0" fontId="14" fillId="5" borderId="19" xfId="0" applyFont="1" applyFill="1" applyBorder="1" applyAlignment="1">
      <alignment horizontal="center" vertical="center" wrapText="1"/>
    </xf>
    <xf numFmtId="176" fontId="15" fillId="0" borderId="20" xfId="0" applyNumberFormat="1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 wrapText="1"/>
    </xf>
    <xf numFmtId="3" fontId="3" fillId="6" borderId="3" xfId="0" applyNumberFormat="1" applyFont="1" applyFill="1" applyBorder="1" applyAlignment="1">
      <alignment horizontal="right" vertical="center" shrinkToFit="1"/>
    </xf>
    <xf numFmtId="3" fontId="3" fillId="0" borderId="3" xfId="0" applyNumberFormat="1" applyFont="1" applyBorder="1" applyAlignment="1">
      <alignment horizontal="center" vertical="center" shrinkToFit="1"/>
    </xf>
    <xf numFmtId="0" fontId="20" fillId="8" borderId="1" xfId="0" applyFont="1" applyFill="1" applyBorder="1" applyAlignment="1">
      <alignment horizontal="center" vertical="center" wrapText="1"/>
    </xf>
    <xf numFmtId="0" fontId="19" fillId="8" borderId="22" xfId="0" applyFont="1" applyFill="1" applyBorder="1" applyAlignment="1">
      <alignment vertical="center" shrinkToFit="1"/>
    </xf>
    <xf numFmtId="0" fontId="18" fillId="7" borderId="23" xfId="0" applyFont="1" applyFill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19" fillId="8" borderId="1" xfId="0" applyFont="1" applyFill="1" applyBorder="1" applyAlignment="1">
      <alignment vertical="center" shrinkToFit="1"/>
    </xf>
    <xf numFmtId="0" fontId="14" fillId="5" borderId="24" xfId="0" applyFont="1" applyFill="1" applyBorder="1" applyAlignment="1">
      <alignment horizontal="center" vertical="center" wrapText="1"/>
    </xf>
    <xf numFmtId="177" fontId="15" fillId="0" borderId="25" xfId="0" applyNumberFormat="1" applyFont="1" applyBorder="1" applyAlignment="1">
      <alignment horizontal="center" vertical="center" wrapText="1"/>
    </xf>
    <xf numFmtId="177" fontId="15" fillId="0" borderId="2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3" fontId="3" fillId="3" borderId="3" xfId="0" applyNumberFormat="1" applyFont="1" applyFill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3" fontId="0" fillId="8" borderId="29" xfId="0" applyNumberFormat="1" applyFill="1" applyBorder="1" applyAlignment="1">
      <alignment horizontal="center" vertical="center" shrinkToFit="1"/>
    </xf>
    <xf numFmtId="14" fontId="0" fillId="8" borderId="5" xfId="0" applyNumberFormat="1" applyFill="1" applyBorder="1" applyAlignment="1">
      <alignment horizontal="center" vertical="center" shrinkToFit="1"/>
    </xf>
    <xf numFmtId="14" fontId="0" fillId="8" borderId="23" xfId="0" applyNumberFormat="1" applyFill="1" applyBorder="1" applyAlignment="1">
      <alignment horizontal="center" vertical="center" shrinkToFit="1"/>
    </xf>
    <xf numFmtId="14" fontId="0" fillId="8" borderId="3" xfId="0" applyNumberFormat="1" applyFill="1" applyBorder="1" applyAlignment="1">
      <alignment horizontal="center" vertical="center" shrinkToFit="1"/>
    </xf>
    <xf numFmtId="0" fontId="19" fillId="8" borderId="30" xfId="0" applyFont="1" applyFill="1" applyBorder="1" applyAlignment="1">
      <alignment vertical="center" shrinkToFit="1"/>
    </xf>
    <xf numFmtId="14" fontId="0" fillId="8" borderId="20" xfId="0" applyNumberFormat="1" applyFill="1" applyBorder="1" applyAlignment="1">
      <alignment horizontal="center" vertical="center" shrinkToFit="1"/>
    </xf>
    <xf numFmtId="0" fontId="20" fillId="8" borderId="3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3" fontId="3" fillId="0" borderId="32" xfId="0" applyNumberFormat="1" applyFont="1" applyBorder="1" applyAlignment="1">
      <alignment horizontal="center" vertical="center" wrapText="1"/>
    </xf>
    <xf numFmtId="0" fontId="2" fillId="9" borderId="28" xfId="2" applyBorder="1" applyAlignment="1">
      <alignment horizontal="center" vertical="center" shrinkToFit="1"/>
    </xf>
    <xf numFmtId="14" fontId="3" fillId="0" borderId="30" xfId="0" applyNumberFormat="1" applyFont="1" applyBorder="1" applyAlignment="1">
      <alignment vertical="center" shrinkToFit="1"/>
    </xf>
    <xf numFmtId="3" fontId="3" fillId="0" borderId="22" xfId="0" applyNumberFormat="1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righ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1" xfId="0" applyFont="1" applyBorder="1" applyAlignment="1">
      <alignment vertical="center" shrinkToFit="1"/>
    </xf>
    <xf numFmtId="179" fontId="20" fillId="8" borderId="1" xfId="0" applyNumberFormat="1" applyFont="1" applyFill="1" applyBorder="1" applyAlignment="1">
      <alignment horizontal="center" vertical="center" wrapText="1"/>
    </xf>
    <xf numFmtId="179" fontId="20" fillId="0" borderId="1" xfId="0" applyNumberFormat="1" applyFont="1" applyBorder="1" applyAlignment="1">
      <alignment horizontal="center" vertical="center" wrapText="1"/>
    </xf>
  </cellXfs>
  <cellStyles count="3">
    <cellStyle name="20% - 강조색5" xfId="2" builtinId="46"/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BEFD4"/>
      <color rgb="FFEFF3FB"/>
      <color rgb="FF0033CC"/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ng%20sukhee\Audit\08.&#48372;&#51312;&#44552;%20&#44048;&#49324;\00.&#49328;&#50629;&#51064;&#47141;&#44277;&#45800;\&#52397;&#45380;&#52828;&#54868;&#54805;%20&#44592;&#50629;%20ESG&#51648;&#50896;&#49324;&#50629;\(&#51473;&#51221;)&#54532;&#47196;&#44536;&#47016;%20&#49548;&#50836;&#48708;&#50857;(&#50696;&#49328;)%20&#49328;&#52636;&#45236;&#50669;&#49436;_&#49436;&#49885;_&#45800;&#46021;&#52280;&#50668;&#54805;_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사업비항목"/>
      <sheetName val="조정내역표"/>
      <sheetName val="프로그램 예산 산출내역"/>
      <sheetName val="예산비목설명"/>
    </sheetNames>
    <sheetDataSet>
      <sheetData sheetId="0">
        <row r="35">
          <cell r="C35" t="str">
            <v>자체수행</v>
          </cell>
        </row>
        <row r="36">
          <cell r="C36" t="str">
            <v>위탁수행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S28"/>
  <sheetViews>
    <sheetView tabSelected="1" workbookViewId="0">
      <selection activeCell="G11" sqref="G11"/>
    </sheetView>
  </sheetViews>
  <sheetFormatPr defaultRowHeight="16.5" x14ac:dyDescent="0.3"/>
  <cols>
    <col min="1" max="1" width="0.625" customWidth="1"/>
    <col min="2" max="2" width="3.5" customWidth="1"/>
    <col min="3" max="3" width="21" customWidth="1"/>
    <col min="4" max="4" width="12.125" customWidth="1"/>
    <col min="5" max="5" width="20" customWidth="1"/>
    <col min="6" max="6" width="17.5" customWidth="1"/>
    <col min="7" max="7" width="14.625" customWidth="1"/>
    <col min="8" max="8" width="9.25" customWidth="1"/>
    <col min="9" max="10" width="17.5" bestFit="1" customWidth="1"/>
    <col min="11" max="12" width="12.125" bestFit="1" customWidth="1"/>
    <col min="13" max="13" width="11.125" bestFit="1" customWidth="1"/>
    <col min="14" max="14" width="12" customWidth="1"/>
  </cols>
  <sheetData>
    <row r="1" spans="2:19" ht="5.45" customHeight="1" x14ac:dyDescent="0.3"/>
    <row r="2" spans="2:19" ht="35.25" x14ac:dyDescent="0.3">
      <c r="B2" s="5" t="s">
        <v>17</v>
      </c>
      <c r="C2" s="3"/>
    </row>
    <row r="3" spans="2:19" ht="19.5" x14ac:dyDescent="0.3">
      <c r="B3" s="14" t="s">
        <v>25</v>
      </c>
      <c r="C3" s="3"/>
    </row>
    <row r="4" spans="2:19" x14ac:dyDescent="0.3">
      <c r="B4" s="6" t="s">
        <v>2</v>
      </c>
      <c r="C4" s="6" t="s">
        <v>18</v>
      </c>
      <c r="D4" s="6" t="s">
        <v>19</v>
      </c>
      <c r="E4" s="6" t="s">
        <v>21</v>
      </c>
      <c r="F4" s="6"/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  <c r="M4" s="6" t="s">
        <v>67</v>
      </c>
      <c r="N4" s="53" t="s">
        <v>69</v>
      </c>
      <c r="O4" s="53" t="s">
        <v>68</v>
      </c>
      <c r="P4" s="6" t="s">
        <v>23</v>
      </c>
      <c r="Q4" s="6" t="s">
        <v>20</v>
      </c>
      <c r="R4" s="6" t="s">
        <v>22</v>
      </c>
      <c r="S4" s="6" t="s">
        <v>24</v>
      </c>
    </row>
    <row r="5" spans="2:19" x14ac:dyDescent="0.3">
      <c r="B5" s="7">
        <v>1</v>
      </c>
      <c r="C5" s="63" t="s">
        <v>83</v>
      </c>
      <c r="D5" s="66" t="s">
        <v>84</v>
      </c>
      <c r="E5" s="91" t="s">
        <v>85</v>
      </c>
      <c r="F5" s="84" t="str">
        <f t="shared" ref="F5:F23" si="0">D5&amp;" "&amp;E5</f>
        <v>부산은행 112-2063-5749-06</v>
      </c>
      <c r="G5" s="67" t="s">
        <v>86</v>
      </c>
      <c r="H5" s="83">
        <f>'지원금(주기준산정-4주기준지급)'!AG10</f>
        <v>1400000</v>
      </c>
      <c r="I5" s="73">
        <v>45530</v>
      </c>
      <c r="J5" s="75">
        <v>45541</v>
      </c>
      <c r="K5" s="75">
        <v>45544</v>
      </c>
      <c r="L5" s="75">
        <v>45597</v>
      </c>
      <c r="M5" s="75">
        <v>45575</v>
      </c>
      <c r="N5" s="82"/>
      <c r="O5" s="82"/>
      <c r="P5" s="82"/>
      <c r="Q5" s="10"/>
      <c r="R5" s="10"/>
      <c r="S5" s="10"/>
    </row>
    <row r="6" spans="2:19" x14ac:dyDescent="0.3">
      <c r="B6" s="7">
        <f t="shared" ref="B6:B26" si="1">B5+1</f>
        <v>2</v>
      </c>
      <c r="C6" s="51"/>
      <c r="D6" s="66"/>
      <c r="E6" s="91"/>
      <c r="F6" s="84"/>
      <c r="G6" s="67"/>
      <c r="H6" s="83"/>
      <c r="I6" s="73"/>
      <c r="J6" s="75"/>
      <c r="K6" s="75"/>
      <c r="L6" s="75"/>
      <c r="M6" s="75"/>
      <c r="N6" s="82"/>
      <c r="O6" s="82"/>
      <c r="P6" s="82"/>
      <c r="Q6" s="10"/>
      <c r="R6" s="10"/>
      <c r="S6" s="10"/>
    </row>
    <row r="7" spans="2:19" x14ac:dyDescent="0.3">
      <c r="B7" s="7">
        <f t="shared" si="1"/>
        <v>3</v>
      </c>
      <c r="C7" s="51"/>
      <c r="D7" s="66"/>
      <c r="E7" s="91"/>
      <c r="F7" s="84"/>
      <c r="G7" s="67"/>
      <c r="H7" s="83"/>
      <c r="I7" s="73"/>
      <c r="J7" s="75"/>
      <c r="K7" s="75"/>
      <c r="L7" s="75"/>
      <c r="M7" s="75"/>
      <c r="N7" s="82"/>
      <c r="O7" s="82"/>
      <c r="P7" s="82"/>
      <c r="Q7" s="10"/>
      <c r="R7" s="10"/>
      <c r="S7" s="10"/>
    </row>
    <row r="8" spans="2:19" x14ac:dyDescent="0.3">
      <c r="B8" s="7">
        <f t="shared" si="1"/>
        <v>4</v>
      </c>
      <c r="C8" s="51"/>
      <c r="D8" s="66"/>
      <c r="E8" s="92"/>
      <c r="F8" s="84"/>
      <c r="G8" s="67"/>
      <c r="H8" s="83"/>
      <c r="I8" s="73"/>
      <c r="J8" s="75"/>
      <c r="K8" s="75"/>
      <c r="L8" s="75"/>
      <c r="M8" s="75"/>
      <c r="N8" s="82"/>
      <c r="O8" s="82"/>
      <c r="P8" s="82"/>
      <c r="Q8" s="10"/>
      <c r="R8" s="10"/>
      <c r="S8" s="10"/>
    </row>
    <row r="9" spans="2:19" x14ac:dyDescent="0.3">
      <c r="B9" s="7">
        <f t="shared" si="1"/>
        <v>5</v>
      </c>
      <c r="C9" s="51"/>
      <c r="D9" s="66"/>
      <c r="E9" s="92"/>
      <c r="F9" s="84"/>
      <c r="G9" s="67"/>
      <c r="H9" s="83"/>
      <c r="I9" s="73"/>
      <c r="J9" s="75"/>
      <c r="K9" s="75"/>
      <c r="L9" s="75"/>
      <c r="M9" s="75"/>
      <c r="N9" s="82"/>
      <c r="O9" s="82"/>
      <c r="P9" s="82"/>
      <c r="Q9" s="10"/>
      <c r="R9" s="10"/>
      <c r="S9" s="10"/>
    </row>
    <row r="10" spans="2:19" x14ac:dyDescent="0.3">
      <c r="B10" s="7">
        <f t="shared" si="1"/>
        <v>6</v>
      </c>
      <c r="C10" s="51"/>
      <c r="D10" s="66"/>
      <c r="E10" s="92"/>
      <c r="F10" s="84"/>
      <c r="G10" s="67"/>
      <c r="H10" s="83"/>
      <c r="I10" s="73"/>
      <c r="J10" s="75"/>
      <c r="K10" s="75"/>
      <c r="L10" s="75"/>
      <c r="M10" s="75"/>
      <c r="N10" s="82"/>
      <c r="O10" s="82"/>
      <c r="P10" s="82"/>
      <c r="Q10" s="10"/>
      <c r="R10" s="10"/>
      <c r="S10" s="10"/>
    </row>
    <row r="11" spans="2:19" x14ac:dyDescent="0.3">
      <c r="B11" s="7">
        <f t="shared" si="1"/>
        <v>7</v>
      </c>
      <c r="C11" s="51"/>
      <c r="D11" s="66"/>
      <c r="E11" s="92"/>
      <c r="F11" s="84"/>
      <c r="G11" s="67"/>
      <c r="H11" s="83"/>
      <c r="I11" s="73"/>
      <c r="J11" s="75"/>
      <c r="K11" s="75"/>
      <c r="L11" s="75"/>
      <c r="M11" s="75"/>
      <c r="N11" s="82"/>
      <c r="O11" s="82"/>
      <c r="P11" s="82"/>
      <c r="Q11" s="10"/>
      <c r="R11" s="10"/>
      <c r="S11" s="10"/>
    </row>
    <row r="12" spans="2:19" x14ac:dyDescent="0.3">
      <c r="B12" s="7">
        <f t="shared" si="1"/>
        <v>8</v>
      </c>
      <c r="C12" s="51"/>
      <c r="D12" s="66"/>
      <c r="E12" s="92"/>
      <c r="F12" s="84"/>
      <c r="G12" s="67"/>
      <c r="H12" s="83"/>
      <c r="I12" s="73"/>
      <c r="J12" s="75"/>
      <c r="K12" s="75"/>
      <c r="L12" s="75"/>
      <c r="M12" s="75"/>
      <c r="N12" s="82"/>
      <c r="O12" s="82"/>
      <c r="P12" s="82"/>
      <c r="Q12" s="10"/>
      <c r="R12" s="10"/>
      <c r="S12" s="10"/>
    </row>
    <row r="13" spans="2:19" x14ac:dyDescent="0.3">
      <c r="B13" s="7">
        <f t="shared" si="1"/>
        <v>9</v>
      </c>
      <c r="C13" s="51"/>
      <c r="D13" s="68"/>
      <c r="E13" s="92"/>
      <c r="F13" s="84"/>
      <c r="G13" s="67"/>
      <c r="H13" s="83"/>
      <c r="I13" s="73"/>
      <c r="J13" s="75"/>
      <c r="K13" s="75"/>
      <c r="L13" s="75"/>
      <c r="M13" s="75"/>
      <c r="N13" s="82"/>
      <c r="O13" s="82"/>
      <c r="P13" s="82"/>
      <c r="Q13" s="10"/>
      <c r="R13" s="10"/>
      <c r="S13" s="10"/>
    </row>
    <row r="14" spans="2:19" x14ac:dyDescent="0.3">
      <c r="B14" s="7">
        <f t="shared" si="1"/>
        <v>10</v>
      </c>
      <c r="C14" s="64"/>
      <c r="D14" s="69"/>
      <c r="E14" s="92"/>
      <c r="F14" s="84"/>
      <c r="G14" s="67"/>
      <c r="H14" s="83"/>
      <c r="I14" s="73"/>
      <c r="J14" s="75"/>
      <c r="K14" s="75"/>
      <c r="L14" s="75"/>
      <c r="M14" s="75"/>
      <c r="N14" s="8"/>
      <c r="O14" s="8"/>
      <c r="P14" s="8"/>
      <c r="Q14" s="10"/>
      <c r="R14" s="10"/>
      <c r="S14" s="10"/>
    </row>
    <row r="15" spans="2:19" x14ac:dyDescent="0.3">
      <c r="B15" s="7">
        <f t="shared" si="1"/>
        <v>11</v>
      </c>
      <c r="C15" s="64"/>
      <c r="D15" s="70"/>
      <c r="E15" s="92"/>
      <c r="F15" s="84"/>
      <c r="G15" s="67"/>
      <c r="H15" s="83"/>
      <c r="I15" s="73"/>
      <c r="J15" s="75"/>
      <c r="K15" s="75"/>
      <c r="L15" s="75"/>
      <c r="M15" s="75"/>
      <c r="N15" s="8"/>
      <c r="O15" s="8"/>
      <c r="P15" s="8"/>
      <c r="Q15" s="10"/>
      <c r="R15" s="10"/>
      <c r="S15" s="10"/>
    </row>
    <row r="16" spans="2:19" x14ac:dyDescent="0.3">
      <c r="B16" s="7">
        <f t="shared" si="1"/>
        <v>12</v>
      </c>
      <c r="C16" s="64"/>
      <c r="D16" s="70"/>
      <c r="E16" s="92"/>
      <c r="F16" s="84"/>
      <c r="G16" s="67"/>
      <c r="H16" s="83"/>
      <c r="I16" s="73"/>
      <c r="J16" s="75"/>
      <c r="K16" s="75"/>
      <c r="L16" s="75"/>
      <c r="M16" s="75"/>
      <c r="N16" s="8"/>
      <c r="O16" s="8"/>
      <c r="P16" s="8"/>
      <c r="Q16" s="10"/>
      <c r="R16" s="10"/>
      <c r="S16" s="10"/>
    </row>
    <row r="17" spans="2:19" x14ac:dyDescent="0.3">
      <c r="B17" s="7">
        <f t="shared" si="1"/>
        <v>13</v>
      </c>
      <c r="C17" s="64"/>
      <c r="D17" s="70"/>
      <c r="E17" s="92"/>
      <c r="F17" s="84"/>
      <c r="G17" s="67"/>
      <c r="H17" s="83"/>
      <c r="I17" s="73"/>
      <c r="J17" s="75"/>
      <c r="K17" s="75"/>
      <c r="L17" s="75"/>
      <c r="M17" s="75"/>
      <c r="N17" s="8"/>
      <c r="O17" s="8"/>
      <c r="P17" s="8"/>
      <c r="Q17" s="10"/>
      <c r="R17" s="10"/>
      <c r="S17" s="10"/>
    </row>
    <row r="18" spans="2:19" x14ac:dyDescent="0.3">
      <c r="B18" s="7">
        <f t="shared" si="1"/>
        <v>14</v>
      </c>
      <c r="C18" s="65"/>
      <c r="D18" s="71"/>
      <c r="E18" s="92"/>
      <c r="F18" s="84"/>
      <c r="G18" s="67"/>
      <c r="H18" s="83"/>
      <c r="I18" s="73"/>
      <c r="J18" s="75"/>
      <c r="K18" s="75"/>
      <c r="L18" s="75"/>
      <c r="M18" s="75"/>
      <c r="N18" s="8"/>
      <c r="O18" s="8"/>
      <c r="P18" s="8"/>
      <c r="Q18" s="10"/>
      <c r="R18" s="10"/>
      <c r="S18" s="10"/>
    </row>
    <row r="19" spans="2:19" x14ac:dyDescent="0.3">
      <c r="B19" s="7">
        <f t="shared" si="1"/>
        <v>15</v>
      </c>
      <c r="C19" s="65"/>
      <c r="D19" s="71"/>
      <c r="E19" s="63"/>
      <c r="F19" s="84" t="str">
        <f t="shared" si="0"/>
        <v xml:space="preserve"> </v>
      </c>
      <c r="G19" s="67"/>
      <c r="H19" s="83"/>
      <c r="I19" s="74"/>
      <c r="J19" s="75"/>
      <c r="K19" s="75"/>
      <c r="L19" s="75"/>
      <c r="M19" s="75"/>
      <c r="N19" s="75"/>
      <c r="O19" s="8"/>
      <c r="P19" s="81"/>
      <c r="Q19" s="10"/>
      <c r="R19" s="10"/>
      <c r="S19" s="10"/>
    </row>
    <row r="20" spans="2:19" x14ac:dyDescent="0.3">
      <c r="B20" s="7">
        <f t="shared" si="1"/>
        <v>16</v>
      </c>
      <c r="C20" s="65"/>
      <c r="D20" s="71"/>
      <c r="E20" s="63"/>
      <c r="F20" s="84" t="str">
        <f t="shared" si="0"/>
        <v xml:space="preserve"> </v>
      </c>
      <c r="G20" s="67"/>
      <c r="H20" s="83"/>
      <c r="I20" s="74"/>
      <c r="J20" s="75"/>
      <c r="K20" s="75"/>
      <c r="L20" s="75"/>
      <c r="M20" s="75"/>
      <c r="N20" s="75"/>
      <c r="O20" s="8"/>
      <c r="P20" s="80"/>
      <c r="Q20" s="10"/>
      <c r="R20" s="10"/>
      <c r="S20" s="10"/>
    </row>
    <row r="21" spans="2:19" x14ac:dyDescent="0.3">
      <c r="B21" s="7">
        <f t="shared" si="1"/>
        <v>17</v>
      </c>
      <c r="C21" s="65"/>
      <c r="D21" s="71"/>
      <c r="E21" s="63"/>
      <c r="F21" s="84"/>
      <c r="G21" s="67"/>
      <c r="H21" s="72"/>
      <c r="I21" s="74"/>
      <c r="J21" s="75"/>
      <c r="K21" s="75"/>
      <c r="L21" s="75"/>
      <c r="M21" s="77"/>
      <c r="N21" s="79"/>
      <c r="O21" s="56"/>
      <c r="P21" s="80"/>
      <c r="Q21" s="10"/>
      <c r="R21" s="10"/>
      <c r="S21" s="10"/>
    </row>
    <row r="22" spans="2:19" x14ac:dyDescent="0.3">
      <c r="B22" s="7">
        <f t="shared" si="1"/>
        <v>18</v>
      </c>
      <c r="C22" s="8" t="s">
        <v>73</v>
      </c>
      <c r="D22" s="8" t="s">
        <v>77</v>
      </c>
      <c r="E22" s="54" t="s">
        <v>78</v>
      </c>
      <c r="F22" s="84" t="str">
        <f t="shared" si="0"/>
        <v>국민  357701-04-303493</v>
      </c>
      <c r="G22" s="16"/>
      <c r="H22" s="50">
        <v>2780000</v>
      </c>
      <c r="I22" s="73">
        <v>45530</v>
      </c>
      <c r="J22" s="75">
        <v>45541</v>
      </c>
      <c r="K22" s="75">
        <v>45544</v>
      </c>
      <c r="L22" s="75">
        <v>45597</v>
      </c>
      <c r="M22" s="75">
        <v>45575</v>
      </c>
      <c r="N22" s="85"/>
      <c r="O22" s="76"/>
      <c r="P22" s="87" t="s">
        <v>79</v>
      </c>
      <c r="Q22" s="10"/>
      <c r="R22" s="10"/>
      <c r="S22" s="10"/>
    </row>
    <row r="23" spans="2:19" x14ac:dyDescent="0.3">
      <c r="B23" s="7">
        <f t="shared" si="1"/>
        <v>19</v>
      </c>
      <c r="C23" s="8" t="s">
        <v>87</v>
      </c>
      <c r="D23" s="70" t="s">
        <v>84</v>
      </c>
      <c r="E23" s="54" t="s">
        <v>88</v>
      </c>
      <c r="F23" s="84" t="str">
        <f t="shared" si="0"/>
        <v>부산은행 112-2181-3263-09</v>
      </c>
      <c r="G23" s="55" t="s">
        <v>89</v>
      </c>
      <c r="H23" s="86">
        <v>1050000</v>
      </c>
      <c r="I23" s="73">
        <v>45530</v>
      </c>
      <c r="J23" s="75">
        <v>45541</v>
      </c>
      <c r="K23" s="75">
        <v>45544</v>
      </c>
      <c r="L23" s="75">
        <v>45597</v>
      </c>
      <c r="M23" s="75">
        <v>45575</v>
      </c>
      <c r="N23" s="78" t="s">
        <v>73</v>
      </c>
      <c r="O23" s="56"/>
      <c r="P23" s="90" t="s">
        <v>80</v>
      </c>
      <c r="Q23" s="88"/>
      <c r="R23" s="10"/>
      <c r="S23" s="10"/>
    </row>
    <row r="24" spans="2:19" x14ac:dyDescent="0.3">
      <c r="B24" s="7">
        <f t="shared" si="1"/>
        <v>20</v>
      </c>
      <c r="C24" s="8" t="s">
        <v>75</v>
      </c>
      <c r="D24" s="8" t="s">
        <v>76</v>
      </c>
      <c r="E24" s="54" t="s">
        <v>74</v>
      </c>
      <c r="F24" s="16" t="str">
        <f>D24&amp;" "&amp;E24</f>
        <v>우리은행 1002-837-815880</v>
      </c>
      <c r="G24" s="16" t="s">
        <v>81</v>
      </c>
      <c r="H24" s="50">
        <v>1027500</v>
      </c>
      <c r="I24" s="73">
        <v>45530</v>
      </c>
      <c r="J24" s="75">
        <v>45541</v>
      </c>
      <c r="K24" s="75">
        <v>45544</v>
      </c>
      <c r="L24" s="75">
        <v>45597</v>
      </c>
      <c r="M24" s="75">
        <v>45575</v>
      </c>
      <c r="N24" s="78" t="s">
        <v>73</v>
      </c>
      <c r="O24" s="56"/>
      <c r="P24" s="90" t="s">
        <v>80</v>
      </c>
      <c r="Q24" s="89"/>
      <c r="R24" s="10"/>
      <c r="S24" s="10"/>
    </row>
    <row r="25" spans="2:19" x14ac:dyDescent="0.3">
      <c r="B25" s="7">
        <f t="shared" si="1"/>
        <v>21</v>
      </c>
      <c r="C25" s="8"/>
      <c r="D25" s="8"/>
      <c r="E25" s="54"/>
      <c r="F25" s="16"/>
      <c r="G25" s="55"/>
      <c r="H25" s="86"/>
      <c r="I25" s="73"/>
      <c r="J25" s="75"/>
      <c r="K25" s="75"/>
      <c r="L25" s="75"/>
      <c r="M25" s="75"/>
      <c r="N25" s="78"/>
      <c r="O25" s="56"/>
      <c r="P25" s="90"/>
      <c r="Q25" s="89"/>
      <c r="R25" s="10"/>
      <c r="S25" s="10"/>
    </row>
    <row r="26" spans="2:19" x14ac:dyDescent="0.3">
      <c r="B26" s="7">
        <f t="shared" si="1"/>
        <v>22</v>
      </c>
      <c r="C26" s="8"/>
      <c r="D26" s="8"/>
      <c r="E26" s="54"/>
      <c r="F26" s="16"/>
      <c r="G26" s="16"/>
      <c r="H26" s="50"/>
      <c r="I26" s="73"/>
      <c r="J26" s="75"/>
      <c r="K26" s="75"/>
      <c r="L26" s="75"/>
      <c r="M26" s="75"/>
      <c r="N26" s="78"/>
      <c r="O26" s="56"/>
      <c r="P26" s="90"/>
      <c r="Q26" s="89"/>
      <c r="R26" s="10"/>
      <c r="S26" s="10"/>
    </row>
    <row r="27" spans="2:19" x14ac:dyDescent="0.3">
      <c r="B27" s="18"/>
      <c r="C27" s="16"/>
      <c r="D27" s="16"/>
      <c r="E27" s="19" t="s">
        <v>5</v>
      </c>
      <c r="F27" s="16"/>
      <c r="G27" s="16"/>
      <c r="H27" s="16"/>
      <c r="I27" s="16"/>
      <c r="J27" s="16"/>
      <c r="K27" s="16"/>
      <c r="L27" s="16"/>
      <c r="M27" s="16"/>
      <c r="N27" s="55"/>
      <c r="O27" s="55"/>
      <c r="P27" s="55"/>
      <c r="Q27" s="16"/>
      <c r="R27" s="12"/>
      <c r="S27" s="12"/>
    </row>
    <row r="28" spans="2:19" x14ac:dyDescent="0.3">
      <c r="B28" s="7" t="s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51"/>
      <c r="O28" s="52"/>
      <c r="P28" s="11"/>
      <c r="Q28" s="11"/>
      <c r="R28" s="12">
        <f>SUM(R5:R27)</f>
        <v>0</v>
      </c>
      <c r="S28" s="13" t="s"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  <pageSetUpPr fitToPage="1"/>
  </sheetPr>
  <dimension ref="B1:AV33"/>
  <sheetViews>
    <sheetView showGridLines="0" zoomScaleNormal="100" workbookViewId="0">
      <pane xSplit="4" ySplit="9" topLeftCell="E10" activePane="bottomRight" state="frozen"/>
      <selection pane="topRight" activeCell="E1" sqref="E1"/>
      <selection pane="bottomLeft" activeCell="A7" sqref="A7"/>
      <selection pane="bottomRight" activeCell="F16" sqref="F16"/>
    </sheetView>
  </sheetViews>
  <sheetFormatPr defaultRowHeight="16.5" x14ac:dyDescent="0.3"/>
  <cols>
    <col min="1" max="1" width="0.625" customWidth="1"/>
    <col min="2" max="2" width="3.5" customWidth="1"/>
    <col min="3" max="3" width="12" bestFit="1" customWidth="1"/>
    <col min="4" max="4" width="14.5" customWidth="1"/>
    <col min="5" max="7" width="6.25" customWidth="1"/>
    <col min="8" max="11" width="8.25" customWidth="1"/>
    <col min="12" max="12" width="7.25" customWidth="1"/>
    <col min="13" max="14" width="6.25" customWidth="1"/>
    <col min="15" max="16" width="10.75" customWidth="1"/>
    <col min="17" max="18" width="8.25" customWidth="1"/>
    <col min="19" max="19" width="6.25" customWidth="1"/>
    <col min="20" max="20" width="9.375" customWidth="1"/>
    <col min="21" max="21" width="10.25" customWidth="1"/>
    <col min="22" max="25" width="8.25" customWidth="1"/>
    <col min="26" max="28" width="6.25" customWidth="1"/>
    <col min="29" max="32" width="8.25" customWidth="1"/>
    <col min="33" max="34" width="12.625" customWidth="1"/>
    <col min="35" max="35" width="24.5" customWidth="1"/>
    <col min="36" max="36" width="11.25" customWidth="1"/>
    <col min="37" max="37" width="11.625" customWidth="1"/>
    <col min="38" max="38" width="16.125" customWidth="1"/>
    <col min="39" max="39" width="11.375" style="60" customWidth="1"/>
    <col min="42" max="42" width="2.375" customWidth="1"/>
    <col min="43" max="43" width="25.5" customWidth="1"/>
    <col min="44" max="44" width="10.5" customWidth="1"/>
    <col min="45" max="46" width="12.5" customWidth="1"/>
    <col min="47" max="47" width="12.25" customWidth="1"/>
    <col min="48" max="48" width="12" customWidth="1"/>
    <col min="49" max="49" width="8.75" bestFit="1" customWidth="1"/>
    <col min="50" max="50" width="14" customWidth="1"/>
    <col min="51" max="51" width="9.5" bestFit="1" customWidth="1"/>
  </cols>
  <sheetData>
    <row r="1" spans="2:48" ht="5.45" customHeight="1" thickBot="1" x14ac:dyDescent="0.35"/>
    <row r="2" spans="2:48" ht="35.25" x14ac:dyDescent="0.3">
      <c r="B2" s="5" t="s">
        <v>58</v>
      </c>
      <c r="C2" s="3"/>
      <c r="AQ2" s="24" t="s">
        <v>33</v>
      </c>
      <c r="AR2" s="32" t="s">
        <v>38</v>
      </c>
      <c r="AS2" s="25" t="s">
        <v>34</v>
      </c>
      <c r="AT2" s="46" t="s">
        <v>59</v>
      </c>
      <c r="AU2" s="26" t="s">
        <v>35</v>
      </c>
      <c r="AV2" s="57" t="s">
        <v>70</v>
      </c>
    </row>
    <row r="3" spans="2:48" ht="18" customHeight="1" x14ac:dyDescent="0.3">
      <c r="B3" s="14" t="s">
        <v>30</v>
      </c>
      <c r="C3" s="3"/>
      <c r="AQ3" s="27" t="s">
        <v>36</v>
      </c>
      <c r="AR3" s="33">
        <v>0.8</v>
      </c>
      <c r="AS3" s="23">
        <v>35</v>
      </c>
      <c r="AT3" s="47">
        <v>5</v>
      </c>
      <c r="AU3" s="28">
        <v>5</v>
      </c>
      <c r="AV3" s="58">
        <v>37500</v>
      </c>
    </row>
    <row r="4" spans="2:48" ht="18" customHeight="1" x14ac:dyDescent="0.3">
      <c r="C4" s="3" t="s">
        <v>3</v>
      </c>
      <c r="D4" s="4" t="s">
        <v>72</v>
      </c>
      <c r="E4" s="4"/>
      <c r="F4" s="4"/>
      <c r="G4" s="4"/>
      <c r="H4" s="4"/>
      <c r="I4" s="4"/>
      <c r="M4" s="3" t="s">
        <v>4</v>
      </c>
      <c r="N4" s="4" t="s">
        <v>0</v>
      </c>
      <c r="O4" s="4"/>
      <c r="P4" s="4"/>
      <c r="S4" s="3" t="s">
        <v>28</v>
      </c>
      <c r="T4" s="21">
        <f>AS3*10000</f>
        <v>350000</v>
      </c>
      <c r="U4" t="s">
        <v>31</v>
      </c>
      <c r="AA4" s="3" t="s">
        <v>56</v>
      </c>
      <c r="AB4" s="4">
        <v>4</v>
      </c>
      <c r="AC4" t="s">
        <v>57</v>
      </c>
      <c r="AI4" s="3"/>
      <c r="AJ4" s="17"/>
      <c r="AQ4" s="27" t="s">
        <v>39</v>
      </c>
      <c r="AR4" s="33">
        <v>0.7</v>
      </c>
      <c r="AS4" s="23">
        <v>31</v>
      </c>
      <c r="AT4" s="47">
        <v>0</v>
      </c>
      <c r="AU4" s="28">
        <v>5</v>
      </c>
      <c r="AV4" s="58">
        <v>33200</v>
      </c>
    </row>
    <row r="5" spans="2:48" ht="18" customHeight="1" x14ac:dyDescent="0.3">
      <c r="C5" s="3" t="s">
        <v>7</v>
      </c>
      <c r="D5" s="4" t="s">
        <v>8</v>
      </c>
      <c r="E5" s="4"/>
      <c r="F5" s="4"/>
      <c r="G5" s="4"/>
      <c r="H5" s="4"/>
      <c r="I5" s="4"/>
      <c r="M5" s="3" t="s">
        <v>16</v>
      </c>
      <c r="N5" s="4"/>
      <c r="O5" s="4"/>
      <c r="P5" s="4"/>
      <c r="S5" s="3" t="s">
        <v>29</v>
      </c>
      <c r="T5" s="21">
        <f>AU3*10000</f>
        <v>50000</v>
      </c>
      <c r="U5" t="s">
        <v>31</v>
      </c>
      <c r="AA5" s="3" t="s">
        <v>6</v>
      </c>
      <c r="AB5" s="4" t="s">
        <v>82</v>
      </c>
      <c r="AC5" s="4"/>
      <c r="AD5" s="4"/>
      <c r="AE5" s="4"/>
      <c r="AF5" s="4"/>
      <c r="AG5" s="4"/>
      <c r="AH5" s="4"/>
      <c r="AQ5" s="27" t="s">
        <v>40</v>
      </c>
      <c r="AR5" s="33">
        <v>0.6</v>
      </c>
      <c r="AS5" s="23">
        <v>24</v>
      </c>
      <c r="AT5" s="47">
        <v>0</v>
      </c>
      <c r="AU5" s="28">
        <v>4</v>
      </c>
      <c r="AV5" s="58">
        <v>25700</v>
      </c>
    </row>
    <row r="6" spans="2:48" ht="21.75" customHeight="1" thickBot="1" x14ac:dyDescent="0.35">
      <c r="B6" s="40"/>
      <c r="S6" s="3" t="s">
        <v>60</v>
      </c>
      <c r="T6" s="21">
        <f>AT3*10000</f>
        <v>50000</v>
      </c>
      <c r="U6" t="s">
        <v>31</v>
      </c>
      <c r="AQ6" s="27" t="s">
        <v>41</v>
      </c>
      <c r="AR6" s="33">
        <v>0.5</v>
      </c>
      <c r="AS6" s="23">
        <v>21</v>
      </c>
      <c r="AT6" s="47">
        <v>0</v>
      </c>
      <c r="AU6" s="28">
        <v>4</v>
      </c>
      <c r="AV6" s="58">
        <v>22500</v>
      </c>
    </row>
    <row r="7" spans="2:48" ht="21.75" customHeight="1" thickTop="1" thickBot="1" x14ac:dyDescent="0.35">
      <c r="D7" s="37" t="s">
        <v>46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5">
        <v>33460000</v>
      </c>
      <c r="P7" s="35"/>
      <c r="Q7" s="39" t="s">
        <v>45</v>
      </c>
      <c r="R7" s="39"/>
      <c r="S7" s="39"/>
      <c r="T7" s="39"/>
      <c r="U7" s="36">
        <v>5300000</v>
      </c>
      <c r="Z7" s="1" t="s">
        <v>44</v>
      </c>
      <c r="AA7" s="43" t="b">
        <f>AG18=O7</f>
        <v>0</v>
      </c>
      <c r="AB7" s="43" t="b">
        <f>AJ18=U7</f>
        <v>0</v>
      </c>
      <c r="AQ7" s="27" t="s">
        <v>42</v>
      </c>
      <c r="AR7" s="33">
        <v>0.4</v>
      </c>
      <c r="AS7" s="23">
        <v>18</v>
      </c>
      <c r="AT7" s="47">
        <v>0</v>
      </c>
      <c r="AU7" s="28">
        <v>3</v>
      </c>
      <c r="AV7" s="58">
        <v>19200</v>
      </c>
    </row>
    <row r="8" spans="2:48" ht="23.25" customHeight="1" thickTop="1" thickBot="1" x14ac:dyDescent="0.35">
      <c r="E8" s="42" t="s">
        <v>47</v>
      </c>
      <c r="F8" s="42"/>
      <c r="G8" s="42"/>
      <c r="H8" s="42"/>
      <c r="I8" s="42"/>
      <c r="J8" s="42"/>
      <c r="K8" s="42"/>
      <c r="L8" s="42" t="s">
        <v>48</v>
      </c>
      <c r="M8" s="42"/>
      <c r="N8" s="42"/>
      <c r="O8" s="42"/>
      <c r="P8" s="42"/>
      <c r="Q8" s="42"/>
      <c r="R8" s="42"/>
      <c r="S8" s="42" t="s">
        <v>49</v>
      </c>
      <c r="T8" s="42"/>
      <c r="U8" s="42"/>
      <c r="V8" s="42"/>
      <c r="W8" s="42"/>
      <c r="X8" s="42"/>
      <c r="Y8" s="42"/>
      <c r="Z8" s="42" t="s">
        <v>50</v>
      </c>
      <c r="AA8" s="42"/>
      <c r="AB8" s="42"/>
      <c r="AC8" s="42"/>
      <c r="AD8" s="42"/>
      <c r="AE8" s="42"/>
      <c r="AF8" s="42"/>
      <c r="AG8" s="42" t="s">
        <v>53</v>
      </c>
      <c r="AH8" s="42"/>
      <c r="AI8" s="42"/>
      <c r="AJ8" s="42"/>
      <c r="AK8" s="42"/>
      <c r="AL8" s="42"/>
      <c r="AM8" s="61"/>
      <c r="AQ8" s="29" t="s">
        <v>43</v>
      </c>
      <c r="AR8" s="34">
        <v>0.2</v>
      </c>
      <c r="AS8" s="30">
        <v>14</v>
      </c>
      <c r="AT8" s="48">
        <v>0</v>
      </c>
      <c r="AU8" s="31">
        <v>3</v>
      </c>
      <c r="AV8" s="59">
        <v>15000</v>
      </c>
    </row>
    <row r="9" spans="2:48" x14ac:dyDescent="0.3">
      <c r="B9" s="6" t="s">
        <v>2</v>
      </c>
      <c r="C9" s="6" t="s">
        <v>9</v>
      </c>
      <c r="D9" s="6" t="s">
        <v>10</v>
      </c>
      <c r="E9" s="41" t="s">
        <v>13</v>
      </c>
      <c r="F9" s="41" t="s">
        <v>14</v>
      </c>
      <c r="G9" s="41" t="s">
        <v>15</v>
      </c>
      <c r="H9" s="41" t="s">
        <v>32</v>
      </c>
      <c r="I9" s="41" t="s">
        <v>59</v>
      </c>
      <c r="J9" s="41" t="s">
        <v>37</v>
      </c>
      <c r="K9" s="41" t="s">
        <v>71</v>
      </c>
      <c r="L9" s="41" t="s">
        <v>13</v>
      </c>
      <c r="M9" s="41" t="s">
        <v>14</v>
      </c>
      <c r="N9" s="41" t="s">
        <v>15</v>
      </c>
      <c r="O9" s="41" t="s">
        <v>32</v>
      </c>
      <c r="P9" s="41" t="s">
        <v>59</v>
      </c>
      <c r="Q9" s="41" t="s">
        <v>37</v>
      </c>
      <c r="R9" s="41" t="s">
        <v>71</v>
      </c>
      <c r="S9" s="41" t="s">
        <v>13</v>
      </c>
      <c r="T9" s="41" t="s">
        <v>14</v>
      </c>
      <c r="U9" s="41" t="s">
        <v>15</v>
      </c>
      <c r="V9" s="41" t="s">
        <v>32</v>
      </c>
      <c r="W9" s="41" t="s">
        <v>59</v>
      </c>
      <c r="X9" s="41" t="s">
        <v>37</v>
      </c>
      <c r="Y9" s="41" t="s">
        <v>71</v>
      </c>
      <c r="Z9" s="41" t="s">
        <v>13</v>
      </c>
      <c r="AA9" s="41" t="s">
        <v>14</v>
      </c>
      <c r="AB9" s="41" t="s">
        <v>15</v>
      </c>
      <c r="AC9" s="41" t="s">
        <v>32</v>
      </c>
      <c r="AD9" s="41" t="s">
        <v>59</v>
      </c>
      <c r="AE9" s="41" t="s">
        <v>37</v>
      </c>
      <c r="AF9" s="41" t="s">
        <v>71</v>
      </c>
      <c r="AG9" s="6" t="s">
        <v>51</v>
      </c>
      <c r="AH9" s="41" t="s">
        <v>59</v>
      </c>
      <c r="AI9" s="6" t="s">
        <v>11</v>
      </c>
      <c r="AJ9" s="6" t="s">
        <v>52</v>
      </c>
      <c r="AK9" s="6" t="s">
        <v>27</v>
      </c>
      <c r="AL9" s="41" t="s">
        <v>26</v>
      </c>
      <c r="AM9" s="41" t="s">
        <v>71</v>
      </c>
      <c r="AN9" s="6" t="s">
        <v>55</v>
      </c>
      <c r="AO9" s="6" t="s">
        <v>54</v>
      </c>
    </row>
    <row r="10" spans="2:48" x14ac:dyDescent="0.3">
      <c r="B10" s="7">
        <v>1</v>
      </c>
      <c r="C10" s="63" t="s">
        <v>83</v>
      </c>
      <c r="D10" s="8" t="s">
        <v>73</v>
      </c>
      <c r="E10" s="8">
        <v>25</v>
      </c>
      <c r="F10" s="8">
        <v>25</v>
      </c>
      <c r="G10" s="15">
        <f>IFERROR(E10/F10, 0)</f>
        <v>1</v>
      </c>
      <c r="H10" s="2">
        <f t="shared" ref="H10:H16" si="0">IF($G10&gt;=$AR$3,$AS$3,IF($G10&gt;=$AR$4,$AS$4,IF($G10&gt;=$AR$5,$AS$5,IF($G10&gt;=$AR$6,$AS$6,IF($G10&gt;=$AR$7,$AS$7,IF($G10&gt;=$AR$8,$AS$8,0))))))*10000</f>
        <v>350000</v>
      </c>
      <c r="I10" s="2">
        <f>IF(AND(COUNTIFS(계좌!C:C, C10, 계좌!P:P, "체류비") &gt; 0),
    IF($G10&gt;=$AR$3,$AT$3,IF($G10&gt;=$AR$4,$AT$4,IF($G10&gt;=$AR$5,$AT$5,IF($G10&gt;=$AR$6,$AT$6,IF($G10&gt;=$AR$7,$AT$7,IF($G10&gt;=$AR$8,$AT$8,0))))))*10000,
    0)</f>
        <v>0</v>
      </c>
      <c r="J10" s="2">
        <f>IF($G10&gt;=$AR$3,$AU$3,IF($G10&gt;=$AR$4,$AU$4,IF($G10&gt;=$AR$5,$AU$5,IF($G10&gt;=$AR$6,$AU$6,IF($G10&gt;=$AR$7,$AU$7,IF($G10&gt;=$AR$8,$AU$8,0))))))*10000</f>
        <v>50000</v>
      </c>
      <c r="K10" s="2">
        <f>IF(G10&gt;=$AR$3,$AV$3,IF(G10&gt;=$AR$4,$AV$4,IF(G10&gt;=$AR$5,$AV$5,IF(G10&gt;=$AR$6,$AV$6,IF(G10&gt;=$AR$7,$AV$7,IF(G10&gt;=$AR$8,$AV$8,0))))))</f>
        <v>37500</v>
      </c>
      <c r="L10" s="8">
        <v>25</v>
      </c>
      <c r="M10" s="8">
        <v>25</v>
      </c>
      <c r="N10" s="15">
        <f>IFERROR(L10/M10, 0)</f>
        <v>1</v>
      </c>
      <c r="O10" s="2">
        <f t="shared" ref="O10:O16" si="1">IF($N10&gt;=$AR$3,$AS$3,IF($N10&gt;=$AR$4,$AS$4,IF($N10&gt;=$AR$5,$AS$5,IF($N10&gt;=$AR$6,$AS$6,IF($N10&gt;=$AR$7,$AS$7,IF($N10&gt;=$AR$8,$AS$8,0))))))*10000</f>
        <v>350000</v>
      </c>
      <c r="P10" s="2">
        <f>IF(AND(COUNTIFS(계좌!C:C, C10, 계좌!P:P, "체류비") &gt; 0),
    IF($N10&gt;=$AR$3,$AT$3,IF($N10&gt;=$AR$4,$AT$4,IF($N10&gt;=$AR$5,$AT$5,IF($N10&gt;=$AR$6,$AT$6,IF($N10&gt;=$AR$7,$AT$7,IF($N10&gt;=$AR$8,$AT$8,0))))))*10000,
    0)</f>
        <v>0</v>
      </c>
      <c r="Q10" s="2">
        <f t="shared" ref="Q10:Q16" si="2">IF($N10&gt;=$AR$3,$AU$3,IF($N10&gt;=$AR$4,$AU$4,IF($N10&gt;=$AR$5,$AU$5,IF($N10&gt;=$AR$6,$AU$6,IF($N10&gt;=$AR$7,$AU$7,IF($N10&gt;=$AR$8,$AU$8,0))))))*10000</f>
        <v>50000</v>
      </c>
      <c r="R10" s="2">
        <f>IF(N10&gt;=$AR$3,$AV$3,IF(N10&gt;=$AR$4,$AV$4,IF(N10&gt;=$AR$5,$AV$5,IF(N10&gt;=$AR$6,$AV$6,IF(N10&gt;=$AR$7,$AV$7,IF(N10&gt;=$AR$8,$AV$8,0))))))</f>
        <v>37500</v>
      </c>
      <c r="S10" s="8">
        <v>25</v>
      </c>
      <c r="T10" s="8">
        <v>25</v>
      </c>
      <c r="U10" s="15">
        <f>IFERROR(S10/T10, 0)</f>
        <v>1</v>
      </c>
      <c r="V10" s="2">
        <f t="shared" ref="V10:V16" si="3">IF($U10&gt;=$AR$3,$AS$3,IF($U10&gt;=$AR$4,$AS$4,IF($U10&gt;=$AR$5,$AS$5,IF($U10&gt;=$AR$6,$AS$6,IF($U10&gt;=$AR$7,$AS$7,IF($U10&gt;=$AR$8,$AS$8,0))))))*10000</f>
        <v>350000</v>
      </c>
      <c r="W10" s="2">
        <f>IF(AND(COUNTIFS(계좌!C:C, C10, 계좌!P:P, "체류비") &gt; 0),
    IF($U10&gt;=$AR$3,$AT$3,IF($U10&gt;=$AR$4,$AT$4,IF($U10&gt;=$AR$5,$AT$5,IF($U10&gt;=$AR$6,$AT$6,IF($U10&gt;=$AR$7,$AT$7,IF($U10&gt;=$AR$8,$AT$8,0))))))*10000,
    0)</f>
        <v>0</v>
      </c>
      <c r="X10" s="2">
        <f t="shared" ref="X10:X16" si="4">IF($U10&gt;=$AR$3,$AU$3,IF($U10&gt;=$AR$4,$AU$4,IF($U10&gt;=$AR$5,$AU$5,IF($U10&gt;=$AR$6,$AU$6,IF($U10&gt;=$AR$7,$AU$7,IF($U10&gt;=$AR$8,$AU$8,0))))))*10000</f>
        <v>50000</v>
      </c>
      <c r="Y10" s="2">
        <f>IF(U10&gt;=$AR$3,$AV$3,IF(U10&gt;=$AR$4,$AV$4,IF(U10&gt;=$AR$5,$AV$5,IF(U10&gt;=$AR$6,$AV$6,IF(U10&gt;=$AR$7,$AV$7,IF(U10&gt;=$AR$8,$AV$8,0))))))</f>
        <v>37500</v>
      </c>
      <c r="Z10" s="8">
        <v>25</v>
      </c>
      <c r="AA10" s="8">
        <v>25</v>
      </c>
      <c r="AB10" s="15">
        <f>IFERROR(Z10/AA10, 0)</f>
        <v>1</v>
      </c>
      <c r="AC10" s="2">
        <f t="shared" ref="AC10:AC16" si="5">IF($AB10&gt;=$AR$3,$AS$3,IF($AB10&gt;=$AR$4,$AS$4,IF($AB10&gt;=$AR$5,$AS$5,IF($AB10&gt;=$AR$6,$AS$6,IF($AB10&gt;=$AR$7,$AS$7,IF($AB10&gt;=$AR$8,$AS$8,0))))))*10000</f>
        <v>350000</v>
      </c>
      <c r="AD10" s="2">
        <f>IF(AND(COUNTIFS(계좌!C:C, C10, 계좌!P:P, "체류비") &gt; 0),
    IF($AB10&gt;=$AR$3,$AT$3,IF($AB10&gt;=$AR$4,$AT$4,IF($AB10&gt;=$AR$5,$AT$5,IF($AB10&gt;=$AR$6,$AT$6,IF($AB10&gt;=$AR$7,$AT$7,IF($AB10&gt;=$AR$8,$AT$8,0))))))*10000,
    0)</f>
        <v>0</v>
      </c>
      <c r="AE10" s="2">
        <f t="shared" ref="AE10:AE16" si="6">IF($AB10&gt;=$AR$3,$AU$3,IF($AB10&gt;=$AR$4,$AU$4,IF($AB10&gt;=$AR$5,$AU$5,IF($AB10&gt;=$AR$6,$AU$6,IF($AB10&gt;=$AR$7,$AU$7,IF($AB10&gt;=$AR$8,$AU$8,0))))))*10000</f>
        <v>50000</v>
      </c>
      <c r="AF10" s="2">
        <f>IF(AB10&gt;=$AR$3,$AV$3,IF(AB10&gt;=$AR$4,$AV$4,IF(AB10&gt;=$AR$5,$AV$5,IF(AB10&gt;=$AR$6,$AV$6,IF(AB10&gt;=$AR$7,$AV$7,IF(AB10&gt;=$AR$8,$AV$8,0))))))</f>
        <v>37500</v>
      </c>
      <c r="AG10" s="2">
        <f>SUM(H10,O10,V10,AC10)</f>
        <v>1400000</v>
      </c>
      <c r="AH10" s="49">
        <f>SUM(I10,P10,W10,AD10)</f>
        <v>0</v>
      </c>
      <c r="AI10" s="20" t="str">
        <f>VLOOKUP($C10,계좌!$C$5:$F$19,4,0)</f>
        <v>부산은행 112-2063-5749-06</v>
      </c>
      <c r="AJ10" s="2">
        <f>SUM(J10,Q10,X10,AE10)</f>
        <v>200000</v>
      </c>
      <c r="AK10" s="2">
        <f>SUMIF($D$10:$D$17,$D10,$AJ$10:$AJ$17)</f>
        <v>200000</v>
      </c>
      <c r="AL10" s="20" t="str">
        <f>VLOOKUP($D10,계좌!$C$22:$F$26,4,0)</f>
        <v>국민  357701-04-303493</v>
      </c>
      <c r="AM10" s="62">
        <f>SUM(K10,R10,Y10,AF10)</f>
        <v>150000</v>
      </c>
      <c r="AN10" s="45">
        <f>SUM(E10,L10,S10,Z10)/SUM(F10,M10,T10,AA10)</f>
        <v>1</v>
      </c>
      <c r="AO10" s="9"/>
    </row>
    <row r="11" spans="2:48" ht="16.5" customHeight="1" x14ac:dyDescent="0.3">
      <c r="B11" s="7">
        <f>B10+1</f>
        <v>2</v>
      </c>
      <c r="C11" s="51"/>
      <c r="D11" s="8"/>
      <c r="E11" s="8">
        <v>25</v>
      </c>
      <c r="F11" s="16">
        <f>$F$10</f>
        <v>25</v>
      </c>
      <c r="G11" s="15">
        <f t="shared" ref="G11:G16" si="7">IFERROR(E11/F11, 0)</f>
        <v>1</v>
      </c>
      <c r="H11" s="2">
        <f t="shared" si="0"/>
        <v>350000</v>
      </c>
      <c r="I11" s="2">
        <f>IF(AND(COUNTIFS(계좌!C:C, C11, 계좌!P:P, "체류비") &gt; 0),
    IF($G11&gt;=$AR$3,$AT$3,IF($G11&gt;=$AR$4,$AT$4,IF($G11&gt;=$AR$5,$AT$5,IF($G11&gt;=$AR$6,$AT$6,IF($G11&gt;=$AR$7,$AT$7,IF($G11&gt;=$AR$8,$AT$8,0))))))*10000,
    0)</f>
        <v>0</v>
      </c>
      <c r="J11" s="2">
        <f t="shared" ref="J11:J16" si="8">IF($G11&gt;=$AR$3,$AU$3,IF($G11&gt;=$AR$4,$AU$4,IF($G11&gt;=$AR$5,$AU$5,IF($G11&gt;=$AR$6,$AU$6,IF($G11&gt;=$AR$7,$AU$7,IF($G11&gt;=$AR$8,$AU$8,0))))))*10000</f>
        <v>50000</v>
      </c>
      <c r="K11" s="2">
        <f t="shared" ref="K11:K16" si="9">IF($G11&gt;=$AR$3,$AV$3,IF($G11&gt;=$AR$4,$AV$4,IF($G11&gt;=$AR$5,$AV$5,IF($G11&gt;=$AR$6,$AV$6,IF($G11&gt;=$AR$7,$AV$7,IF($G11&gt;=$AR$8,$AV$8,0))))))</f>
        <v>37500</v>
      </c>
      <c r="L11" s="8">
        <v>25</v>
      </c>
      <c r="M11" s="16">
        <f>$F$10</f>
        <v>25</v>
      </c>
      <c r="N11" s="15">
        <f t="shared" ref="N11:N16" si="10">IFERROR(L11/M11, 0)</f>
        <v>1</v>
      </c>
      <c r="O11" s="2">
        <f t="shared" si="1"/>
        <v>350000</v>
      </c>
      <c r="P11" s="2">
        <f>IF(AND(COUNTIFS(계좌!C:C, C11, 계좌!P:P, "체류비") &gt; 0),
    IF($N11&gt;=$AR$3,$AT$3,IF($N11&gt;=$AR$4,$AT$4,IF($N11&gt;=$AR$5,$AT$5,IF($N11&gt;=$AR$6,$AT$6,IF($N11&gt;=$AR$7,$AT$7,IF($N11&gt;=$AR$8,$AT$8,0))))))*10000,
    0)</f>
        <v>0</v>
      </c>
      <c r="Q11" s="2">
        <f t="shared" si="2"/>
        <v>50000</v>
      </c>
      <c r="R11" s="2">
        <f t="shared" ref="R11:R16" si="11">IF(N11&gt;=$AR$3,$AV$3,IF(N11&gt;=$AR$4,$AV$4,IF(N11&gt;=$AR$5,$AV$5,IF(N11&gt;=$AR$6,$AV$6,IF(N11&gt;=$AR$7,$AV$7,IF(N11&gt;=$AR$8,$AV$8,0))))))</f>
        <v>37500</v>
      </c>
      <c r="S11" s="8">
        <v>25</v>
      </c>
      <c r="T11" s="16">
        <f t="shared" ref="T11:T16" si="12">$F$10</f>
        <v>25</v>
      </c>
      <c r="U11" s="15">
        <f>IFERROR(S11/T11, 0)</f>
        <v>1</v>
      </c>
      <c r="V11" s="2">
        <f t="shared" si="3"/>
        <v>350000</v>
      </c>
      <c r="W11" s="2">
        <f>IF(AND(COUNTIFS(계좌!C:C, C11, 계좌!P:P, "체류비") &gt; 0),
    IF($U11&gt;=$AR$3,$AT$3,IF($U11&gt;=$AR$4,$AT$4,IF($U11&gt;=$AR$5,$AT$5,IF($U11&gt;=$AR$6,$AT$6,IF($U11&gt;=$AR$7,$AT$7,IF($U11&gt;=$AR$8,$AT$8,0))))))*10000,
    0)</f>
        <v>0</v>
      </c>
      <c r="X11" s="2">
        <f>IF($U11&gt;=$AR$3,$AU$3,IF($U11&gt;=$AR$4,$AU$4,IF($U11&gt;=$AR$5,$AU$5,IF($U11&gt;=$AR$6,$AU$6,IF($U11&gt;=$AR$7,$AU$7,IF($U11&gt;=$AR$8,$AU$8,0))))))*10000</f>
        <v>50000</v>
      </c>
      <c r="Y11" s="2">
        <f t="shared" ref="Y11:Y16" si="13">IF(U11&gt;=$AR$3,$AV$3,IF(U11&gt;=$AR$4,$AV$4,IF(U11&gt;=$AR$5,$AV$5,IF(U11&gt;=$AR$6,$AV$6,IF(U11&gt;=$AR$7,$AV$7,IF(U11&gt;=$AR$8,$AV$8,0))))))</f>
        <v>37500</v>
      </c>
      <c r="Z11" s="8">
        <v>25</v>
      </c>
      <c r="AA11" s="16">
        <f t="shared" ref="AA11:AA16" si="14">$F$10</f>
        <v>25</v>
      </c>
      <c r="AB11" s="15">
        <f t="shared" ref="AB11:AB16" si="15">IFERROR(Z11/AA11, 0)</f>
        <v>1</v>
      </c>
      <c r="AC11" s="2">
        <f t="shared" si="5"/>
        <v>350000</v>
      </c>
      <c r="AD11" s="2">
        <f>IF(AND(COUNTIFS(계좌!C:C, C11, 계좌!P:P, "체류비") &gt; 0),
    IF($AB11&gt;=$AR$3,$AT$3,IF($AB11&gt;=$AR$4,$AT$4,IF($AB11&gt;=$AR$5,$AT$5,IF($AB11&gt;=$AR$6,$AT$6,IF($AB11&gt;=$AR$7,$AT$7,IF($AB11&gt;=$AR$8,$AT$8,0))))))*10000,
    0)</f>
        <v>0</v>
      </c>
      <c r="AE11" s="2">
        <f t="shared" si="6"/>
        <v>50000</v>
      </c>
      <c r="AF11" s="2">
        <f t="shared" ref="AF11:AF16" si="16">IF(AB11&gt;=$AR$3,$AV$3,IF(AB11&gt;=$AR$4,$AV$4,IF(AB11&gt;=$AR$5,$AV$5,IF(AB11&gt;=$AR$6,$AV$6,IF(AB11&gt;=$AR$7,$AV$7,IF(AB11&gt;=$AR$8,$AV$8,0))))))</f>
        <v>37500</v>
      </c>
      <c r="AG11" s="2">
        <f t="shared" ref="AG11:AG16" si="17">SUM(H11,O11,V11,AC11)</f>
        <v>1400000</v>
      </c>
      <c r="AH11" s="49">
        <f t="shared" ref="AH11:AH16" si="18">SUM(I11,P11,W11,AD11)</f>
        <v>0</v>
      </c>
      <c r="AI11" s="20" t="e">
        <f>VLOOKUP($C11,계좌!$C$5:$F$19,4,0)</f>
        <v>#N/A</v>
      </c>
      <c r="AJ11" s="2">
        <f t="shared" ref="AJ11:AJ16" si="19">SUM(J11,Q11,X11,AE11)</f>
        <v>200000</v>
      </c>
      <c r="AK11" s="2">
        <f>SUMIF($D$10:$D$17,$D11,$AJ$10:$AJ$17)</f>
        <v>0</v>
      </c>
      <c r="AL11" s="20" t="e">
        <f>VLOOKUP($D11,계좌!$C$20:$F$26,4,0)</f>
        <v>#N/A</v>
      </c>
      <c r="AM11" s="62">
        <f t="shared" ref="AM11:AM16" si="20">SUM(K11,R11,Y11,AF11)</f>
        <v>150000</v>
      </c>
      <c r="AN11" s="45">
        <v>0.5</v>
      </c>
      <c r="AO11" s="9"/>
      <c r="AV11" s="22"/>
    </row>
    <row r="12" spans="2:48" x14ac:dyDescent="0.3">
      <c r="B12" s="7">
        <f t="shared" ref="B12:B16" si="21">B11+1</f>
        <v>3</v>
      </c>
      <c r="C12" s="51"/>
      <c r="D12" s="8"/>
      <c r="E12" s="8">
        <v>25</v>
      </c>
      <c r="F12" s="16">
        <f t="shared" ref="F12:F16" si="22">$F$10</f>
        <v>25</v>
      </c>
      <c r="G12" s="15">
        <f t="shared" si="7"/>
        <v>1</v>
      </c>
      <c r="H12" s="2">
        <f t="shared" si="0"/>
        <v>350000</v>
      </c>
      <c r="I12" s="2">
        <f>IF(AND(COUNTIFS(계좌!C:C, C12, 계좌!P:P, "체류비") &gt; 0),
    IF($G12&gt;=$AR$3,$AT$3,IF($G12&gt;=$AR$4,$AT$4,IF($G12&gt;=$AR$5,$AT$5,IF($G12&gt;=$AR$6,$AT$6,IF($G12&gt;=$AR$7,$AT$7,IF($G12&gt;=$AR$8,$AT$8,0))))))*10000,
    0)</f>
        <v>0</v>
      </c>
      <c r="J12" s="2">
        <f t="shared" si="8"/>
        <v>50000</v>
      </c>
      <c r="K12" s="2">
        <f t="shared" si="9"/>
        <v>37500</v>
      </c>
      <c r="L12" s="8">
        <v>25</v>
      </c>
      <c r="M12" s="16">
        <f t="shared" ref="M12:M16" si="23">$F$10</f>
        <v>25</v>
      </c>
      <c r="N12" s="15">
        <f t="shared" si="10"/>
        <v>1</v>
      </c>
      <c r="O12" s="2">
        <f t="shared" si="1"/>
        <v>350000</v>
      </c>
      <c r="P12" s="2">
        <f>IF(AND(COUNTIFS(계좌!C:C, C12, 계좌!P:P, "체류비") &gt; 0),
    IF($N12&gt;=$AR$3,$AT$3,IF($N12&gt;=$AR$4,$AT$4,IF($N12&gt;=$AR$5,$AT$5,IF($N12&gt;=$AR$6,$AT$6,IF($N12&gt;=$AR$7,$AT$7,IF($N12&gt;=$AR$8,$AT$8,0))))))*10000,
    0)</f>
        <v>0</v>
      </c>
      <c r="Q12" s="2">
        <f t="shared" si="2"/>
        <v>50000</v>
      </c>
      <c r="R12" s="2">
        <f t="shared" si="11"/>
        <v>37500</v>
      </c>
      <c r="S12" s="8">
        <v>25</v>
      </c>
      <c r="T12" s="16">
        <f t="shared" si="12"/>
        <v>25</v>
      </c>
      <c r="U12" s="15">
        <f t="shared" ref="U12:U16" si="24">IFERROR(S12/T12, 0)</f>
        <v>1</v>
      </c>
      <c r="V12" s="2">
        <f t="shared" si="3"/>
        <v>350000</v>
      </c>
      <c r="W12" s="2">
        <f>IF(AND(COUNTIFS(계좌!C:C, C12, 계좌!P:P, "체류비") &gt; 0),
    IF($U12&gt;=$AR$3,$AT$3,IF($U12&gt;=$AR$4,$AT$4,IF($U12&gt;=$AR$5,$AT$5,IF($U12&gt;=$AR$6,$AT$6,IF($U12&gt;=$AR$7,$AT$7,IF($U12&gt;=$AR$8,$AT$8,0))))))*10000,
    0)</f>
        <v>0</v>
      </c>
      <c r="X12" s="2">
        <f t="shared" si="4"/>
        <v>50000</v>
      </c>
      <c r="Y12" s="2">
        <f t="shared" si="13"/>
        <v>37500</v>
      </c>
      <c r="Z12" s="8">
        <v>25</v>
      </c>
      <c r="AA12" s="16">
        <f t="shared" si="14"/>
        <v>25</v>
      </c>
      <c r="AB12" s="15">
        <f t="shared" si="15"/>
        <v>1</v>
      </c>
      <c r="AC12" s="2">
        <f t="shared" si="5"/>
        <v>350000</v>
      </c>
      <c r="AD12" s="2">
        <f>IF(AND(COUNTIFS(계좌!C:C, C12, 계좌!P:P, "체류비") &gt; 0),
    IF($AB12&gt;=$AR$3,$AT$3,IF($AB12&gt;=$AR$4,$AT$4,IF($AB12&gt;=$AR$5,$AT$5,IF($AB12&gt;=$AR$6,$AT$6,IF($AB12&gt;=$AR$7,$AT$7,IF($AB12&gt;=$AR$8,$AT$8,0))))))*10000,
    0)</f>
        <v>0</v>
      </c>
      <c r="AE12" s="2">
        <f t="shared" si="6"/>
        <v>50000</v>
      </c>
      <c r="AF12" s="2">
        <f t="shared" si="16"/>
        <v>37500</v>
      </c>
      <c r="AG12" s="2">
        <f t="shared" si="17"/>
        <v>1400000</v>
      </c>
      <c r="AH12" s="49">
        <f t="shared" si="18"/>
        <v>0</v>
      </c>
      <c r="AI12" s="20" t="e">
        <f>VLOOKUP($C12,계좌!$C$5:$F$19,4,0)</f>
        <v>#N/A</v>
      </c>
      <c r="AJ12" s="2">
        <f t="shared" si="19"/>
        <v>200000</v>
      </c>
      <c r="AK12" s="2">
        <f>SUMIF($D$10:$D$17,$D12,$AJ$10:$AJ$17)</f>
        <v>0</v>
      </c>
      <c r="AL12" s="20" t="e">
        <f>VLOOKUP($D12,계좌!$C$20:$F$26,4,0)</f>
        <v>#N/A</v>
      </c>
      <c r="AM12" s="62">
        <f t="shared" si="20"/>
        <v>150000</v>
      </c>
      <c r="AN12" s="45">
        <f t="shared" ref="AN12:AN16" si="25">SUM(E12,L12,S12,Z12)/SUM(F12,M12,T12,AA12)</f>
        <v>1</v>
      </c>
      <c r="AO12" s="10"/>
      <c r="AV12" s="22"/>
    </row>
    <row r="13" spans="2:48" x14ac:dyDescent="0.3">
      <c r="B13" s="7">
        <f t="shared" si="21"/>
        <v>4</v>
      </c>
      <c r="C13" s="51"/>
      <c r="D13" s="8"/>
      <c r="E13" s="8">
        <v>25</v>
      </c>
      <c r="F13" s="16">
        <f t="shared" si="22"/>
        <v>25</v>
      </c>
      <c r="G13" s="15">
        <f t="shared" si="7"/>
        <v>1</v>
      </c>
      <c r="H13" s="2">
        <f t="shared" si="0"/>
        <v>350000</v>
      </c>
      <c r="I13" s="2">
        <f>IF(AND(COUNTIFS(계좌!C:C, C13, 계좌!P:P, "체류비") &gt; 0),
    IF($G13&gt;=$AR$3,$AT$3,IF($G13&gt;=$AR$4,$AT$4,IF($G13&gt;=$AR$5,$AT$5,IF($G13&gt;=$AR$6,$AT$6,IF($G13&gt;=$AR$7,$AT$7,IF($G13&gt;=$AR$8,$AT$8,0))))))*10000,
    0)</f>
        <v>0</v>
      </c>
      <c r="J13" s="2">
        <f t="shared" si="8"/>
        <v>50000</v>
      </c>
      <c r="K13" s="2">
        <f t="shared" si="9"/>
        <v>37500</v>
      </c>
      <c r="L13" s="8">
        <v>25</v>
      </c>
      <c r="M13" s="16">
        <f t="shared" si="23"/>
        <v>25</v>
      </c>
      <c r="N13" s="15">
        <f t="shared" si="10"/>
        <v>1</v>
      </c>
      <c r="O13" s="2">
        <f t="shared" si="1"/>
        <v>350000</v>
      </c>
      <c r="P13" s="2">
        <f>IF(AND(COUNTIFS(계좌!C:C, C13, 계좌!P:P, "체류비") &gt; 0),
    IF($N13&gt;=$AR$3,$AT$3,IF($N13&gt;=$AR$4,$AT$4,IF($N13&gt;=$AR$5,$AT$5,IF($N13&gt;=$AR$6,$AT$6,IF($N13&gt;=$AR$7,$AT$7,IF($N13&gt;=$AR$8,$AT$8,0))))))*10000,
    0)</f>
        <v>0</v>
      </c>
      <c r="Q13" s="2">
        <f t="shared" si="2"/>
        <v>50000</v>
      </c>
      <c r="R13" s="2">
        <f t="shared" si="11"/>
        <v>37500</v>
      </c>
      <c r="S13" s="8">
        <v>25</v>
      </c>
      <c r="T13" s="16">
        <f t="shared" si="12"/>
        <v>25</v>
      </c>
      <c r="U13" s="15">
        <f t="shared" si="24"/>
        <v>1</v>
      </c>
      <c r="V13" s="2">
        <f t="shared" si="3"/>
        <v>350000</v>
      </c>
      <c r="W13" s="2">
        <f>IF(AND(COUNTIFS(계좌!C:C, C13, 계좌!P:P, "체류비") &gt; 0),
    IF($U13&gt;=$AR$3,$AT$3,IF($U13&gt;=$AR$4,$AT$4,IF($U13&gt;=$AR$5,$AT$5,IF($U13&gt;=$AR$6,$AT$6,IF($U13&gt;=$AR$7,$AT$7,IF($U13&gt;=$AR$8,$AT$8,0))))))*10000,
    0)</f>
        <v>0</v>
      </c>
      <c r="X13" s="2">
        <f t="shared" si="4"/>
        <v>50000</v>
      </c>
      <c r="Y13" s="2">
        <f t="shared" si="13"/>
        <v>37500</v>
      </c>
      <c r="Z13" s="8">
        <v>25</v>
      </c>
      <c r="AA13" s="16">
        <f t="shared" si="14"/>
        <v>25</v>
      </c>
      <c r="AB13" s="15">
        <f t="shared" si="15"/>
        <v>1</v>
      </c>
      <c r="AC13" s="2">
        <f t="shared" si="5"/>
        <v>350000</v>
      </c>
      <c r="AD13" s="2">
        <f>IF(AND(COUNTIFS(계좌!C:C, C13, 계좌!P:P, "체류비") &gt; 0),
    IF($AB13&gt;=$AR$3,$AT$3,IF($AB13&gt;=$AR$4,$AT$4,IF($AB13&gt;=$AR$5,$AT$5,IF($AB13&gt;=$AR$6,$AT$6,IF($AB13&gt;=$AR$7,$AT$7,IF($AB13&gt;=$AR$8,$AT$8,0))))))*10000,
    0)</f>
        <v>0</v>
      </c>
      <c r="AE13" s="2">
        <f t="shared" si="6"/>
        <v>50000</v>
      </c>
      <c r="AF13" s="2">
        <f t="shared" si="16"/>
        <v>37500</v>
      </c>
      <c r="AG13" s="2">
        <f t="shared" si="17"/>
        <v>1400000</v>
      </c>
      <c r="AH13" s="49">
        <f t="shared" si="18"/>
        <v>0</v>
      </c>
      <c r="AI13" s="20" t="e">
        <f>VLOOKUP($C13,계좌!$C$5:$F$19,4,0)</f>
        <v>#N/A</v>
      </c>
      <c r="AJ13" s="2">
        <f t="shared" si="19"/>
        <v>200000</v>
      </c>
      <c r="AK13" s="2">
        <f>SUMIF($D$10:$D$17,$D13,$AJ$10:$AJ$17)</f>
        <v>0</v>
      </c>
      <c r="AL13" s="20" t="e">
        <f>VLOOKUP($D13,계좌!$C$20:$F$26,4,0)</f>
        <v>#N/A</v>
      </c>
      <c r="AM13" s="62">
        <f t="shared" si="20"/>
        <v>150000</v>
      </c>
      <c r="AN13" s="45">
        <v>0.5</v>
      </c>
      <c r="AO13" s="10"/>
      <c r="AV13" s="22"/>
    </row>
    <row r="14" spans="2:48" x14ac:dyDescent="0.3">
      <c r="B14" s="7">
        <f t="shared" si="21"/>
        <v>5</v>
      </c>
      <c r="C14" s="51"/>
      <c r="D14" s="8"/>
      <c r="E14" s="8">
        <v>25</v>
      </c>
      <c r="F14" s="16">
        <f t="shared" si="22"/>
        <v>25</v>
      </c>
      <c r="G14" s="15">
        <f t="shared" si="7"/>
        <v>1</v>
      </c>
      <c r="H14" s="2">
        <f t="shared" si="0"/>
        <v>350000</v>
      </c>
      <c r="I14" s="2">
        <f>IF(AND(COUNTIFS(계좌!C:C, C14, 계좌!P:P, "체류비") &gt; 0),
    IF($G14&gt;=$AR$3,$AT$3,IF($G14&gt;=$AR$4,$AT$4,IF($G14&gt;=$AR$5,$AT$5,IF($G14&gt;=$AR$6,$AT$6,IF($G14&gt;=$AR$7,$AT$7,IF($G14&gt;=$AR$8,$AT$8,0))))))*10000,
    0)</f>
        <v>0</v>
      </c>
      <c r="J14" s="2">
        <f t="shared" si="8"/>
        <v>50000</v>
      </c>
      <c r="K14" s="2">
        <f t="shared" si="9"/>
        <v>37500</v>
      </c>
      <c r="L14" s="8">
        <v>25</v>
      </c>
      <c r="M14" s="16">
        <f t="shared" si="23"/>
        <v>25</v>
      </c>
      <c r="N14" s="15">
        <f t="shared" si="10"/>
        <v>1</v>
      </c>
      <c r="O14" s="2">
        <f t="shared" si="1"/>
        <v>350000</v>
      </c>
      <c r="P14" s="2">
        <f>IF(AND(COUNTIFS(계좌!C:C, C14, 계좌!P:P, "체류비") &gt; 0),
    IF($N14&gt;=$AR$3,$AT$3,IF($N14&gt;=$AR$4,$AT$4,IF($N14&gt;=$AR$5,$AT$5,IF($N14&gt;=$AR$6,$AT$6,IF($N14&gt;=$AR$7,$AT$7,IF($N14&gt;=$AR$8,$AT$8,0))))))*10000,
    0)</f>
        <v>0</v>
      </c>
      <c r="Q14" s="2">
        <f t="shared" si="2"/>
        <v>50000</v>
      </c>
      <c r="R14" s="2">
        <f t="shared" si="11"/>
        <v>37500</v>
      </c>
      <c r="S14" s="8">
        <v>25</v>
      </c>
      <c r="T14" s="16">
        <f t="shared" si="12"/>
        <v>25</v>
      </c>
      <c r="U14" s="15">
        <f t="shared" si="24"/>
        <v>1</v>
      </c>
      <c r="V14" s="2">
        <f t="shared" si="3"/>
        <v>350000</v>
      </c>
      <c r="W14" s="2">
        <f>IF(AND(COUNTIFS(계좌!C:C, C14, 계좌!P:P, "체류비") &gt; 0),
    IF($U14&gt;=$AR$3,$AT$3,IF($U14&gt;=$AR$4,$AT$4,IF($U14&gt;=$AR$5,$AT$5,IF($U14&gt;=$AR$6,$AT$6,IF($U14&gt;=$AR$7,$AT$7,IF($U14&gt;=$AR$8,$AT$8,0))))))*10000,
    0)</f>
        <v>0</v>
      </c>
      <c r="X14" s="2">
        <f t="shared" si="4"/>
        <v>50000</v>
      </c>
      <c r="Y14" s="2">
        <f t="shared" si="13"/>
        <v>37500</v>
      </c>
      <c r="Z14" s="8">
        <v>25</v>
      </c>
      <c r="AA14" s="16">
        <f t="shared" si="14"/>
        <v>25</v>
      </c>
      <c r="AB14" s="15">
        <f t="shared" si="15"/>
        <v>1</v>
      </c>
      <c r="AC14" s="2">
        <f t="shared" si="5"/>
        <v>350000</v>
      </c>
      <c r="AD14" s="2">
        <f>IF(AND(COUNTIFS(계좌!C:C, C14, 계좌!P:P, "체류비") &gt; 0),
    IF($AB14&gt;=$AR$3,$AT$3,IF($AB14&gt;=$AR$4,$AT$4,IF($AB14&gt;=$AR$5,$AT$5,IF($AB14&gt;=$AR$6,$AT$6,IF($AB14&gt;=$AR$7,$AT$7,IF($AB14&gt;=$AR$8,$AT$8,0))))))*10000,
    0)</f>
        <v>0</v>
      </c>
      <c r="AE14" s="2">
        <f t="shared" si="6"/>
        <v>50000</v>
      </c>
      <c r="AF14" s="2">
        <f t="shared" si="16"/>
        <v>37500</v>
      </c>
      <c r="AG14" s="2">
        <f t="shared" si="17"/>
        <v>1400000</v>
      </c>
      <c r="AH14" s="49">
        <f t="shared" si="18"/>
        <v>0</v>
      </c>
      <c r="AI14" s="20" t="e">
        <f>VLOOKUP($C14,계좌!$C$5:$F$19,4,0)</f>
        <v>#N/A</v>
      </c>
      <c r="AJ14" s="2">
        <f t="shared" si="19"/>
        <v>200000</v>
      </c>
      <c r="AK14" s="2">
        <f>SUMIF($D$10:$D$17,$D14,$AJ$10:$AJ$17)</f>
        <v>0</v>
      </c>
      <c r="AL14" s="20" t="e">
        <f>VLOOKUP($D14,계좌!$C$20:$F$26,4,0)</f>
        <v>#N/A</v>
      </c>
      <c r="AM14" s="62">
        <f t="shared" si="20"/>
        <v>150000</v>
      </c>
      <c r="AN14" s="45">
        <f t="shared" si="25"/>
        <v>1</v>
      </c>
      <c r="AO14" s="10"/>
      <c r="AV14" s="22"/>
    </row>
    <row r="15" spans="2:48" x14ac:dyDescent="0.3">
      <c r="B15" s="7">
        <f t="shared" si="21"/>
        <v>6</v>
      </c>
      <c r="C15" s="51"/>
      <c r="D15" s="8"/>
      <c r="E15" s="8">
        <v>25</v>
      </c>
      <c r="F15" s="16">
        <f t="shared" si="22"/>
        <v>25</v>
      </c>
      <c r="G15" s="15">
        <f>IFERROR(E15/F15, 0)</f>
        <v>1</v>
      </c>
      <c r="H15" s="2">
        <f t="shared" si="0"/>
        <v>350000</v>
      </c>
      <c r="I15" s="2">
        <f>IF(AND(COUNTIFS(계좌!C:C, C15, 계좌!P:P, "체류비") &gt; 0),
    IF($G15&gt;=$AR$3,$AT$3,IF($G15&gt;=$AR$4,$AT$4,IF($G15&gt;=$AR$5,$AT$5,IF($G15&gt;=$AR$6,$AT$6,IF($G15&gt;=$AR$7,$AT$7,IF($G15&gt;=$AR$8,$AT$8,0))))))*10000,
    0)</f>
        <v>0</v>
      </c>
      <c r="J15" s="2">
        <f t="shared" si="8"/>
        <v>50000</v>
      </c>
      <c r="K15" s="2">
        <f t="shared" si="9"/>
        <v>37500</v>
      </c>
      <c r="L15" s="8">
        <v>25</v>
      </c>
      <c r="M15" s="16">
        <f t="shared" si="23"/>
        <v>25</v>
      </c>
      <c r="N15" s="15">
        <f t="shared" si="10"/>
        <v>1</v>
      </c>
      <c r="O15" s="2">
        <f t="shared" si="1"/>
        <v>350000</v>
      </c>
      <c r="P15" s="2">
        <f>IF(AND(COUNTIFS(계좌!C:C, C15, 계좌!P:P, "체류비") &gt; 0),
    IF($N15&gt;=$AR$3,$AT$3,IF($N15&gt;=$AR$4,$AT$4,IF($N15&gt;=$AR$5,$AT$5,IF($N15&gt;=$AR$6,$AT$6,IF($N15&gt;=$AR$7,$AT$7,IF($N15&gt;=$AR$8,$AT$8,0))))))*10000,
    0)</f>
        <v>0</v>
      </c>
      <c r="Q15" s="2">
        <f t="shared" si="2"/>
        <v>50000</v>
      </c>
      <c r="R15" s="2">
        <f t="shared" si="11"/>
        <v>37500</v>
      </c>
      <c r="S15" s="8">
        <v>25</v>
      </c>
      <c r="T15" s="16">
        <f t="shared" si="12"/>
        <v>25</v>
      </c>
      <c r="U15" s="15">
        <f t="shared" si="24"/>
        <v>1</v>
      </c>
      <c r="V15" s="2">
        <f t="shared" si="3"/>
        <v>350000</v>
      </c>
      <c r="W15" s="2">
        <f>IF(AND(COUNTIFS(계좌!C:C, C15, 계좌!P:P, "체류비") &gt; 0),
    IF($U15&gt;=$AR$3,$AT$3,IF($U15&gt;=$AR$4,$AT$4,IF($U15&gt;=$AR$5,$AT$5,IF($U15&gt;=$AR$6,$AT$6,IF($U15&gt;=$AR$7,$AT$7,IF($U15&gt;=$AR$8,$AT$8,0))))))*10000,
    0)</f>
        <v>0</v>
      </c>
      <c r="X15" s="2">
        <f t="shared" si="4"/>
        <v>50000</v>
      </c>
      <c r="Y15" s="2">
        <f t="shared" si="13"/>
        <v>37500</v>
      </c>
      <c r="Z15" s="8">
        <v>25</v>
      </c>
      <c r="AA15" s="16">
        <f t="shared" si="14"/>
        <v>25</v>
      </c>
      <c r="AB15" s="15">
        <f t="shared" si="15"/>
        <v>1</v>
      </c>
      <c r="AC15" s="2">
        <f t="shared" si="5"/>
        <v>350000</v>
      </c>
      <c r="AD15" s="2">
        <f>IF(AND(COUNTIFS(계좌!C:C, C15, 계좌!P:P, "체류비") &gt; 0),
    IF($AB15&gt;=$AR$3,$AT$3,IF($AB15&gt;=$AR$4,$AT$4,IF($AB15&gt;=$AR$5,$AT$5,IF($AB15&gt;=$AR$6,$AT$6,IF($AB15&gt;=$AR$7,$AT$7,IF($AB15&gt;=$AR$8,$AT$8,0))))))*10000,
    0)</f>
        <v>0</v>
      </c>
      <c r="AE15" s="2">
        <f t="shared" si="6"/>
        <v>50000</v>
      </c>
      <c r="AF15" s="2">
        <f t="shared" si="16"/>
        <v>37500</v>
      </c>
      <c r="AG15" s="2">
        <f t="shared" si="17"/>
        <v>1400000</v>
      </c>
      <c r="AH15" s="49">
        <f t="shared" si="18"/>
        <v>0</v>
      </c>
      <c r="AI15" s="20" t="e">
        <f>VLOOKUP($C15,계좌!$C$5:$F$19,4,0)</f>
        <v>#N/A</v>
      </c>
      <c r="AJ15" s="2">
        <f t="shared" si="19"/>
        <v>200000</v>
      </c>
      <c r="AK15" s="2">
        <f>SUMIF($D$10:$D$17,$D15,$AJ$10:$AJ$17)</f>
        <v>0</v>
      </c>
      <c r="AL15" s="20" t="e">
        <f>VLOOKUP($D15,계좌!$C$20:$F$26,4,0)</f>
        <v>#N/A</v>
      </c>
      <c r="AM15" s="62">
        <f t="shared" si="20"/>
        <v>150000</v>
      </c>
      <c r="AN15" s="45">
        <f t="shared" si="25"/>
        <v>1</v>
      </c>
      <c r="AO15" s="10"/>
      <c r="AV15" s="22"/>
    </row>
    <row r="16" spans="2:48" x14ac:dyDescent="0.3">
      <c r="B16" s="7">
        <f t="shared" si="21"/>
        <v>7</v>
      </c>
      <c r="C16" s="51"/>
      <c r="D16" s="8"/>
      <c r="E16" s="8">
        <v>25</v>
      </c>
      <c r="F16" s="16">
        <f t="shared" si="22"/>
        <v>25</v>
      </c>
      <c r="G16" s="15">
        <f t="shared" si="7"/>
        <v>1</v>
      </c>
      <c r="H16" s="2">
        <f t="shared" si="0"/>
        <v>350000</v>
      </c>
      <c r="I16" s="2">
        <f>IF(AND(COUNTIFS(계좌!C:C, C16, 계좌!P:P, "체류비") &gt; 0),
    IF($G16&gt;=$AR$3,$AT$3,IF($G16&gt;=$AR$4,$AT$4,IF($G16&gt;=$AR$5,$AT$5,IF($G16&gt;=$AR$6,$AT$6,IF($G16&gt;=$AR$7,$AT$7,IF($G16&gt;=$AR$8,$AT$8,0))))))*10000,
    0)</f>
        <v>0</v>
      </c>
      <c r="J16" s="2">
        <f t="shared" si="8"/>
        <v>50000</v>
      </c>
      <c r="K16" s="2">
        <f t="shared" si="9"/>
        <v>37500</v>
      </c>
      <c r="L16" s="8">
        <v>25</v>
      </c>
      <c r="M16" s="16">
        <f t="shared" si="23"/>
        <v>25</v>
      </c>
      <c r="N16" s="15">
        <f t="shared" si="10"/>
        <v>1</v>
      </c>
      <c r="O16" s="2">
        <f t="shared" si="1"/>
        <v>350000</v>
      </c>
      <c r="P16" s="2">
        <f>IF(AND(COUNTIFS(계좌!C:C, C16, 계좌!P:P, "체류비") &gt; 0),
    IF($N16&gt;=$AR$3,$AT$3,IF($N16&gt;=$AR$4,$AT$4,IF($N16&gt;=$AR$5,$AT$5,IF($N16&gt;=$AR$6,$AT$6,IF($N16&gt;=$AR$7,$AT$7,IF($N16&gt;=$AR$8,$AT$8,0))))))*10000,
    0)</f>
        <v>0</v>
      </c>
      <c r="Q16" s="2">
        <f t="shared" si="2"/>
        <v>50000</v>
      </c>
      <c r="R16" s="2">
        <f t="shared" si="11"/>
        <v>37500</v>
      </c>
      <c r="S16" s="8">
        <v>25</v>
      </c>
      <c r="T16" s="16">
        <f t="shared" si="12"/>
        <v>25</v>
      </c>
      <c r="U16" s="15">
        <f t="shared" si="24"/>
        <v>1</v>
      </c>
      <c r="V16" s="2">
        <f t="shared" si="3"/>
        <v>350000</v>
      </c>
      <c r="W16" s="2">
        <f>IF(AND(COUNTIFS(계좌!C:C, C16, 계좌!P:P, "체류비") &gt; 0),
    IF($U16&gt;=$AR$3,$AT$3,IF($U16&gt;=$AR$4,$AT$4,IF($U16&gt;=$AR$5,$AT$5,IF($U16&gt;=$AR$6,$AT$6,IF($U16&gt;=$AR$7,$AT$7,IF($U16&gt;=$AR$8,$AT$8,0))))))*10000,
    0)</f>
        <v>0</v>
      </c>
      <c r="X16" s="2">
        <f t="shared" si="4"/>
        <v>50000</v>
      </c>
      <c r="Y16" s="2">
        <f t="shared" si="13"/>
        <v>37500</v>
      </c>
      <c r="Z16" s="8">
        <v>25</v>
      </c>
      <c r="AA16" s="16">
        <f t="shared" si="14"/>
        <v>25</v>
      </c>
      <c r="AB16" s="15">
        <f t="shared" si="15"/>
        <v>1</v>
      </c>
      <c r="AC16" s="2">
        <f t="shared" si="5"/>
        <v>350000</v>
      </c>
      <c r="AD16" s="2">
        <f>IF(AND(COUNTIFS(계좌!C:C, C16, 계좌!P:P, "체류비") &gt; 0),
    IF($AB16&gt;=$AR$3,$AT$3,IF($AB16&gt;=$AR$4,$AT$4,IF($AB16&gt;=$AR$5,$AT$5,IF($AB16&gt;=$AR$6,$AT$6,IF($AB16&gt;=$AR$7,$AT$7,IF($AB16&gt;=$AR$8,$AT$8,0))))))*10000,
    0)</f>
        <v>0</v>
      </c>
      <c r="AE16" s="2">
        <f t="shared" si="6"/>
        <v>50000</v>
      </c>
      <c r="AF16" s="2">
        <f t="shared" si="16"/>
        <v>37500</v>
      </c>
      <c r="AG16" s="2">
        <f t="shared" si="17"/>
        <v>1400000</v>
      </c>
      <c r="AH16" s="49">
        <f t="shared" si="18"/>
        <v>0</v>
      </c>
      <c r="AI16" s="20" t="e">
        <f>VLOOKUP($C16,계좌!$C$5:$F$19,4,0)</f>
        <v>#N/A</v>
      </c>
      <c r="AJ16" s="2">
        <f t="shared" si="19"/>
        <v>200000</v>
      </c>
      <c r="AK16" s="2">
        <f>SUMIF($D$10:$D$17,$D16,$AJ$10:$AJ$17)</f>
        <v>0</v>
      </c>
      <c r="AL16" s="20" t="e">
        <f>VLOOKUP($D16,계좌!$C$20:$F$26,4,0)</f>
        <v>#N/A</v>
      </c>
      <c r="AM16" s="62">
        <f t="shared" si="20"/>
        <v>150000</v>
      </c>
      <c r="AN16" s="45">
        <f t="shared" si="25"/>
        <v>1</v>
      </c>
      <c r="AO16" s="10"/>
      <c r="AV16" s="22"/>
    </row>
    <row r="17" spans="2:41" x14ac:dyDescent="0.3">
      <c r="B17" s="18"/>
      <c r="C17" s="16"/>
      <c r="D17" s="44" t="s">
        <v>5</v>
      </c>
      <c r="E17" s="16"/>
      <c r="F17" s="16"/>
      <c r="G17" s="16"/>
      <c r="H17" s="12"/>
      <c r="I17" s="12"/>
      <c r="J17" s="12"/>
      <c r="K17" s="12"/>
      <c r="L17" s="16"/>
      <c r="M17" s="16"/>
      <c r="N17" s="16"/>
      <c r="O17" s="12"/>
      <c r="P17" s="12"/>
      <c r="Q17" s="12"/>
      <c r="R17" s="12"/>
      <c r="S17" s="16"/>
      <c r="T17" s="16"/>
      <c r="U17" s="16"/>
      <c r="V17" s="12"/>
      <c r="W17" s="12"/>
      <c r="X17" s="12"/>
      <c r="Y17" s="12"/>
      <c r="Z17" s="16"/>
      <c r="AA17" s="16"/>
      <c r="AB17" s="16"/>
      <c r="AC17" s="12"/>
      <c r="AD17" s="12"/>
      <c r="AE17" s="12"/>
      <c r="AF17" s="12"/>
      <c r="AG17" s="2"/>
      <c r="AH17" s="2"/>
      <c r="AI17" s="12"/>
      <c r="AJ17" s="2"/>
      <c r="AK17" s="12"/>
      <c r="AL17" s="12"/>
      <c r="AM17" s="16"/>
      <c r="AN17" s="12"/>
      <c r="AO17" s="12"/>
    </row>
    <row r="18" spans="2:41" x14ac:dyDescent="0.3">
      <c r="B18" s="7" t="s">
        <v>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2">
        <f>SUM(AG10:AG17)</f>
        <v>9800000</v>
      </c>
      <c r="AH18" s="2">
        <f>SUM(AH10:AH17)</f>
        <v>0</v>
      </c>
      <c r="AI18" s="11"/>
      <c r="AJ18" s="2">
        <f>SUM(AJ10:AJ17)</f>
        <v>1400000</v>
      </c>
      <c r="AK18" s="13" t="s">
        <v>12</v>
      </c>
      <c r="AL18" s="13"/>
      <c r="AM18" s="13"/>
      <c r="AN18" s="13"/>
      <c r="AO18" s="13"/>
    </row>
    <row r="30" spans="2:41" x14ac:dyDescent="0.3">
      <c r="E30" t="e">
        <f>SUM(#REF!,#REF!,#REF!,#REF!)</f>
        <v>#REF!</v>
      </c>
    </row>
    <row r="31" spans="2:41" x14ac:dyDescent="0.3">
      <c r="E31" t="e">
        <f>SUM(#REF!,#REF!,#REF!,#REF!)</f>
        <v>#REF!</v>
      </c>
    </row>
    <row r="32" spans="2:41" x14ac:dyDescent="0.3">
      <c r="E32" t="e">
        <f>SUM(#REF!,#REF!,#REF!,#REF!)</f>
        <v>#REF!</v>
      </c>
    </row>
    <row r="33" spans="5:5" x14ac:dyDescent="0.3">
      <c r="E33">
        <f t="shared" ref="E33" si="26">SUM(E17,L17,S17,Z17)</f>
        <v>0</v>
      </c>
    </row>
  </sheetData>
  <autoFilter ref="B9:AO18" xr:uid="{00000000-0009-0000-0000-000001000000}"/>
  <phoneticPr fontId="1" type="noConversion"/>
  <pageMargins left="0.15748031496062992" right="0.15748031496062992" top="0.74803149606299213" bottom="0.31496062992125984" header="0.31496062992125984" footer="0.15748031496062992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계좌</vt:lpstr>
      <vt:lpstr>지원금(주기준산정-4주기준지급)</vt:lpstr>
      <vt:lpstr>'지원금(주기준산정-4주기준지급)'!Print_Area</vt:lpstr>
      <vt:lpstr>'지원금(주기준산정-4주기준지급)'!Print_Titles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juhyeok KIM</cp:lastModifiedBy>
  <cp:lastPrinted>2023-10-10T01:23:05Z</cp:lastPrinted>
  <dcterms:created xsi:type="dcterms:W3CDTF">2023-02-27T04:57:10Z</dcterms:created>
  <dcterms:modified xsi:type="dcterms:W3CDTF">2024-11-21T05:06:40Z</dcterms:modified>
</cp:coreProperties>
</file>