
<file path=[Content_Types].xml><?xml version="1.0" encoding="utf-8"?>
<Types xmlns="http://schemas.openxmlformats.org/package/2006/content-types">
  <Default Extension="rels" ContentType="application/vnd.openxmlformats-package.relationships+xml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Y:\2024년_사업\미래내일일경험\★인턴형\07. [데이터에듀]SNS콘텐츠마케팅인턴십(8차)\4. 프로그램 운영\2차 지원금 서류\"/>
    </mc:Choice>
  </mc:AlternateContent>
  <x:bookViews>
    <x:workbookView xWindow="0" yWindow="0" windowWidth="22788" windowHeight="8472" tabRatio="747"/>
  </x:bookViews>
  <x:sheets>
    <x:sheet name="계좌" sheetId="1" r:id="rId4"/>
    <x:sheet name="지원금(주기준산정-4주기준지급)" sheetId="2" r:id="rId5"/>
  </x:sheets>
  <x:externalReferences>
    <x:externalReference r:id="rId6"/>
  </x:externalReferences>
  <x:definedNames>
    <x:definedName name="_xlnm._FilterDatabase" localSheetId="1" hidden="1">'지원금(주기준산정-4주기준지급)'!$B$9:$AO$19</x:definedName>
    <x:definedName name="_xlnm.Print_Area" localSheetId="1">'지원금(주기준산정-4주기준지급)'!$B$2:$AO$19</x:definedName>
    <x:definedName name="_xlnm.Print_Titles" localSheetId="1">'지원금(주기준산정-4주기준지급)'!$9:$9</x:definedName>
    <x:definedName name="운영형태">'[1]사업비항목'!$C$35:$C$36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<x:sst xmlns:r="http://schemas.openxmlformats.org/officeDocument/2006/relationships" xmlns:c="http://schemas.openxmlformats.org/drawingml/2006/chart" xmlns:x="http://schemas.openxmlformats.org/spreadsheetml/2006/main" count="199" uniqueCount="123">
  <x:si>
    <x:t>960322-1114211</x:t>
  </x:si>
  <x:si>
    <x:t>911212-1105519</x:t>
  </x:si>
  <x:si>
    <x:t>필요시 이 줄 위에서 삽입</x:t>
  </x:si>
  <x:si>
    <x:t>921105-2901911</x:t>
  </x:si>
  <x:si>
    <x:t>110-366-349419</x:t>
  </x:si>
  <x:si>
    <x:t>한국무선인터넷솔루션협회</x:t>
  </x:si>
  <x:si>
    <x:t>110-309-305274</x:t>
  </x:si>
  <x:si>
    <x:t>1주 체류지원금(청년)</x:t>
  </x:si>
  <x:si>
    <x:t>940910-2113714</x:t>
  </x:si>
  <x:si>
    <x:t>961222-1125217</x:t>
  </x:si>
  <x:si>
    <x:t>920519-2110014</x:t>
  </x:si>
  <x:si>
    <x:t>010319-3703618</x:t>
  </x:si>
  <x:si>
    <x:t>020713-4901115</x:t>
  </x:si>
  <x:si>
    <x:t>961224-2802526</x:t>
  </x:si>
  <x:si>
    <x:t>040111-4114511</x:t>
  </x:si>
  <x:si>
    <x:r>
      <x:t>(*) 주의사항 : 열을 삽입하는 경우 삽입한 열의 바로 윗 열의 내용을 복사하여 삽입한 열 전체에 붙여넣습니다.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ff0000"/>
            <x:b val="1"/>
            <x:i val="1"/>
            <x:u/>
            <hs:underlineShape val="solid"/>
            <hs:underlineType val="1"/>
            <hs:underline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ff0000"/>
            <x:b val="1"/>
            <x:i val="1"/>
            <x:u/>
          </x:rPr>
        </mc:Fallback>
      </mc:AlternateContent>
      <x:t>(표안 음영이 없는 부분은 실제 Data 기재 필요)</x:t>
    </x:r>
  </x:si>
  <x:si>
    <x:t>농협은행 302-1281-6969-71</x:t>
  </x:si>
  <x:si>
    <x:t>농협은행 352-0095-3242-43</x:t>
  </x:si>
  <x:si>
    <x:t>국민은행 876701-01-175499</x:t>
  </x:si>
  <x:si>
    <x:t>국민은행 556601-01-416368</x:t>
  </x:si>
  <x:si>
    <x:t>국민은행 109802-04-150495</x:t>
  </x:si>
  <x:si>
    <x:t>은행명</x:t>
  </x:si>
  <x:si>
    <x:t>1주</x:t>
  </x:si>
  <x:si>
    <x:t>청년</x:t>
  </x:si>
  <x:si>
    <x:t>인턴십</x:t>
  </x:si>
  <x:si>
    <x:t>%</x:t>
  </x:si>
  <x:si>
    <x:t>No</x:t>
  </x:si>
  <x:si>
    <x:t>총시간</x:t>
  </x:si>
  <x:si>
    <x:t>기업</x:t>
  </x:si>
  <x:si>
    <x:t>합계</x:t>
  </x:si>
  <x:si>
    <x:t>일경험</x:t>
  </x:si>
  <x:si>
    <x:t>2주</x:t>
  </x:si>
  <x:si>
    <x:t>출석률</x:t>
  </x:si>
  <x:si>
    <x:t>요청일</x:t>
  </x:si>
  <x:si>
    <x:t>박수진</x:t>
  </x:si>
  <x:si>
    <x:t>멘토명</x:t>
  </x:si>
  <x:si>
    <x:t>3주</x:t>
  </x:si>
  <x:si>
    <x:t>멘토비</x:t>
  </x:si>
  <x:si>
    <x:t>배지혜</x:t>
  </x:si>
  <x:si>
    <x:t>양승호</x:t>
  </x:si>
  <x:si>
    <x:t>김정수</x:t>
  </x:si>
  <x:si>
    <x:t>박동기</x:t>
  </x:si>
  <x:si>
    <x:t>송민경</x:t>
  </x:si>
  <x:si>
    <x:t>최유리</x:t>
  </x:si>
  <x:si>
    <x:t>윤혜찬</x:t>
  </x:si>
  <x:si>
    <x:t>최유진</x:t>
  </x:si>
  <x:si>
    <x:t>조자형</x:t>
  </x:si>
  <x:si>
    <x:t>주</x:t>
  </x:si>
  <x:si>
    <x:t>비고</x:t>
  </x:si>
  <x:si>
    <x:t>4주</x:t>
  </x:si>
  <x:si>
    <x:t>2024. 10. 21(월) ~ 2024. 11. 15(금)</x:t>
  </x:si>
  <x:si>
    <x:r>
      <x:t>일경험프로그램 참여결과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7"/>
            <x:color rgb="ffff0000"/>
            <x:b val="1"/>
            <x:i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7"/>
            <x:color rgb="ffff0000"/>
            <x:b val="1"/>
            <x:i val="1"/>
          </x:rPr>
        </mc:Fallback>
      </mc:AlternateContent>
      <x:t>(계좌는 1개의 Sheet로 관리, 참여결과는 회차별로 작성)</x:t>
    </x:r>
  </x:si>
  <x:si>
    <x:t>(*) 주의사항 : 계좌번호가 변경된 경우에도 변경전 계좌번호도 따로 관리하면 좋음.</x:t>
  </x:si>
  <x:si>
    <x:t>(청년)계좌번호</x:t>
  </x:si>
  <x:si>
    <x:t>성명 or 기업명</x:t>
  </x:si>
  <x:si>
    <x:t>N/A(해당없음)</x:t>
  </x:si>
  <x:si>
    <x:t>80% 이상 출석</x:t>
  </x:si>
  <x:si>
    <x:t>비고(변경일등 기재)</x:t>
  </x:si>
  <x:si>
    <x:t>은행명(계좌번호)</x:t>
  </x:si>
  <x:si>
    <x:t>1주 기업지원금</x:t>
  </x:si>
  <x:si>
    <x:t xml:space="preserve">프로그램 출석률* </x:t>
  </x:si>
  <x:si>
    <x:t>(기업)계좌번호</x:t>
  </x:si>
  <x:si>
    <x:t>은행명(변경전)</x:t>
  </x:si>
  <x:si>
    <x:t>1주 청년지원금</x:t>
  </x:si>
  <x:si>
    <x:t>기업 지원금(월)</x:t>
  </x:si>
  <x:si>
    <x:t>청년 지원금(월)</x:t>
  </x:si>
  <x:si>
    <x:t>사전직무교육 시작일</x:t>
  </x:si>
  <x:si>
    <x:t>지출금액 합계 검증</x:t>
  </x:si>
  <x:si>
    <x:t>사전직무교육 종료일</x:t>
  </x:si>
  <x:si>
    <x:t>40% 이상~50% 미만 출석</x:t>
  </x:si>
  <x:si>
    <x:t>691-036790-04-018</x:t>
  </x:si>
  <x:si>
    <x:t>(*) 사업별로 지원금 차이 있음</x:t>
  </x:si>
  <x:si>
    <x:t>50% 이상~60% 미만 출석</x:t>
  </x:si>
  <x:si>
    <x:t>556601-01-416368</x:t>
  </x:si>
  <x:si>
    <x:t>109802-04-150495</x:t>
  </x:si>
  <x:si>
    <x:t>70% 이상~80% 미만 출석</x:t>
  </x:si>
  <x:si>
    <x:t>982-002303-01-016</x:t>
  </x:si>
  <x:si>
    <x:t>청년지원금 회차별 지출금액 합계</x:t>
  </x:si>
  <x:si>
    <x:t>60% 이상~70% 미만 출석</x:t>
  </x:si>
  <x:si>
    <x:t>20% 이상~40% 미만 출석</x:t>
  </x:si>
  <x:si>
    <x:t>352-0095-3242-43</x:t>
  </x:si>
  <x:si>
    <x:t>302-1281-6969-71</x:t>
  </x:si>
  <x:si>
    <x:t>876701-01-175499</x:t>
  </x:si>
  <x:si>
    <x:t>국민은행 98454312555</x:t>
  </x:si>
  <x:si>
    <x:t>국민은행 83360200061102</x:t>
  </x:si>
  <x:si>
    <x:t>신한은행 110-309-305274</x:t>
  </x:si>
  <x:si>
    <x:t>기업은행 97905721701011</x:t>
  </x:si>
  <x:si>
    <x:t>신한은행 110-366-349419</x:t>
  </x:si>
  <x:si>
    <x:t>IBK기업은행 982-002303-01-016</x:t>
  </x:si>
  <x:si>
    <x:t>IBK기업은행 691-036790-04-018</x:t>
  </x:si>
  <x:si>
    <x:t>계좌번호</x:t>
  </x:si>
  <x:si>
    <x:t>청년-적용단가</x:t>
  </x:si>
  <x:si>
    <x:t>기업별 합계</x:t>
  </x:si>
  <x:si>
    <x:t>기업-적용단가</x:t>
  </x:si>
  <x:si>
    <x:t>특이사항</x:t>
  </x:si>
  <x:si>
    <x:t>수행기간:</x:t>
  </x:si>
  <x:si>
    <x:t>업무명:</x:t>
  </x:si>
  <x:si>
    <x:t>참여청년</x:t>
  </x:si>
  <x:si>
    <x:t>기관명 :</x:t>
  </x:si>
  <x:si>
    <x:t>계좌번호 관리</x:t>
  </x:si>
  <x:si>
    <x:t>매칭기업</x:t>
  </x:si>
  <x:si>
    <x:t>출석시간</x:t>
  </x:si>
  <x:si>
    <x:t>수행차수:</x:t>
  </x:si>
  <x:si>
    <x:t>사업유형:</x:t>
  </x:si>
  <x:si>
    <x:t>㈜아이오테크</x:t>
  </x:si>
  <x:si>
    <x:t>멘토 수당</x:t>
  </x:si>
  <x:si>
    <x:t>체류지원비</x:t>
  </x:si>
  <x:si>
    <x:t>멘토수당</x:t>
  </x:si>
  <x:si>
    <x:t>신한은행</x:t>
  </x:si>
  <x:si>
    <x:t>총출석률</x:t>
  </x:si>
  <x:si>
    <x:t>주민등록번호</x:t>
  </x:si>
  <x:si>
    <x:t>월-합계</x:t>
  </x:si>
  <x:si>
    <x:t>기업지원비</x:t>
  </x:si>
  <x:si>
    <x:t>농협은행</x:t>
  </x:si>
  <x:si>
    <x:t>㈜데이터에듀</x:t>
  </x:si>
  <x:si>
    <x:t>수행 주수:</x:t>
  </x:si>
  <x:si>
    <x:t>국민은행</x:t>
  </x:si>
  <x:si>
    <x:t>일경험 종료일</x:t>
  </x:si>
  <x:si>
    <x:t>참여기업 명</x:t>
  </x:si>
  <x:si>
    <x:t>지급비용</x:t>
  </x:si>
  <x:si>
    <x:t>일경험 시작일</x:t>
  </x:si>
  <x:si>
    <x:t>기업은행</x:t>
  </x:si>
  <x:si>
    <x:t>IBK기업은행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</x:si>
</x:sst>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#,##0.0&quot;만원&quot;"/>
    <x:numFmt numFmtId="165" formatCode="#,##0&quot;원&quot;"/>
    <x:numFmt numFmtId="166" formatCode="0.0%"/>
    <x:numFmt numFmtId="167" formatCode="0_);[Red]\(0\)"/>
  </x:numFmts>
  <x:fonts count="1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x:u/>
          <hs:underlineShape val="solid"/>
          <hs:underlineType val="1"/>
          <hs:underlineColor rgb="ff000000"/>
        </x:font>
      </mc:Choice>
      <mc:Fallback>
        <x:font>
          <x:name val="맑은 고딕"/>
          <x:sz val="11"/>
          <x:color rgb="ff000000"/>
          <x:b val="1"/>
          <x:u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3"/>
          <x:color rgb="ff00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23"/>
          <x:color rgb="ff000000"/>
          <x:b val="1"/>
          <x:i val="1"/>
        </x:font>
      </mc:Fallback>
    </mc:AlternateConte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b0f0"/>
          <x:b val="1"/>
          <x:i val="1"/>
          <x:u/>
          <hs:underlineShape val="solid"/>
          <hs:underlineType val="1"/>
          <hs:underlineColor rgb="ff00b0f0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b0f0"/>
          <x:b val="1"/>
          <x:i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x:u/>
          <hs:underlineShape val="solid"/>
          <hs:underlineType val="1"/>
          <hs:underlineColor rgb="ffff0000"/>
        </x:font>
      </mc:Choice>
      <mc:Fallback>
        <x:font>
          <x:name val="맑은 고딕"/>
          <x:sz val="11"/>
          <x:color rgb="ffff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한컴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ff0000"/>
          <x:b val="1"/>
          <x:i val="1"/>
          <x:u/>
          <hs:underlineShape val="solid"/>
          <hs:underlineType val="1"/>
          <hs:underline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ff0000"/>
          <x:b val="1"/>
          <x:i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ff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ff0000"/>
          <x:b val="1"/>
          <x:i val="1"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dae3f3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</x:fills>
  <x:borders count="3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medium">
        <x:color indexed="64"/>
      </x:left>
      <x:right style="thin">
        <x:color rgb="ff000000"/>
      </x:right>
      <x:top style="medium"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medium"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 style="medium">
        <x:color indexed="64"/>
      </x:top>
      <x:bottom style="thin">
        <x:color rgb="ff000000"/>
      </x:bottom>
    </x:border>
    <x:border>
      <x:left style="medium"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 style="thin">
        <x:color rgb="ff000000"/>
      </x:right>
      <x:top style="thin">
        <x:color rgb="ff000000"/>
      </x:top>
      <x:bottom style="medium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indexed="64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 style="medium">
        <x:color indexed="64"/>
      </x:bottom>
    </x:border>
    <x:border>
      <x:left>
        <x:color indexed="64"/>
      </x:left>
      <x:right style="thin">
        <x:color rgb="ff000000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ck">
        <x:color rgb="ff808080"/>
      </x:top>
      <x:bottom style="thick">
        <x:color rgb="ff808080"/>
      </x:bottom>
    </x:border>
    <x:border>
      <x:left>
        <x:color indexed="64"/>
      </x:left>
      <x:right style="thick">
        <x:color rgb="ff808080"/>
      </x:right>
      <x:top style="thick">
        <x:color rgb="ff808080"/>
      </x:top>
      <x:bottom style="thick">
        <x:color rgb="ff808080"/>
      </x:bottom>
    </x:border>
    <x:border>
      <x:left style="thick">
        <x:color rgb="ff808080"/>
      </x:left>
      <x:right>
        <x:color indexed="64"/>
      </x:right>
      <x:top style="thick">
        <x:color rgb="ff808080"/>
      </x:top>
      <x:bottom style="thick">
        <x:color rgb="ff80808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medium"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medium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rgb="ff000000"/>
      </x:right>
      <x:top style="thin">
        <x:color indexed="64"/>
      </x:top>
      <x:bottom style="thin">
        <x:color indexed="64"/>
      </x:bottom>
    </x:border>
  </x:borders>
  <x:cellStyleXfs count="3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</x:cellStyleXfs>
  <x:cellXfs count="95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3" borderId="1" xfId="0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3" borderId="1" xfId="0" applyNumberFormat="1" applyFont="1" applyFill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right" vertical="center"/>
        </x:xf>
      </mc:Fallback>
    </mc:AlternateContent>
    <x:xf numFmtId="0" fontId="7" fillId="4" borderId="0" xfId="0" applyNumberFormat="1" applyFont="1" applyFill="1">
      <x:alignment horizontal="general" vertical="center"/>
    </x:xf>
    <x:xf numFmtId="0" fontId="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 shrinkToFit="1"/>
        </x:xf>
      </mc:Fallback>
    </mc:AlternateContent>
    <x:xf numFmtId="0" fontId="0" fillId="0" borderId="1" xfId="0" applyNumberFormat="1" applyFont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Continuous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Continuous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 shrinkToFit="1"/>
        </x:xf>
      </mc:Fallback>
    </mc:AlternateContent>
    <x:xf numFmtId="0" fontId="1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0" fillId="3" borderId="1" xfId="1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3" borderId="1" xfId="1" applyNumberFormat="1" applyFont="1" applyFill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 shrinkToFit="1"/>
        </x:xf>
      </mc:Fallback>
    </mc:AlternateContent>
    <x:xf numFmtId="0" fontId="6" fillId="0" borderId="0" xfId="0" applyNumberFormat="1" applyFont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" xfId="0" applyNumberFormat="1" applyFont="1" applyFill="1" applyBorder="1" applyAlignment="1">
          <x:alignment horizontal="center" vertical="center" shrinkToFit="1"/>
        </x:xf>
      </mc:Fallback>
    </mc:AlternateContent>
    <x:xf numFmtId="0" fontId="0" fillId="3" borderId="1" xfId="0" applyNumberFormat="1" applyFont="1" applyFill="1" applyBorder="1" applyAlignment="1">
      <x:alignment horizontal="left" vertical="center" shrinkToFit="1"/>
    </x:xf>
    <x:xf numFmtId="3" fontId="7" fillId="4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3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3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3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3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4" xfId="0" applyNumberFormat="1" applyFont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4" xfId="0" applyNumberFormat="1" applyFont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5" xfId="0" applyNumberFormat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5" xfId="0" applyNumberFormat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16" xfId="0" applyNumberFormat="1" applyFont="1" applyFill="1" applyBorder="1" applyAlignment="1" hs:applyExtension="1">
          <x:alignment horizontal="centerContinuous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16" xfId="0" applyNumberFormat="1" applyFont="1" applyFill="1" applyBorder="1" applyAlignment="1">
          <x:alignment horizontal="centerContinuous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14" xfId="0" applyNumberFormat="1" applyFont="1" applyFill="1" applyBorder="1" applyAlignment="1" hs:applyExtension="1">
          <x:alignment horizontal="centerContinuous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14" xfId="0" applyNumberFormat="1" applyFont="1" applyFill="1" applyBorder="1" applyAlignment="1">
          <x:alignment horizontal="centerContinuous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14" xfId="0" applyNumberFormat="1" applyFont="1" applyFill="1" applyBorder="1" applyAlignment="1" hs:applyExtension="1">
          <x:alignment horizontal="centerContinuous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4" xfId="0" applyNumberFormat="1" applyFont="1" applyFill="1" applyBorder="1" applyAlignment="1">
          <x:alignment horizontal="centerContinuous" vertical="center"/>
        </x:xf>
      </mc:Fallback>
    </mc:AlternateContent>
    <x:xf numFmtId="0" fontId="15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17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7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8" xfId="0" applyNumberFormat="1" applyFont="1" applyFill="1" applyBorder="1" applyAlignment="1" hs:applyExtension="1">
          <x:alignment horizontal="centerContinuous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8" xfId="0" applyNumberFormat="1" applyFont="1" applyFill="1" applyBorder="1" applyAlignment="1">
          <x:alignment horizontal="centerContinuous" vertical="center" shrinkToFit="1"/>
        </x:xf>
      </mc:Fallback>
    </mc:AlternateContent>
    <x:xf numFmtId="0" fontId="0" fillId="3" borderId="0" xfId="0" applyNumberFormat="1" applyFill="1">
      <x:alignment horizontal="general" vertical="center"/>
    </x:xf>
    <x:xf numFmtId="0" fontId="11" fillId="3" borderId="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1" xfId="1" applyNumberFormat="1" applyFont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" xfId="1" applyNumberFormat="1" applyFont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1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1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2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2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2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2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7" borderId="1" xfId="0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7" borderId="1" xfId="0" applyNumberFormat="1" applyFont="1" applyFill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8" xfId="0" applyNumberFormat="1" applyFont="1" applyFill="1" applyBorder="1" applyAlignment="1">
          <x:alignment horizontal="center" vertical="center" wrapText="1"/>
        </x:xf>
      </mc:Fallback>
    </mc:AlternateContent>
    <x:xf numFmtId="0" fontId="0" fillId="8" borderId="22" xfId="0" applyNumberFormat="1" applyFont="1" applyFill="1" applyBorder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9" fillId="3" borderId="23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3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2" xfId="0" applyNumberFormat="1" applyFont="1" applyFill="1" applyBorder="1" applyAlignment="1">
          <x:alignment horizontal="center" vertical="center" shrinkToFit="1"/>
        </x:xf>
      </mc:Fallback>
    </mc:AlternateContent>
    <x:xf numFmtId="0" fontId="0" fillId="8" borderId="18" xfId="0" applyNumberFormat="1" applyFont="1" applyFill="1" applyBorder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13" fillId="5" borderId="2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2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2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2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2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2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8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8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3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3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28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28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8" borderId="29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8" borderId="29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8" borderId="12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8" borderId="12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8" borderId="23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8" borderId="23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8" borderId="1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8" borderId="1" xfId="0" applyNumberFormat="1" applyFill="1" applyBorder="1" applyAlignment="1">
          <x:alignment horizontal="center" vertical="center" shrinkToFit="1"/>
        </x:xf>
      </mc:Fallback>
    </mc:AlternateContent>
    <x:xf numFmtId="0" fontId="0" fillId="8" borderId="30" xfId="0" applyNumberFormat="1" applyFont="1" applyFill="1" applyBorder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14" fontId="0" fillId="8" borderId="20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8" borderId="20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3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30" xfId="0" applyNumberFormat="1" applyFont="1" applyFill="1" applyBorder="1" applyAlignment="1">
          <x:alignment horizontal="center" vertical="center" wrapText="1"/>
        </x:xf>
      </mc:Fallback>
    </mc:AlternateContent>
    <x:xf numFmtId="14" fontId="0" fillId="0" borderId="18" xfId="0" applyNumberFormat="1" applyFont="1" applyBorder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8" xfId="2" applyNumberForma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8" xfId="2" applyNumberFormat="1" applyBorder="1" applyAlignment="1">
          <x:alignment horizontal="center" vertical="center" shrinkToFit="1"/>
        </x:xf>
      </mc:Fallback>
    </mc:AlternateContent>
    <x:xf numFmtId="14" fontId="0" fillId="0" borderId="30" xfId="0" applyNumberFormat="1" applyFont="1" applyBorder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2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2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1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Border="1" applyAlignment="1">
          <x:alignment horizontal="right" vertical="center" shrinkToFit="1"/>
        </x:xf>
      </mc:Fallback>
    </mc:AlternateContent>
    <x:xf numFmtId="0" fontId="0" fillId="0" borderId="12" xfId="0" applyNumberFormat="1" applyFont="1" applyBorder="1" applyAlignment="1">
      <x:alignment horizontal="left" vertical="center" shrinkToFit="1"/>
    </x:xf>
    <x:xf numFmtId="0" fontId="0" fillId="0" borderId="18" xfId="0" applyNumberFormat="1" applyFont="1" applyBorder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167" fontId="0" fillId="8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8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1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8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8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8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8" xfId="0" applyNumberFormat="1" applyFont="1" applyFill="1" applyBorder="1" applyAlignment="1">
          <x:alignment horizontal="center" vertical="center" shrinkToFit="1"/>
        </x:xf>
      </mc:Fallback>
    </mc:AlternateContent>
  </x:cellXfs>
  <x:cellStyles count="3">
    <x:cellStyle name="표준" xfId="0" builtinId="0"/>
    <x:cellStyle name="백분율" xfId="1" builtinId="5"/>
    <x:cellStyle name="20% - 강조색5" xfId="2" builtinId="4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externalLink" Target="externalLinks/externalLink1.xml"  /></Relationships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D:/Jung%20sukhee/Audit/08.&#48372;&#51312;&#44552;%20&#44048;&#49324;/00.&#49328;&#50629;&#51064;&#47141;&#44277;&#45800;/&#52397;&#45380;&#52828;&#54868;&#54805;%20&#44592;&#50629;%20ESG&#51648;&#50896;&#49324;&#50629;/(&#51473;&#51221;)&#54532;&#47196;&#44536;&#47016;%20&#49548;&#50836;&#48708;&#50857;(&#50696;&#49328;)%20&#49328;&#52636;&#45236;&#50669;&#49436;_&#49436;&#49885;_&#45800;&#46021;&#52280;&#50668;&#54805;_&#49688;&#51221;.xlsx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사업비항목"/>
      <x:sheetName val="조정내역표"/>
      <x:sheetName val="프로그램 예산 산출내역"/>
      <x:sheetName val="예산비목설명"/>
    </x:sheetNames>
    <x:sheetDataSet>
      <x:sheetData sheetId="0" refreshError="0"/>
      <x:sheetData sheetId="1" refreshError="0"/>
      <x:sheetData sheetId="2" refreshError="0"/>
      <x:sheetData sheetId="3" refreshError="0"/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385724"/>
  </x:sheetPr>
  <x:dimension ref="B2:S19"/>
  <x:sheetViews>
    <x:sheetView tabSelected="1" topLeftCell="A1" zoomScaleNormal="100" zoomScaleSheetLayoutView="75" workbookViewId="0">
      <x:selection activeCell="I10" activeCellId="0" sqref="I10:I10"/>
    </x:sheetView>
  </x:sheetViews>
  <x:sheetFormatPr defaultColWidth="8.796875" defaultRowHeight="16.399999999999999"/>
  <x:cols>
    <x:col min="1" max="1" width="0.625" style="1" customWidth="1"/>
    <x:col min="2" max="2" width="3.5" style="1" customWidth="1"/>
    <x:col min="3" max="3" width="21" style="1" customWidth="1"/>
    <x:col min="4" max="4" width="12.125" style="1" customWidth="1"/>
    <x:col min="5" max="5" width="20" style="1" customWidth="1"/>
    <x:col min="6" max="6" width="17.5" style="1" customWidth="1"/>
    <x:col min="7" max="7" width="14.625" style="1" customWidth="1"/>
    <x:col min="8" max="8" width="9.25" style="1" customWidth="1"/>
    <x:col min="9" max="9" width="17.5" style="1" bestFit="1" customWidth="1"/>
    <x:col min="10" max="10" width="11.125" style="1" customWidth="1"/>
    <x:col min="14" max="14" width="12" style="1" customWidth="1"/>
  </x:cols>
  <x:sheetData>
    <x:row r="1" ht="5.4500000000000002" customHeight="1"/>
    <x:row r="2" spans="2:3" ht="33.399999999999999">
      <x:c r="B2" s="6" t="s">
        <x:v>99</x:v>
      </x:c>
      <x:c r="C2" s="4"/>
    </x:row>
    <x:row r="3" spans="2:3" ht="19.25">
      <x:c r="B3" s="15" t="s">
        <x:v>52</x:v>
      </x:c>
      <x:c r="C3" s="4"/>
    </x:row>
    <x:row r="4" spans="2:19">
      <x:c r="B4" s="7" t="s">
        <x:v>26</x:v>
      </x:c>
      <x:c r="C4" s="7" t="s">
        <x:v>54</x:v>
      </x:c>
      <x:c r="D4" s="7" t="s">
        <x:v>21</x:v>
      </x:c>
      <x:c r="E4" s="7" t="s">
        <x:v>90</x:v>
      </x:c>
      <x:c r="F4" s="7"/>
      <x:c r="G4" s="7" t="s">
        <x:v>110</x:v>
      </x:c>
      <x:c r="H4" s="7" t="s">
        <x:v>119</x:v>
      </x:c>
      <x:c r="I4" s="7" t="s">
        <x:v>66</x:v>
      </x:c>
      <x:c r="J4" s="7" t="s">
        <x:v>68</x:v>
      </x:c>
      <x:c r="K4" s="7" t="s">
        <x:v>120</x:v>
      </x:c>
      <x:c r="L4" s="7" t="s">
        <x:v>117</x:v>
      </x:c>
      <x:c r="M4" s="7" t="s">
        <x:v>33</x:v>
      </x:c>
      <x:c r="N4" s="53" t="s">
        <x:v>118</x:v>
      </x:c>
      <x:c r="O4" s="53" t="s">
        <x:v>35</x:v>
      </x:c>
      <x:c r="P4" s="7" t="s">
        <x:v>94</x:v>
      </x:c>
      <x:c r="Q4" s="7" t="s">
        <x:v>62</x:v>
      </x:c>
      <x:c r="R4" s="7" t="s">
        <x:v>58</x:v>
      </x:c>
      <x:c r="S4" s="7" t="s">
        <x:v>57</x:v>
      </x:c>
    </x:row>
    <x:row r="5" spans="2:19">
      <x:c r="B5" s="8">
        <x:v>1</x:v>
      </x:c>
      <x:c r="C5" s="63" t="s">
        <x:v>34</x:v>
      </x:c>
      <x:c r="D5" s="66" t="s">
        <x:v>116</x:v>
      </x:c>
      <x:c r="E5" s="90">
        <x:v>83360200061102</x:v>
      </x:c>
      <x:c r="F5" s="81" t="str">
        <x:f t="shared" ref="F5:F12" si="0">D5&amp;" "&amp;E5</x:f>
        <x:v>국민은행 83360200061102</x:v>
      </x:c>
      <x:c r="G5" s="67" t="s">
        <x:v>14</x:v>
      </x:c>
      <x:c r="H5" s="85">
        <x:f>'지원금(주기준산정-4주기준지급)'!AG10</x:f>
        <x:v>1400000</x:v>
      </x:c>
      <x:c r="I5" s="72">
        <x:v>45539</x:v>
      </x:c>
      <x:c r="J5" s="74">
        <x:v>45555</x:v>
      </x:c>
      <x:c r="K5" s="74">
        <x:v>45558</x:v>
      </x:c>
      <x:c r="L5" s="74">
        <x:v>45611</x:v>
      </x:c>
      <x:c r="M5" s="76">
        <x:v>45617</x:v>
      </x:c>
      <x:c r="N5" s="93" t="s">
        <x:v>104</x:v>
      </x:c>
      <x:c r="O5" s="94" t="s">
        <x:v>45</x:v>
      </x:c>
      <x:c r="P5" s="80"/>
      <x:c r="Q5" s="11"/>
      <x:c r="R5" s="11"/>
      <x:c r="S5" s="11"/>
    </x:row>
    <x:row r="6" spans="2:19">
      <x:c r="B6" s="8">
        <x:f t="shared" ref="B6:B17" si="1">B5+1</x:f>
        <x:v>2</x:v>
      </x:c>
      <x:c r="C6" s="51" t="s">
        <x:v>38</x:v>
      </x:c>
      <x:c r="D6" s="66" t="s">
        <x:v>113</x:v>
      </x:c>
      <x:c r="E6" s="90" t="s">
        <x:v>80</x:v>
      </x:c>
      <x:c r="F6" s="81" t="str">
        <x:f t="shared" si="0"/>
        <x:v>농협은행 352-0095-3242-43</x:v>
      </x:c>
      <x:c r="G6" s="67" t="s">
        <x:v>13</x:v>
      </x:c>
      <x:c r="H6" s="85">
        <x:f>'지원금(주기준산정-4주기준지급)'!AG11</x:f>
        <x:v>1400000</x:v>
      </x:c>
      <x:c r="I6" s="72">
        <x:v>45539</x:v>
      </x:c>
      <x:c r="J6" s="74">
        <x:v>45555</x:v>
      </x:c>
      <x:c r="K6" s="74">
        <x:v>45558</x:v>
      </x:c>
      <x:c r="L6" s="74">
        <x:v>45611</x:v>
      </x:c>
      <x:c r="M6" s="76">
        <x:v>45617</x:v>
      </x:c>
      <x:c r="N6" s="93"/>
      <x:c r="O6" s="94"/>
      <x:c r="P6" s="80"/>
      <x:c r="Q6" s="11"/>
      <x:c r="R6" s="11"/>
      <x:c r="S6" s="11"/>
    </x:row>
    <x:row r="7" spans="2:19">
      <x:c r="B7" s="8">
        <x:f t="shared" si="1"/>
        <x:v>3</x:v>
      </x:c>
      <x:c r="C7" s="51" t="s">
        <x:v>44</x:v>
      </x:c>
      <x:c r="D7" s="66" t="s">
        <x:v>121</x:v>
      </x:c>
      <x:c r="E7" s="90">
        <x:v>97905721701011</x:v>
      </x:c>
      <x:c r="F7" s="81" t="str">
        <x:f t="shared" si="0"/>
        <x:v>기업은행 97905721701011</x:v>
      </x:c>
      <x:c r="G7" s="67" t="s">
        <x:v>11</x:v>
      </x:c>
      <x:c r="H7" s="85">
        <x:f>'지원금(주기준산정-4주기준지급)'!AG12</x:f>
        <x:v>1400000</x:v>
      </x:c>
      <x:c r="I7" s="72">
        <x:v>45539</x:v>
      </x:c>
      <x:c r="J7" s="74">
        <x:v>45555</x:v>
      </x:c>
      <x:c r="K7" s="74">
        <x:v>45558</x:v>
      </x:c>
      <x:c r="L7" s="74">
        <x:v>45611</x:v>
      </x:c>
      <x:c r="M7" s="76">
        <x:v>45617</x:v>
      </x:c>
      <x:c r="N7" s="93"/>
      <x:c r="O7" s="94"/>
      <x:c r="P7" s="80"/>
      <x:c r="Q7" s="11"/>
      <x:c r="R7" s="11"/>
      <x:c r="S7" s="11"/>
    </x:row>
    <x:row r="8" spans="2:19">
      <x:c r="B8" s="8">
        <x:f t="shared" si="1"/>
        <x:v>4</x:v>
      </x:c>
      <x:c r="C8" s="51" t="s">
        <x:v>46</x:v>
      </x:c>
      <x:c r="D8" s="66" t="s">
        <x:v>113</x:v>
      </x:c>
      <x:c r="E8" s="91" t="s">
        <x:v>81</x:v>
      </x:c>
      <x:c r="F8" s="81" t="str">
        <x:f t="shared" si="0"/>
        <x:v>농협은행 302-1281-6969-71</x:v>
      </x:c>
      <x:c r="G8" s="67" t="s">
        <x:v>12</x:v>
      </x:c>
      <x:c r="H8" s="85">
        <x:f>'지원금(주기준산정-4주기준지급)'!AG13</x:f>
        <x:v>1400000</x:v>
      </x:c>
      <x:c r="I8" s="72">
        <x:v>45539</x:v>
      </x:c>
      <x:c r="J8" s="74">
        <x:v>45555</x:v>
      </x:c>
      <x:c r="K8" s="74">
        <x:v>45558</x:v>
      </x:c>
      <x:c r="L8" s="74">
        <x:v>45611</x:v>
      </x:c>
      <x:c r="M8" s="76">
        <x:v>45617</x:v>
      </x:c>
      <x:c r="N8" s="93"/>
      <x:c r="O8" s="94"/>
      <x:c r="P8" s="80"/>
      <x:c r="Q8" s="11"/>
      <x:c r="R8" s="11"/>
      <x:c r="S8" s="11"/>
    </x:row>
    <x:row r="9" spans="2:19">
      <x:c r="B9" s="8">
        <x:f t="shared" si="1"/>
        <x:v>5</x:v>
      </x:c>
      <x:c r="C9" s="51" t="s">
        <x:v>40</x:v>
      </x:c>
      <x:c r="D9" s="66" t="s">
        <x:v>122</x:v>
      </x:c>
      <x:c r="E9" s="91" t="s">
        <x:v>76</x:v>
      </x:c>
      <x:c r="F9" s="81" t="str">
        <x:f t="shared" si="0"/>
        <x:v>IBK기업은행 982-002303-01-016</x:v>
      </x:c>
      <x:c r="G9" s="67" t="s">
        <x:v>9</x:v>
      </x:c>
      <x:c r="H9" s="85">
        <x:f>'지원금(주기준산정-4주기준지급)'!AG14</x:f>
        <x:v>1400000</x:v>
      </x:c>
      <x:c r="I9" s="72">
        <x:v>45539</x:v>
      </x:c>
      <x:c r="J9" s="74">
        <x:v>45555</x:v>
      </x:c>
      <x:c r="K9" s="74">
        <x:v>45558</x:v>
      </x:c>
      <x:c r="L9" s="74">
        <x:v>45611</x:v>
      </x:c>
      <x:c r="M9" s="76">
        <x:v>45617</x:v>
      </x:c>
      <x:c r="N9" s="93" t="s">
        <x:v>114</x:v>
      </x:c>
      <x:c r="O9" s="94" t="s">
        <x:v>43</x:v>
      </x:c>
      <x:c r="P9" s="80"/>
      <x:c r="Q9" s="11"/>
      <x:c r="R9" s="11"/>
      <x:c r="S9" s="11"/>
    </x:row>
    <x:row r="10" spans="2:19">
      <x:c r="B10" s="8">
        <x:f t="shared" si="1"/>
        <x:v>6</x:v>
      </x:c>
      <x:c r="C10" s="51" t="s">
        <x:v>42</x:v>
      </x:c>
      <x:c r="D10" s="66" t="s">
        <x:v>116</x:v>
      </x:c>
      <x:c r="E10" s="91" t="s">
        <x:v>74</x:v>
      </x:c>
      <x:c r="F10" s="81" t="str">
        <x:f t="shared" si="0"/>
        <x:v>국민은행 109802-04-150495</x:v>
      </x:c>
      <x:c r="G10" s="67" t="s">
        <x:v>10</x:v>
      </x:c>
      <x:c r="H10" s="85">
        <x:f>'지원금(주기준산정-4주기준지급)'!AG15</x:f>
        <x:v>700000</x:v>
      </x:c>
      <x:c r="I10" s="72">
        <x:v>45539</x:v>
      </x:c>
      <x:c r="J10" s="74">
        <x:v>45555</x:v>
      </x:c>
      <x:c r="K10" s="74">
        <x:v>45558</x:v>
      </x:c>
      <x:c r="L10" s="74">
        <x:v>45611</x:v>
      </x:c>
      <x:c r="M10" s="76">
        <x:v>45617</x:v>
      </x:c>
      <x:c r="N10" s="93"/>
      <x:c r="O10" s="94"/>
      <x:c r="P10" s="80"/>
      <x:c r="Q10" s="11"/>
      <x:c r="R10" s="11"/>
      <x:c r="S10" s="11"/>
    </x:row>
    <x:row r="11" spans="2:19">
      <x:c r="B11" s="8">
        <x:f t="shared" si="1"/>
        <x:v>7</x:v>
      </x:c>
      <x:c r="C11" s="51" t="s">
        <x:v>41</x:v>
      </x:c>
      <x:c r="D11" s="68" t="s">
        <x:v>108</x:v>
      </x:c>
      <x:c r="E11" s="91" t="s">
        <x:v>6</x:v>
      </x:c>
      <x:c r="F11" s="81" t="str">
        <x:f t="shared" si="0"/>
        <x:v>신한은행 110-309-305274</x:v>
      </x:c>
      <x:c r="G11" s="67" t="s">
        <x:v>1</x:v>
      </x:c>
      <x:c r="H11" s="85">
        <x:f>'지원금(주기준산정-4주기준지급)'!AG16</x:f>
        <x:v>1400000</x:v>
      </x:c>
      <x:c r="I11" s="72">
        <x:v>45539</x:v>
      </x:c>
      <x:c r="J11" s="74">
        <x:v>45555</x:v>
      </x:c>
      <x:c r="K11" s="74">
        <x:v>45558</x:v>
      </x:c>
      <x:c r="L11" s="74">
        <x:v>45611</x:v>
      </x:c>
      <x:c r="M11" s="76">
        <x:v>45617</x:v>
      </x:c>
      <x:c r="N11" s="93"/>
      <x:c r="O11" s="94"/>
      <x:c r="P11" s="80"/>
      <x:c r="Q11" s="11"/>
      <x:c r="R11" s="11"/>
      <x:c r="S11" s="11"/>
    </x:row>
    <x:row r="12" spans="2:19">
      <x:c r="B12" s="8">
        <x:f t="shared" si="1"/>
        <x:v>8</x:v>
      </x:c>
      <x:c r="C12" s="64" t="s">
        <x:v>39</x:v>
      </x:c>
      <x:c r="D12" s="69" t="s">
        <x:v>116</x:v>
      </x:c>
      <x:c r="E12" s="91" t="s">
        <x:v>82</x:v>
      </x:c>
      <x:c r="F12" s="81" t="str">
        <x:f t="shared" si="0"/>
        <x:v>국민은행 876701-01-175499</x:v>
      </x:c>
      <x:c r="G12" s="67" t="s">
        <x:v>0</x:v>
      </x:c>
      <x:c r="H12" s="85">
        <x:f>'지원금(주기준산정-4주기준지급)'!AG17</x:f>
        <x:v>1400000</x:v>
      </x:c>
      <x:c r="I12" s="72">
        <x:v>45539</x:v>
      </x:c>
      <x:c r="J12" s="74">
        <x:v>45555</x:v>
      </x:c>
      <x:c r="K12" s="74">
        <x:v>45558</x:v>
      </x:c>
      <x:c r="L12" s="74">
        <x:v>45611</x:v>
      </x:c>
      <x:c r="M12" s="76">
        <x:v>45617</x:v>
      </x:c>
      <x:c r="N12" s="93"/>
      <x:c r="O12" s="94"/>
      <x:c r="P12" s="92"/>
      <x:c r="Q12" s="11"/>
      <x:c r="R12" s="11"/>
      <x:c r="S12" s="11"/>
    </x:row>
    <x:row r="13" spans="2:19">
      <x:c r="B13" s="8">
        <x:f t="shared" si="1"/>
        <x:v>9</x:v>
      </x:c>
      <x:c r="C13" s="65"/>
      <x:c r="D13" s="70"/>
      <x:c r="E13" s="63"/>
      <x:c r="F13" s="81"/>
      <x:c r="G13" s="67"/>
      <x:c r="H13" s="71"/>
      <x:c r="I13" s="73"/>
      <x:c r="J13" s="74"/>
      <x:c r="K13" s="74"/>
      <x:c r="L13" s="74"/>
      <x:c r="M13" s="76"/>
      <x:c r="N13" s="78"/>
      <x:c r="O13" s="56"/>
      <x:c r="P13" s="79"/>
      <x:c r="Q13" s="11"/>
      <x:c r="R13" s="11"/>
      <x:c r="S13" s="11"/>
    </x:row>
    <x:row r="14" spans="2:19">
      <x:c r="B14" s="8">
        <x:f t="shared" si="1"/>
        <x:v>10</x:v>
      </x:c>
      <x:c r="C14" s="9" t="s">
        <x:v>104</x:v>
      </x:c>
      <x:c r="D14" s="66" t="s">
        <x:v>122</x:v>
      </x:c>
      <x:c r="E14" s="54" t="s">
        <x:v>70</x:v>
      </x:c>
      <x:c r="F14" s="81" t="str">
        <x:f>D14&amp;" "&amp;E14</x:f>
        <x:v>IBK기업은행 691-036790-04-018</x:v>
      </x:c>
      <x:c r="G14" s="83"/>
      <x:c r="H14" s="84">
        <x:f>SUM('지원금(주기준산정-4주기준지급)'!AJ10:AJ13)</x:f>
        <x:v>800000</x:v>
      </x:c>
      <x:c r="I14" s="72">
        <x:v>45539</x:v>
      </x:c>
      <x:c r="J14" s="74">
        <x:v>45555</x:v>
      </x:c>
      <x:c r="K14" s="74">
        <x:v>45558</x:v>
      </x:c>
      <x:c r="L14" s="74">
        <x:v>45611</x:v>
      </x:c>
      <x:c r="M14" s="76">
        <x:v>45617</x:v>
      </x:c>
      <x:c r="N14" s="82"/>
      <x:c r="O14" s="75"/>
      <x:c r="P14" s="86" t="s">
        <x:v>112</x:v>
      </x:c>
      <x:c r="Q14" s="11"/>
      <x:c r="R14" s="11"/>
      <x:c r="S14" s="11"/>
    </x:row>
    <x:row r="15" spans="2:19">
      <x:c r="B15" s="8">
        <x:f t="shared" si="1"/>
        <x:v>11</x:v>
      </x:c>
      <x:c r="C15" s="9" t="s">
        <x:v>114</x:v>
      </x:c>
      <x:c r="D15" s="66" t="s">
        <x:v>116</x:v>
      </x:c>
      <x:c r="E15" s="51" t="s">
        <x:v>73</x:v>
      </x:c>
      <x:c r="F15" s="81" t="str">
        <x:f>D15&amp;" "&amp;E15</x:f>
        <x:v>국민은행 556601-01-416368</x:v>
      </x:c>
      <x:c r="G15" s="67"/>
      <x:c r="H15" s="85">
        <x:f>SUM('지원금(주기준산정-4주기준지급)'!AJ14:AJ17)</x:f>
        <x:v>700000</x:v>
      </x:c>
      <x:c r="I15" s="72">
        <x:v>45539</x:v>
      </x:c>
      <x:c r="J15" s="74">
        <x:v>45555</x:v>
      </x:c>
      <x:c r="K15" s="74">
        <x:v>45558</x:v>
      </x:c>
      <x:c r="L15" s="74">
        <x:v>45611</x:v>
      </x:c>
      <x:c r="M15" s="76">
        <x:v>45617</x:v>
      </x:c>
      <x:c r="N15" s="77"/>
      <x:c r="O15" s="75"/>
      <x:c r="P15" s="86" t="s">
        <x:v>112</x:v>
      </x:c>
      <x:c r="Q15" s="87"/>
      <x:c r="R15" s="11"/>
      <x:c r="S15" s="11"/>
    </x:row>
    <x:row r="16" spans="2:19">
      <x:c r="B16" s="8">
        <x:f t="shared" si="1"/>
        <x:v>12</x:v>
      </x:c>
      <x:c r="C16" s="9" t="s">
        <x:v>45</x:v>
      </x:c>
      <x:c r="D16" s="66" t="s">
        <x:v>116</x:v>
      </x:c>
      <x:c r="E16" s="51">
        <x:v>98454312555</x:v>
      </x:c>
      <x:c r="F16" s="81" t="str">
        <x:f>D16&amp;" "&amp;E16</x:f>
        <x:v>국민은행 98454312555</x:v>
      </x:c>
      <x:c r="G16" s="67" t="s">
        <x:v>8</x:v>
      </x:c>
      <x:c r="H16" s="85">
        <x:f>SUM('지원금(주기준산정-4주기준지급)'!AM10:AM13)</x:f>
        <x:v>600000</x:v>
      </x:c>
      <x:c r="I16" s="72">
        <x:v>45539</x:v>
      </x:c>
      <x:c r="J16" s="74">
        <x:v>45555</x:v>
      </x:c>
      <x:c r="K16" s="74">
        <x:v>45558</x:v>
      </x:c>
      <x:c r="L16" s="74">
        <x:v>45611</x:v>
      </x:c>
      <x:c r="M16" s="76">
        <x:v>45617</x:v>
      </x:c>
      <x:c r="N16" s="77"/>
      <x:c r="O16" s="75"/>
      <x:c r="P16" s="89" t="s">
        <x:v>37</x:v>
      </x:c>
      <x:c r="Q16" s="87"/>
      <x:c r="R16" s="11"/>
      <x:c r="S16" s="11"/>
    </x:row>
    <x:row r="17" spans="2:19">
      <x:c r="B17" s="8">
        <x:f t="shared" si="1"/>
        <x:v>13</x:v>
      </x:c>
      <x:c r="C17" s="9" t="s">
        <x:v>43</x:v>
      </x:c>
      <x:c r="D17" s="66" t="s">
        <x:v>108</x:v>
      </x:c>
      <x:c r="E17" s="51" t="s">
        <x:v>4</x:v>
      </x:c>
      <x:c r="F17" s="81" t="str">
        <x:f>D17&amp;" "&amp;E17</x:f>
        <x:v>신한은행 110-366-349419</x:v>
      </x:c>
      <x:c r="G17" s="67" t="s">
        <x:v>3</x:v>
      </x:c>
      <x:c r="H17" s="85">
        <x:f>SUM('지원금(주기준산정-4주기준지급)'!AM14:AM17)</x:f>
        <x:v>525000</x:v>
      </x:c>
      <x:c r="I17" s="72">
        <x:v>45539</x:v>
      </x:c>
      <x:c r="J17" s="74">
        <x:v>45555</x:v>
      </x:c>
      <x:c r="K17" s="74">
        <x:v>45558</x:v>
      </x:c>
      <x:c r="L17" s="74">
        <x:v>45611</x:v>
      </x:c>
      <x:c r="M17" s="76">
        <x:v>45617</x:v>
      </x:c>
      <x:c r="N17" s="77"/>
      <x:c r="O17" s="56"/>
      <x:c r="P17" s="89" t="s">
        <x:v>37</x:v>
      </x:c>
      <x:c r="Q17" s="88"/>
      <x:c r="R17" s="11"/>
      <x:c r="S17" s="11"/>
    </x:row>
    <x:row r="18" spans="2:19">
      <x:c r="B18" s="19"/>
      <x:c r="C18" s="17"/>
      <x:c r="D18" s="17"/>
      <x:c r="E18" s="20" t="s">
        <x:v>2</x:v>
      </x:c>
      <x:c r="F18" s="17"/>
      <x:c r="G18" s="17"/>
      <x:c r="H18" s="17"/>
      <x:c r="I18" s="17"/>
      <x:c r="J18" s="17"/>
      <x:c r="K18" s="17"/>
      <x:c r="L18" s="17"/>
      <x:c r="M18" s="17"/>
      <x:c r="N18" s="55"/>
      <x:c r="O18" s="55"/>
      <x:c r="P18" s="55"/>
      <x:c r="Q18" s="17"/>
      <x:c r="R18" s="13"/>
      <x:c r="S18" s="13"/>
    </x:row>
    <x:row r="19" spans="2:19">
      <x:c r="B19" s="8" t="s">
        <x:v>29</x:v>
      </x:c>
      <x:c r="C19" s="12"/>
      <x:c r="D19" s="12"/>
      <x:c r="E19" s="12"/>
      <x:c r="F19" s="12"/>
      <x:c r="G19" s="12"/>
      <x:c r="H19" s="12"/>
      <x:c r="I19" s="12"/>
      <x:c r="J19" s="12"/>
      <x:c r="K19" s="12"/>
      <x:c r="L19" s="12"/>
      <x:c r="M19" s="12"/>
      <x:c r="N19" s="51"/>
      <x:c r="O19" s="52"/>
      <x:c r="P19" s="12"/>
      <x:c r="Q19" s="12"/>
      <x:c r="R19" s="13">
        <x:f>SUM(R5:R18)</x:f>
        <x:v>0</x:v>
      </x:c>
      <x:c r="S19" s="14" t="s">
        <x:v>55</x:v>
      </x:c>
    </x:row>
  </x:sheetData>
  <x:mergeCells count="4">
    <x:mergeCell ref="N5:N8"/>
    <x:mergeCell ref="N9:N12"/>
    <x:mergeCell ref="O5:O8"/>
    <x:mergeCell ref="O9:O1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>
    <x:tabColor rgb="ff385724"/>
    <x:pageSetUpPr autoPageBreaks="1" fitToPage="1"/>
  </x:sheetPr>
  <x:dimension ref="B2:AV19"/>
  <x:sheetViews>
    <x:sheetView showGridLines="0" topLeftCell="A1" zoomScaleNormal="100" zoomScaleSheetLayoutView="75" workbookViewId="0">
      <x:pane xSplit="4" ySplit="9" topLeftCell="E10" activePane="bottomRight" state="frozen"/>
      <x:selection pane="bottomRight" activeCell="D21" activeCellId="0" sqref="D21:D21"/>
    </x:sheetView>
  </x:sheetViews>
  <x:sheetFormatPr defaultColWidth="8.796875" defaultRowHeight="16.5"/>
  <x:cols>
    <x:col min="1" max="1" width="0.625" style="1" customWidth="1"/>
    <x:col min="2" max="2" width="3.5" style="1" customWidth="1"/>
    <x:col min="3" max="3" width="12" style="1" bestFit="1" customWidth="1"/>
    <x:col min="4" max="4" width="14.5" style="1" customWidth="1"/>
    <x:col min="5" max="7" width="6.25" style="1" customWidth="1"/>
    <x:col min="8" max="11" width="8.25" style="1" customWidth="1"/>
    <x:col min="12" max="12" width="7.25" style="1" customWidth="1"/>
    <x:col min="13" max="14" width="6.25" style="1" customWidth="1"/>
    <x:col min="15" max="16" width="10.75" style="1" customWidth="1"/>
    <x:col min="17" max="18" width="8.25" style="1" customWidth="1"/>
    <x:col min="19" max="19" width="6.25" style="1" customWidth="1"/>
    <x:col min="20" max="20" width="9.375" style="1" customWidth="1"/>
    <x:col min="21" max="21" width="10.25" style="1" customWidth="1"/>
    <x:col min="22" max="25" width="8.25" style="1" customWidth="1"/>
    <x:col min="26" max="28" width="6.25" style="1" customWidth="1"/>
    <x:col min="29" max="32" width="8.25" style="1" customWidth="1"/>
    <x:col min="33" max="34" width="12.625" style="1" customWidth="1"/>
    <x:col min="35" max="35" width="24.5" style="1" customWidth="1"/>
    <x:col min="36" max="36" width="11.25" style="1" customWidth="1"/>
    <x:col min="37" max="37" width="11.625" style="1" customWidth="1"/>
    <x:col min="38" max="38" width="16.125" style="1" customWidth="1"/>
    <x:col min="39" max="39" width="11.375" style="60" customWidth="1"/>
    <x:col min="42" max="42" width="2.375" style="1" customWidth="1"/>
    <x:col min="43" max="43" width="25.5" style="1" customWidth="1"/>
    <x:col min="44" max="44" width="10.5" style="1" customWidth="1"/>
    <x:col min="45" max="46" width="12.5" style="1" customWidth="1"/>
    <x:col min="47" max="47" width="12.25" style="1" customWidth="1"/>
    <x:col min="48" max="48" width="12" style="1" customWidth="1"/>
    <x:col min="49" max="49" width="8.75" style="1" bestFit="1" customWidth="1"/>
    <x:col min="50" max="50" width="14" style="1" customWidth="1"/>
    <x:col min="51" max="51" width="9.5" style="1" bestFit="1" customWidth="1"/>
  </x:cols>
  <x:sheetData>
    <x:row r="1" ht="5.4500000000000002" customHeight="1"/>
    <x:row r="2" spans="2:48" ht="35.25">
      <x:c r="B2" s="6" t="s">
        <x:v>51</x:v>
      </x:c>
      <x:c r="C2" s="4"/>
      <x:c r="AQ2" s="25" t="s">
        <x:v>60</x:v>
      </x:c>
      <x:c r="AR2" s="33" t="s">
        <x:v>25</x:v>
      </x:c>
      <x:c r="AS2" s="26" t="s">
        <x:v>23</x:v>
      </x:c>
      <x:c r="AT2" s="47" t="s">
        <x:v>106</x:v>
      </x:c>
      <x:c r="AU2" s="27" t="s">
        <x:v>28</x:v>
      </x:c>
      <x:c r="AV2" s="57" t="s">
        <x:v>105</x:v>
      </x:c>
    </x:row>
    <x:row r="3" spans="2:48" ht="18" customHeight="1">
      <x:c r="B3" s="15" t="s">
        <x:v>15</x:v>
      </x:c>
      <x:c r="C3" s="4"/>
      <x:c r="AQ3" s="28" t="s">
        <x:v>56</x:v>
      </x:c>
      <x:c r="AR3" s="34">
        <x:v>0.80000000000000004</x:v>
      </x:c>
      <x:c r="AS3" s="24">
        <x:v>35</x:v>
      </x:c>
      <x:c r="AT3" s="48">
        <x:v>5</x:v>
      </x:c>
      <x:c r="AU3" s="29">
        <x:v>5</x:v>
      </x:c>
      <x:c r="AV3" s="58">
        <x:v>37500</x:v>
      </x:c>
    </x:row>
    <x:row r="4" spans="3:48" ht="18" customHeight="1">
      <x:c r="C4" s="4" t="s">
        <x:v>98</x:v>
      </x:c>
      <x:c r="D4" s="5" t="s">
        <x:v>5</x:v>
      </x:c>
      <x:c r="E4" s="5"/>
      <x:c r="F4" s="5"/>
      <x:c r="G4" s="5"/>
      <x:c r="H4" s="5"/>
      <x:c r="I4" s="5"/>
      <x:c r="M4" s="4" t="s">
        <x:v>103</x:v>
      </x:c>
      <x:c r="N4" s="5" t="s">
        <x:v>24</x:v>
      </x:c>
      <x:c r="O4" s="5"/>
      <x:c r="P4" s="5"/>
      <x:c r="S4" s="4" t="s">
        <x:v>63</x:v>
      </x:c>
      <x:c r="T4" s="22">
        <x:f>AS3*10000</x:f>
        <x:v>350000</x:v>
      </x:c>
      <x:c r="U4" s="1" t="s">
        <x:v>71</x:v>
      </x:c>
      <x:c r="AA4" s="4" t="s">
        <x:v>115</x:v>
      </x:c>
      <x:c r="AB4" s="5">
        <x:v>4</x:v>
      </x:c>
      <x:c r="AC4" s="1" t="s">
        <x:v>47</x:v>
      </x:c>
      <x:c r="AI4" s="4"/>
      <x:c r="AJ4" s="18"/>
      <x:c r="AQ4" s="28" t="s">
        <x:v>75</x:v>
      </x:c>
      <x:c r="AR4" s="34">
        <x:v>0.69999999999999996</x:v>
      </x:c>
      <x:c r="AS4" s="24">
        <x:v>31</x:v>
      </x:c>
      <x:c r="AT4" s="48">
        <x:v>0</x:v>
      </x:c>
      <x:c r="AU4" s="29">
        <x:v>5</x:v>
      </x:c>
      <x:c r="AV4" s="58">
        <x:v>33200</x:v>
      </x:c>
    </x:row>
    <x:row r="5" spans="3:48" ht="18" customHeight="1">
      <x:c r="C5" s="4" t="s">
        <x:v>96</x:v>
      </x:c>
      <x:c r="D5" s="5" t="s">
        <x:v>30</x:v>
      </x:c>
      <x:c r="E5" s="5"/>
      <x:c r="F5" s="5"/>
      <x:c r="G5" s="5"/>
      <x:c r="H5" s="5"/>
      <x:c r="I5" s="5"/>
      <x:c r="M5" s="4" t="s">
        <x:v>102</x:v>
      </x:c>
      <x:c r="N5" s="5"/>
      <x:c r="O5" s="5"/>
      <x:c r="P5" s="5"/>
      <x:c r="S5" s="4" t="s">
        <x:v>59</x:v>
      </x:c>
      <x:c r="T5" s="22">
        <x:f>AU3*10000</x:f>
        <x:v>50000</x:v>
      </x:c>
      <x:c r="U5" s="1" t="s">
        <x:v>71</x:v>
      </x:c>
      <x:c r="AA5" s="4" t="s">
        <x:v>95</x:v>
      </x:c>
      <x:c r="AB5" s="5" t="s">
        <x:v>50</x:v>
      </x:c>
      <x:c r="AC5" s="5"/>
      <x:c r="AD5" s="5"/>
      <x:c r="AE5" s="5"/>
      <x:c r="AF5" s="5"/>
      <x:c r="AG5" s="5"/>
      <x:c r="AH5" s="5"/>
      <x:c r="AQ5" s="28" t="s">
        <x:v>78</x:v>
      </x:c>
      <x:c r="AR5" s="34">
        <x:v>0.59999999999999998</x:v>
      </x:c>
      <x:c r="AS5" s="24">
        <x:v>24</x:v>
      </x:c>
      <x:c r="AT5" s="48">
        <x:v>0</x:v>
      </x:c>
      <x:c r="AU5" s="29">
        <x:v>4</x:v>
      </x:c>
      <x:c r="AV5" s="58">
        <x:v>25700</x:v>
      </x:c>
    </x:row>
    <x:row r="6" spans="2:48" ht="21.75" customHeight="1">
      <x:c r="B6" s="41"/>
      <x:c r="S6" s="4" t="s">
        <x:v>7</x:v>
      </x:c>
      <x:c r="T6" s="22">
        <x:f>AT3*10000</x:f>
        <x:v>50000</x:v>
      </x:c>
      <x:c r="U6" s="1" t="s">
        <x:v>71</x:v>
      </x:c>
      <x:c r="AQ6" s="28" t="s">
        <x:v>72</x:v>
      </x:c>
      <x:c r="AR6" s="34">
        <x:v>0.5</x:v>
      </x:c>
      <x:c r="AS6" s="24">
        <x:v>21</x:v>
      </x:c>
      <x:c r="AT6" s="48">
        <x:v>0</x:v>
      </x:c>
      <x:c r="AU6" s="29">
        <x:v>4</x:v>
      </x:c>
      <x:c r="AV6" s="58">
        <x:v>22500</x:v>
      </x:c>
    </x:row>
    <x:row r="7" spans="4:48" ht="21.75" customHeight="1">
      <x:c r="D7" s="38" t="s">
        <x:v>77</x:v>
      </x:c>
      <x:c r="E7" s="39"/>
      <x:c r="F7" s="39"/>
      <x:c r="G7" s="39"/>
      <x:c r="H7" s="39"/>
      <x:c r="I7" s="39"/>
      <x:c r="J7" s="39"/>
      <x:c r="K7" s="39"/>
      <x:c r="L7" s="39"/>
      <x:c r="M7" s="39"/>
      <x:c r="N7" s="39"/>
      <x:c r="O7" s="36">
        <x:v>33460000</x:v>
      </x:c>
      <x:c r="P7" s="36"/>
      <x:c r="Q7" s="40" t="s">
        <x:v>77</x:v>
      </x:c>
      <x:c r="R7" s="40"/>
      <x:c r="S7" s="40"/>
      <x:c r="T7" s="40"/>
      <x:c r="U7" s="37">
        <x:v>5300000</x:v>
      </x:c>
      <x:c r="Z7" s="2" t="s">
        <x:v>67</x:v>
      </x:c>
      <x:c r="AA7" s="44" t="b">
        <x:f>AG19=O7</x:f>
        <x:v>0</x:v>
      </x:c>
      <x:c r="AB7" s="44" t="b">
        <x:f>AJ19=U7</x:f>
        <x:v>0</x:v>
      </x:c>
      <x:c r="AQ7" s="28" t="s">
        <x:v>69</x:v>
      </x:c>
      <x:c r="AR7" s="34">
        <x:v>0.40000000000000002</x:v>
      </x:c>
      <x:c r="AS7" s="24">
        <x:v>18</x:v>
      </x:c>
      <x:c r="AT7" s="48">
        <x:v>0</x:v>
      </x:c>
      <x:c r="AU7" s="29">
        <x:v>3</x:v>
      </x:c>
      <x:c r="AV7" s="58">
        <x:v>19200</x:v>
      </x:c>
    </x:row>
    <x:row r="8" spans="5:48" ht="23.25" customHeight="1">
      <x:c r="E8" s="43" t="s">
        <x:v>22</x:v>
      </x:c>
      <x:c r="F8" s="43"/>
      <x:c r="G8" s="43"/>
      <x:c r="H8" s="43"/>
      <x:c r="I8" s="43"/>
      <x:c r="J8" s="43"/>
      <x:c r="K8" s="43"/>
      <x:c r="L8" s="43" t="s">
        <x:v>31</x:v>
      </x:c>
      <x:c r="M8" s="43"/>
      <x:c r="N8" s="43"/>
      <x:c r="O8" s="43"/>
      <x:c r="P8" s="43"/>
      <x:c r="Q8" s="43"/>
      <x:c r="R8" s="43"/>
      <x:c r="S8" s="43" t="s">
        <x:v>36</x:v>
      </x:c>
      <x:c r="T8" s="43"/>
      <x:c r="U8" s="43"/>
      <x:c r="V8" s="43"/>
      <x:c r="W8" s="43"/>
      <x:c r="X8" s="43"/>
      <x:c r="Y8" s="43"/>
      <x:c r="Z8" s="43" t="s">
        <x:v>49</x:v>
      </x:c>
      <x:c r="AA8" s="43"/>
      <x:c r="AB8" s="43"/>
      <x:c r="AC8" s="43"/>
      <x:c r="AD8" s="43"/>
      <x:c r="AE8" s="43"/>
      <x:c r="AF8" s="43"/>
      <x:c r="AG8" s="43" t="s">
        <x:v>111</x:v>
      </x:c>
      <x:c r="AH8" s="43"/>
      <x:c r="AI8" s="43"/>
      <x:c r="AJ8" s="43"/>
      <x:c r="AK8" s="43"/>
      <x:c r="AL8" s="43"/>
      <x:c r="AM8" s="61"/>
      <x:c r="AQ8" s="30" t="s">
        <x:v>79</x:v>
      </x:c>
      <x:c r="AR8" s="35">
        <x:v>0.20000000000000001</x:v>
      </x:c>
      <x:c r="AS8" s="31">
        <x:v>14</x:v>
      </x:c>
      <x:c r="AT8" s="49">
        <x:v>0</x:v>
      </x:c>
      <x:c r="AU8" s="32">
        <x:v>3</x:v>
      </x:c>
      <x:c r="AV8" s="59">
        <x:v>15000</x:v>
      </x:c>
    </x:row>
    <x:row r="9" spans="2:41">
      <x:c r="B9" s="7" t="s">
        <x:v>26</x:v>
      </x:c>
      <x:c r="C9" s="7" t="s">
        <x:v>97</x:v>
      </x:c>
      <x:c r="D9" s="7" t="s">
        <x:v>100</x:v>
      </x:c>
      <x:c r="E9" s="42" t="s">
        <x:v>101</x:v>
      </x:c>
      <x:c r="F9" s="42" t="s">
        <x:v>27</x:v>
      </x:c>
      <x:c r="G9" s="42" t="s">
        <x:v>32</x:v>
      </x:c>
      <x:c r="H9" s="42" t="s">
        <x:v>91</x:v>
      </x:c>
      <x:c r="I9" s="42" t="s">
        <x:v>106</x:v>
      </x:c>
      <x:c r="J9" s="42" t="s">
        <x:v>93</x:v>
      </x:c>
      <x:c r="K9" s="42" t="s">
        <x:v>107</x:v>
      </x:c>
      <x:c r="L9" s="42" t="s">
        <x:v>101</x:v>
      </x:c>
      <x:c r="M9" s="42" t="s">
        <x:v>27</x:v>
      </x:c>
      <x:c r="N9" s="42" t="s">
        <x:v>32</x:v>
      </x:c>
      <x:c r="O9" s="42" t="s">
        <x:v>91</x:v>
      </x:c>
      <x:c r="P9" s="42" t="s">
        <x:v>106</x:v>
      </x:c>
      <x:c r="Q9" s="42" t="s">
        <x:v>93</x:v>
      </x:c>
      <x:c r="R9" s="42" t="s">
        <x:v>107</x:v>
      </x:c>
      <x:c r="S9" s="42" t="s">
        <x:v>101</x:v>
      </x:c>
      <x:c r="T9" s="42" t="s">
        <x:v>27</x:v>
      </x:c>
      <x:c r="U9" s="42" t="s">
        <x:v>32</x:v>
      </x:c>
      <x:c r="V9" s="42" t="s">
        <x:v>91</x:v>
      </x:c>
      <x:c r="W9" s="42" t="s">
        <x:v>106</x:v>
      </x:c>
      <x:c r="X9" s="42" t="s">
        <x:v>93</x:v>
      </x:c>
      <x:c r="Y9" s="42" t="s">
        <x:v>107</x:v>
      </x:c>
      <x:c r="Z9" s="42" t="s">
        <x:v>101</x:v>
      </x:c>
      <x:c r="AA9" s="42" t="s">
        <x:v>27</x:v>
      </x:c>
      <x:c r="AB9" s="42" t="s">
        <x:v>32</x:v>
      </x:c>
      <x:c r="AC9" s="42" t="s">
        <x:v>91</x:v>
      </x:c>
      <x:c r="AD9" s="42" t="s">
        <x:v>106</x:v>
      </x:c>
      <x:c r="AE9" s="42" t="s">
        <x:v>93</x:v>
      </x:c>
      <x:c r="AF9" s="42" t="s">
        <x:v>107</x:v>
      </x:c>
      <x:c r="AG9" s="7" t="s">
        <x:v>65</x:v>
      </x:c>
      <x:c r="AH9" s="42" t="s">
        <x:v>106</x:v>
      </x:c>
      <x:c r="AI9" s="7" t="s">
        <x:v>53</x:v>
      </x:c>
      <x:c r="AJ9" s="7" t="s">
        <x:v>64</x:v>
      </x:c>
      <x:c r="AK9" s="7" t="s">
        <x:v>92</x:v>
      </x:c>
      <x:c r="AL9" s="42" t="s">
        <x:v>61</x:v>
      </x:c>
      <x:c r="AM9" s="42" t="s">
        <x:v>107</x:v>
      </x:c>
      <x:c r="AN9" s="7" t="s">
        <x:v>109</x:v>
      </x:c>
      <x:c r="AO9" s="7" t="s">
        <x:v>48</x:v>
      </x:c>
    </x:row>
    <x:row r="10" spans="2:41">
      <x:c r="B10" s="8">
        <x:v>1</x:v>
      </x:c>
      <x:c r="C10" s="63" t="s">
        <x:v>34</x:v>
      </x:c>
      <x:c r="D10" s="9" t="s">
        <x:v>104</x:v>
      </x:c>
      <x:c r="E10" s="9">
        <x:v>25</x:v>
      </x:c>
      <x:c r="F10" s="9">
        <x:v>25</x:v>
      </x:c>
      <x:c r="G10" s="16">
        <x:f>IFERROR(E10/F10,0)</x:f>
        <x:v>1</x:v>
      </x:c>
      <x:c r="H10" s="3">
        <x:f t="shared" ref="H10:H17" si="0">IF($G10&gt;=$AR$3,$AS$3,IF($G10&gt;=$AR$4,$AS$4,IF($G10&gt;=$AR$5,$AS$5,IF($G10&gt;=$AR$6,$AS$6,IF($G10&gt;=$AR$7,$AS$7,IF($G10&gt;=$AR$8,$AS$8,0))))))*10000</x:f>
        <x:v>350000</x:v>
      </x:c>
      <x:c r="I10" s="3">
        <x:f>IF(AND(COUNTIFS(계좌!C:C,C10,계좌!P:P,"체류비")&gt;0),IF($G10&gt;=$AR$3,$AT$3,IF($G10&gt;=$AR$4,$AT$4,IF($G10&gt;=$AR$5,$AT$5,IF($G10&gt;=$AR$6,$AT$6,IF($G10&gt;=$AR$7,$AT$7,IF($G10&gt;=$AR$8,$AT$8,0))))))*10000,0)</x:f>
        <x:v>0</x:v>
      </x:c>
      <x:c r="J10" s="3">
        <x:f>IF($G10&gt;=$AR$3,$AU$3,IF($G10&gt;=$AR$4,$AU$4,IF($G10&gt;=$AR$5,$AU$5,IF($G10&gt;=$AR$6,$AU$6,IF($G10&gt;=$AR$7,$AU$7,IF($G10&gt;=$AR$8,$AU$8,0))))))*10000</x:f>
        <x:v>50000</x:v>
      </x:c>
      <x:c r="K10" s="3">
        <x:f>IF(G10&gt;=$AR$3,$AV$3,IF(G10&gt;=$AR$4,$AV$4,IF(G10&gt;=$AR$5,$AV$5,IF(G10&gt;=$AR$6,$AV$6,IF(G10&gt;=$AR$7,$AV$7,IF(G10&gt;=$AR$8,$AV$8,0))))))</x:f>
        <x:v>37500</x:v>
      </x:c>
      <x:c r="L10" s="9">
        <x:v>25</x:v>
      </x:c>
      <x:c r="M10" s="9">
        <x:v>25</x:v>
      </x:c>
      <x:c r="N10" s="16">
        <x:f>IFERROR(L10/M10,0)</x:f>
        <x:v>1</x:v>
      </x:c>
      <x:c r="O10" s="3">
        <x:f t="shared" ref="O10:O17" si="1">IF($N10&gt;=$AR$3,$AS$3,IF($N10&gt;=$AR$4,$AS$4,IF($N10&gt;=$AR$5,$AS$5,IF($N10&gt;=$AR$6,$AS$6,IF($N10&gt;=$AR$7,$AS$7,IF($N10&gt;=$AR$8,$AS$8,0))))))*10000</x:f>
        <x:v>350000</x:v>
      </x:c>
      <x:c r="P10" s="3">
        <x:f>IF(AND(COUNTIFS(계좌!C:C,C10,계좌!P:P,"체류비")&gt;0),IF($N10&gt;=$AR$3,$AT$3,IF($N10&gt;=$AR$4,$AT$4,IF($N10&gt;=$AR$5,$AT$5,IF($N10&gt;=$AR$6,$AT$6,IF($N10&gt;=$AR$7,$AT$7,IF($N10&gt;=$AR$8,$AT$8,0))))))*10000,0)</x:f>
        <x:v>0</x:v>
      </x:c>
      <x:c r="Q10" s="3">
        <x:f t="shared" ref="Q10:Q17" si="2">IF($N10&gt;=$AR$3,$AU$3,IF($N10&gt;=$AR$4,$AU$4,IF($N10&gt;=$AR$5,$AU$5,IF($N10&gt;=$AR$6,$AU$6,IF($N10&gt;=$AR$7,$AU$7,IF($N10&gt;=$AR$8,$AU$8,0))))))*10000</x:f>
        <x:v>50000</x:v>
      </x:c>
      <x:c r="R10" s="3">
        <x:f>IF(N10&gt;=$AR$3,$AV$3,IF(N10&gt;=$AR$4,$AV$4,IF(N10&gt;=$AR$5,$AV$5,IF(N10&gt;=$AR$6,$AV$6,IF(N10&gt;=$AR$7,$AV$7,IF(N10&gt;=$AR$8,$AV$8,0))))))</x:f>
        <x:v>37500</x:v>
      </x:c>
      <x:c r="S10" s="9">
        <x:v>25</x:v>
      </x:c>
      <x:c r="T10" s="9">
        <x:v>25</x:v>
      </x:c>
      <x:c r="U10" s="16">
        <x:f>IFERROR(S10/T10,0)</x:f>
        <x:v>1</x:v>
      </x:c>
      <x:c r="V10" s="3">
        <x:f t="shared" ref="V10:V17" si="3">IF($U10&gt;=$AR$3,$AS$3,IF($U10&gt;=$AR$4,$AS$4,IF($U10&gt;=$AR$5,$AS$5,IF($U10&gt;=$AR$6,$AS$6,IF($U10&gt;=$AR$7,$AS$7,IF($U10&gt;=$AR$8,$AS$8,0))))))*10000</x:f>
        <x:v>350000</x:v>
      </x:c>
      <x:c r="W10" s="3">
        <x:f>IF(AND(COUNTIFS(계좌!C:C,C10,계좌!P:P,"체류비")&gt;0),IF($U10&gt;=$AR$3,$AT$3,IF($U10&gt;=$AR$4,$AT$4,IF($U10&gt;=$AR$5,$AT$5,IF($U10&gt;=$AR$6,$AT$6,IF($U10&gt;=$AR$7,$AT$7,IF($U10&gt;=$AR$8,$AT$8,0))))))*10000,0)</x:f>
        <x:v>0</x:v>
      </x:c>
      <x:c r="X10" s="3">
        <x:f t="shared" ref="X10:X17" si="4">IF($U10&gt;=$AR$3,$AU$3,IF($U10&gt;=$AR$4,$AU$4,IF($U10&gt;=$AR$5,$AU$5,IF($U10&gt;=$AR$6,$AU$6,IF($U10&gt;=$AR$7,$AU$7,IF($U10&gt;=$AR$8,$AU$8,0))))))*10000</x:f>
        <x:v>50000</x:v>
      </x:c>
      <x:c r="Y10" s="3">
        <x:f>IF(U10&gt;=$AR$3,$AV$3,IF(U10&gt;=$AR$4,$AV$4,IF(U10&gt;=$AR$5,$AV$5,IF(U10&gt;=$AR$6,$AV$6,IF(U10&gt;=$AR$7,$AV$7,IF(U10&gt;=$AR$8,$AV$8,0))))))</x:f>
        <x:v>37500</x:v>
      </x:c>
      <x:c r="Z10" s="9">
        <x:v>25</x:v>
      </x:c>
      <x:c r="AA10" s="9">
        <x:v>25</x:v>
      </x:c>
      <x:c r="AB10" s="16">
        <x:f>IFERROR(Z10/AA10,0)</x:f>
        <x:v>1</x:v>
      </x:c>
      <x:c r="AC10" s="3">
        <x:f t="shared" ref="AC10:AC17" si="5">IF($AB10&gt;=$AR$3,$AS$3,IF($AB10&gt;=$AR$4,$AS$4,IF($AB10&gt;=$AR$5,$AS$5,IF($AB10&gt;=$AR$6,$AS$6,IF($AB10&gt;=$AR$7,$AS$7,IF($AB10&gt;=$AR$8,$AS$8,0))))))*10000</x:f>
        <x:v>350000</x:v>
      </x:c>
      <x:c r="AD10" s="3">
        <x:f>IF(AND(COUNTIFS(계좌!C:C,C10,계좌!P:P,"체류비")&gt;0),IF($AB10&gt;=$AR$3,$AT$3,IF($AB10&gt;=$AR$4,$AT$4,IF($AB10&gt;=$AR$5,$AT$5,IF($AB10&gt;=$AR$6,$AT$6,IF($AB10&gt;=$AR$7,$AT$7,IF($AB10&gt;=$AR$8,$AT$8,0))))))*10000,0)</x:f>
        <x:v>0</x:v>
      </x:c>
      <x:c r="AE10" s="3">
        <x:f t="shared" ref="AE10:AE17" si="6">IF($AB10&gt;=$AR$3,$AU$3,IF($AB10&gt;=$AR$4,$AU$4,IF($AB10&gt;=$AR$5,$AU$5,IF($AB10&gt;=$AR$6,$AU$6,IF($AB10&gt;=$AR$7,$AU$7,IF($AB10&gt;=$AR$8,$AU$8,0))))))*10000</x:f>
        <x:v>50000</x:v>
      </x:c>
      <x:c r="AF10" s="3">
        <x:f>IF(AB10&gt;=$AR$3,$AV$3,IF(AB10&gt;=$AR$4,$AV$4,IF(AB10&gt;=$AR$5,$AV$5,IF(AB10&gt;=$AR$6,$AV$6,IF(AB10&gt;=$AR$7,$AV$7,IF(AB10&gt;=$AR$8,$AV$8,0))))))</x:f>
        <x:v>37500</x:v>
      </x:c>
      <x:c r="AG10" s="3">
        <x:f>SUM(H10,O10,V10,AC10)</x:f>
        <x:v>1400000</x:v>
      </x:c>
      <x:c r="AH10" s="50">
        <x:f>SUM(I10,P10,W10,AD10)</x:f>
        <x:v>0</x:v>
      </x:c>
      <x:c r="AI10" s="21" t="str">
        <x:f>VLOOKUP($C10,계좌!$C$5:$F$12,4,0)</x:f>
        <x:v>국민은행 83360200061102</x:v>
      </x:c>
      <x:c r="AJ10" s="3">
        <x:f>SUM(J10,Q10,X10,AE10)</x:f>
        <x:v>200000</x:v>
      </x:c>
      <x:c r="AK10" s="3">
        <x:f t="shared" ref="AK10:AK17" si="7">SUMIF($D$10:$D$18,$D10,$AJ$10:$AJ$18)</x:f>
        <x:v>800000</x:v>
      </x:c>
      <x:c r="AL10" s="21" t="str">
        <x:f>VLOOKUP($D10,계좌!$C$14:$F$17,4,0)</x:f>
        <x:v>IBK기업은행 691-036790-04-018</x:v>
      </x:c>
      <x:c r="AM10" s="62">
        <x:f>SUM(K10,R10,Y10,AF10)</x:f>
        <x:v>150000</x:v>
      </x:c>
      <x:c r="AN10" s="46">
        <x:f>SUM(E10,L10,S10,Z10)/SUM(F10,M10,T10,AA10)</x:f>
        <x:v>1</x:v>
      </x:c>
      <x:c r="AO10" s="10"/>
    </x:row>
    <x:row r="11" spans="2:48" customHeight="1">
      <x:c r="B11" s="8">
        <x:f>B10+1</x:f>
        <x:v>2</x:v>
      </x:c>
      <x:c r="C11" s="51" t="s">
        <x:v>38</x:v>
      </x:c>
      <x:c r="D11" s="9" t="s">
        <x:v>104</x:v>
      </x:c>
      <x:c r="E11" s="9">
        <x:v>25</x:v>
      </x:c>
      <x:c r="F11" s="17">
        <x:f>$F$10</x:f>
        <x:v>25</x:v>
      </x:c>
      <x:c r="G11" s="16">
        <x:f t="shared" ref="G11:G17" si="8">IFERROR(E11/F11,0)</x:f>
        <x:v>1</x:v>
      </x:c>
      <x:c r="H11" s="3">
        <x:f t="shared" si="0"/>
        <x:v>350000</x:v>
      </x:c>
      <x:c r="I11" s="3">
        <x:f>IF(AND(COUNTIFS(계좌!C:C,C11,계좌!P:P,"체류비")&gt;0),IF($G11&gt;=$AR$3,$AT$3,IF($G11&gt;=$AR$4,$AT$4,IF($G11&gt;=$AR$5,$AT$5,IF($G11&gt;=$AR$6,$AT$6,IF($G11&gt;=$AR$7,$AT$7,IF($G11&gt;=$AR$8,$AT$8,0))))))*10000,0)</x:f>
        <x:v>0</x:v>
      </x:c>
      <x:c r="J11" s="3">
        <x:f t="shared" ref="J11:J17" si="9">IF($G11&gt;=$AR$3,$AU$3,IF($G11&gt;=$AR$4,$AU$4,IF($G11&gt;=$AR$5,$AU$5,IF($G11&gt;=$AR$6,$AU$6,IF($G11&gt;=$AR$7,$AU$7,IF($G11&gt;=$AR$8,$AU$8,0))))))*10000</x:f>
        <x:v>50000</x:v>
      </x:c>
      <x:c r="K11" s="3">
        <x:f t="shared" ref="K11:K17" si="10">IF($G11&gt;=$AR$3,$AV$3,IF($G11&gt;=$AR$4,$AV$4,IF($G11&gt;=$AR$5,$AV$5,IF($G11&gt;=$AR$6,$AV$6,IF($G11&gt;=$AR$7,$AV$7,IF($G11&gt;=$AR$8,$AV$8,0))))))</x:f>
        <x:v>37500</x:v>
      </x:c>
      <x:c r="L11" s="9">
        <x:v>25</x:v>
      </x:c>
      <x:c r="M11" s="17">
        <x:f>$F$10</x:f>
        <x:v>25</x:v>
      </x:c>
      <x:c r="N11" s="16">
        <x:f t="shared" ref="N11:N17" si="11">IFERROR(L11/M11,0)</x:f>
        <x:v>1</x:v>
      </x:c>
      <x:c r="O11" s="3">
        <x:f t="shared" si="1"/>
        <x:v>350000</x:v>
      </x:c>
      <x:c r="P11" s="3">
        <x:f>IF(AND(COUNTIFS(계좌!C:C,C11,계좌!P:P,"체류비")&gt;0),IF($N11&gt;=$AR$3,$AT$3,IF($N11&gt;=$AR$4,$AT$4,IF($N11&gt;=$AR$5,$AT$5,IF($N11&gt;=$AR$6,$AT$6,IF($N11&gt;=$AR$7,$AT$7,IF($N11&gt;=$AR$8,$AT$8,0))))))*10000,0)</x:f>
        <x:v>0</x:v>
      </x:c>
      <x:c r="Q11" s="3">
        <x:f t="shared" si="2"/>
        <x:v>50000</x:v>
      </x:c>
      <x:c r="R11" s="3">
        <x:f t="shared" ref="R11:R17" si="12">IF(N11&gt;=$AR$3,$AV$3,IF(N11&gt;=$AR$4,$AV$4,IF(N11&gt;=$AR$5,$AV$5,IF(N11&gt;=$AR$6,$AV$6,IF(N11&gt;=$AR$7,$AV$7,IF(N11&gt;=$AR$8,$AV$8,0))))))</x:f>
        <x:v>37500</x:v>
      </x:c>
      <x:c r="S11" s="9">
        <x:v>25</x:v>
      </x:c>
      <x:c r="T11" s="17">
        <x:f t="shared" ref="T11:T17" si="13">$F$10</x:f>
        <x:v>25</x:v>
      </x:c>
      <x:c r="U11" s="16">
        <x:f>IFERROR(S11/T11,0)</x:f>
        <x:v>1</x:v>
      </x:c>
      <x:c r="V11" s="3">
        <x:f t="shared" si="3"/>
        <x:v>350000</x:v>
      </x:c>
      <x:c r="W11" s="3">
        <x:f>IF(AND(COUNTIFS(계좌!C:C,C11,계좌!P:P,"체류비")&gt;0),IF($U11&gt;=$AR$3,$AT$3,IF($U11&gt;=$AR$4,$AT$4,IF($U11&gt;=$AR$5,$AT$5,IF($U11&gt;=$AR$6,$AT$6,IF($U11&gt;=$AR$7,$AT$7,IF($U11&gt;=$AR$8,$AT$8,0))))))*10000,0)</x:f>
        <x:v>0</x:v>
      </x:c>
      <x:c r="X11" s="3">
        <x:f>IF($U11&gt;=$AR$3,$AU$3,IF($U11&gt;=$AR$4,$AU$4,IF($U11&gt;=$AR$5,$AU$5,IF($U11&gt;=$AR$6,$AU$6,IF($U11&gt;=$AR$7,$AU$7,IF($U11&gt;=$AR$8,$AU$8,0))))))*10000</x:f>
        <x:v>50000</x:v>
      </x:c>
      <x:c r="Y11" s="3">
        <x:f t="shared" ref="Y11:Y17" si="14">IF(U11&gt;=$AR$3,$AV$3,IF(U11&gt;=$AR$4,$AV$4,IF(U11&gt;=$AR$5,$AV$5,IF(U11&gt;=$AR$6,$AV$6,IF(U11&gt;=$AR$7,$AV$7,IF(U11&gt;=$AR$8,$AV$8,0))))))</x:f>
        <x:v>37500</x:v>
      </x:c>
      <x:c r="Z11" s="9">
        <x:v>25</x:v>
      </x:c>
      <x:c r="AA11" s="17">
        <x:f t="shared" ref="AA11:AA17" si="15">$F$10</x:f>
        <x:v>25</x:v>
      </x:c>
      <x:c r="AB11" s="16">
        <x:f t="shared" ref="AB11:AB17" si="16">IFERROR(Z11/AA11,0)</x:f>
        <x:v>1</x:v>
      </x:c>
      <x:c r="AC11" s="3">
        <x:f t="shared" si="5"/>
        <x:v>350000</x:v>
      </x:c>
      <x:c r="AD11" s="3">
        <x:f>IF(AND(COUNTIFS(계좌!C:C,C11,계좌!P:P,"체류비")&gt;0),IF($AB11&gt;=$AR$3,$AT$3,IF($AB11&gt;=$AR$4,$AT$4,IF($AB11&gt;=$AR$5,$AT$5,IF($AB11&gt;=$AR$6,$AT$6,IF($AB11&gt;=$AR$7,$AT$7,IF($AB11&gt;=$AR$8,$AT$8,0))))))*10000,0)</x:f>
        <x:v>0</x:v>
      </x:c>
      <x:c r="AE11" s="3">
        <x:f t="shared" si="6"/>
        <x:v>50000</x:v>
      </x:c>
      <x:c r="AF11" s="3">
        <x:f t="shared" ref="AF11:AF17" si="17">IF(AB11&gt;=$AR$3,$AV$3,IF(AB11&gt;=$AR$4,$AV$4,IF(AB11&gt;=$AR$5,$AV$5,IF(AB11&gt;=$AR$6,$AV$6,IF(AB11&gt;=$AR$7,$AV$7,IF(AB11&gt;=$AR$8,$AV$8,0))))))</x:f>
        <x:v>37500</x:v>
      </x:c>
      <x:c r="AG11" s="3">
        <x:f t="shared" ref="AG11:AG17" si="18">SUM(H11,O11,V11,AC11)</x:f>
        <x:v>1400000</x:v>
      </x:c>
      <x:c r="AH11" s="50">
        <x:f t="shared" ref="AH11:AH17" si="19">SUM(I11,P11,W11,AD11)</x:f>
        <x:v>0</x:v>
      </x:c>
      <x:c r="AI11" s="21" t="str">
        <x:f>VLOOKUP($C11,계좌!$C$5:$F$12,4,0)</x:f>
        <x:v>농협은행 352-0095-3242-43</x:v>
      </x:c>
      <x:c r="AJ11" s="3">
        <x:f t="shared" ref="AJ11:AJ17" si="20">SUM(J11,Q11,X11,AE11)</x:f>
        <x:v>200000</x:v>
      </x:c>
      <x:c r="AK11" s="3">
        <x:f t="shared" si="7"/>
        <x:v>800000</x:v>
      </x:c>
      <x:c r="AL11" s="21" t="str">
        <x:f>VLOOKUP($D11,계좌!$C$13:$F$17,4,0)</x:f>
        <x:v>IBK기업은행 691-036790-04-018</x:v>
      </x:c>
      <x:c r="AM11" s="62">
        <x:f t="shared" ref="AM11:AM17" si="21">SUM(K11,R11,Y11,AF11)</x:f>
        <x:v>150000</x:v>
      </x:c>
      <x:c r="AN11" s="46">
        <x:f t="shared" ref="AN11:AN17" si="22">SUM(E11,L11,S11,Z11)/SUM(F11,M11,T11,AA11)</x:f>
        <x:v>1</x:v>
      </x:c>
      <x:c r="AO11" s="10"/>
      <x:c r="AV11" s="23"/>
    </x:row>
    <x:row r="12" spans="2:48">
      <x:c r="B12" s="8">
        <x:f t="shared" ref="B12:B17" si="23">B11+1</x:f>
        <x:v>3</x:v>
      </x:c>
      <x:c r="C12" s="51" t="s">
        <x:v>44</x:v>
      </x:c>
      <x:c r="D12" s="9" t="s">
        <x:v>104</x:v>
      </x:c>
      <x:c r="E12" s="9">
        <x:v>25</x:v>
      </x:c>
      <x:c r="F12" s="17">
        <x:f t="shared" ref="F12:F17" si="24">$F$10</x:f>
        <x:v>25</x:v>
      </x:c>
      <x:c r="G12" s="16">
        <x:f t="shared" si="8"/>
        <x:v>1</x:v>
      </x:c>
      <x:c r="H12" s="3">
        <x:f t="shared" si="0"/>
        <x:v>350000</x:v>
      </x:c>
      <x:c r="I12" s="3">
        <x:f>IF(AND(COUNTIFS(계좌!C:C,C12,계좌!P:P,"체류비")&gt;0),IF($G12&gt;=$AR$3,$AT$3,IF($G12&gt;=$AR$4,$AT$4,IF($G12&gt;=$AR$5,$AT$5,IF($G12&gt;=$AR$6,$AT$6,IF($G12&gt;=$AR$7,$AT$7,IF($G12&gt;=$AR$8,$AT$8,0))))))*10000,0)</x:f>
        <x:v>0</x:v>
      </x:c>
      <x:c r="J12" s="3">
        <x:f t="shared" si="9"/>
        <x:v>50000</x:v>
      </x:c>
      <x:c r="K12" s="3">
        <x:f t="shared" si="10"/>
        <x:v>37500</x:v>
      </x:c>
      <x:c r="L12" s="9">
        <x:v>25</x:v>
      </x:c>
      <x:c r="M12" s="17">
        <x:f t="shared" ref="M12:M17" si="25">$F$10</x:f>
        <x:v>25</x:v>
      </x:c>
      <x:c r="N12" s="16">
        <x:f t="shared" si="11"/>
        <x:v>1</x:v>
      </x:c>
      <x:c r="O12" s="3">
        <x:f t="shared" si="1"/>
        <x:v>350000</x:v>
      </x:c>
      <x:c r="P12" s="3">
        <x:f>IF(AND(COUNTIFS(계좌!C:C,C12,계좌!P:P,"체류비")&gt;0),IF($N12&gt;=$AR$3,$AT$3,IF($N12&gt;=$AR$4,$AT$4,IF($N12&gt;=$AR$5,$AT$5,IF($N12&gt;=$AR$6,$AT$6,IF($N12&gt;=$AR$7,$AT$7,IF($N12&gt;=$AR$8,$AT$8,0))))))*10000,0)</x:f>
        <x:v>0</x:v>
      </x:c>
      <x:c r="Q12" s="3">
        <x:f t="shared" si="2"/>
        <x:v>50000</x:v>
      </x:c>
      <x:c r="R12" s="3">
        <x:f t="shared" si="12"/>
        <x:v>37500</x:v>
      </x:c>
      <x:c r="S12" s="9">
        <x:v>25</x:v>
      </x:c>
      <x:c r="T12" s="17">
        <x:f t="shared" si="13"/>
        <x:v>25</x:v>
      </x:c>
      <x:c r="U12" s="16">
        <x:f t="shared" ref="U12:U17" si="26">IFERROR(S12/T12,0)</x:f>
        <x:v>1</x:v>
      </x:c>
      <x:c r="V12" s="3">
        <x:f t="shared" si="3"/>
        <x:v>350000</x:v>
      </x:c>
      <x:c r="W12" s="3">
        <x:f>IF(AND(COUNTIFS(계좌!C:C,C12,계좌!P:P,"체류비")&gt;0),IF($U12&gt;=$AR$3,$AT$3,IF($U12&gt;=$AR$4,$AT$4,IF($U12&gt;=$AR$5,$AT$5,IF($U12&gt;=$AR$6,$AT$6,IF($U12&gt;=$AR$7,$AT$7,IF($U12&gt;=$AR$8,$AT$8,0))))))*10000,0)</x:f>
        <x:v>0</x:v>
      </x:c>
      <x:c r="X12" s="3">
        <x:f t="shared" si="4"/>
        <x:v>50000</x:v>
      </x:c>
      <x:c r="Y12" s="3">
        <x:f t="shared" si="14"/>
        <x:v>37500</x:v>
      </x:c>
      <x:c r="Z12" s="9">
        <x:v>25</x:v>
      </x:c>
      <x:c r="AA12" s="17">
        <x:f t="shared" si="15"/>
        <x:v>25</x:v>
      </x:c>
      <x:c r="AB12" s="16">
        <x:f t="shared" si="16"/>
        <x:v>1</x:v>
      </x:c>
      <x:c r="AC12" s="3">
        <x:f t="shared" si="5"/>
        <x:v>350000</x:v>
      </x:c>
      <x:c r="AD12" s="3">
        <x:f>IF(AND(COUNTIFS(계좌!C:C,C12,계좌!P:P,"체류비")&gt;0),IF($AB12&gt;=$AR$3,$AT$3,IF($AB12&gt;=$AR$4,$AT$4,IF($AB12&gt;=$AR$5,$AT$5,IF($AB12&gt;=$AR$6,$AT$6,IF($AB12&gt;=$AR$7,$AT$7,IF($AB12&gt;=$AR$8,$AT$8,0))))))*10000,0)</x:f>
        <x:v>0</x:v>
      </x:c>
      <x:c r="AE12" s="3">
        <x:f t="shared" si="6"/>
        <x:v>50000</x:v>
      </x:c>
      <x:c r="AF12" s="3">
        <x:f t="shared" si="17"/>
        <x:v>37500</x:v>
      </x:c>
      <x:c r="AG12" s="3">
        <x:f t="shared" si="18"/>
        <x:v>1400000</x:v>
      </x:c>
      <x:c r="AH12" s="50">
        <x:f t="shared" si="19"/>
        <x:v>0</x:v>
      </x:c>
      <x:c r="AI12" s="21" t="str">
        <x:f>VLOOKUP($C12,계좌!$C$5:$F$12,4,0)</x:f>
        <x:v>기업은행 97905721701011</x:v>
      </x:c>
      <x:c r="AJ12" s="3">
        <x:f t="shared" si="20"/>
        <x:v>200000</x:v>
      </x:c>
      <x:c r="AK12" s="3">
        <x:f t="shared" si="7"/>
        <x:v>800000</x:v>
      </x:c>
      <x:c r="AL12" s="21" t="str">
        <x:f>VLOOKUP($D12,계좌!$C$13:$F$17,4,0)</x:f>
        <x:v>IBK기업은행 691-036790-04-018</x:v>
      </x:c>
      <x:c r="AM12" s="62">
        <x:f t="shared" si="21"/>
        <x:v>150000</x:v>
      </x:c>
      <x:c r="AN12" s="46">
        <x:f t="shared" si="22"/>
        <x:v>1</x:v>
      </x:c>
      <x:c r="AO12" s="11"/>
      <x:c r="AV12" s="23"/>
    </x:row>
    <x:row r="13" spans="2:48">
      <x:c r="B13" s="8">
        <x:f t="shared" si="23"/>
        <x:v>4</x:v>
      </x:c>
      <x:c r="C13" s="51" t="s">
        <x:v>46</x:v>
      </x:c>
      <x:c r="D13" s="9" t="s">
        <x:v>104</x:v>
      </x:c>
      <x:c r="E13" s="9">
        <x:v>25</x:v>
      </x:c>
      <x:c r="F13" s="17">
        <x:f t="shared" si="24"/>
        <x:v>25</x:v>
      </x:c>
      <x:c r="G13" s="16">
        <x:f t="shared" si="8"/>
        <x:v>1</x:v>
      </x:c>
      <x:c r="H13" s="3">
        <x:f t="shared" si="0"/>
        <x:v>350000</x:v>
      </x:c>
      <x:c r="I13" s="3">
        <x:f>IF(AND(COUNTIFS(계좌!C:C,C13,계좌!P:P,"체류비")&gt;0),IF($G13&gt;=$AR$3,$AT$3,IF($G13&gt;=$AR$4,$AT$4,IF($G13&gt;=$AR$5,$AT$5,IF($G13&gt;=$AR$6,$AT$6,IF($G13&gt;=$AR$7,$AT$7,IF($G13&gt;=$AR$8,$AT$8,0))))))*10000,0)</x:f>
        <x:v>0</x:v>
      </x:c>
      <x:c r="J13" s="3">
        <x:f t="shared" si="9"/>
        <x:v>50000</x:v>
      </x:c>
      <x:c r="K13" s="3">
        <x:f t="shared" si="10"/>
        <x:v>37500</x:v>
      </x:c>
      <x:c r="L13" s="9">
        <x:v>25</x:v>
      </x:c>
      <x:c r="M13" s="17">
        <x:f t="shared" si="25"/>
        <x:v>25</x:v>
      </x:c>
      <x:c r="N13" s="16">
        <x:f t="shared" si="11"/>
        <x:v>1</x:v>
      </x:c>
      <x:c r="O13" s="3">
        <x:f t="shared" si="1"/>
        <x:v>350000</x:v>
      </x:c>
      <x:c r="P13" s="3">
        <x:f>IF(AND(COUNTIFS(계좌!C:C,C13,계좌!P:P,"체류비")&gt;0),IF($N13&gt;=$AR$3,$AT$3,IF($N13&gt;=$AR$4,$AT$4,IF($N13&gt;=$AR$5,$AT$5,IF($N13&gt;=$AR$6,$AT$6,IF($N13&gt;=$AR$7,$AT$7,IF($N13&gt;=$AR$8,$AT$8,0))))))*10000,0)</x:f>
        <x:v>0</x:v>
      </x:c>
      <x:c r="Q13" s="3">
        <x:f t="shared" si="2"/>
        <x:v>50000</x:v>
      </x:c>
      <x:c r="R13" s="3">
        <x:f t="shared" si="12"/>
        <x:v>37500</x:v>
      </x:c>
      <x:c r="S13" s="9">
        <x:v>25</x:v>
      </x:c>
      <x:c r="T13" s="17">
        <x:f t="shared" si="13"/>
        <x:v>25</x:v>
      </x:c>
      <x:c r="U13" s="16">
        <x:f t="shared" si="26"/>
        <x:v>1</x:v>
      </x:c>
      <x:c r="V13" s="3">
        <x:f t="shared" si="3"/>
        <x:v>350000</x:v>
      </x:c>
      <x:c r="W13" s="3">
        <x:f>IF(AND(COUNTIFS(계좌!C:C,C13,계좌!P:P,"체류비")&gt;0),IF($U13&gt;=$AR$3,$AT$3,IF($U13&gt;=$AR$4,$AT$4,IF($U13&gt;=$AR$5,$AT$5,IF($U13&gt;=$AR$6,$AT$6,IF($U13&gt;=$AR$7,$AT$7,IF($U13&gt;=$AR$8,$AT$8,0))))))*10000,0)</x:f>
        <x:v>0</x:v>
      </x:c>
      <x:c r="X13" s="3">
        <x:f t="shared" si="4"/>
        <x:v>50000</x:v>
      </x:c>
      <x:c r="Y13" s="3">
        <x:f t="shared" si="14"/>
        <x:v>37500</x:v>
      </x:c>
      <x:c r="Z13" s="9">
        <x:v>25</x:v>
      </x:c>
      <x:c r="AA13" s="17">
        <x:f t="shared" si="15"/>
        <x:v>25</x:v>
      </x:c>
      <x:c r="AB13" s="16">
        <x:f t="shared" si="16"/>
        <x:v>1</x:v>
      </x:c>
      <x:c r="AC13" s="3">
        <x:f t="shared" si="5"/>
        <x:v>350000</x:v>
      </x:c>
      <x:c r="AD13" s="3">
        <x:f>IF(AND(COUNTIFS(계좌!C:C,C13,계좌!P:P,"체류비")&gt;0),IF($AB13&gt;=$AR$3,$AT$3,IF($AB13&gt;=$AR$4,$AT$4,IF($AB13&gt;=$AR$5,$AT$5,IF($AB13&gt;=$AR$6,$AT$6,IF($AB13&gt;=$AR$7,$AT$7,IF($AB13&gt;=$AR$8,$AT$8,0))))))*10000,0)</x:f>
        <x:v>0</x:v>
      </x:c>
      <x:c r="AE13" s="3">
        <x:f t="shared" si="6"/>
        <x:v>50000</x:v>
      </x:c>
      <x:c r="AF13" s="3">
        <x:f t="shared" si="17"/>
        <x:v>37500</x:v>
      </x:c>
      <x:c r="AG13" s="3">
        <x:f t="shared" si="18"/>
        <x:v>1400000</x:v>
      </x:c>
      <x:c r="AH13" s="50">
        <x:f t="shared" si="19"/>
        <x:v>0</x:v>
      </x:c>
      <x:c r="AI13" s="21" t="str">
        <x:f>VLOOKUP($C13,계좌!$C$5:$F$12,4,0)</x:f>
        <x:v>농협은행 302-1281-6969-71</x:v>
      </x:c>
      <x:c r="AJ13" s="3">
        <x:f t="shared" si="20"/>
        <x:v>200000</x:v>
      </x:c>
      <x:c r="AK13" s="3">
        <x:f t="shared" si="7"/>
        <x:v>800000</x:v>
      </x:c>
      <x:c r="AL13" s="21" t="str">
        <x:f>VLOOKUP($D13,계좌!$C$13:$F$17,4,0)</x:f>
        <x:v>IBK기업은행 691-036790-04-018</x:v>
      </x:c>
      <x:c r="AM13" s="62">
        <x:f t="shared" si="21"/>
        <x:v>150000</x:v>
      </x:c>
      <x:c r="AN13" s="46">
        <x:f t="shared" si="22"/>
        <x:v>1</x:v>
      </x:c>
      <x:c r="AO13" s="11"/>
      <x:c r="AV13" s="23"/>
    </x:row>
    <x:row r="14" spans="2:48">
      <x:c r="B14" s="8">
        <x:f t="shared" si="23"/>
        <x:v>5</x:v>
      </x:c>
      <x:c r="C14" s="51" t="s">
        <x:v>40</x:v>
      </x:c>
      <x:c r="D14" s="9" t="s">
        <x:v>114</x:v>
      </x:c>
      <x:c r="E14" s="9">
        <x:v>25</x:v>
      </x:c>
      <x:c r="F14" s="17">
        <x:f t="shared" si="24"/>
        <x:v>25</x:v>
      </x:c>
      <x:c r="G14" s="16">
        <x:f>IFERROR(E14/F14,0)</x:f>
        <x:v>1</x:v>
      </x:c>
      <x:c r="H14" s="3">
        <x:f t="shared" si="0"/>
        <x:v>350000</x:v>
      </x:c>
      <x:c r="I14" s="3">
        <x:f>IF(AND(COUNTIFS(계좌!C:C,C14,계좌!P:P,"체류비")&gt;0),IF($G14&gt;=$AR$3,$AT$3,IF($G14&gt;=$AR$4,$AT$4,IF($G14&gt;=$AR$5,$AT$5,IF($G14&gt;=$AR$6,$AT$6,IF($G14&gt;=$AR$7,$AT$7,IF($G14&gt;=$AR$8,$AT$8,0))))))*10000,0)</x:f>
        <x:v>0</x:v>
      </x:c>
      <x:c r="J14" s="3">
        <x:f t="shared" si="9"/>
        <x:v>50000</x:v>
      </x:c>
      <x:c r="K14" s="3">
        <x:f t="shared" si="10"/>
        <x:v>37500</x:v>
      </x:c>
      <x:c r="L14" s="9">
        <x:v>25</x:v>
      </x:c>
      <x:c r="M14" s="17">
        <x:f t="shared" si="25"/>
        <x:v>25</x:v>
      </x:c>
      <x:c r="N14" s="16">
        <x:f t="shared" si="11"/>
        <x:v>1</x:v>
      </x:c>
      <x:c r="O14" s="3">
        <x:f t="shared" si="1"/>
        <x:v>350000</x:v>
      </x:c>
      <x:c r="P14" s="3">
        <x:f>IF(AND(COUNTIFS(계좌!C:C,C14,계좌!P:P,"체류비")&gt;0),IF($N14&gt;=$AR$3,$AT$3,IF($N14&gt;=$AR$4,$AT$4,IF($N14&gt;=$AR$5,$AT$5,IF($N14&gt;=$AR$6,$AT$6,IF($N14&gt;=$AR$7,$AT$7,IF($N14&gt;=$AR$8,$AT$8,0))))))*10000,0)</x:f>
        <x:v>0</x:v>
      </x:c>
      <x:c r="Q14" s="3">
        <x:f t="shared" si="2"/>
        <x:v>50000</x:v>
      </x:c>
      <x:c r="R14" s="3">
        <x:f t="shared" si="12"/>
        <x:v>37500</x:v>
      </x:c>
      <x:c r="S14" s="9">
        <x:v>25</x:v>
      </x:c>
      <x:c r="T14" s="17">
        <x:f t="shared" si="13"/>
        <x:v>25</x:v>
      </x:c>
      <x:c r="U14" s="16">
        <x:f t="shared" si="26"/>
        <x:v>1</x:v>
      </x:c>
      <x:c r="V14" s="3">
        <x:f t="shared" si="3"/>
        <x:v>350000</x:v>
      </x:c>
      <x:c r="W14" s="3">
        <x:f>IF(AND(COUNTIFS(계좌!C:C,C14,계좌!P:P,"체류비")&gt;0),IF($U14&gt;=$AR$3,$AT$3,IF($U14&gt;=$AR$4,$AT$4,IF($U14&gt;=$AR$5,$AT$5,IF($U14&gt;=$AR$6,$AT$6,IF($U14&gt;=$AR$7,$AT$7,IF($U14&gt;=$AR$8,$AT$8,0))))))*10000,0)</x:f>
        <x:v>0</x:v>
      </x:c>
      <x:c r="X14" s="3">
        <x:f t="shared" si="4"/>
        <x:v>50000</x:v>
      </x:c>
      <x:c r="Y14" s="3">
        <x:f t="shared" si="14"/>
        <x:v>37500</x:v>
      </x:c>
      <x:c r="Z14" s="9">
        <x:v>25</x:v>
      </x:c>
      <x:c r="AA14" s="17">
        <x:f t="shared" si="15"/>
        <x:v>25</x:v>
      </x:c>
      <x:c r="AB14" s="16">
        <x:f t="shared" si="16"/>
        <x:v>1</x:v>
      </x:c>
      <x:c r="AC14" s="3">
        <x:f t="shared" si="5"/>
        <x:v>350000</x:v>
      </x:c>
      <x:c r="AD14" s="3">
        <x:f>IF(AND(COUNTIFS(계좌!C:C,C14,계좌!P:P,"체류비")&gt;0),IF($AB14&gt;=$AR$3,$AT$3,IF($AB14&gt;=$AR$4,$AT$4,IF($AB14&gt;=$AR$5,$AT$5,IF($AB14&gt;=$AR$6,$AT$6,IF($AB14&gt;=$AR$7,$AT$7,IF($AB14&gt;=$AR$8,$AT$8,0))))))*10000,0)</x:f>
        <x:v>0</x:v>
      </x:c>
      <x:c r="AE14" s="3">
        <x:f t="shared" si="6"/>
        <x:v>50000</x:v>
      </x:c>
      <x:c r="AF14" s="3">
        <x:f t="shared" si="17"/>
        <x:v>37500</x:v>
      </x:c>
      <x:c r="AG14" s="3">
        <x:f t="shared" si="18"/>
        <x:v>1400000</x:v>
      </x:c>
      <x:c r="AH14" s="50">
        <x:f t="shared" si="19"/>
        <x:v>0</x:v>
      </x:c>
      <x:c r="AI14" s="21" t="str">
        <x:f>VLOOKUP($C14,계좌!$C$5:$F$12,4,0)</x:f>
        <x:v>IBK기업은행 982-002303-01-016</x:v>
      </x:c>
      <x:c r="AJ14" s="3">
        <x:f t="shared" si="20"/>
        <x:v>200000</x:v>
      </x:c>
      <x:c r="AK14" s="3">
        <x:f t="shared" si="7"/>
        <x:v>700000</x:v>
      </x:c>
      <x:c r="AL14" s="21" t="str">
        <x:f>VLOOKUP($D14,계좌!$C$13:$F$17,4,0)</x:f>
        <x:v>국민은행 556601-01-416368</x:v>
      </x:c>
      <x:c r="AM14" s="62">
        <x:f t="shared" si="21"/>
        <x:v>150000</x:v>
      </x:c>
      <x:c r="AN14" s="46">
        <x:f t="shared" si="22"/>
        <x:v>1</x:v>
      </x:c>
      <x:c r="AO14" s="11"/>
      <x:c r="AV14" s="23"/>
    </x:row>
    <x:row r="15" spans="2:48">
      <x:c r="B15" s="8">
        <x:f t="shared" si="23"/>
        <x:v>6</x:v>
      </x:c>
      <x:c r="C15" s="51" t="s">
        <x:v>42</x:v>
      </x:c>
      <x:c r="D15" s="9" t="s">
        <x:v>114</x:v>
      </x:c>
      <x:c r="E15" s="9">
        <x:v>25</x:v>
      </x:c>
      <x:c r="F15" s="17">
        <x:f t="shared" si="24"/>
        <x:v>25</x:v>
      </x:c>
      <x:c r="G15" s="16">
        <x:f t="shared" si="8"/>
        <x:v>1</x:v>
      </x:c>
      <x:c r="H15" s="3">
        <x:f t="shared" si="0"/>
        <x:v>350000</x:v>
      </x:c>
      <x:c r="I15" s="3">
        <x:f>IF(AND(COUNTIFS(계좌!C:C,C15,계좌!P:P,"체류비")&gt;0),IF($G15&gt;=$AR$3,$AT$3,IF($G15&gt;=$AR$4,$AT$4,IF($G15&gt;=$AR$5,$AT$5,IF($G15&gt;=$AR$6,$AT$6,IF($G15&gt;=$AR$7,$AT$7,IF($G15&gt;=$AR$8,$AT$8,0))))))*10000,0)</x:f>
        <x:v>0</x:v>
      </x:c>
      <x:c r="J15" s="3">
        <x:f t="shared" si="9"/>
        <x:v>50000</x:v>
      </x:c>
      <x:c r="K15" s="3">
        <x:f t="shared" si="10"/>
        <x:v>37500</x:v>
      </x:c>
      <x:c r="L15" s="9">
        <x:v>25</x:v>
      </x:c>
      <x:c r="M15" s="17">
        <x:f t="shared" si="25"/>
        <x:v>25</x:v>
      </x:c>
      <x:c r="N15" s="16">
        <x:f t="shared" si="11"/>
        <x:v>1</x:v>
      </x:c>
      <x:c r="O15" s="3">
        <x:f t="shared" si="1"/>
        <x:v>350000</x:v>
      </x:c>
      <x:c r="P15" s="3">
        <x:f>IF(AND(COUNTIFS(계좌!C:C,C15,계좌!P:P,"체류비")&gt;0),IF($N15&gt;=$AR$3,$AT$3,IF($N15&gt;=$AR$4,$AT$4,IF($N15&gt;=$AR$5,$AT$5,IF($N15&gt;=$AR$6,$AT$6,IF($N15&gt;=$AR$7,$AT$7,IF($N15&gt;=$AR$8,$AT$8,0))))))*10000,0)</x:f>
        <x:v>0</x:v>
      </x:c>
      <x:c r="Q15" s="3">
        <x:f t="shared" si="2"/>
        <x:v>50000</x:v>
      </x:c>
      <x:c r="R15" s="3">
        <x:f t="shared" si="12"/>
        <x:v>37500</x:v>
      </x:c>
      <x:c r="S15" s="9">
        <x:v>0</x:v>
      </x:c>
      <x:c r="T15" s="17">
        <x:f t="shared" si="13"/>
        <x:v>25</x:v>
      </x:c>
      <x:c r="U15" s="16">
        <x:f t="shared" si="26"/>
        <x:v>0</x:v>
      </x:c>
      <x:c r="V15" s="3">
        <x:f t="shared" si="3"/>
        <x:v>0</x:v>
      </x:c>
      <x:c r="W15" s="3">
        <x:f>IF(AND(COUNTIFS(계좌!C:C,C15,계좌!P:P,"체류비")&gt;0),IF($U15&gt;=$AR$3,$AT$3,IF($U15&gt;=$AR$4,$AT$4,IF($U15&gt;=$AR$5,$AT$5,IF($U15&gt;=$AR$6,$AT$6,IF($U15&gt;=$AR$7,$AT$7,IF($U15&gt;=$AR$8,$AT$8,0))))))*10000,0)</x:f>
        <x:v>0</x:v>
      </x:c>
      <x:c r="X15" s="3">
        <x:f t="shared" si="4"/>
        <x:v>0</x:v>
      </x:c>
      <x:c r="Y15" s="3">
        <x:f t="shared" si="14"/>
        <x:v>0</x:v>
      </x:c>
      <x:c r="Z15" s="9">
        <x:v>0</x:v>
      </x:c>
      <x:c r="AA15" s="17">
        <x:f t="shared" si="15"/>
        <x:v>25</x:v>
      </x:c>
      <x:c r="AB15" s="16">
        <x:f t="shared" si="16"/>
        <x:v>0</x:v>
      </x:c>
      <x:c r="AC15" s="3">
        <x:f t="shared" si="5"/>
        <x:v>0</x:v>
      </x:c>
      <x:c r="AD15" s="3">
        <x:f>IF(AND(COUNTIFS(계좌!C:C,C15,계좌!P:P,"체류비")&gt;0),IF($AB15&gt;=$AR$3,$AT$3,IF($AB15&gt;=$AR$4,$AT$4,IF($AB15&gt;=$AR$5,$AT$5,IF($AB15&gt;=$AR$6,$AT$6,IF($AB15&gt;=$AR$7,$AT$7,IF($AB15&gt;=$AR$8,$AT$8,0))))))*10000,0)</x:f>
        <x:v>0</x:v>
      </x:c>
      <x:c r="AE15" s="3">
        <x:f t="shared" si="6"/>
        <x:v>0</x:v>
      </x:c>
      <x:c r="AF15" s="3">
        <x:f t="shared" si="17"/>
        <x:v>0</x:v>
      </x:c>
      <x:c r="AG15" s="3">
        <x:f t="shared" si="18"/>
        <x:v>700000</x:v>
      </x:c>
      <x:c r="AH15" s="50">
        <x:f t="shared" si="19"/>
        <x:v>0</x:v>
      </x:c>
      <x:c r="AI15" s="21" t="str">
        <x:f>VLOOKUP($C15,계좌!$C$5:$F$12,4,0)</x:f>
        <x:v>국민은행 109802-04-150495</x:v>
      </x:c>
      <x:c r="AJ15" s="3">
        <x:f t="shared" si="20"/>
        <x:v>100000</x:v>
      </x:c>
      <x:c r="AK15" s="3">
        <x:f t="shared" si="7"/>
        <x:v>700000</x:v>
      </x:c>
      <x:c r="AL15" s="21" t="str">
        <x:f>VLOOKUP($D15,계좌!$C$13:$F$17,4,0)</x:f>
        <x:v>국민은행 556601-01-416368</x:v>
      </x:c>
      <x:c r="AM15" s="62">
        <x:f t="shared" si="21"/>
        <x:v>75000</x:v>
      </x:c>
      <x:c r="AN15" s="46">
        <x:f t="shared" si="22"/>
        <x:v>0.5</x:v>
      </x:c>
      <x:c r="AO15" s="11"/>
      <x:c r="AV15" s="23"/>
    </x:row>
    <x:row r="16" spans="2:48">
      <x:c r="B16" s="8">
        <x:f t="shared" si="23"/>
        <x:v>7</x:v>
      </x:c>
      <x:c r="C16" s="51" t="s">
        <x:v>41</x:v>
      </x:c>
      <x:c r="D16" s="9" t="s">
        <x:v>114</x:v>
      </x:c>
      <x:c r="E16" s="9">
        <x:v>25</x:v>
      </x:c>
      <x:c r="F16" s="17">
        <x:f t="shared" si="24"/>
        <x:v>25</x:v>
      </x:c>
      <x:c r="G16" s="16">
        <x:f t="shared" si="8"/>
        <x:v>1</x:v>
      </x:c>
      <x:c r="H16" s="3">
        <x:f t="shared" si="0"/>
        <x:v>350000</x:v>
      </x:c>
      <x:c r="I16" s="3">
        <x:f>IF(AND(COUNTIFS(계좌!C:C,C16,계좌!P:P,"체류비")&gt;0),IF($G16&gt;=$AR$3,$AT$3,IF($G16&gt;=$AR$4,$AT$4,IF($G16&gt;=$AR$5,$AT$5,IF($G16&gt;=$AR$6,$AT$6,IF($G16&gt;=$AR$7,$AT$7,IF($G16&gt;=$AR$8,$AT$8,0))))))*10000,0)</x:f>
        <x:v>0</x:v>
      </x:c>
      <x:c r="J16" s="3">
        <x:f t="shared" si="9"/>
        <x:v>50000</x:v>
      </x:c>
      <x:c r="K16" s="3">
        <x:f t="shared" si="10"/>
        <x:v>37500</x:v>
      </x:c>
      <x:c r="L16" s="9">
        <x:v>25</x:v>
      </x:c>
      <x:c r="M16" s="17">
        <x:f t="shared" si="25"/>
        <x:v>25</x:v>
      </x:c>
      <x:c r="N16" s="16">
        <x:f t="shared" si="11"/>
        <x:v>1</x:v>
      </x:c>
      <x:c r="O16" s="3">
        <x:f t="shared" si="1"/>
        <x:v>350000</x:v>
      </x:c>
      <x:c r="P16" s="3">
        <x:f>IF(AND(COUNTIFS(계좌!C:C,C16,계좌!P:P,"체류비")&gt;0),IF($N16&gt;=$AR$3,$AT$3,IF($N16&gt;=$AR$4,$AT$4,IF($N16&gt;=$AR$5,$AT$5,IF($N16&gt;=$AR$6,$AT$6,IF($N16&gt;=$AR$7,$AT$7,IF($N16&gt;=$AR$8,$AT$8,0))))))*10000,0)</x:f>
        <x:v>0</x:v>
      </x:c>
      <x:c r="Q16" s="3">
        <x:f t="shared" si="2"/>
        <x:v>50000</x:v>
      </x:c>
      <x:c r="R16" s="3">
        <x:f t="shared" si="12"/>
        <x:v>37500</x:v>
      </x:c>
      <x:c r="S16" s="9">
        <x:v>25</x:v>
      </x:c>
      <x:c r="T16" s="17">
        <x:f t="shared" si="13"/>
        <x:v>25</x:v>
      </x:c>
      <x:c r="U16" s="16">
        <x:f t="shared" si="26"/>
        <x:v>1</x:v>
      </x:c>
      <x:c r="V16" s="3">
        <x:f t="shared" si="3"/>
        <x:v>350000</x:v>
      </x:c>
      <x:c r="W16" s="3">
        <x:f>IF(AND(COUNTIFS(계좌!C:C,C16,계좌!P:P,"체류비")&gt;0),IF($U16&gt;=$AR$3,$AT$3,IF($U16&gt;=$AR$4,$AT$4,IF($U16&gt;=$AR$5,$AT$5,IF($U16&gt;=$AR$6,$AT$6,IF($U16&gt;=$AR$7,$AT$7,IF($U16&gt;=$AR$8,$AT$8,0))))))*10000,0)</x:f>
        <x:v>0</x:v>
      </x:c>
      <x:c r="X16" s="3">
        <x:f t="shared" si="4"/>
        <x:v>50000</x:v>
      </x:c>
      <x:c r="Y16" s="3">
        <x:f t="shared" si="14"/>
        <x:v>37500</x:v>
      </x:c>
      <x:c r="Z16" s="9">
        <x:v>25</x:v>
      </x:c>
      <x:c r="AA16" s="17">
        <x:f t="shared" si="15"/>
        <x:v>25</x:v>
      </x:c>
      <x:c r="AB16" s="16">
        <x:f t="shared" si="16"/>
        <x:v>1</x:v>
      </x:c>
      <x:c r="AC16" s="3">
        <x:f t="shared" si="5"/>
        <x:v>350000</x:v>
      </x:c>
      <x:c r="AD16" s="3">
        <x:f>IF(AND(COUNTIFS(계좌!C:C,C16,계좌!P:P,"체류비")&gt;0),IF($AB16&gt;=$AR$3,$AT$3,IF($AB16&gt;=$AR$4,$AT$4,IF($AB16&gt;=$AR$5,$AT$5,IF($AB16&gt;=$AR$6,$AT$6,IF($AB16&gt;=$AR$7,$AT$7,IF($AB16&gt;=$AR$8,$AT$8,0))))))*10000,0)</x:f>
        <x:v>0</x:v>
      </x:c>
      <x:c r="AE16" s="3">
        <x:f t="shared" si="6"/>
        <x:v>50000</x:v>
      </x:c>
      <x:c r="AF16" s="3">
        <x:f t="shared" si="17"/>
        <x:v>37500</x:v>
      </x:c>
      <x:c r="AG16" s="3">
        <x:f t="shared" si="18"/>
        <x:v>1400000</x:v>
      </x:c>
      <x:c r="AH16" s="50">
        <x:f t="shared" si="19"/>
        <x:v>0</x:v>
      </x:c>
      <x:c r="AI16" s="21" t="str">
        <x:f>VLOOKUP($C16,계좌!$C$5:$F$12,4,0)</x:f>
        <x:v>신한은행 110-309-305274</x:v>
      </x:c>
      <x:c r="AJ16" s="3">
        <x:f t="shared" si="20"/>
        <x:v>200000</x:v>
      </x:c>
      <x:c r="AK16" s="3">
        <x:f t="shared" si="7"/>
        <x:v>700000</x:v>
      </x:c>
      <x:c r="AL16" s="21" t="str">
        <x:f>VLOOKUP($D16,계좌!$C$13:$F$17,4,0)</x:f>
        <x:v>국민은행 556601-01-416368</x:v>
      </x:c>
      <x:c r="AM16" s="62">
        <x:f t="shared" si="21"/>
        <x:v>150000</x:v>
      </x:c>
      <x:c r="AN16" s="46">
        <x:f t="shared" si="22"/>
        <x:v>1</x:v>
      </x:c>
      <x:c r="AO16" s="11"/>
      <x:c r="AV16" s="23"/>
    </x:row>
    <x:row r="17" spans="2:41">
      <x:c r="B17" s="8">
        <x:f t="shared" si="23"/>
        <x:v>8</x:v>
      </x:c>
      <x:c r="C17" s="64" t="s">
        <x:v>39</x:v>
      </x:c>
      <x:c r="D17" s="9" t="s">
        <x:v>114</x:v>
      </x:c>
      <x:c r="E17" s="9">
        <x:v>25</x:v>
      </x:c>
      <x:c r="F17" s="17">
        <x:f t="shared" si="24"/>
        <x:v>25</x:v>
      </x:c>
      <x:c r="G17" s="16">
        <x:f t="shared" si="8"/>
        <x:v>1</x:v>
      </x:c>
      <x:c r="H17" s="3">
        <x:f t="shared" si="0"/>
        <x:v>350000</x:v>
      </x:c>
      <x:c r="I17" s="3">
        <x:f>IF(AND(COUNTIFS(계좌!C:C,C17,계좌!P:P,"체류비")&gt;0),IF($G17&gt;=$AR$3,$AT$3,IF($G17&gt;=$AR$4,$AT$4,IF($G17&gt;=$AR$5,$AT$5,IF($G17&gt;=$AR$6,$AT$6,IF($G17&gt;=$AR$7,$AT$7,IF($G17&gt;=$AR$8,$AT$8,0))))))*10000,0)</x:f>
        <x:v>0</x:v>
      </x:c>
      <x:c r="J17" s="3">
        <x:f t="shared" si="9"/>
        <x:v>50000</x:v>
      </x:c>
      <x:c r="K17" s="3">
        <x:f t="shared" si="10"/>
        <x:v>37500</x:v>
      </x:c>
      <x:c r="L17" s="9">
        <x:v>25</x:v>
      </x:c>
      <x:c r="M17" s="17">
        <x:f t="shared" si="25"/>
        <x:v>25</x:v>
      </x:c>
      <x:c r="N17" s="16">
        <x:f t="shared" si="11"/>
        <x:v>1</x:v>
      </x:c>
      <x:c r="O17" s="3">
        <x:f t="shared" si="1"/>
        <x:v>350000</x:v>
      </x:c>
      <x:c r="P17" s="3">
        <x:f>IF(AND(COUNTIFS(계좌!C:C,C17,계좌!P:P,"체류비")&gt;0),IF($N17&gt;=$AR$3,$AT$3,IF($N17&gt;=$AR$4,$AT$4,IF($N17&gt;=$AR$5,$AT$5,IF($N17&gt;=$AR$6,$AT$6,IF($N17&gt;=$AR$7,$AT$7,IF($N17&gt;=$AR$8,$AT$8,0))))))*10000,0)</x:f>
        <x:v>0</x:v>
      </x:c>
      <x:c r="Q17" s="3">
        <x:f t="shared" si="2"/>
        <x:v>50000</x:v>
      </x:c>
      <x:c r="R17" s="3">
        <x:f t="shared" si="12"/>
        <x:v>37500</x:v>
      </x:c>
      <x:c r="S17" s="9">
        <x:v>25</x:v>
      </x:c>
      <x:c r="T17" s="17">
        <x:f t="shared" si="13"/>
        <x:v>25</x:v>
      </x:c>
      <x:c r="U17" s="16">
        <x:f t="shared" si="26"/>
        <x:v>1</x:v>
      </x:c>
      <x:c r="V17" s="3">
        <x:f t="shared" si="3"/>
        <x:v>350000</x:v>
      </x:c>
      <x:c r="W17" s="3">
        <x:f>IF(AND(COUNTIFS(계좌!C:C,C17,계좌!P:P,"체류비")&gt;0),IF($U17&gt;=$AR$3,$AT$3,IF($U17&gt;=$AR$4,$AT$4,IF($U17&gt;=$AR$5,$AT$5,IF($U17&gt;=$AR$6,$AT$6,IF($U17&gt;=$AR$7,$AT$7,IF($U17&gt;=$AR$8,$AT$8,0))))))*10000,0)</x:f>
        <x:v>0</x:v>
      </x:c>
      <x:c r="X17" s="3">
        <x:f t="shared" si="4"/>
        <x:v>50000</x:v>
      </x:c>
      <x:c r="Y17" s="3">
        <x:f t="shared" si="14"/>
        <x:v>37500</x:v>
      </x:c>
      <x:c r="Z17" s="9">
        <x:v>25</x:v>
      </x:c>
      <x:c r="AA17" s="17">
        <x:f t="shared" si="15"/>
        <x:v>25</x:v>
      </x:c>
      <x:c r="AB17" s="16">
        <x:f t="shared" si="16"/>
        <x:v>1</x:v>
      </x:c>
      <x:c r="AC17" s="3">
        <x:f t="shared" si="5"/>
        <x:v>350000</x:v>
      </x:c>
      <x:c r="AD17" s="3">
        <x:f>IF(AND(COUNTIFS(계좌!C:C,C17,계좌!P:P,"체류비")&gt;0),IF($AB17&gt;=$AR$3,$AT$3,IF($AB17&gt;=$AR$4,$AT$4,IF($AB17&gt;=$AR$5,$AT$5,IF($AB17&gt;=$AR$6,$AT$6,IF($AB17&gt;=$AR$7,$AT$7,IF($AB17&gt;=$AR$8,$AT$8,0))))))*10000,0)</x:f>
        <x:v>0</x:v>
      </x:c>
      <x:c r="AE17" s="3">
        <x:f t="shared" si="6"/>
        <x:v>50000</x:v>
      </x:c>
      <x:c r="AF17" s="3">
        <x:f t="shared" si="17"/>
        <x:v>37500</x:v>
      </x:c>
      <x:c r="AG17" s="3">
        <x:f t="shared" si="18"/>
        <x:v>1400000</x:v>
      </x:c>
      <x:c r="AH17" s="50">
        <x:f t="shared" si="19"/>
        <x:v>0</x:v>
      </x:c>
      <x:c r="AI17" s="21" t="str">
        <x:f>VLOOKUP($C17,계좌!$C$5:$F$12,4,0)</x:f>
        <x:v>국민은행 876701-01-175499</x:v>
      </x:c>
      <x:c r="AJ17" s="3">
        <x:f t="shared" si="20"/>
        <x:v>200000</x:v>
      </x:c>
      <x:c r="AK17" s="3">
        <x:f t="shared" si="7"/>
        <x:v>700000</x:v>
      </x:c>
      <x:c r="AL17" s="21" t="str">
        <x:f>VLOOKUP($D17,계좌!$C$13:$F$17,4,0)</x:f>
        <x:v>국민은행 556601-01-416368</x:v>
      </x:c>
      <x:c r="AM17" s="62">
        <x:f t="shared" si="21"/>
        <x:v>150000</x:v>
      </x:c>
      <x:c r="AN17" s="46">
        <x:f t="shared" si="22"/>
        <x:v>1</x:v>
      </x:c>
      <x:c r="AO17" s="11"/>
    </x:row>
    <x:row r="18" spans="2:41">
      <x:c r="B18" s="19"/>
      <x:c r="C18" s="17"/>
      <x:c r="D18" s="45" t="s">
        <x:v>2</x:v>
      </x:c>
      <x:c r="E18" s="17"/>
      <x:c r="F18" s="17"/>
      <x:c r="G18" s="17"/>
      <x:c r="H18" s="13"/>
      <x:c r="I18" s="13"/>
      <x:c r="J18" s="13"/>
      <x:c r="K18" s="13"/>
      <x:c r="L18" s="17"/>
      <x:c r="M18" s="17"/>
      <x:c r="N18" s="17"/>
      <x:c r="O18" s="13"/>
      <x:c r="P18" s="13"/>
      <x:c r="Q18" s="13"/>
      <x:c r="R18" s="13"/>
      <x:c r="S18" s="17"/>
      <x:c r="T18" s="17"/>
      <x:c r="U18" s="17"/>
      <x:c r="V18" s="13"/>
      <x:c r="W18" s="13"/>
      <x:c r="X18" s="13"/>
      <x:c r="Y18" s="13"/>
      <x:c r="Z18" s="17"/>
      <x:c r="AA18" s="17"/>
      <x:c r="AB18" s="17"/>
      <x:c r="AC18" s="13"/>
      <x:c r="AD18" s="13"/>
      <x:c r="AE18" s="13"/>
      <x:c r="AF18" s="13"/>
      <x:c r="AG18" s="3"/>
      <x:c r="AH18" s="3"/>
      <x:c r="AI18" s="13"/>
      <x:c r="AJ18" s="3"/>
      <x:c r="AK18" s="13"/>
      <x:c r="AL18" s="13"/>
      <x:c r="AM18" s="17"/>
      <x:c r="AN18" s="13"/>
      <x:c r="AO18" s="13"/>
    </x:row>
    <x:row r="19" spans="2:41">
      <x:c r="B19" s="8" t="s">
        <x:v>29</x:v>
      </x:c>
      <x:c r="C19" s="12"/>
      <x:c r="D19" s="12"/>
      <x:c r="E19" s="12"/>
      <x:c r="F19" s="12"/>
      <x:c r="G19" s="12"/>
      <x:c r="H19" s="12"/>
      <x:c r="I19" s="12"/>
      <x:c r="J19" s="12"/>
      <x:c r="K19" s="12"/>
      <x:c r="L19" s="12"/>
      <x:c r="M19" s="12"/>
      <x:c r="N19" s="12"/>
      <x:c r="O19" s="12"/>
      <x:c r="P19" s="12"/>
      <x:c r="Q19" s="12"/>
      <x:c r="R19" s="12"/>
      <x:c r="S19" s="12"/>
      <x:c r="T19" s="12"/>
      <x:c r="U19" s="12"/>
      <x:c r="V19" s="12"/>
      <x:c r="W19" s="12"/>
      <x:c r="X19" s="12"/>
      <x:c r="Y19" s="12"/>
      <x:c r="Z19" s="12"/>
      <x:c r="AA19" s="12"/>
      <x:c r="AB19" s="12"/>
      <x:c r="AC19" s="12"/>
      <x:c r="AD19" s="12"/>
      <x:c r="AE19" s="12"/>
      <x:c r="AF19" s="12"/>
      <x:c r="AG19" s="3">
        <x:f>SUM(AG10:AG18)</x:f>
        <x:v>10500000</x:v>
      </x:c>
      <x:c r="AH19" s="3">
        <x:f>SUM(AH10:AH18)</x:f>
        <x:v>0</x:v>
      </x:c>
      <x:c r="AI19" s="12"/>
      <x:c r="AJ19" s="3">
        <x:f>SUM(AJ10:AJ18)</x:f>
        <x:v>1500000</x:v>
      </x:c>
      <x:c r="AK19" s="14" t="s">
        <x:v>55</x:v>
      </x:c>
      <x:c r="AL19" s="14"/>
      <x:c r="AM19" s="14"/>
      <x:c r="AN19" s="14"/>
      <x:c r="AO19" s="14"/>
    </x:row>
  </x:sheetData>
  <x:autoFilter ref="B9:AO19"/>
  <x:pageMargins left="0.15736110508441925" right="0.15736110508441925" top="0.74791663885116577" bottom="0.31486111879348755" header="0.31486111879348755" footer="0.15736110508441925"/>
  <x:pageSetup paperSize="9" scale="79" firstPageNumber="1" fitToWidth="1" fitToHeight="0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계좌</vt:lpstr>
      <vt:lpstr>지원금(주기준산정-4주기준지급)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korea</cp:lastModifiedBy>
  <cp:revision>1</cp:revision>
  <cp:lastPrinted>2023-10-10T01:23:05.000</cp:lastPrinted>
  <dcterms:created xsi:type="dcterms:W3CDTF">2023-02-27T04:57:10.000</dcterms:created>
  <dcterms:modified xsi:type="dcterms:W3CDTF">2024-11-22T02:17:31.234</dcterms:modified>
  <cp:version>1100.0100.01</cp:version>
</cp:coreProperties>
</file>