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eran_murphy_utas_edu_au/Documents/Documents/R Projects/MFSO/excel data/"/>
    </mc:Choice>
  </mc:AlternateContent>
  <xr:revisionPtr revIDLastSave="25" documentId="13_ncr:1_{DC411A0C-F6AB-0745-8A5B-D0E92312AC05}" xr6:coauthVersionLast="47" xr6:coauthVersionMax="47" xr10:uidLastSave="{A107F1F3-ED08-489B-BC20-E4BADCD05585}"/>
  <bookViews>
    <workbookView xWindow="5595" yWindow="3510" windowWidth="38700" windowHeight="15885" tabRatio="500" activeTab="6" xr2:uid="{00000000-000D-0000-FFFF-FFFF00000000}"/>
  </bookViews>
  <sheets>
    <sheet name="predators_original" sheetId="2" r:id="rId1"/>
    <sheet name="interaction_factors" sheetId="6" r:id="rId2"/>
    <sheet name="sources" sheetId="5" r:id="rId3"/>
    <sheet name="abundance_biomass" sheetId="8" r:id="rId4"/>
    <sheet name="notes" sheetId="4" r:id="rId5"/>
    <sheet name="biomasses" sheetId="9" r:id="rId6"/>
    <sheet name="QB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41" i="8" l="1"/>
  <c r="D42" i="8"/>
  <c r="D43" i="8"/>
  <c r="B30" i="8"/>
  <c r="B33" i="8"/>
  <c r="E33" i="8"/>
  <c r="C33" i="8"/>
  <c r="D33" i="8"/>
  <c r="B32" i="8"/>
  <c r="D30" i="8"/>
  <c r="D32" i="8"/>
  <c r="D31" i="8"/>
  <c r="B31" i="8"/>
  <c r="F27" i="8"/>
  <c r="F12" i="8"/>
  <c r="F14" i="8"/>
  <c r="F15" i="8"/>
  <c r="F16" i="8"/>
  <c r="F17" i="8"/>
  <c r="F18" i="8"/>
  <c r="F19" i="8"/>
  <c r="F20" i="8"/>
  <c r="F21" i="8"/>
  <c r="F22" i="8"/>
  <c r="F24" i="8"/>
  <c r="F25" i="8"/>
  <c r="F26" i="8"/>
  <c r="F13" i="8"/>
  <c r="F6" i="8"/>
  <c r="F7" i="8"/>
  <c r="F8" i="8"/>
  <c r="F9" i="8"/>
  <c r="F10" i="8"/>
  <c r="F11" i="8"/>
  <c r="F5" i="8"/>
  <c r="C102" i="2"/>
  <c r="C111" i="2"/>
  <c r="C120" i="2"/>
  <c r="C104" i="2"/>
  <c r="C113" i="2"/>
  <c r="C122" i="2"/>
</calcChain>
</file>

<file path=xl/sharedStrings.xml><?xml version="1.0" encoding="utf-8"?>
<sst xmlns="http://schemas.openxmlformats.org/spreadsheetml/2006/main" count="956" uniqueCount="240">
  <si>
    <t>group</t>
  </si>
  <si>
    <t>parameter</t>
  </si>
  <si>
    <t>value</t>
  </si>
  <si>
    <t>notes</t>
  </si>
  <si>
    <t>source/derivation</t>
  </si>
  <si>
    <t>k (Von Bertalanffy)</t>
  </si>
  <si>
    <t>Antarctic Fur Seals</t>
  </si>
  <si>
    <t>Elephant Seals</t>
  </si>
  <si>
    <t>Crabeater Seals</t>
  </si>
  <si>
    <t>Leopard Seals</t>
  </si>
  <si>
    <t>Ross Seals</t>
  </si>
  <si>
    <t>Weddell Seals</t>
  </si>
  <si>
    <t>Adelie Penguin</t>
  </si>
  <si>
    <t>Emperor Penguin</t>
  </si>
  <si>
    <t>Crested Penguin</t>
  </si>
  <si>
    <t>King Penguin</t>
  </si>
  <si>
    <t>Gentoo Penguin</t>
  </si>
  <si>
    <t>Southern Right Whales</t>
  </si>
  <si>
    <t>Orca</t>
  </si>
  <si>
    <t>Sperm Whales</t>
  </si>
  <si>
    <t>Ziphiids</t>
  </si>
  <si>
    <t>Dolphins</t>
  </si>
  <si>
    <t>maximum weight</t>
  </si>
  <si>
    <t>weight at maturity</t>
  </si>
  <si>
    <t>weight at weaning/fledging</t>
  </si>
  <si>
    <t>wieght at birth</t>
  </si>
  <si>
    <t>preferred PPMR mean</t>
  </si>
  <si>
    <t>preferred PPMR SD</t>
  </si>
  <si>
    <t>max foraging depth</t>
  </si>
  <si>
    <t>water column use</t>
  </si>
  <si>
    <t>Flying birds - small</t>
  </si>
  <si>
    <t>Flying birds - med</t>
  </si>
  <si>
    <t>Flying birds - large</t>
  </si>
  <si>
    <t>flying birds - coastal</t>
  </si>
  <si>
    <t>prey consumption in g per year</t>
  </si>
  <si>
    <t>mass in g</t>
  </si>
  <si>
    <t>Boyd, 2002</t>
  </si>
  <si>
    <t>Lea et al 2002</t>
  </si>
  <si>
    <t>Boyd, 1994</t>
  </si>
  <si>
    <t>mean prey size/max body size</t>
  </si>
  <si>
    <t>Slip et al. 1995</t>
  </si>
  <si>
    <t>Mori and Butterworth, 2006</t>
  </si>
  <si>
    <t>Laws et al 2003</t>
  </si>
  <si>
    <t>Croxall and Prince 1980</t>
  </si>
  <si>
    <t>Forcada et al 2009</t>
  </si>
  <si>
    <t>Innes et al 1987</t>
  </si>
  <si>
    <t>mean prey size/max body size - assume similar to SES</t>
  </si>
  <si>
    <t>Thomas 2002</t>
  </si>
  <si>
    <t>Lake et al 2003</t>
  </si>
  <si>
    <t>mean prey size/max body size - only used Davis</t>
  </si>
  <si>
    <t>Mori and Butterworth</t>
  </si>
  <si>
    <t>blue whale</t>
  </si>
  <si>
    <t>Reidenberg and Laitman (2002)</t>
  </si>
  <si>
    <t>fin whale</t>
  </si>
  <si>
    <t>humpback whale</t>
  </si>
  <si>
    <t>minke whale</t>
  </si>
  <si>
    <t>sei whale</t>
  </si>
  <si>
    <t xml:space="preserve"> estimated from average rates of other rorchals</t>
  </si>
  <si>
    <t>Hewitt and Lipsky (2002)</t>
  </si>
  <si>
    <t xml:space="preserve">assumes 100% diet </t>
  </si>
  <si>
    <t>Evans and Hindell (2004)</t>
  </si>
  <si>
    <t>Barlow et al (2008)</t>
  </si>
  <si>
    <t>Estimated from Reidenberg and Laitman (2002)</t>
  </si>
  <si>
    <t>both Barlow and Reidenberg</t>
  </si>
  <si>
    <t>assumed same as SES</t>
  </si>
  <si>
    <t>10% of adult mass</t>
  </si>
  <si>
    <t>mean of 22 species in Barlow and Reidenberg</t>
  </si>
  <si>
    <t>assummed to be 50% of SES prey size</t>
  </si>
  <si>
    <t>Croll and Tershey 1998</t>
  </si>
  <si>
    <t>Watson 1975</t>
  </si>
  <si>
    <t>Hindell 1989</t>
  </si>
  <si>
    <t>Kirkwood and Roberston 1997</t>
  </si>
  <si>
    <t>Robetrson 1992</t>
  </si>
  <si>
    <t>Cherel 1995</t>
  </si>
  <si>
    <t>based on Macaronis</t>
  </si>
  <si>
    <t>Brown and Klages 1987</t>
  </si>
  <si>
    <t>Guinet et al 1996</t>
  </si>
  <si>
    <t>Cherel et al 2002</t>
  </si>
  <si>
    <t>Cherel et al 2002a, 2002b</t>
  </si>
  <si>
    <t>Croxall et al 1988</t>
  </si>
  <si>
    <t>Kato 1996</t>
  </si>
  <si>
    <t>predators_original is the set of paramaters in "raw" form, as collated by MH, CM &amp; MAL</t>
  </si>
  <si>
    <t>taxon</t>
  </si>
  <si>
    <t>max diving depth</t>
  </si>
  <si>
    <t>Barlow, J., Kahru, M., &amp; Mitchell, B. G. (2008). Cetacean biomass, prey consumption, and primary production requirements in the California Current ecosystem. Marine Ecology Progress Series, 371, 285-295. doi:10.3354/meps07695</t>
  </si>
  <si>
    <t>Boyd, I. L. (2002). Estimating food consumption of marine predators: Antarctic fur seals and macaroni penguins. Journal of Applied Ecology, 39(1), 103-119. doi:10.1046/j.1365-2664.2002.00697.x</t>
  </si>
  <si>
    <t>Boyd, I. L., Arnbom, T., &amp; Fedak, M. A. (1994). Biomass and energy consumption of the South Georgia population of southern elephant seals. In B. J. Le Boeuf &amp; R. M. Laws (Eds.), Elephant seals: population ecology, behaviour, and physiology (pp. 98-117). Berkeley: University of California Press.</t>
  </si>
  <si>
    <t>Boyd, I. L., Arnould, J. P. Y., Barton, T., &amp; Croxall, J. P. (1994). Foraging behavior of Antarctic fur seals during periods of contrasting prey abundance. Journal of Animal Ecology, 63(3), 703-713. doi:10.2307/5235</t>
  </si>
  <si>
    <t>Brown, C. R. (1987). ENERGY-REQUIREMENTS FOR GROWTH AND MAINTENANCE IN MACARONI AND ROCKHOPPER PENGUINS. Polar Biology, 8(2), 95-102. doi:10.1007/bf00297063</t>
  </si>
  <si>
    <t xml:space="preserve">Brown, C. R., &amp; Klages, N. T. (1987). SEASONAL AND ANNUAL VARIATION IN DIETS OF MACARONI (EUDYPTES-CHRYSOLOPHUS-CHRYSOLOPHUS) AND SOUTHERN ROCKHOPPER (E-CHRYSOCOME-CHRYSOCOME) PENGUINS AT SUB-ANTARCTIC MARION ISLAND. Journal of Zoology, 212, 7-28. </t>
  </si>
  <si>
    <t>Cherel, Y., Bocher, P., De Broyer, C., &amp; Hobson, K. A. (2002). Food and feeding ecology of the sympatric thin-billed Pachyptila belcheri and Antarctic P-desolata prions at Iles Kerguelen, Southern Indian Ocean. Marine Ecology Progress Series, 228, 263-281. doi:10.3354/meps228263</t>
  </si>
  <si>
    <t>Cherel, Y., Bocher, P., Trouve, C., &amp; Weimerskirch, H. (2002). Diet and feeding ecology of blue petrels Halobaena caerulea at Iles Kerguelen, Southern Indian Ocean. Marine Ecology Progress Series, 228, 283-299. doi:10.3354/meps228283</t>
  </si>
  <si>
    <t>Cherel, Y., &amp; Weimerskirch, H. (1995). Seabirds as indicators of marine resources: Black-browed albatrosses feeding on ommastrephid squids in Kerguelen waters. Marine Ecology Progress Series, 129(1-3), 295-300. doi:10.3354/Meps129295</t>
  </si>
  <si>
    <t>Cherel, Y., Weimerskirch, H., &amp; Trouve, C. (2002). Dietary evidence for spatial foraging segregation in sympatric albatrosses (Diomedea spp.) rearing chicks at Iles Nuageuses, Kerguelen. Marine Biology, 141(6), 1117-1129. doi:10.1007/S00227-002-0907-5</t>
  </si>
  <si>
    <t>Croll, D. A., &amp; Tershy, B. R. (1998). Penguins, fur seals, and fishing: prey requirements and potential competition in the South Shetland Islands, Antarctica. Polar Biology, 19(6), 365-374. doi:10.1007/S003000050261</t>
  </si>
  <si>
    <t>Croxall, J. P., Hill, H. J., Lidstonescott, R., Oconnell, M. J., &amp; Prince, P. A. (1988). Food and feeding ecology of Wilson’s storm petrel Oceanites oceanicus at South Georgia. Journal of Zoology, 216, 83-102. doi:10.1111/j.1469-7998.1988.tb02417.x</t>
  </si>
  <si>
    <t>Croxall, J. P., &amp; Prince, P. A. (1980). FOOD, FEEDING ECOLOGY AND ECOLOGICAL SEGREGATION OF SEABIRDS AT SOUTH GEORGIA. Biological Journal of the Linnean Society, 14(1), 103-131. doi:10.1111/j.1095-8312.1980.tb00101.x</t>
  </si>
  <si>
    <t>Evans, K., &amp; Hindell, M. A. (2004). The diet of sperm whales (Physeter macrocephalus) in southern Australian waters. Ices Journal of Marine Science, 61(8), 1313-1329. doi:10.1016/j.icesjms.2004.07.026</t>
  </si>
  <si>
    <t>Forcada, J., Malone, D., Royle, J. A., &amp; Staniland, I. J. (2009). Modelling predation by transient leopard seals for an ecosystem-based management of Southern Ocean fisheries. Ecological Modelling, 220(12), 1513-1521. doi:10.1016/j.ecolmodel.2009.03.020</t>
  </si>
  <si>
    <t xml:space="preserve">Guinet, C., Cherel, Y., Ridoux, V., &amp; Jouventin, P. (1996). Consumption of marine resources by seabirds and seals in Crozet and Kergelen waters: changes in relation to consumer biomass 1962-85. Antarctic Science, 8(1), 23-30. doi:10.1017/S0954102096000053 </t>
  </si>
  <si>
    <t>Hewitt, R., &amp; Lipsky, J. (2002). Krill. In W. F. Perrin, B. Wursig, &amp; J. G. M. Thewissen (Eds.), Encyclopedia of marine  mammals (pp. 676 – 684). San Diego, CA: Academic Press.</t>
  </si>
  <si>
    <t xml:space="preserve">Hindell, M. A. (1988). The diet of the royal penguin Eudyptes schlegeli at Macquarie Island. Emu, 88, 219-226. doi:10.1071/MU9880219 </t>
  </si>
  <si>
    <t xml:space="preserve">Hindell, M. A. (1988). The diet of the rockhopper penguin Eudyptes chrysocome  at Macquarie Island. Emu, 88, 227-233. doi:10.1071/MU9880227 </t>
  </si>
  <si>
    <t>Hindell, M. A. (1988). The diet of the king penguin Aptemodytes patagonicus  at Macquarie Island. Ibis, 130(2), 193-203. doi:10.1111/j.1474-919X.1988.tb00970.x</t>
  </si>
  <si>
    <t xml:space="preserve">Hindell, M. A. (1989). The diet of gentoo penguins Pygoscelis papua at Macquarie Island - winter and early breeding-season. Emu, 89, 71-78. doi:10.1071/MU9890071 </t>
  </si>
  <si>
    <t>Innes, S., Lavigne, D. M., Earle, W. M., &amp; Kovacs, K. M. (1987). Feeding rates of seals and whales. Journal of Animal Ecology, 56(1), 71-77. doi:10.2307/4803</t>
  </si>
  <si>
    <t>Kato, A., Naito, Y., Watanuki, Y., &amp; Shaughnessy, P. D. (1996). Diving pattern and stomach temperatures of foraging king cormorants at subantarctic Macquarie Island. Condor, 98(4), 844-848. doi:10.2307/1369867</t>
  </si>
  <si>
    <t>Kirkwood, R., &amp; Robertson, G. (1997). The foraging ecology of female emperor penguins in winter. Ecological Monographs, 67(2), 155-176. doi:10.1890/0012-9615(1997)067[0155:TFEOFE]2.0.CO;2</t>
  </si>
  <si>
    <t xml:space="preserve">Lake, S., Burton, H. R., &amp; van den Hoff, J. (2003). Regional, temporal and fine-scale spatial variation in Weddell seal diet at four coastal loctations in East Antarctica. Marine Ecology Progress Series, 254, 293-305. </t>
  </si>
  <si>
    <t>Lea, M. A., Cherel, Y., Guinet, C., &amp; Nichols, P. D. (2002). Antarctic fur seals foraging in the Polar Frontal Zone: inter-annual shifts in diet as shown from fecal and fatty acid analyses. Marine Ecology Progress Series, 245, 281-297. doi:10.3354/meps245281</t>
  </si>
  <si>
    <t>McLaren, I. A. (1993). Growth in Pinnipeds. Biological Reviews, 68(1), 1-79. doi:10.1111/j.1469-185X.1993.tb00731.x</t>
  </si>
  <si>
    <t xml:space="preserve">Mori, M., &amp; Butterworth, D. S. (2006). A first step towards modelling the krill-predator dynamics of the Antarctic ecosystem. Ccamlr Science, 13, 217-277. </t>
  </si>
  <si>
    <t>Reindenberg, J. S., &amp; Laitman, J. T. (2002). renatal development in Cetaceans. In W. F. Perrin, B. Wursig, &amp; J. G. M. Thewissen (Eds.), Encyclopedia of marine  mammals (pp. 998-1007). San Diego, CA: Academic Press.</t>
  </si>
  <si>
    <t xml:space="preserve">Robertson, G. (1992). POPULATION-SIZE AND BREEDING SUCCESS OF EMPEROR PENGUINS APTENODYTES-FORSTERI AT AUSTER AND TAYLOR GLACIER COLONIES, MAWSON COAST, ANTARCTICA. Emu, 92, 65-71. </t>
  </si>
  <si>
    <t>Slip, D. J., Moore, G. J., &amp; Green, K. (1995). Stomach contents of a southern bottlenose whale, Hyperoodon planifrons, stranded at Heard Island. Marine Mammal Science, 11(4), 575-584. doi:10.1111/j.1748-7692.1995.tb00681.x</t>
  </si>
  <si>
    <t>Thomas, J. A., &amp; Terhune, J. (2002). Weddell seal - Leptonychotes weddellii. In W. F. Perrin, B. Wursig, &amp; J. G. M. Thewissen (Eds.), Encyclopedia of marine  mammals (pp. 1217-1220). San Diego, CA: Academic Press.</t>
  </si>
  <si>
    <t>Watson, G. E. (1975). Birds of the Antarctic and Sub-Antarctic. Washington: American Geophysical Union.</t>
  </si>
  <si>
    <t>maximum diving depths are expert estimates by Mark Hindell (28/4/17)</t>
  </si>
  <si>
    <t>p time spent in area (prydz)</t>
  </si>
  <si>
    <t>source and notes</t>
  </si>
  <si>
    <t>biomass mean</t>
  </si>
  <si>
    <t>biomass cv</t>
  </si>
  <si>
    <t>species</t>
  </si>
  <si>
    <t>cv abundance</t>
  </si>
  <si>
    <t>Emperor penguin</t>
  </si>
  <si>
    <t>n/km2 and kg/km2</t>
  </si>
  <si>
    <t>Woehler 1997, Prydz Bay</t>
  </si>
  <si>
    <t>Adelie penguin</t>
  </si>
  <si>
    <t>SGP</t>
  </si>
  <si>
    <t>Southern fulmar</t>
  </si>
  <si>
    <t>Antarctic petrel</t>
  </si>
  <si>
    <t>Cape petrel</t>
  </si>
  <si>
    <t>Snow petrel</t>
  </si>
  <si>
    <t>wt (m/n)</t>
  </si>
  <si>
    <t>Wilson’s storm petrel</t>
  </si>
  <si>
    <t>South polar skua</t>
  </si>
  <si>
    <t xml:space="preserve">rules of thumb for size classes are large &gt;0.4 kg, small &lt; 40g; med everything inbetween </t>
  </si>
  <si>
    <t>classified as resident by woehler</t>
  </si>
  <si>
    <t>Wandering albatross</t>
  </si>
  <si>
    <t>Black-browed albatross</t>
  </si>
  <si>
    <t>Grey-headed albatross</t>
  </si>
  <si>
    <t>Light-mantled sooty</t>
  </si>
  <si>
    <t>Northern giant petrel</t>
  </si>
  <si>
    <t>Prion spp.</t>
  </si>
  <si>
    <t>Blue petrel</t>
  </si>
  <si>
    <t>White-headed petrel</t>
  </si>
  <si>
    <t>Kerguelen petrel</t>
  </si>
  <si>
    <t>Soft-plumaged petrel</t>
  </si>
  <si>
    <t>na (&lt;0.000)</t>
  </si>
  <si>
    <t>Mottled petrel</t>
  </si>
  <si>
    <t>White-chined petrel</t>
  </si>
  <si>
    <t>dark shearwaters</t>
  </si>
  <si>
    <t>Arctic tern</t>
  </si>
  <si>
    <t>All seabirds</t>
  </si>
  <si>
    <t>na</t>
  </si>
  <si>
    <t>includes penguins</t>
  </si>
  <si>
    <t>classified as non-resident by woehler</t>
  </si>
  <si>
    <t>TODO: update this according to % of domain that is on-shelf</t>
  </si>
  <si>
    <t>for skua</t>
  </si>
  <si>
    <t>Branch and Butterworth (2001)</t>
  </si>
  <si>
    <t>For traits</t>
  </si>
  <si>
    <t>For biomasses</t>
  </si>
  <si>
    <t>Branch, T.A., and Butterworth, D.S. (2001) Estimates of abundance south of 60°S for cetacean species sighted frequently on the 1978/79 to 1997/98 IWC/IDCR-SOWER sighting surveys. Journal of Cetacean Research and Management 3 (3), 251-270.</t>
  </si>
  <si>
    <t>Bannister, J. (2001) Status of southern right whales (Eubalaena australis) off Australia. Journal of Cetacean Research and Management (special issue) 2, 103-110</t>
  </si>
  <si>
    <t>Conservatively assumed to be present for half year</t>
  </si>
  <si>
    <t>Assuming "subantarctic" species spend 1/3 of year in domain</t>
  </si>
  <si>
    <t>Assuming "Antarctic" species spend .75 of time in domain</t>
  </si>
  <si>
    <t>Not clearly classifiable as "antarctic" or "subantarctic". Conservative rule estimate as likely to be migratory</t>
  </si>
  <si>
    <t>Considered to be occasional visitors to area</t>
  </si>
  <si>
    <t>Pruvost et. al. 2005</t>
  </si>
  <si>
    <t>Kerguelen Islands region; sum for Macaroni + Rockhopper</t>
  </si>
  <si>
    <t>Branch (2011)</t>
  </si>
  <si>
    <t>Kerguelen Islands region</t>
  </si>
  <si>
    <t>Branch 2006</t>
  </si>
  <si>
    <t>98-99 estimate</t>
  </si>
  <si>
    <t>94-95 estimate</t>
  </si>
  <si>
    <t>Total population in Aus of 684</t>
  </si>
  <si>
    <t>Bannister (2001)</t>
  </si>
  <si>
    <t>1996 estimate</t>
  </si>
  <si>
    <t>Thiele et. al. (2000)</t>
  </si>
  <si>
    <t>Matsuoka et. al. (2006)</t>
  </si>
  <si>
    <t>03-04 estimate</t>
  </si>
  <si>
    <t>Branch 2007</t>
  </si>
  <si>
    <t>Southwell et. al. (2008a)</t>
  </si>
  <si>
    <t>Southwell, C., Paxton, C.G., Borchers, D., Boveng, P., and De La Mare, W. (2008a) Taking account of dependent species in management of the Southern Ocean krill fishery: estimating crabeater seal abundance off east Antarctica. Journal of Applied Ecology 45 (2), 622-631.</t>
  </si>
  <si>
    <t>Southwell, C., Paxton, C.G., Borchers, D., Boveng, P., Rogers, T., and de la Mare, W.K. (2008b) Uncommon or cryptic? Challenges in estimating leopard seal abundance by conventional but state-of-the-art methods. Deep Sea Research Part I: Oceanographic Research Papers 55 (4), 519-531.</t>
  </si>
  <si>
    <t>Southwell, C.J., Paxton, C.G., Borchers, D.L., Boveng, P.L., Nordøy, E.S., Blix, A.S., and De La Mare, W.K. (2008c) Estimating population status under conditions of uncertainty: the Ross seal in East Antarctica. Antarctic Science 20 (02), 123-133.</t>
  </si>
  <si>
    <t>0.467-0.933</t>
  </si>
  <si>
    <t>0.0025-0.0097</t>
  </si>
  <si>
    <t>0.021-0.0373</t>
  </si>
  <si>
    <t>Southwell et. al. (2008c)</t>
  </si>
  <si>
    <t>Bengtson et. al. (2011)</t>
  </si>
  <si>
    <t>Southwell et. al. (2008b)</t>
  </si>
  <si>
    <t>the r script "1b_pred_trait_calcs" fills missing info and delete reduntant rows, for assimilation with fish data and generates version of data on soki</t>
  </si>
  <si>
    <t>Gales, N. and Southwell, C. (2004) Developing conceptual models of elements of the Antarctic marine ecosystem: Marine Mammals. Report to CCAMLR WG-EMM-04/65</t>
  </si>
  <si>
    <t>Gales &amp; Southwell 2004</t>
  </si>
  <si>
    <t>Note that Gales &amp; Southwell report 35kg</t>
  </si>
  <si>
    <t>Nte that Gales &amp; Southwell report 100 kg</t>
  </si>
  <si>
    <t>Matches Gales &amp; Southwell.</t>
  </si>
  <si>
    <t>change log</t>
  </si>
  <si>
    <t>Checked mrine mammal parameters against those in Gales &amp; Southwell; birth/weaning/adult weights were in agreement and weren't modified unless otherwise noted</t>
  </si>
  <si>
    <t>Emmerson et al 2004</t>
  </si>
  <si>
    <t>Emmerson, L. M., Clarke, J., Tierney, M. and Irvine, L. (2004) DEVELOPING CONCEPTUAL MODELS OF ELEMENTS OF THE ANTARCTIC MARINE ECOSYSTEM: ADÉLIE PENGUINS. Report to CCAMLR WG-EMM-04/53</t>
  </si>
  <si>
    <t>Checked Adelie penguin parameters against those in Emmerson et al. Updated adult max weight to 6kg (previously 4kg)</t>
  </si>
  <si>
    <t>primary source</t>
  </si>
  <si>
    <t>immediate source</t>
  </si>
  <si>
    <t>atlantis configuration pages</t>
  </si>
  <si>
    <t>means and CVs directly from Woehler paper</t>
  </si>
  <si>
    <t xml:space="preserve">Dahlheim and Heyning 1999 </t>
  </si>
  <si>
    <t>Dahlheim, M.E. and J.E. Heyning. 1999. Killer whale Orcinus orca (Linnaeus, 1758), in Handbook of marine mammals, Vol. 6. S. Ridgway and R. Harrison, eds. San Diego: Academic Press, pp. 281–322</t>
  </si>
  <si>
    <t>1/400 according to Williams in Estes whales book</t>
  </si>
  <si>
    <t>Emperor penguin size at maturity corrected; from values on SOKI</t>
  </si>
  <si>
    <t>corrected by RT 23.10.18; previously was wmax</t>
  </si>
  <si>
    <t>abundance</t>
  </si>
  <si>
    <t>n domain</t>
  </si>
  <si>
    <t>b domain upper</t>
  </si>
  <si>
    <t>b domain lower</t>
  </si>
  <si>
    <t>QonBmax</t>
  </si>
  <si>
    <t>source</t>
  </si>
  <si>
    <t>Pinkerton (Stacey compilation)</t>
  </si>
  <si>
    <t>value from Hindell et al compilation much lower (~4--6)</t>
  </si>
  <si>
    <t>value from hindell for max size similar</t>
  </si>
  <si>
    <t xml:space="preserve">predator abundance and biomass calculations; initial compliations by Stacey for EwE model </t>
  </si>
  <si>
    <t>updated biomass ranges compiled by stacey on SOKI for EWE</t>
  </si>
  <si>
    <t>b domain mean tkm2</t>
  </si>
  <si>
    <t>Trites 2003</t>
  </si>
  <si>
    <t>Trites, A. W. (2003). Food webs in the ocean: who eats whom and how much. Responsible fisheries in the marine ecosystem, 125-141.</t>
  </si>
  <si>
    <t>Ellie size at maturity corrected; added Stacey's latest collations for biomass ranges and Q/Bs</t>
  </si>
  <si>
    <t>flying birds</t>
  </si>
  <si>
    <t>considerably higher than values from hindell et al compilation</t>
  </si>
  <si>
    <t>baleen whales</t>
  </si>
  <si>
    <t>small divers</t>
  </si>
  <si>
    <t>medium divers</t>
  </si>
  <si>
    <t>apex predators</t>
  </si>
  <si>
    <t>large divers</t>
  </si>
  <si>
    <t>group_names_catch</t>
  </si>
  <si>
    <t>sperm whales</t>
  </si>
  <si>
    <t>orca</t>
  </si>
  <si>
    <t>leopard seals</t>
  </si>
  <si>
    <t>minke 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</si>
</sst>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Arial"/>
      <family val="2"/>
    </font>
    <font>
      <sz val="12"/>
      <color rgb="FF333333"/>
      <name val="Calibri"/>
      <family val="2"/>
      <scheme val="minor"/>
    </font>
    <font>
      <sz val="14"/>
      <color rgb="FF000000"/>
      <name val="Arial"/>
      <family val="2"/>
    </font>
    <font>
      <sz val="12"/>
      <color rgb="FF333333"/>
      <name val="Arial"/>
      <family val="2"/>
    </font>
    <font>
      <b/>
      <sz val="14"/>
      <color rgb="FF333333"/>
      <name val="Arial"/>
      <family val="2"/>
    </font>
    <font>
      <i/>
      <sz val="14"/>
      <color rgb="FF333333"/>
      <name val="Arial"/>
      <family val="2"/>
    </font>
    <font>
      <i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166" fontId="0" fillId="0" borderId="0" xfId="0" applyNumberFormat="1"/>
    <xf numFmtId="166" fontId="1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5" fillId="0" borderId="0" xfId="0" applyNumberFormat="1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workbookViewId="0">
      <pane ySplit="1" topLeftCell="A2" activePane="bottomLeft" state="frozen"/>
      <selection pane="bottomLeft" activeCell="D34" sqref="D34"/>
    </sheetView>
  </sheetViews>
  <sheetFormatPr defaultColWidth="11.125" defaultRowHeight="15.75" x14ac:dyDescent="0.25"/>
  <cols>
    <col min="1" max="1" width="27.625" customWidth="1"/>
    <col min="2" max="2" width="23.875" bestFit="1" customWidth="1"/>
    <col min="3" max="3" width="20.625" bestFit="1" customWidth="1"/>
    <col min="4" max="4" width="40.125" bestFit="1" customWidth="1"/>
    <col min="5" max="5" width="27.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25">
      <c r="A2" t="s">
        <v>6</v>
      </c>
      <c r="B2" t="s">
        <v>5</v>
      </c>
      <c r="C2">
        <v>1700000</v>
      </c>
      <c r="D2" t="s">
        <v>36</v>
      </c>
      <c r="E2" t="s">
        <v>34</v>
      </c>
    </row>
    <row r="3" spans="1:5" x14ac:dyDescent="0.25">
      <c r="A3" t="s">
        <v>6</v>
      </c>
      <c r="B3" t="s">
        <v>22</v>
      </c>
      <c r="C3">
        <v>157000</v>
      </c>
      <c r="D3" t="s">
        <v>36</v>
      </c>
      <c r="E3" t="s">
        <v>35</v>
      </c>
    </row>
    <row r="4" spans="1:5" x14ac:dyDescent="0.25">
      <c r="A4" t="s">
        <v>6</v>
      </c>
      <c r="B4" t="s">
        <v>23</v>
      </c>
      <c r="C4">
        <v>157000</v>
      </c>
      <c r="D4" t="s">
        <v>36</v>
      </c>
    </row>
    <row r="5" spans="1:5" x14ac:dyDescent="0.25">
      <c r="A5" t="s">
        <v>6</v>
      </c>
      <c r="B5" t="s">
        <v>25</v>
      </c>
      <c r="C5">
        <v>16600</v>
      </c>
      <c r="D5" t="s">
        <v>36</v>
      </c>
    </row>
    <row r="6" spans="1:5" x14ac:dyDescent="0.25">
      <c r="A6" t="s">
        <v>6</v>
      </c>
      <c r="B6" t="s">
        <v>24</v>
      </c>
      <c r="C6">
        <v>80000</v>
      </c>
    </row>
    <row r="7" spans="1:5" x14ac:dyDescent="0.25">
      <c r="A7" t="s">
        <v>6</v>
      </c>
      <c r="B7" t="s">
        <v>26</v>
      </c>
      <c r="C7">
        <v>3.9199999999999999E-3</v>
      </c>
      <c r="D7" t="s">
        <v>37</v>
      </c>
      <c r="E7" t="s">
        <v>39</v>
      </c>
    </row>
    <row r="8" spans="1:5" x14ac:dyDescent="0.25">
      <c r="A8" t="s">
        <v>6</v>
      </c>
      <c r="B8" t="s">
        <v>27</v>
      </c>
      <c r="C8">
        <v>8.4099999999999995E-4</v>
      </c>
    </row>
    <row r="9" spans="1:5" x14ac:dyDescent="0.25">
      <c r="A9" t="s">
        <v>6</v>
      </c>
      <c r="B9" t="s">
        <v>28</v>
      </c>
    </row>
    <row r="10" spans="1:5" x14ac:dyDescent="0.25">
      <c r="A10" t="s">
        <v>6</v>
      </c>
      <c r="B10" t="s">
        <v>29</v>
      </c>
    </row>
    <row r="11" spans="1:5" x14ac:dyDescent="0.25">
      <c r="A11" t="s">
        <v>7</v>
      </c>
      <c r="B11" t="s">
        <v>5</v>
      </c>
      <c r="C11">
        <v>4200426</v>
      </c>
      <c r="D11" t="s">
        <v>38</v>
      </c>
      <c r="E11" t="s">
        <v>34</v>
      </c>
    </row>
    <row r="12" spans="1:5" x14ac:dyDescent="0.25">
      <c r="A12" t="s">
        <v>7</v>
      </c>
      <c r="B12" t="s">
        <v>22</v>
      </c>
      <c r="C12">
        <v>2024000</v>
      </c>
      <c r="D12" t="s">
        <v>38</v>
      </c>
      <c r="E12" t="s">
        <v>35</v>
      </c>
    </row>
    <row r="13" spans="1:5" x14ac:dyDescent="0.25">
      <c r="A13" t="s">
        <v>7</v>
      </c>
      <c r="B13" t="s">
        <v>23</v>
      </c>
      <c r="C13">
        <f>400*1000</f>
        <v>400000</v>
      </c>
      <c r="D13" t="s">
        <v>38</v>
      </c>
      <c r="E13" t="s">
        <v>212</v>
      </c>
    </row>
    <row r="14" spans="1:5" x14ac:dyDescent="0.25">
      <c r="A14" t="s">
        <v>7</v>
      </c>
      <c r="B14" t="s">
        <v>25</v>
      </c>
      <c r="C14">
        <v>35000</v>
      </c>
      <c r="D14" t="s">
        <v>38</v>
      </c>
    </row>
    <row r="15" spans="1:5" x14ac:dyDescent="0.25">
      <c r="A15" t="s">
        <v>7</v>
      </c>
      <c r="B15" t="s">
        <v>24</v>
      </c>
      <c r="C15">
        <v>135000</v>
      </c>
    </row>
    <row r="16" spans="1:5" x14ac:dyDescent="0.25">
      <c r="A16" t="s">
        <v>7</v>
      </c>
      <c r="B16" t="s">
        <v>26</v>
      </c>
      <c r="C16">
        <v>2.7700000000000001E-4</v>
      </c>
      <c r="D16" t="s">
        <v>40</v>
      </c>
      <c r="E16" t="s">
        <v>39</v>
      </c>
    </row>
    <row r="17" spans="1:5" x14ac:dyDescent="0.25">
      <c r="A17" t="s">
        <v>7</v>
      </c>
      <c r="B17" t="s">
        <v>27</v>
      </c>
      <c r="C17">
        <v>2.0599999999999999E-4</v>
      </c>
    </row>
    <row r="18" spans="1:5" x14ac:dyDescent="0.25">
      <c r="A18" t="s">
        <v>7</v>
      </c>
      <c r="B18" t="s">
        <v>28</v>
      </c>
    </row>
    <row r="19" spans="1:5" x14ac:dyDescent="0.25">
      <c r="A19" t="s">
        <v>7</v>
      </c>
      <c r="B19" t="s">
        <v>29</v>
      </c>
    </row>
    <row r="20" spans="1:5" ht="16.350000000000001" customHeight="1" x14ac:dyDescent="0.25">
      <c r="A20" t="s">
        <v>8</v>
      </c>
      <c r="B20" s="1" t="s">
        <v>5</v>
      </c>
      <c r="C20">
        <v>2180492</v>
      </c>
      <c r="D20" t="s">
        <v>41</v>
      </c>
      <c r="E20" t="s">
        <v>34</v>
      </c>
    </row>
    <row r="21" spans="1:5" x14ac:dyDescent="0.25">
      <c r="A21" t="s">
        <v>8</v>
      </c>
      <c r="B21" s="1" t="s">
        <v>22</v>
      </c>
      <c r="C21">
        <v>212000</v>
      </c>
      <c r="D21" t="s">
        <v>42</v>
      </c>
    </row>
    <row r="22" spans="1:5" x14ac:dyDescent="0.25">
      <c r="A22" t="s">
        <v>8</v>
      </c>
      <c r="B22" s="1" t="s">
        <v>23</v>
      </c>
      <c r="C22">
        <v>180000</v>
      </c>
      <c r="D22" t="s">
        <v>42</v>
      </c>
      <c r="E22" t="s">
        <v>198</v>
      </c>
    </row>
    <row r="23" spans="1:5" x14ac:dyDescent="0.25">
      <c r="A23" t="s">
        <v>8</v>
      </c>
      <c r="B23" s="1" t="s">
        <v>25</v>
      </c>
      <c r="C23">
        <v>10000</v>
      </c>
      <c r="D23" t="s">
        <v>42</v>
      </c>
      <c r="E23" t="s">
        <v>196</v>
      </c>
    </row>
    <row r="24" spans="1:5" x14ac:dyDescent="0.25">
      <c r="A24" t="s">
        <v>8</v>
      </c>
      <c r="B24" s="1" t="s">
        <v>24</v>
      </c>
      <c r="C24">
        <v>40000</v>
      </c>
      <c r="D24" t="s">
        <v>42</v>
      </c>
      <c r="E24" t="s">
        <v>197</v>
      </c>
    </row>
    <row r="25" spans="1:5" x14ac:dyDescent="0.25">
      <c r="A25" t="s">
        <v>8</v>
      </c>
      <c r="B25" s="1" t="s">
        <v>26</v>
      </c>
      <c r="C25">
        <v>5.6099999999999997E-6</v>
      </c>
      <c r="D25" t="s">
        <v>43</v>
      </c>
    </row>
    <row r="26" spans="1:5" x14ac:dyDescent="0.25">
      <c r="A26" t="s">
        <v>8</v>
      </c>
      <c r="B26" s="1" t="s">
        <v>27</v>
      </c>
      <c r="C26">
        <v>1.6500000000000001E-6</v>
      </c>
      <c r="D26" t="s">
        <v>43</v>
      </c>
    </row>
    <row r="27" spans="1:5" x14ac:dyDescent="0.25">
      <c r="A27" t="s">
        <v>8</v>
      </c>
      <c r="B27" s="1" t="s">
        <v>28</v>
      </c>
    </row>
    <row r="28" spans="1:5" x14ac:dyDescent="0.25">
      <c r="A28" t="s">
        <v>8</v>
      </c>
      <c r="B28" s="1" t="s">
        <v>29</v>
      </c>
    </row>
    <row r="29" spans="1:5" x14ac:dyDescent="0.25">
      <c r="A29" t="s">
        <v>9</v>
      </c>
      <c r="B29" s="1" t="s">
        <v>5</v>
      </c>
      <c r="C29">
        <v>3661840</v>
      </c>
      <c r="D29" t="s">
        <v>44</v>
      </c>
      <c r="E29" t="s">
        <v>34</v>
      </c>
    </row>
    <row r="30" spans="1:5" x14ac:dyDescent="0.25">
      <c r="A30" t="s">
        <v>9</v>
      </c>
      <c r="B30" s="1" t="s">
        <v>22</v>
      </c>
      <c r="C30">
        <v>348000</v>
      </c>
      <c r="D30" t="s">
        <v>44</v>
      </c>
      <c r="E30" t="s">
        <v>35</v>
      </c>
    </row>
    <row r="31" spans="1:5" x14ac:dyDescent="0.25">
      <c r="A31" t="s">
        <v>9</v>
      </c>
      <c r="B31" s="1" t="s">
        <v>23</v>
      </c>
      <c r="C31">
        <v>348000</v>
      </c>
      <c r="D31" t="s">
        <v>44</v>
      </c>
    </row>
    <row r="32" spans="1:5" x14ac:dyDescent="0.25">
      <c r="A32" t="s">
        <v>9</v>
      </c>
      <c r="B32" s="1" t="s">
        <v>25</v>
      </c>
      <c r="C32">
        <v>104000</v>
      </c>
      <c r="D32" t="s">
        <v>44</v>
      </c>
    </row>
    <row r="33" spans="1:5" x14ac:dyDescent="0.25">
      <c r="A33" t="s">
        <v>9</v>
      </c>
      <c r="B33" s="1" t="s">
        <v>24</v>
      </c>
      <c r="C33">
        <v>200000</v>
      </c>
      <c r="D33" t="s">
        <v>44</v>
      </c>
    </row>
    <row r="34" spans="1:5" x14ac:dyDescent="0.25">
      <c r="A34" t="s">
        <v>9</v>
      </c>
      <c r="B34" s="1" t="s">
        <v>26</v>
      </c>
      <c r="C34">
        <v>8.8999999999999996E-2</v>
      </c>
      <c r="D34" t="s">
        <v>44</v>
      </c>
      <c r="E34" t="s">
        <v>39</v>
      </c>
    </row>
    <row r="35" spans="1:5" x14ac:dyDescent="0.25">
      <c r="A35" t="s">
        <v>9</v>
      </c>
      <c r="B35" s="1" t="s">
        <v>27</v>
      </c>
      <c r="C35">
        <v>0.156</v>
      </c>
      <c r="D35" t="s">
        <v>44</v>
      </c>
    </row>
    <row r="36" spans="1:5" x14ac:dyDescent="0.25">
      <c r="A36" t="s">
        <v>9</v>
      </c>
      <c r="B36" s="1" t="s">
        <v>28</v>
      </c>
    </row>
    <row r="37" spans="1:5" x14ac:dyDescent="0.25">
      <c r="A37" t="s">
        <v>9</v>
      </c>
      <c r="B37" s="1" t="s">
        <v>29</v>
      </c>
    </row>
    <row r="38" spans="1:5" x14ac:dyDescent="0.25">
      <c r="A38" t="s">
        <v>10</v>
      </c>
      <c r="B38" s="1" t="s">
        <v>5</v>
      </c>
      <c r="C38">
        <v>3113450</v>
      </c>
      <c r="D38" t="s">
        <v>45</v>
      </c>
      <c r="E38" t="s">
        <v>34</v>
      </c>
    </row>
    <row r="39" spans="1:5" x14ac:dyDescent="0.25">
      <c r="A39" t="s">
        <v>10</v>
      </c>
      <c r="B39" s="1" t="s">
        <v>22</v>
      </c>
      <c r="C39">
        <v>200000</v>
      </c>
      <c r="E39" t="s">
        <v>35</v>
      </c>
    </row>
    <row r="40" spans="1:5" x14ac:dyDescent="0.25">
      <c r="A40" t="s">
        <v>10</v>
      </c>
      <c r="B40" s="1" t="s">
        <v>23</v>
      </c>
      <c r="C40">
        <v>200000</v>
      </c>
    </row>
    <row r="41" spans="1:5" x14ac:dyDescent="0.25">
      <c r="A41" t="s">
        <v>10</v>
      </c>
      <c r="B41" s="1" t="s">
        <v>25</v>
      </c>
      <c r="C41">
        <v>20000</v>
      </c>
    </row>
    <row r="42" spans="1:5" x14ac:dyDescent="0.25">
      <c r="A42" t="s">
        <v>10</v>
      </c>
      <c r="B42" s="1" t="s">
        <v>24</v>
      </c>
      <c r="C42">
        <v>30000</v>
      </c>
      <c r="E42" t="s">
        <v>195</v>
      </c>
    </row>
    <row r="43" spans="1:5" x14ac:dyDescent="0.25">
      <c r="A43" t="s">
        <v>10</v>
      </c>
      <c r="B43" s="1" t="s">
        <v>26</v>
      </c>
      <c r="C43">
        <v>2.8E-3</v>
      </c>
      <c r="E43" t="s">
        <v>46</v>
      </c>
    </row>
    <row r="44" spans="1:5" x14ac:dyDescent="0.25">
      <c r="A44" t="s">
        <v>10</v>
      </c>
      <c r="B44" s="1" t="s">
        <v>27</v>
      </c>
      <c r="C44">
        <v>2.0999999999999999E-3</v>
      </c>
    </row>
    <row r="45" spans="1:5" x14ac:dyDescent="0.25">
      <c r="A45" t="s">
        <v>10</v>
      </c>
      <c r="B45" s="1" t="s">
        <v>28</v>
      </c>
    </row>
    <row r="46" spans="1:5" x14ac:dyDescent="0.25">
      <c r="A46" t="s">
        <v>10</v>
      </c>
      <c r="B46" s="1" t="s">
        <v>29</v>
      </c>
    </row>
    <row r="47" spans="1:5" x14ac:dyDescent="0.25">
      <c r="A47" t="s">
        <v>11</v>
      </c>
      <c r="B47" s="1" t="s">
        <v>5</v>
      </c>
      <c r="C47">
        <v>5145405</v>
      </c>
      <c r="D47" t="s">
        <v>45</v>
      </c>
      <c r="E47" t="s">
        <v>34</v>
      </c>
    </row>
    <row r="48" spans="1:5" x14ac:dyDescent="0.25">
      <c r="A48" t="s">
        <v>11</v>
      </c>
      <c r="B48" s="1" t="s">
        <v>22</v>
      </c>
      <c r="C48">
        <v>375000</v>
      </c>
      <c r="D48" t="s">
        <v>47</v>
      </c>
      <c r="E48" t="s">
        <v>35</v>
      </c>
    </row>
    <row r="49" spans="1:5" x14ac:dyDescent="0.25">
      <c r="A49" t="s">
        <v>11</v>
      </c>
      <c r="B49" s="1" t="s">
        <v>23</v>
      </c>
      <c r="C49">
        <v>375000</v>
      </c>
      <c r="D49" t="s">
        <v>47</v>
      </c>
    </row>
    <row r="50" spans="1:5" x14ac:dyDescent="0.25">
      <c r="A50" t="s">
        <v>11</v>
      </c>
      <c r="B50" s="1" t="s">
        <v>25</v>
      </c>
      <c r="C50">
        <v>25000</v>
      </c>
      <c r="D50" t="s">
        <v>47</v>
      </c>
    </row>
    <row r="51" spans="1:5" x14ac:dyDescent="0.25">
      <c r="A51" t="s">
        <v>11</v>
      </c>
      <c r="B51" s="1" t="s">
        <v>24</v>
      </c>
      <c r="C51">
        <v>110000</v>
      </c>
    </row>
    <row r="52" spans="1:5" x14ac:dyDescent="0.25">
      <c r="A52" t="s">
        <v>11</v>
      </c>
      <c r="B52" s="1" t="s">
        <v>26</v>
      </c>
      <c r="C52">
        <v>1.7799999999999999E-4</v>
      </c>
      <c r="D52" t="s">
        <v>48</v>
      </c>
      <c r="E52" t="s">
        <v>49</v>
      </c>
    </row>
    <row r="53" spans="1:5" x14ac:dyDescent="0.25">
      <c r="A53" t="s">
        <v>11</v>
      </c>
      <c r="B53" s="1" t="s">
        <v>27</v>
      </c>
      <c r="C53">
        <v>1.75E-4</v>
      </c>
      <c r="D53" t="s">
        <v>48</v>
      </c>
    </row>
    <row r="54" spans="1:5" x14ac:dyDescent="0.25">
      <c r="A54" t="s">
        <v>11</v>
      </c>
      <c r="B54" s="1" t="s">
        <v>28</v>
      </c>
    </row>
    <row r="55" spans="1:5" x14ac:dyDescent="0.25">
      <c r="A55" t="s">
        <v>11</v>
      </c>
      <c r="B55" s="1" t="s">
        <v>29</v>
      </c>
    </row>
    <row r="56" spans="1:5" x14ac:dyDescent="0.25">
      <c r="A56" t="s">
        <v>12</v>
      </c>
      <c r="B56" s="1" t="s">
        <v>5</v>
      </c>
      <c r="C56">
        <v>23664.122137404582</v>
      </c>
      <c r="D56" t="s">
        <v>68</v>
      </c>
      <c r="E56" t="s">
        <v>34</v>
      </c>
    </row>
    <row r="57" spans="1:5" x14ac:dyDescent="0.25">
      <c r="A57" t="s">
        <v>12</v>
      </c>
      <c r="B57" s="1" t="s">
        <v>22</v>
      </c>
      <c r="C57">
        <v>6000</v>
      </c>
      <c r="D57" t="s">
        <v>201</v>
      </c>
      <c r="E57" t="s">
        <v>35</v>
      </c>
    </row>
    <row r="58" spans="1:5" x14ac:dyDescent="0.25">
      <c r="A58" t="s">
        <v>12</v>
      </c>
      <c r="B58" s="1" t="s">
        <v>23</v>
      </c>
      <c r="C58">
        <v>4000</v>
      </c>
      <c r="D58" t="s">
        <v>68</v>
      </c>
    </row>
    <row r="59" spans="1:5" x14ac:dyDescent="0.25">
      <c r="A59" t="s">
        <v>12</v>
      </c>
      <c r="B59" s="1" t="s">
        <v>25</v>
      </c>
      <c r="C59">
        <v>100</v>
      </c>
      <c r="D59" t="s">
        <v>69</v>
      </c>
    </row>
    <row r="60" spans="1:5" x14ac:dyDescent="0.25">
      <c r="A60" t="s">
        <v>12</v>
      </c>
      <c r="B60" s="1" t="s">
        <v>24</v>
      </c>
      <c r="C60">
        <v>6000</v>
      </c>
      <c r="D60" t="s">
        <v>68</v>
      </c>
    </row>
    <row r="61" spans="1:5" x14ac:dyDescent="0.25">
      <c r="A61" t="s">
        <v>12</v>
      </c>
      <c r="B61" s="1" t="s">
        <v>26</v>
      </c>
      <c r="C61">
        <v>2.9749999999999997E-4</v>
      </c>
      <c r="E61" t="s">
        <v>39</v>
      </c>
    </row>
    <row r="62" spans="1:5" x14ac:dyDescent="0.25">
      <c r="A62" t="s">
        <v>12</v>
      </c>
      <c r="B62" s="1" t="s">
        <v>27</v>
      </c>
      <c r="C62" s="3">
        <v>8.7499999999999999E-5</v>
      </c>
    </row>
    <row r="63" spans="1:5" x14ac:dyDescent="0.25">
      <c r="A63" t="s">
        <v>12</v>
      </c>
      <c r="B63" s="1" t="s">
        <v>28</v>
      </c>
    </row>
    <row r="64" spans="1:5" x14ac:dyDescent="0.25">
      <c r="A64" t="s">
        <v>12</v>
      </c>
      <c r="B64" s="1" t="s">
        <v>29</v>
      </c>
    </row>
    <row r="65" spans="1:5" x14ac:dyDescent="0.25">
      <c r="A65" t="s">
        <v>13</v>
      </c>
      <c r="B65" s="1" t="s">
        <v>5</v>
      </c>
      <c r="C65">
        <v>2317749.9999999995</v>
      </c>
      <c r="D65" t="s">
        <v>71</v>
      </c>
    </row>
    <row r="66" spans="1:5" x14ac:dyDescent="0.25">
      <c r="A66" t="s">
        <v>13</v>
      </c>
      <c r="B66" s="1" t="s">
        <v>22</v>
      </c>
      <c r="C66">
        <v>40000</v>
      </c>
      <c r="D66" t="s">
        <v>71</v>
      </c>
    </row>
    <row r="67" spans="1:5" x14ac:dyDescent="0.25">
      <c r="A67" t="s">
        <v>13</v>
      </c>
      <c r="B67" s="1" t="s">
        <v>23</v>
      </c>
      <c r="C67">
        <v>23000</v>
      </c>
      <c r="D67" t="s">
        <v>71</v>
      </c>
    </row>
    <row r="68" spans="1:5" x14ac:dyDescent="0.25">
      <c r="A68" t="s">
        <v>13</v>
      </c>
      <c r="B68" s="1" t="s">
        <v>25</v>
      </c>
      <c r="C68">
        <v>450</v>
      </c>
      <c r="D68" t="s">
        <v>69</v>
      </c>
    </row>
    <row r="69" spans="1:5" x14ac:dyDescent="0.25">
      <c r="A69" t="s">
        <v>13</v>
      </c>
      <c r="B69" s="1" t="s">
        <v>24</v>
      </c>
      <c r="C69">
        <v>12500</v>
      </c>
      <c r="D69" t="s">
        <v>72</v>
      </c>
    </row>
    <row r="70" spans="1:5" x14ac:dyDescent="0.25">
      <c r="A70" t="s">
        <v>13</v>
      </c>
      <c r="B70" s="1" t="s">
        <v>26</v>
      </c>
      <c r="C70">
        <v>1.7438990182328184E-3</v>
      </c>
      <c r="D70" t="s">
        <v>71</v>
      </c>
    </row>
    <row r="71" spans="1:5" x14ac:dyDescent="0.25">
      <c r="A71" t="s">
        <v>13</v>
      </c>
      <c r="B71" s="1" t="s">
        <v>27</v>
      </c>
      <c r="C71">
        <v>2.2132440200810072E-3</v>
      </c>
      <c r="D71" t="s">
        <v>71</v>
      </c>
    </row>
    <row r="72" spans="1:5" x14ac:dyDescent="0.25">
      <c r="A72" t="s">
        <v>13</v>
      </c>
      <c r="B72" s="1" t="s">
        <v>28</v>
      </c>
    </row>
    <row r="73" spans="1:5" x14ac:dyDescent="0.25">
      <c r="A73" t="s">
        <v>13</v>
      </c>
      <c r="B73" s="1" t="s">
        <v>29</v>
      </c>
    </row>
    <row r="74" spans="1:5" x14ac:dyDescent="0.25">
      <c r="A74" t="s">
        <v>14</v>
      </c>
      <c r="B74" s="1" t="s">
        <v>5</v>
      </c>
      <c r="C74">
        <v>197980</v>
      </c>
      <c r="D74" t="s">
        <v>75</v>
      </c>
      <c r="E74" t="s">
        <v>74</v>
      </c>
    </row>
    <row r="75" spans="1:5" x14ac:dyDescent="0.25">
      <c r="A75" t="s">
        <v>14</v>
      </c>
      <c r="B75" s="1" t="s">
        <v>22</v>
      </c>
      <c r="C75">
        <v>4300</v>
      </c>
      <c r="D75" t="s">
        <v>76</v>
      </c>
    </row>
    <row r="76" spans="1:5" x14ac:dyDescent="0.25">
      <c r="A76" t="s">
        <v>14</v>
      </c>
      <c r="B76" s="1" t="s">
        <v>23</v>
      </c>
      <c r="C76">
        <v>4300</v>
      </c>
    </row>
    <row r="77" spans="1:5" x14ac:dyDescent="0.25">
      <c r="A77" t="s">
        <v>14</v>
      </c>
      <c r="B77" s="1" t="s">
        <v>25</v>
      </c>
      <c r="C77">
        <v>94</v>
      </c>
    </row>
    <row r="78" spans="1:5" x14ac:dyDescent="0.25">
      <c r="A78" t="s">
        <v>14</v>
      </c>
      <c r="B78" s="1" t="s">
        <v>24</v>
      </c>
      <c r="C78">
        <v>4500</v>
      </c>
    </row>
    <row r="79" spans="1:5" x14ac:dyDescent="0.25">
      <c r="A79" t="s">
        <v>14</v>
      </c>
      <c r="B79" s="1" t="s">
        <v>26</v>
      </c>
      <c r="C79">
        <v>3.992248062015504E-4</v>
      </c>
    </row>
    <row r="80" spans="1:5" x14ac:dyDescent="0.25">
      <c r="A80" t="s">
        <v>14</v>
      </c>
      <c r="B80" s="1" t="s">
        <v>27</v>
      </c>
      <c r="C80">
        <v>1.1051610410374609E-4</v>
      </c>
    </row>
    <row r="81" spans="1:4" x14ac:dyDescent="0.25">
      <c r="A81" t="s">
        <v>14</v>
      </c>
      <c r="B81" s="1" t="s">
        <v>28</v>
      </c>
    </row>
    <row r="82" spans="1:4" x14ac:dyDescent="0.25">
      <c r="A82" t="s">
        <v>14</v>
      </c>
      <c r="B82" s="1" t="s">
        <v>29</v>
      </c>
    </row>
    <row r="83" spans="1:4" x14ac:dyDescent="0.25">
      <c r="A83" t="s">
        <v>15</v>
      </c>
      <c r="B83" s="1" t="s">
        <v>5</v>
      </c>
      <c r="C83">
        <v>1168000.0000000002</v>
      </c>
      <c r="D83" t="s">
        <v>73</v>
      </c>
    </row>
    <row r="84" spans="1:4" x14ac:dyDescent="0.25">
      <c r="A84" t="s">
        <v>15</v>
      </c>
      <c r="B84" s="1" t="s">
        <v>22</v>
      </c>
      <c r="C84">
        <v>17000</v>
      </c>
      <c r="D84" t="s">
        <v>73</v>
      </c>
    </row>
    <row r="85" spans="1:4" x14ac:dyDescent="0.25">
      <c r="A85" t="s">
        <v>15</v>
      </c>
      <c r="B85" s="1" t="s">
        <v>23</v>
      </c>
      <c r="C85">
        <v>17000</v>
      </c>
      <c r="D85" t="s">
        <v>73</v>
      </c>
    </row>
    <row r="86" spans="1:4" x14ac:dyDescent="0.25">
      <c r="A86" t="s">
        <v>15</v>
      </c>
      <c r="B86" s="1" t="s">
        <v>25</v>
      </c>
      <c r="C86">
        <v>304</v>
      </c>
      <c r="D86" t="s">
        <v>69</v>
      </c>
    </row>
    <row r="87" spans="1:4" x14ac:dyDescent="0.25">
      <c r="A87" t="s">
        <v>15</v>
      </c>
      <c r="B87" s="1" t="s">
        <v>24</v>
      </c>
      <c r="C87">
        <v>10000</v>
      </c>
      <c r="D87" t="s">
        <v>69</v>
      </c>
    </row>
    <row r="88" spans="1:4" x14ac:dyDescent="0.25">
      <c r="A88" t="s">
        <v>15</v>
      </c>
      <c r="B88" s="1" t="s">
        <v>26</v>
      </c>
      <c r="C88">
        <v>2.7134453781512604E-3</v>
      </c>
    </row>
    <row r="89" spans="1:4" x14ac:dyDescent="0.25">
      <c r="A89" t="s">
        <v>15</v>
      </c>
      <c r="B89" s="1" t="s">
        <v>27</v>
      </c>
      <c r="C89">
        <v>5.5683906822273132E-3</v>
      </c>
    </row>
    <row r="90" spans="1:4" x14ac:dyDescent="0.25">
      <c r="A90" t="s">
        <v>15</v>
      </c>
      <c r="B90" s="1" t="s">
        <v>28</v>
      </c>
    </row>
    <row r="91" spans="1:4" x14ac:dyDescent="0.25">
      <c r="A91" t="s">
        <v>15</v>
      </c>
      <c r="B91" s="1" t="s">
        <v>29</v>
      </c>
    </row>
    <row r="92" spans="1:4" x14ac:dyDescent="0.25">
      <c r="A92" t="s">
        <v>16</v>
      </c>
      <c r="B92" s="1" t="s">
        <v>5</v>
      </c>
      <c r="C92" s="4">
        <v>66666.666666666672</v>
      </c>
      <c r="D92" t="s">
        <v>68</v>
      </c>
    </row>
    <row r="93" spans="1:4" x14ac:dyDescent="0.25">
      <c r="A93" t="s">
        <v>16</v>
      </c>
      <c r="B93" s="1" t="s">
        <v>22</v>
      </c>
      <c r="C93">
        <v>4500</v>
      </c>
      <c r="D93" t="s">
        <v>68</v>
      </c>
    </row>
    <row r="94" spans="1:4" x14ac:dyDescent="0.25">
      <c r="A94" t="s">
        <v>16</v>
      </c>
      <c r="B94" s="1" t="s">
        <v>23</v>
      </c>
      <c r="C94">
        <v>4500</v>
      </c>
      <c r="D94" t="s">
        <v>68</v>
      </c>
    </row>
    <row r="95" spans="1:4" x14ac:dyDescent="0.25">
      <c r="A95" t="s">
        <v>16</v>
      </c>
      <c r="B95" s="1" t="s">
        <v>25</v>
      </c>
      <c r="C95">
        <v>135</v>
      </c>
      <c r="D95" t="s">
        <v>69</v>
      </c>
    </row>
    <row r="96" spans="1:4" x14ac:dyDescent="0.25">
      <c r="A96" t="s">
        <v>16</v>
      </c>
      <c r="B96" s="1" t="s">
        <v>24</v>
      </c>
      <c r="C96">
        <v>6700</v>
      </c>
      <c r="D96" t="s">
        <v>68</v>
      </c>
    </row>
    <row r="97" spans="1:4" x14ac:dyDescent="0.25">
      <c r="A97" t="s">
        <v>16</v>
      </c>
      <c r="B97" s="1" t="s">
        <v>26</v>
      </c>
      <c r="C97">
        <v>9.514722222222223E-3</v>
      </c>
      <c r="D97" t="s">
        <v>70</v>
      </c>
    </row>
    <row r="98" spans="1:4" x14ac:dyDescent="0.25">
      <c r="A98" t="s">
        <v>16</v>
      </c>
      <c r="B98" s="1" t="s">
        <v>27</v>
      </c>
      <c r="C98">
        <v>1.7166482001883428E-2</v>
      </c>
      <c r="D98" t="s">
        <v>70</v>
      </c>
    </row>
    <row r="99" spans="1:4" x14ac:dyDescent="0.25">
      <c r="A99" t="s">
        <v>16</v>
      </c>
      <c r="B99" s="1" t="s">
        <v>28</v>
      </c>
    </row>
    <row r="100" spans="1:4" x14ac:dyDescent="0.25">
      <c r="A100" t="s">
        <v>16</v>
      </c>
      <c r="B100" s="1" t="s">
        <v>29</v>
      </c>
    </row>
    <row r="101" spans="1:4" x14ac:dyDescent="0.25">
      <c r="A101" t="s">
        <v>30</v>
      </c>
      <c r="B101" s="1" t="s">
        <v>5</v>
      </c>
      <c r="C101">
        <v>7279.39142461964</v>
      </c>
    </row>
    <row r="102" spans="1:4" x14ac:dyDescent="0.25">
      <c r="A102" t="s">
        <v>30</v>
      </c>
      <c r="B102" s="1" t="s">
        <v>22</v>
      </c>
      <c r="C102">
        <f>AVERAGE(50, 30, 40)</f>
        <v>40</v>
      </c>
    </row>
    <row r="103" spans="1:4" x14ac:dyDescent="0.25">
      <c r="A103" t="s">
        <v>30</v>
      </c>
      <c r="B103" s="1" t="s">
        <v>23</v>
      </c>
      <c r="C103">
        <v>40</v>
      </c>
    </row>
    <row r="104" spans="1:4" x14ac:dyDescent="0.25">
      <c r="A104" t="s">
        <v>30</v>
      </c>
      <c r="B104" s="1" t="s">
        <v>25</v>
      </c>
      <c r="C104">
        <f>AVERAGE(1, 11)</f>
        <v>6</v>
      </c>
    </row>
    <row r="105" spans="1:4" x14ac:dyDescent="0.25">
      <c r="A105" t="s">
        <v>30</v>
      </c>
      <c r="B105" s="1" t="s">
        <v>24</v>
      </c>
      <c r="C105">
        <v>40</v>
      </c>
    </row>
    <row r="106" spans="1:4" x14ac:dyDescent="0.25">
      <c r="A106" t="s">
        <v>30</v>
      </c>
      <c r="B106" s="1" t="s">
        <v>26</v>
      </c>
      <c r="C106">
        <v>9.6453124999999994E-3</v>
      </c>
      <c r="D106" t="s">
        <v>79</v>
      </c>
    </row>
    <row r="107" spans="1:4" x14ac:dyDescent="0.25">
      <c r="A107" t="s">
        <v>30</v>
      </c>
      <c r="B107" s="1" t="s">
        <v>27</v>
      </c>
      <c r="C107">
        <v>2.2281427652400702E-2</v>
      </c>
    </row>
    <row r="108" spans="1:4" x14ac:dyDescent="0.25">
      <c r="A108" t="s">
        <v>30</v>
      </c>
      <c r="B108" s="1" t="s">
        <v>28</v>
      </c>
    </row>
    <row r="109" spans="1:4" x14ac:dyDescent="0.25">
      <c r="A109" t="s">
        <v>30</v>
      </c>
      <c r="B109" s="1" t="s">
        <v>29</v>
      </c>
    </row>
    <row r="110" spans="1:4" x14ac:dyDescent="0.25">
      <c r="A110" t="s">
        <v>31</v>
      </c>
      <c r="B110" s="1" t="s">
        <v>5</v>
      </c>
      <c r="C110" s="3">
        <v>49358.523459410295</v>
      </c>
    </row>
    <row r="111" spans="1:4" x14ac:dyDescent="0.25">
      <c r="A111" t="s">
        <v>31</v>
      </c>
      <c r="B111" s="1" t="s">
        <v>22</v>
      </c>
      <c r="C111">
        <f>AVERAGE(210, 140, 145, 1210, 140, 120, 330, 700, 1070, 300, 140, 450)</f>
        <v>412.91666666666669</v>
      </c>
    </row>
    <row r="112" spans="1:4" x14ac:dyDescent="0.25">
      <c r="A112" t="s">
        <v>31</v>
      </c>
      <c r="B112" s="1" t="s">
        <v>23</v>
      </c>
      <c r="C112">
        <v>412.91666666666669</v>
      </c>
    </row>
    <row r="113" spans="1:4" x14ac:dyDescent="0.25">
      <c r="A113" t="s">
        <v>31</v>
      </c>
      <c r="B113" s="1" t="s">
        <v>25</v>
      </c>
      <c r="C113">
        <f>AVERAGE(125, 19, 57, 110, 53, 67)</f>
        <v>71.833333333333329</v>
      </c>
    </row>
    <row r="114" spans="1:4" x14ac:dyDescent="0.25">
      <c r="A114" t="s">
        <v>31</v>
      </c>
      <c r="B114" s="1" t="s">
        <v>24</v>
      </c>
      <c r="C114">
        <v>412.91666666666669</v>
      </c>
    </row>
    <row r="115" spans="1:4" x14ac:dyDescent="0.25">
      <c r="A115" t="s">
        <v>31</v>
      </c>
      <c r="B115" s="1" t="s">
        <v>26</v>
      </c>
      <c r="C115">
        <v>6.1020477441062846E-3</v>
      </c>
      <c r="D115" t="s">
        <v>78</v>
      </c>
    </row>
    <row r="116" spans="1:4" x14ac:dyDescent="0.25">
      <c r="A116" t="s">
        <v>31</v>
      </c>
      <c r="B116" s="1" t="s">
        <v>27</v>
      </c>
      <c r="C116">
        <v>6.7451049369122232E-3</v>
      </c>
    </row>
    <row r="117" spans="1:4" x14ac:dyDescent="0.25">
      <c r="A117" t="s">
        <v>31</v>
      </c>
      <c r="B117" s="1" t="s">
        <v>28</v>
      </c>
    </row>
    <row r="118" spans="1:4" x14ac:dyDescent="0.25">
      <c r="A118" t="s">
        <v>31</v>
      </c>
      <c r="B118" s="1" t="s">
        <v>29</v>
      </c>
    </row>
    <row r="119" spans="1:4" x14ac:dyDescent="0.25">
      <c r="A119" t="s">
        <v>32</v>
      </c>
      <c r="B119" s="1" t="s">
        <v>5</v>
      </c>
      <c r="C119" s="3">
        <v>212989.41354394218</v>
      </c>
    </row>
    <row r="120" spans="1:4" x14ac:dyDescent="0.25">
      <c r="A120" t="s">
        <v>32</v>
      </c>
      <c r="B120" s="1" t="s">
        <v>22</v>
      </c>
      <c r="C120">
        <f>AVERAGE(9580, 3660, 3480, 2060, 2600, 3150, 4500, 4500)</f>
        <v>4191.25</v>
      </c>
    </row>
    <row r="121" spans="1:4" x14ac:dyDescent="0.25">
      <c r="A121" t="s">
        <v>32</v>
      </c>
      <c r="B121" s="1" t="s">
        <v>23</v>
      </c>
      <c r="C121">
        <v>4191.25</v>
      </c>
    </row>
    <row r="122" spans="1:4" x14ac:dyDescent="0.25">
      <c r="A122" t="s">
        <v>32</v>
      </c>
      <c r="B122" s="1" t="s">
        <v>25</v>
      </c>
      <c r="C122">
        <f>AVERAGE(458,257,206,248,257,251,251)</f>
        <v>275.42857142857144</v>
      </c>
    </row>
    <row r="123" spans="1:4" x14ac:dyDescent="0.25">
      <c r="A123" t="s">
        <v>32</v>
      </c>
      <c r="B123" s="1" t="s">
        <v>24</v>
      </c>
      <c r="C123">
        <v>4191.25</v>
      </c>
    </row>
    <row r="124" spans="1:4" x14ac:dyDescent="0.25">
      <c r="A124" t="s">
        <v>32</v>
      </c>
      <c r="B124" s="1" t="s">
        <v>26</v>
      </c>
      <c r="C124" s="3">
        <v>4.6239785935294306E-2</v>
      </c>
      <c r="D124" t="s">
        <v>77</v>
      </c>
    </row>
    <row r="125" spans="1:4" x14ac:dyDescent="0.25">
      <c r="A125" t="s">
        <v>32</v>
      </c>
      <c r="B125" s="1" t="s">
        <v>27</v>
      </c>
      <c r="C125">
        <v>3.9264756762480008E-2</v>
      </c>
    </row>
    <row r="126" spans="1:4" x14ac:dyDescent="0.25">
      <c r="A126" t="s">
        <v>32</v>
      </c>
      <c r="B126" s="1" t="s">
        <v>28</v>
      </c>
    </row>
    <row r="127" spans="1:4" x14ac:dyDescent="0.25">
      <c r="A127" t="s">
        <v>32</v>
      </c>
      <c r="B127" s="1" t="s">
        <v>29</v>
      </c>
    </row>
    <row r="128" spans="1:4" x14ac:dyDescent="0.25">
      <c r="A128" s="1" t="s">
        <v>33</v>
      </c>
      <c r="B128" s="1" t="s">
        <v>5</v>
      </c>
      <c r="C128">
        <v>256153.84615384619</v>
      </c>
    </row>
    <row r="129" spans="1:4" x14ac:dyDescent="0.25">
      <c r="A129" s="1" t="s">
        <v>33</v>
      </c>
      <c r="B129" s="1" t="s">
        <v>22</v>
      </c>
      <c r="C129">
        <v>2230</v>
      </c>
    </row>
    <row r="130" spans="1:4" x14ac:dyDescent="0.25">
      <c r="A130" s="1" t="s">
        <v>33</v>
      </c>
      <c r="B130" s="1" t="s">
        <v>23</v>
      </c>
      <c r="C130">
        <v>2230</v>
      </c>
    </row>
    <row r="131" spans="1:4" x14ac:dyDescent="0.25">
      <c r="A131" s="1" t="s">
        <v>33</v>
      </c>
      <c r="B131" s="1" t="s">
        <v>25</v>
      </c>
      <c r="C131">
        <v>60</v>
      </c>
    </row>
    <row r="132" spans="1:4" x14ac:dyDescent="0.25">
      <c r="A132" s="1" t="s">
        <v>33</v>
      </c>
      <c r="B132" s="1" t="s">
        <v>24</v>
      </c>
      <c r="C132">
        <v>2230</v>
      </c>
    </row>
    <row r="133" spans="1:4" x14ac:dyDescent="0.25">
      <c r="A133" s="1" t="s">
        <v>33</v>
      </c>
      <c r="B133" s="1" t="s">
        <v>26</v>
      </c>
      <c r="C133" s="3">
        <v>6.8181818181818179E-3</v>
      </c>
      <c r="D133" t="s">
        <v>80</v>
      </c>
    </row>
    <row r="134" spans="1:4" x14ac:dyDescent="0.25">
      <c r="A134" s="1" t="s">
        <v>33</v>
      </c>
      <c r="B134" s="1" t="s">
        <v>27</v>
      </c>
      <c r="C134">
        <v>5.454545454545455E-3</v>
      </c>
    </row>
    <row r="135" spans="1:4" x14ac:dyDescent="0.25">
      <c r="A135" s="1" t="s">
        <v>33</v>
      </c>
      <c r="B135" s="1" t="s">
        <v>28</v>
      </c>
    </row>
    <row r="136" spans="1:4" x14ac:dyDescent="0.25">
      <c r="A136" s="1" t="s">
        <v>33</v>
      </c>
      <c r="B136" s="1" t="s">
        <v>29</v>
      </c>
    </row>
    <row r="137" spans="1:4" x14ac:dyDescent="0.25">
      <c r="A137" t="s">
        <v>51</v>
      </c>
      <c r="B137" s="1" t="s">
        <v>5</v>
      </c>
      <c r="C137">
        <v>450374331.55080211</v>
      </c>
      <c r="D137" t="s">
        <v>50</v>
      </c>
    </row>
    <row r="138" spans="1:4" x14ac:dyDescent="0.25">
      <c r="A138" t="s">
        <v>51</v>
      </c>
      <c r="B138" s="1" t="s">
        <v>22</v>
      </c>
      <c r="C138">
        <v>103000000</v>
      </c>
      <c r="D138" t="s">
        <v>50</v>
      </c>
    </row>
    <row r="139" spans="1:4" x14ac:dyDescent="0.25">
      <c r="A139" t="s">
        <v>51</v>
      </c>
      <c r="B139" s="1" t="s">
        <v>23</v>
      </c>
      <c r="C139">
        <v>103000000</v>
      </c>
    </row>
    <row r="140" spans="1:4" x14ac:dyDescent="0.25">
      <c r="A140" t="s">
        <v>51</v>
      </c>
      <c r="B140" s="1" t="s">
        <v>25</v>
      </c>
      <c r="C140">
        <v>2500000</v>
      </c>
      <c r="D140" t="s">
        <v>52</v>
      </c>
    </row>
    <row r="141" spans="1:4" x14ac:dyDescent="0.25">
      <c r="A141" t="s">
        <v>51</v>
      </c>
      <c r="B141" s="1" t="s">
        <v>24</v>
      </c>
    </row>
    <row r="142" spans="1:4" x14ac:dyDescent="0.25">
      <c r="A142" t="s">
        <v>51</v>
      </c>
      <c r="B142" s="1" t="s">
        <v>26</v>
      </c>
      <c r="C142" s="3">
        <v>1.1553398058252427E-8</v>
      </c>
    </row>
    <row r="143" spans="1:4" x14ac:dyDescent="0.25">
      <c r="A143" t="s">
        <v>51</v>
      </c>
      <c r="B143" s="1" t="s">
        <v>27</v>
      </c>
      <c r="C143" s="3">
        <v>3.3980582524271841E-9</v>
      </c>
    </row>
    <row r="144" spans="1:4" x14ac:dyDescent="0.25">
      <c r="A144" t="s">
        <v>51</v>
      </c>
      <c r="B144" s="1" t="s">
        <v>28</v>
      </c>
    </row>
    <row r="145" spans="1:4" x14ac:dyDescent="0.25">
      <c r="A145" t="s">
        <v>51</v>
      </c>
      <c r="B145" s="1" t="s">
        <v>29</v>
      </c>
    </row>
    <row r="146" spans="1:4" x14ac:dyDescent="0.25">
      <c r="A146" t="s">
        <v>53</v>
      </c>
      <c r="B146" s="1" t="s">
        <v>5</v>
      </c>
      <c r="C146" s="4">
        <v>220434042.55319148</v>
      </c>
      <c r="D146" t="s">
        <v>50</v>
      </c>
    </row>
    <row r="147" spans="1:4" x14ac:dyDescent="0.25">
      <c r="A147" t="s">
        <v>53</v>
      </c>
      <c r="B147" s="1" t="s">
        <v>22</v>
      </c>
      <c r="C147">
        <v>46000000</v>
      </c>
      <c r="D147" t="s">
        <v>50</v>
      </c>
    </row>
    <row r="148" spans="1:4" x14ac:dyDescent="0.25">
      <c r="A148" t="s">
        <v>53</v>
      </c>
      <c r="B148" s="1" t="s">
        <v>23</v>
      </c>
      <c r="C148">
        <v>46000000</v>
      </c>
    </row>
    <row r="149" spans="1:4" x14ac:dyDescent="0.25">
      <c r="A149" t="s">
        <v>53</v>
      </c>
      <c r="B149" s="1" t="s">
        <v>25</v>
      </c>
      <c r="C149">
        <v>1775000</v>
      </c>
      <c r="D149" t="s">
        <v>52</v>
      </c>
    </row>
    <row r="150" spans="1:4" x14ac:dyDescent="0.25">
      <c r="A150" t="s">
        <v>53</v>
      </c>
      <c r="B150" s="1" t="s">
        <v>24</v>
      </c>
    </row>
    <row r="151" spans="1:4" x14ac:dyDescent="0.25">
      <c r="A151" t="s">
        <v>53</v>
      </c>
      <c r="B151" s="1" t="s">
        <v>26</v>
      </c>
      <c r="C151" s="3">
        <v>2.5869565217391303E-8</v>
      </c>
    </row>
    <row r="152" spans="1:4" x14ac:dyDescent="0.25">
      <c r="A152" t="s">
        <v>53</v>
      </c>
      <c r="B152" s="1" t="s">
        <v>27</v>
      </c>
      <c r="C152" s="3">
        <v>2.5869565217391303E-8</v>
      </c>
    </row>
    <row r="153" spans="1:4" x14ac:dyDescent="0.25">
      <c r="A153" t="s">
        <v>53</v>
      </c>
      <c r="B153" s="1" t="s">
        <v>28</v>
      </c>
    </row>
    <row r="154" spans="1:4" x14ac:dyDescent="0.25">
      <c r="A154" t="s">
        <v>53</v>
      </c>
      <c r="B154" s="1" t="s">
        <v>29</v>
      </c>
    </row>
    <row r="155" spans="1:4" x14ac:dyDescent="0.25">
      <c r="A155" t="s">
        <v>56</v>
      </c>
      <c r="B155" s="1" t="s">
        <v>5</v>
      </c>
      <c r="C155" s="4">
        <v>84169379.088157311</v>
      </c>
      <c r="D155" t="s">
        <v>57</v>
      </c>
    </row>
    <row r="156" spans="1:4" x14ac:dyDescent="0.25">
      <c r="A156" t="s">
        <v>56</v>
      </c>
      <c r="B156" s="1" t="s">
        <v>22</v>
      </c>
      <c r="C156">
        <v>22500000</v>
      </c>
      <c r="D156" t="s">
        <v>52</v>
      </c>
    </row>
    <row r="157" spans="1:4" x14ac:dyDescent="0.25">
      <c r="A157" t="s">
        <v>56</v>
      </c>
      <c r="B157" s="1" t="s">
        <v>23</v>
      </c>
      <c r="C157">
        <v>22500000</v>
      </c>
    </row>
    <row r="158" spans="1:4" x14ac:dyDescent="0.25">
      <c r="A158" t="s">
        <v>56</v>
      </c>
      <c r="B158" s="1" t="s">
        <v>25</v>
      </c>
      <c r="C158">
        <v>780000</v>
      </c>
      <c r="D158" t="s">
        <v>52</v>
      </c>
    </row>
    <row r="159" spans="1:4" x14ac:dyDescent="0.25">
      <c r="A159" t="s">
        <v>56</v>
      </c>
      <c r="B159" s="1" t="s">
        <v>24</v>
      </c>
    </row>
    <row r="160" spans="1:4" x14ac:dyDescent="0.25">
      <c r="A160" t="s">
        <v>56</v>
      </c>
      <c r="B160" s="1" t="s">
        <v>26</v>
      </c>
      <c r="C160" s="3">
        <v>5.2888888888888884E-8</v>
      </c>
    </row>
    <row r="161" spans="1:4" x14ac:dyDescent="0.25">
      <c r="A161" t="s">
        <v>56</v>
      </c>
      <c r="B161" s="1" t="s">
        <v>27</v>
      </c>
      <c r="C161" s="3">
        <v>1.5555555555555554E-8</v>
      </c>
    </row>
    <row r="162" spans="1:4" x14ac:dyDescent="0.25">
      <c r="A162" t="s">
        <v>56</v>
      </c>
      <c r="B162" s="1" t="s">
        <v>28</v>
      </c>
    </row>
    <row r="163" spans="1:4" x14ac:dyDescent="0.25">
      <c r="A163" t="s">
        <v>56</v>
      </c>
      <c r="B163" s="1" t="s">
        <v>29</v>
      </c>
    </row>
    <row r="164" spans="1:4" x14ac:dyDescent="0.25">
      <c r="A164" t="s">
        <v>54</v>
      </c>
      <c r="B164" s="1" t="s">
        <v>5</v>
      </c>
      <c r="C164" s="4">
        <v>107973333.33333333</v>
      </c>
      <c r="D164" t="s">
        <v>50</v>
      </c>
    </row>
    <row r="165" spans="1:4" x14ac:dyDescent="0.25">
      <c r="A165" t="s">
        <v>54</v>
      </c>
      <c r="B165" s="1" t="s">
        <v>22</v>
      </c>
      <c r="C165">
        <v>27000000</v>
      </c>
      <c r="D165" t="s">
        <v>50</v>
      </c>
    </row>
    <row r="166" spans="1:4" x14ac:dyDescent="0.25">
      <c r="A166" t="s">
        <v>54</v>
      </c>
      <c r="B166" s="1" t="s">
        <v>23</v>
      </c>
      <c r="C166">
        <v>27000000</v>
      </c>
    </row>
    <row r="167" spans="1:4" x14ac:dyDescent="0.25">
      <c r="A167" t="s">
        <v>54</v>
      </c>
      <c r="B167" s="1" t="s">
        <v>25</v>
      </c>
      <c r="C167">
        <v>1200000</v>
      </c>
      <c r="D167" t="s">
        <v>52</v>
      </c>
    </row>
    <row r="168" spans="1:4" x14ac:dyDescent="0.25">
      <c r="A168" t="s">
        <v>54</v>
      </c>
      <c r="B168" s="1" t="s">
        <v>24</v>
      </c>
    </row>
    <row r="169" spans="1:4" x14ac:dyDescent="0.25">
      <c r="A169" t="s">
        <v>54</v>
      </c>
      <c r="B169" s="1" t="s">
        <v>26</v>
      </c>
      <c r="C169" s="3">
        <v>4.4074074074074075E-8</v>
      </c>
    </row>
    <row r="170" spans="1:4" x14ac:dyDescent="0.25">
      <c r="A170" t="s">
        <v>54</v>
      </c>
      <c r="B170" s="1" t="s">
        <v>27</v>
      </c>
      <c r="C170" s="3">
        <v>1.2962962962962961E-8</v>
      </c>
    </row>
    <row r="171" spans="1:4" x14ac:dyDescent="0.25">
      <c r="A171" t="s">
        <v>54</v>
      </c>
      <c r="B171" s="1" t="s">
        <v>28</v>
      </c>
    </row>
    <row r="172" spans="1:4" x14ac:dyDescent="0.25">
      <c r="A172" t="s">
        <v>54</v>
      </c>
      <c r="B172" s="1" t="s">
        <v>29</v>
      </c>
    </row>
    <row r="173" spans="1:4" x14ac:dyDescent="0.25">
      <c r="A173" t="s">
        <v>55</v>
      </c>
      <c r="B173" s="1" t="s">
        <v>5</v>
      </c>
      <c r="C173" s="4">
        <v>27516417.910447761</v>
      </c>
      <c r="D173" t="s">
        <v>50</v>
      </c>
    </row>
    <row r="174" spans="1:4" x14ac:dyDescent="0.25">
      <c r="A174" t="s">
        <v>55</v>
      </c>
      <c r="B174" s="1" t="s">
        <v>22</v>
      </c>
      <c r="C174">
        <v>6000000</v>
      </c>
      <c r="D174" t="s">
        <v>50</v>
      </c>
    </row>
    <row r="175" spans="1:4" x14ac:dyDescent="0.25">
      <c r="A175" t="s">
        <v>55</v>
      </c>
      <c r="B175" s="1" t="s">
        <v>23</v>
      </c>
      <c r="C175">
        <v>6000000</v>
      </c>
    </row>
    <row r="176" spans="1:4" x14ac:dyDescent="0.25">
      <c r="A176" t="s">
        <v>55</v>
      </c>
      <c r="B176" s="1" t="s">
        <v>25</v>
      </c>
      <c r="C176">
        <v>350000</v>
      </c>
      <c r="D176" t="s">
        <v>52</v>
      </c>
    </row>
    <row r="177" spans="1:5" x14ac:dyDescent="0.25">
      <c r="A177" t="s">
        <v>55</v>
      </c>
      <c r="B177" s="1" t="s">
        <v>24</v>
      </c>
    </row>
    <row r="178" spans="1:5" x14ac:dyDescent="0.25">
      <c r="A178" t="s">
        <v>55</v>
      </c>
      <c r="B178" s="1" t="s">
        <v>26</v>
      </c>
      <c r="C178" s="3">
        <v>1.9833333333333332E-7</v>
      </c>
    </row>
    <row r="179" spans="1:5" x14ac:dyDescent="0.25">
      <c r="A179" t="s">
        <v>55</v>
      </c>
      <c r="B179" s="1" t="s">
        <v>27</v>
      </c>
      <c r="C179" s="3">
        <v>5.8333333333333333E-8</v>
      </c>
    </row>
    <row r="180" spans="1:5" x14ac:dyDescent="0.25">
      <c r="A180" t="s">
        <v>55</v>
      </c>
      <c r="B180" s="1" t="s">
        <v>28</v>
      </c>
    </row>
    <row r="181" spans="1:5" x14ac:dyDescent="0.25">
      <c r="A181" t="s">
        <v>55</v>
      </c>
      <c r="B181" s="1" t="s">
        <v>29</v>
      </c>
    </row>
    <row r="182" spans="1:5" x14ac:dyDescent="0.25">
      <c r="A182" t="s">
        <v>17</v>
      </c>
      <c r="B182" s="1" t="s">
        <v>5</v>
      </c>
      <c r="C182">
        <v>346428571.42857146</v>
      </c>
      <c r="D182" t="s">
        <v>58</v>
      </c>
      <c r="E182" t="s">
        <v>59</v>
      </c>
    </row>
    <row r="183" spans="1:5" x14ac:dyDescent="0.25">
      <c r="A183" t="s">
        <v>17</v>
      </c>
      <c r="B183" s="1" t="s">
        <v>22</v>
      </c>
      <c r="C183">
        <v>55000000</v>
      </c>
    </row>
    <row r="184" spans="1:5" x14ac:dyDescent="0.25">
      <c r="A184" t="s">
        <v>17</v>
      </c>
      <c r="B184" s="1" t="s">
        <v>23</v>
      </c>
      <c r="C184">
        <v>55000000</v>
      </c>
    </row>
    <row r="185" spans="1:5" x14ac:dyDescent="0.25">
      <c r="A185" t="s">
        <v>17</v>
      </c>
      <c r="B185" s="1" t="s">
        <v>25</v>
      </c>
      <c r="C185">
        <v>1000000</v>
      </c>
    </row>
    <row r="186" spans="1:5" x14ac:dyDescent="0.25">
      <c r="A186" t="s">
        <v>17</v>
      </c>
      <c r="B186" s="1" t="s">
        <v>24</v>
      </c>
    </row>
    <row r="187" spans="1:5" x14ac:dyDescent="0.25">
      <c r="A187" t="s">
        <v>17</v>
      </c>
      <c r="B187" s="1" t="s">
        <v>26</v>
      </c>
      <c r="C187" s="3">
        <v>2.2684931506849315E-5</v>
      </c>
    </row>
    <row r="188" spans="1:5" x14ac:dyDescent="0.25">
      <c r="A188" t="s">
        <v>17</v>
      </c>
      <c r="B188" s="1" t="s">
        <v>27</v>
      </c>
      <c r="C188" s="3">
        <v>8.4219178082191776E-5</v>
      </c>
    </row>
    <row r="189" spans="1:5" x14ac:dyDescent="0.25">
      <c r="A189" t="s">
        <v>17</v>
      </c>
      <c r="B189" s="1" t="s">
        <v>28</v>
      </c>
    </row>
    <row r="190" spans="1:5" x14ac:dyDescent="0.25">
      <c r="A190" t="s">
        <v>17</v>
      </c>
      <c r="B190" s="1" t="s">
        <v>29</v>
      </c>
    </row>
    <row r="191" spans="1:5" x14ac:dyDescent="0.25">
      <c r="A191" t="s">
        <v>18</v>
      </c>
      <c r="B191" s="1" t="s">
        <v>5</v>
      </c>
      <c r="C191">
        <v>20327983.539094653</v>
      </c>
      <c r="D191" t="s">
        <v>61</v>
      </c>
    </row>
    <row r="192" spans="1:5" x14ac:dyDescent="0.25">
      <c r="A192" t="s">
        <v>18</v>
      </c>
      <c r="B192" s="1" t="s">
        <v>22</v>
      </c>
      <c r="C192">
        <v>6000000</v>
      </c>
      <c r="D192" t="s">
        <v>52</v>
      </c>
    </row>
    <row r="193" spans="1:5" x14ac:dyDescent="0.25">
      <c r="A193" t="s">
        <v>18</v>
      </c>
      <c r="B193" s="1" t="s">
        <v>23</v>
      </c>
      <c r="C193">
        <v>4900000</v>
      </c>
      <c r="D193" t="s">
        <v>208</v>
      </c>
    </row>
    <row r="194" spans="1:5" x14ac:dyDescent="0.25">
      <c r="A194" t="s">
        <v>18</v>
      </c>
      <c r="B194" s="1" t="s">
        <v>25</v>
      </c>
      <c r="C194">
        <v>300000</v>
      </c>
      <c r="D194" t="s">
        <v>62</v>
      </c>
    </row>
    <row r="195" spans="1:5" x14ac:dyDescent="0.25">
      <c r="A195" t="s">
        <v>18</v>
      </c>
      <c r="B195" s="1" t="s">
        <v>24</v>
      </c>
    </row>
    <row r="196" spans="1:5" x14ac:dyDescent="0.25">
      <c r="A196" t="s">
        <v>18</v>
      </c>
      <c r="B196" s="1" t="s">
        <v>26</v>
      </c>
      <c r="C196">
        <v>1.7922908925277168</v>
      </c>
    </row>
    <row r="197" spans="1:5" x14ac:dyDescent="0.25">
      <c r="A197" t="s">
        <v>18</v>
      </c>
      <c r="B197" s="1" t="s">
        <v>27</v>
      </c>
      <c r="C197">
        <v>0.35037210374566341</v>
      </c>
    </row>
    <row r="198" spans="1:5" x14ac:dyDescent="0.25">
      <c r="A198" t="s">
        <v>18</v>
      </c>
      <c r="B198" s="1" t="s">
        <v>28</v>
      </c>
    </row>
    <row r="199" spans="1:5" x14ac:dyDescent="0.25">
      <c r="A199" t="s">
        <v>18</v>
      </c>
      <c r="B199" s="1" t="s">
        <v>29</v>
      </c>
    </row>
    <row r="200" spans="1:5" x14ac:dyDescent="0.25">
      <c r="A200" t="s">
        <v>19</v>
      </c>
      <c r="B200" s="1" t="s">
        <v>5</v>
      </c>
      <c r="C200">
        <v>175553276.38387096</v>
      </c>
      <c r="D200" t="s">
        <v>57</v>
      </c>
    </row>
    <row r="201" spans="1:5" x14ac:dyDescent="0.25">
      <c r="A201" t="s">
        <v>19</v>
      </c>
      <c r="B201" s="1" t="s">
        <v>22</v>
      </c>
      <c r="C201">
        <v>36500000</v>
      </c>
      <c r="D201" t="s">
        <v>52</v>
      </c>
    </row>
    <row r="202" spans="1:5" x14ac:dyDescent="0.25">
      <c r="A202" t="s">
        <v>19</v>
      </c>
      <c r="B202" s="1" t="s">
        <v>23</v>
      </c>
      <c r="C202">
        <v>36500000</v>
      </c>
    </row>
    <row r="203" spans="1:5" x14ac:dyDescent="0.25">
      <c r="A203" t="s">
        <v>19</v>
      </c>
      <c r="B203" s="1" t="s">
        <v>25</v>
      </c>
      <c r="C203">
        <v>1000000</v>
      </c>
    </row>
    <row r="204" spans="1:5" x14ac:dyDescent="0.25">
      <c r="A204" t="s">
        <v>19</v>
      </c>
      <c r="B204" s="1" t="s">
        <v>24</v>
      </c>
    </row>
    <row r="205" spans="1:5" x14ac:dyDescent="0.25">
      <c r="A205" t="s">
        <v>19</v>
      </c>
      <c r="B205" s="1" t="s">
        <v>26</v>
      </c>
      <c r="C205" s="3">
        <v>2.2684931506849315E-5</v>
      </c>
      <c r="D205" t="s">
        <v>60</v>
      </c>
      <c r="E205" t="s">
        <v>210</v>
      </c>
    </row>
    <row r="206" spans="1:5" x14ac:dyDescent="0.25">
      <c r="A206" t="s">
        <v>19</v>
      </c>
      <c r="B206" s="1" t="s">
        <v>27</v>
      </c>
      <c r="C206" s="3">
        <v>8.4219178082191776E-5</v>
      </c>
      <c r="D206" t="s">
        <v>60</v>
      </c>
    </row>
    <row r="207" spans="1:5" x14ac:dyDescent="0.25">
      <c r="A207" t="s">
        <v>19</v>
      </c>
      <c r="B207" s="1" t="s">
        <v>28</v>
      </c>
    </row>
    <row r="208" spans="1:5" x14ac:dyDescent="0.25">
      <c r="A208" t="s">
        <v>19</v>
      </c>
      <c r="B208" s="1" t="s">
        <v>29</v>
      </c>
    </row>
    <row r="209" spans="1:4" x14ac:dyDescent="0.25">
      <c r="A209" t="s">
        <v>20</v>
      </c>
      <c r="B209" s="1" t="s">
        <v>5</v>
      </c>
      <c r="C209">
        <v>11357091.741806211</v>
      </c>
      <c r="D209" t="s">
        <v>61</v>
      </c>
    </row>
    <row r="210" spans="1:4" x14ac:dyDescent="0.25">
      <c r="A210" t="s">
        <v>20</v>
      </c>
      <c r="B210" s="1" t="s">
        <v>22</v>
      </c>
      <c r="C210">
        <v>1283000</v>
      </c>
      <c r="D210" t="s">
        <v>61</v>
      </c>
    </row>
    <row r="211" spans="1:4" x14ac:dyDescent="0.25">
      <c r="A211" t="s">
        <v>20</v>
      </c>
      <c r="B211" s="1" t="s">
        <v>23</v>
      </c>
      <c r="C211">
        <v>1283000</v>
      </c>
    </row>
    <row r="212" spans="1:4" x14ac:dyDescent="0.25">
      <c r="A212" t="s">
        <v>20</v>
      </c>
      <c r="B212" s="1" t="s">
        <v>25</v>
      </c>
      <c r="C212">
        <v>102500</v>
      </c>
      <c r="D212" t="s">
        <v>63</v>
      </c>
    </row>
    <row r="213" spans="1:4" x14ac:dyDescent="0.25">
      <c r="A213" t="s">
        <v>20</v>
      </c>
      <c r="B213" s="1" t="s">
        <v>24</v>
      </c>
    </row>
    <row r="214" spans="1:4" x14ac:dyDescent="0.25">
      <c r="A214" t="s">
        <v>20</v>
      </c>
      <c r="B214" s="1" t="s">
        <v>26</v>
      </c>
      <c r="C214" s="3">
        <v>4.7979748807321585E-5</v>
      </c>
      <c r="D214" t="s">
        <v>64</v>
      </c>
    </row>
    <row r="215" spans="1:4" x14ac:dyDescent="0.25">
      <c r="A215" t="s">
        <v>20</v>
      </c>
      <c r="B215" s="1" t="s">
        <v>27</v>
      </c>
      <c r="C215" s="3">
        <v>1.0296952584947911E-4</v>
      </c>
      <c r="D215" t="s">
        <v>64</v>
      </c>
    </row>
    <row r="216" spans="1:4" x14ac:dyDescent="0.25">
      <c r="A216" t="s">
        <v>20</v>
      </c>
      <c r="B216" s="1" t="s">
        <v>28</v>
      </c>
    </row>
    <row r="217" spans="1:4" x14ac:dyDescent="0.25">
      <c r="A217" t="s">
        <v>20</v>
      </c>
      <c r="B217" s="1" t="s">
        <v>29</v>
      </c>
    </row>
    <row r="218" spans="1:4" x14ac:dyDescent="0.25">
      <c r="A218" t="s">
        <v>21</v>
      </c>
      <c r="B218" s="1" t="s">
        <v>5</v>
      </c>
      <c r="C218">
        <v>1561293.4368259327</v>
      </c>
      <c r="D218" t="s">
        <v>61</v>
      </c>
    </row>
    <row r="219" spans="1:4" x14ac:dyDescent="0.25">
      <c r="A219" t="s">
        <v>21</v>
      </c>
      <c r="B219" s="1" t="s">
        <v>22</v>
      </c>
      <c r="C219">
        <v>123000</v>
      </c>
      <c r="D219" t="s">
        <v>66</v>
      </c>
    </row>
    <row r="220" spans="1:4" x14ac:dyDescent="0.25">
      <c r="A220" t="s">
        <v>21</v>
      </c>
      <c r="B220" s="1" t="s">
        <v>23</v>
      </c>
      <c r="C220">
        <v>123000</v>
      </c>
    </row>
    <row r="221" spans="1:4" x14ac:dyDescent="0.25">
      <c r="A221" t="s">
        <v>21</v>
      </c>
      <c r="B221" s="1" t="s">
        <v>25</v>
      </c>
      <c r="C221">
        <v>12000</v>
      </c>
      <c r="D221" t="s">
        <v>65</v>
      </c>
    </row>
    <row r="222" spans="1:4" x14ac:dyDescent="0.25">
      <c r="A222" t="s">
        <v>21</v>
      </c>
      <c r="B222" s="1" t="s">
        <v>24</v>
      </c>
    </row>
    <row r="223" spans="1:4" x14ac:dyDescent="0.25">
      <c r="A223" t="s">
        <v>21</v>
      </c>
      <c r="B223" s="1" t="s">
        <v>26</v>
      </c>
      <c r="C223">
        <v>2.496683861459101E-4</v>
      </c>
      <c r="D223" t="s">
        <v>67</v>
      </c>
    </row>
    <row r="224" spans="1:4" x14ac:dyDescent="0.25">
      <c r="A224" t="s">
        <v>21</v>
      </c>
      <c r="B224" s="1" t="s">
        <v>27</v>
      </c>
      <c r="C224">
        <v>1.0716285924834193E-3</v>
      </c>
    </row>
    <row r="225" spans="1:2" x14ac:dyDescent="0.25">
      <c r="A225" t="s">
        <v>21</v>
      </c>
      <c r="B225" s="1" t="s">
        <v>28</v>
      </c>
    </row>
    <row r="226" spans="1:2" x14ac:dyDescent="0.25">
      <c r="A226" t="s">
        <v>21</v>
      </c>
      <c r="B226" s="1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zoomScale="150" zoomScaleNormal="150" zoomScalePageLayoutView="150" workbookViewId="0">
      <selection activeCell="E25" sqref="E25"/>
    </sheetView>
  </sheetViews>
  <sheetFormatPr defaultColWidth="11" defaultRowHeight="15.75" x14ac:dyDescent="0.25"/>
  <cols>
    <col min="1" max="1" width="19.875" bestFit="1" customWidth="1"/>
    <col min="2" max="2" width="24" bestFit="1" customWidth="1"/>
    <col min="3" max="3" width="15.125" bestFit="1" customWidth="1"/>
  </cols>
  <sheetData>
    <row r="1" spans="1:4" x14ac:dyDescent="0.25">
      <c r="A1" s="6" t="s">
        <v>82</v>
      </c>
      <c r="B1" s="6" t="s">
        <v>118</v>
      </c>
      <c r="C1" s="6" t="s">
        <v>83</v>
      </c>
      <c r="D1" s="6" t="s">
        <v>119</v>
      </c>
    </row>
    <row r="2" spans="1:4" x14ac:dyDescent="0.25">
      <c r="A2" s="6" t="s">
        <v>6</v>
      </c>
      <c r="B2" s="6">
        <v>0.33</v>
      </c>
      <c r="C2" s="6">
        <v>150</v>
      </c>
      <c r="D2" s="6" t="s">
        <v>165</v>
      </c>
    </row>
    <row r="3" spans="1:4" x14ac:dyDescent="0.25">
      <c r="A3" s="6" t="s">
        <v>7</v>
      </c>
      <c r="B3" s="6">
        <v>0.33</v>
      </c>
      <c r="C3" s="6">
        <v>1500</v>
      </c>
      <c r="D3" s="6" t="s">
        <v>165</v>
      </c>
    </row>
    <row r="4" spans="1:4" x14ac:dyDescent="0.25">
      <c r="A4" s="6" t="s">
        <v>8</v>
      </c>
      <c r="B4" s="6">
        <v>0.75</v>
      </c>
      <c r="C4" s="6">
        <v>100</v>
      </c>
      <c r="D4" s="6" t="s">
        <v>166</v>
      </c>
    </row>
    <row r="5" spans="1:4" x14ac:dyDescent="0.25">
      <c r="A5" s="6" t="s">
        <v>9</v>
      </c>
      <c r="B5" s="6">
        <v>0.75</v>
      </c>
      <c r="C5" s="6">
        <v>100</v>
      </c>
      <c r="D5" s="6" t="s">
        <v>166</v>
      </c>
    </row>
    <row r="6" spans="1:4" x14ac:dyDescent="0.25">
      <c r="A6" s="6" t="s">
        <v>10</v>
      </c>
      <c r="B6" s="6">
        <v>0.75</v>
      </c>
      <c r="C6" s="6">
        <v>200</v>
      </c>
      <c r="D6" s="6" t="s">
        <v>166</v>
      </c>
    </row>
    <row r="7" spans="1:4" x14ac:dyDescent="0.25">
      <c r="A7" s="6" t="s">
        <v>11</v>
      </c>
      <c r="B7" s="6">
        <v>0.75</v>
      </c>
      <c r="C7" s="6">
        <v>500</v>
      </c>
      <c r="D7" s="6" t="s">
        <v>166</v>
      </c>
    </row>
    <row r="8" spans="1:4" x14ac:dyDescent="0.25">
      <c r="A8" s="6" t="s">
        <v>12</v>
      </c>
      <c r="B8" s="6">
        <v>0.75</v>
      </c>
      <c r="C8" s="6">
        <v>100</v>
      </c>
      <c r="D8" s="6" t="s">
        <v>166</v>
      </c>
    </row>
    <row r="9" spans="1:4" x14ac:dyDescent="0.25">
      <c r="A9" s="6" t="s">
        <v>13</v>
      </c>
      <c r="B9" s="6">
        <v>0.75</v>
      </c>
      <c r="C9" s="6">
        <v>400</v>
      </c>
      <c r="D9" s="6" t="s">
        <v>166</v>
      </c>
    </row>
    <row r="10" spans="1:4" x14ac:dyDescent="0.25">
      <c r="A10" s="6" t="s">
        <v>14</v>
      </c>
      <c r="B10" s="6">
        <v>0.33</v>
      </c>
      <c r="C10" s="6">
        <v>75</v>
      </c>
      <c r="D10" s="6" t="s">
        <v>165</v>
      </c>
    </row>
    <row r="11" spans="1:4" x14ac:dyDescent="0.25">
      <c r="A11" s="6" t="s">
        <v>15</v>
      </c>
      <c r="B11" s="6">
        <v>0.33</v>
      </c>
      <c r="C11" s="6">
        <v>200</v>
      </c>
      <c r="D11" s="6" t="s">
        <v>165</v>
      </c>
    </row>
    <row r="12" spans="1:4" x14ac:dyDescent="0.25">
      <c r="A12" s="6" t="s">
        <v>16</v>
      </c>
      <c r="B12" s="6">
        <v>0.75</v>
      </c>
      <c r="C12" s="6">
        <v>100</v>
      </c>
      <c r="D12" s="6" t="s">
        <v>166</v>
      </c>
    </row>
    <row r="13" spans="1:4" x14ac:dyDescent="0.25">
      <c r="A13" s="6" t="s">
        <v>30</v>
      </c>
      <c r="B13" s="6">
        <v>0.5</v>
      </c>
      <c r="C13" s="6">
        <v>10</v>
      </c>
      <c r="D13" s="6" t="s">
        <v>167</v>
      </c>
    </row>
    <row r="14" spans="1:4" x14ac:dyDescent="0.25">
      <c r="A14" s="6" t="s">
        <v>31</v>
      </c>
      <c r="B14" s="6">
        <v>0.5</v>
      </c>
      <c r="C14" s="6">
        <v>10</v>
      </c>
      <c r="D14" s="6" t="s">
        <v>167</v>
      </c>
    </row>
    <row r="15" spans="1:4" x14ac:dyDescent="0.25">
      <c r="A15" s="6" t="s">
        <v>32</v>
      </c>
      <c r="B15" s="6">
        <v>0.5</v>
      </c>
      <c r="C15" s="6">
        <v>10</v>
      </c>
      <c r="D15" s="6" t="s">
        <v>167</v>
      </c>
    </row>
    <row r="16" spans="1:4" x14ac:dyDescent="0.25">
      <c r="A16" s="6" t="s">
        <v>33</v>
      </c>
      <c r="B16" s="6">
        <v>0.05</v>
      </c>
      <c r="C16" s="6">
        <v>10</v>
      </c>
      <c r="D16" s="6" t="s">
        <v>157</v>
      </c>
    </row>
    <row r="17" spans="1:4" x14ac:dyDescent="0.25">
      <c r="A17" s="6" t="s">
        <v>51</v>
      </c>
      <c r="B17" s="6">
        <v>0.5</v>
      </c>
      <c r="C17" s="6">
        <v>200</v>
      </c>
      <c r="D17" s="1" t="s">
        <v>167</v>
      </c>
    </row>
    <row r="18" spans="1:4" x14ac:dyDescent="0.25">
      <c r="A18" s="6" t="s">
        <v>53</v>
      </c>
      <c r="B18" s="6">
        <v>0.5</v>
      </c>
      <c r="C18" s="6">
        <v>100</v>
      </c>
      <c r="D18" s="1" t="s">
        <v>167</v>
      </c>
    </row>
    <row r="19" spans="1:4" x14ac:dyDescent="0.25">
      <c r="A19" s="6" t="s">
        <v>56</v>
      </c>
      <c r="B19" s="6">
        <v>0.5</v>
      </c>
      <c r="C19" s="6">
        <v>200</v>
      </c>
      <c r="D19" s="1" t="s">
        <v>167</v>
      </c>
    </row>
    <row r="20" spans="1:4" x14ac:dyDescent="0.25">
      <c r="A20" s="6" t="s">
        <v>54</v>
      </c>
      <c r="B20" s="6">
        <v>0.5</v>
      </c>
      <c r="C20" s="6">
        <v>200</v>
      </c>
      <c r="D20" s="1" t="s">
        <v>167</v>
      </c>
    </row>
    <row r="21" spans="1:4" x14ac:dyDescent="0.25">
      <c r="A21" s="6" t="s">
        <v>55</v>
      </c>
      <c r="B21" s="7">
        <v>0.75</v>
      </c>
      <c r="C21" s="6">
        <v>50</v>
      </c>
      <c r="D21" s="6" t="s">
        <v>166</v>
      </c>
    </row>
    <row r="22" spans="1:4" x14ac:dyDescent="0.25">
      <c r="A22" s="6" t="s">
        <v>17</v>
      </c>
      <c r="B22" s="6">
        <v>0.5</v>
      </c>
      <c r="C22" s="6">
        <v>200</v>
      </c>
      <c r="D22" s="1" t="s">
        <v>167</v>
      </c>
    </row>
    <row r="23" spans="1:4" x14ac:dyDescent="0.25">
      <c r="A23" s="6" t="s">
        <v>18</v>
      </c>
      <c r="B23" s="7">
        <v>0.33</v>
      </c>
      <c r="C23" s="6">
        <v>200</v>
      </c>
      <c r="D23" s="6" t="s">
        <v>165</v>
      </c>
    </row>
    <row r="24" spans="1:4" x14ac:dyDescent="0.25">
      <c r="A24" s="6" t="s">
        <v>19</v>
      </c>
      <c r="B24" s="7">
        <v>0.5</v>
      </c>
      <c r="C24" s="6">
        <v>2000</v>
      </c>
      <c r="D24" s="6" t="s">
        <v>164</v>
      </c>
    </row>
    <row r="25" spans="1:4" x14ac:dyDescent="0.25">
      <c r="A25" s="6" t="s">
        <v>20</v>
      </c>
      <c r="B25" s="7">
        <v>0.5</v>
      </c>
      <c r="C25" s="6">
        <v>1500</v>
      </c>
      <c r="D25" s="6" t="s">
        <v>164</v>
      </c>
    </row>
    <row r="26" spans="1:4" x14ac:dyDescent="0.25">
      <c r="A26" s="6" t="s">
        <v>21</v>
      </c>
      <c r="B26" s="7">
        <v>0.125</v>
      </c>
      <c r="C26" s="6">
        <v>50</v>
      </c>
      <c r="D26" s="6" t="s">
        <v>168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4"/>
  <sheetViews>
    <sheetView topLeftCell="A20" workbookViewId="0">
      <selection activeCell="C34" sqref="C34"/>
    </sheetView>
  </sheetViews>
  <sheetFormatPr defaultColWidth="11" defaultRowHeight="15.75" x14ac:dyDescent="0.25"/>
  <sheetData>
    <row r="1" spans="1:1" x14ac:dyDescent="0.25">
      <c r="A1" t="s">
        <v>160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94</v>
      </c>
    </row>
    <row r="13" spans="1:1" x14ac:dyDescent="0.25">
      <c r="A13" t="s">
        <v>95</v>
      </c>
    </row>
    <row r="14" spans="1:1" x14ac:dyDescent="0.25">
      <c r="A14" t="s">
        <v>96</v>
      </c>
    </row>
    <row r="15" spans="1:1" x14ac:dyDescent="0.25">
      <c r="A15" t="s">
        <v>202</v>
      </c>
    </row>
    <row r="16" spans="1:1" x14ac:dyDescent="0.25">
      <c r="A16" t="s">
        <v>97</v>
      </c>
    </row>
    <row r="17" spans="1:1" x14ac:dyDescent="0.25">
      <c r="A17" t="s">
        <v>98</v>
      </c>
    </row>
    <row r="18" spans="1:1" x14ac:dyDescent="0.25">
      <c r="A18" t="s">
        <v>99</v>
      </c>
    </row>
    <row r="19" spans="1:1" x14ac:dyDescent="0.25">
      <c r="A19" t="s">
        <v>194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  <row r="33" spans="1:1" x14ac:dyDescent="0.25">
      <c r="A33" t="s">
        <v>113</v>
      </c>
    </row>
    <row r="34" spans="1:1" x14ac:dyDescent="0.25">
      <c r="A34" t="s">
        <v>114</v>
      </c>
    </row>
    <row r="35" spans="1:1" x14ac:dyDescent="0.25">
      <c r="A35" t="s">
        <v>115</v>
      </c>
    </row>
    <row r="36" spans="1:1" x14ac:dyDescent="0.25">
      <c r="A36" t="s">
        <v>116</v>
      </c>
    </row>
    <row r="37" spans="1:1" x14ac:dyDescent="0.25">
      <c r="A37" t="s">
        <v>209</v>
      </c>
    </row>
    <row r="39" spans="1:1" x14ac:dyDescent="0.25">
      <c r="A39" t="s">
        <v>161</v>
      </c>
    </row>
    <row r="40" spans="1:1" ht="18" x14ac:dyDescent="0.25">
      <c r="A40" s="5" t="s">
        <v>162</v>
      </c>
    </row>
    <row r="41" spans="1:1" ht="18" x14ac:dyDescent="0.25">
      <c r="A41" s="5" t="s">
        <v>163</v>
      </c>
    </row>
    <row r="42" spans="1:1" ht="18" x14ac:dyDescent="0.25">
      <c r="A42" s="5" t="s">
        <v>184</v>
      </c>
    </row>
    <row r="43" spans="1:1" ht="18" x14ac:dyDescent="0.25">
      <c r="A43" s="5" t="s">
        <v>185</v>
      </c>
    </row>
    <row r="44" spans="1:1" ht="18" x14ac:dyDescent="0.25">
      <c r="A44" s="5" t="s">
        <v>186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topLeftCell="A34" zoomScale="130" zoomScaleNormal="130" zoomScalePageLayoutView="130" workbookViewId="0">
      <selection activeCell="E51" sqref="E51"/>
    </sheetView>
  </sheetViews>
  <sheetFormatPr defaultColWidth="11" defaultRowHeight="15.75" x14ac:dyDescent="0.25"/>
  <cols>
    <col min="1" max="1" width="21.375" customWidth="1"/>
    <col min="2" max="2" width="16.875" bestFit="1" customWidth="1"/>
    <col min="3" max="3" width="12.5" bestFit="1" customWidth="1"/>
    <col min="4" max="5" width="12.5" customWidth="1"/>
    <col min="6" max="6" width="10.875" style="8"/>
    <col min="7" max="7" width="15.375" style="8" bestFit="1" customWidth="1"/>
    <col min="8" max="8" width="15.375" style="8" customWidth="1"/>
  </cols>
  <sheetData>
    <row r="1" spans="1:10" x14ac:dyDescent="0.25">
      <c r="A1" t="s">
        <v>222</v>
      </c>
    </row>
    <row r="2" spans="1:10" x14ac:dyDescent="0.25">
      <c r="A2" t="s">
        <v>125</v>
      </c>
    </row>
    <row r="3" spans="1:10" x14ac:dyDescent="0.25">
      <c r="A3" t="s">
        <v>136</v>
      </c>
    </row>
    <row r="4" spans="1:10" x14ac:dyDescent="0.25">
      <c r="A4" s="2" t="s">
        <v>122</v>
      </c>
      <c r="B4" s="2" t="s">
        <v>213</v>
      </c>
      <c r="C4" s="2" t="s">
        <v>123</v>
      </c>
      <c r="D4" s="2" t="s">
        <v>120</v>
      </c>
      <c r="E4" s="2" t="s">
        <v>121</v>
      </c>
      <c r="F4" s="9" t="s">
        <v>133</v>
      </c>
      <c r="G4" s="9" t="s">
        <v>0</v>
      </c>
      <c r="H4" s="9" t="s">
        <v>3</v>
      </c>
      <c r="I4" s="2" t="s">
        <v>204</v>
      </c>
      <c r="J4" s="9" t="s">
        <v>205</v>
      </c>
    </row>
    <row r="5" spans="1:10" x14ac:dyDescent="0.25">
      <c r="A5" t="s">
        <v>124</v>
      </c>
      <c r="B5" s="10">
        <v>9.8000000000000004E-2</v>
      </c>
      <c r="C5" s="10">
        <v>1.046</v>
      </c>
      <c r="D5" s="10">
        <v>3.1949999999999998</v>
      </c>
      <c r="E5" s="10">
        <v>1.046</v>
      </c>
      <c r="F5" s="10">
        <f>D5/B5</f>
        <v>32.602040816326529</v>
      </c>
      <c r="G5" t="s">
        <v>124</v>
      </c>
      <c r="H5" t="s">
        <v>137</v>
      </c>
      <c r="I5" t="s">
        <v>126</v>
      </c>
      <c r="J5" t="s">
        <v>207</v>
      </c>
    </row>
    <row r="6" spans="1:10" x14ac:dyDescent="0.25">
      <c r="A6" t="s">
        <v>127</v>
      </c>
      <c r="B6" s="10">
        <v>0.38400000000000001</v>
      </c>
      <c r="C6" s="10">
        <v>0.89700000000000002</v>
      </c>
      <c r="D6" s="10">
        <v>1.6879999999999999</v>
      </c>
      <c r="E6" s="10">
        <v>0.89700000000000002</v>
      </c>
      <c r="F6" s="10">
        <f t="shared" ref="F6:F27" si="0">D6/B6</f>
        <v>4.395833333333333</v>
      </c>
      <c r="G6" t="s">
        <v>127</v>
      </c>
      <c r="H6" t="s">
        <v>137</v>
      </c>
      <c r="I6" t="s">
        <v>126</v>
      </c>
      <c r="J6" t="s">
        <v>207</v>
      </c>
    </row>
    <row r="7" spans="1:10" x14ac:dyDescent="0.25">
      <c r="A7" t="s">
        <v>128</v>
      </c>
      <c r="B7" s="10">
        <v>3.5000000000000003E-2</v>
      </c>
      <c r="C7" s="10">
        <v>0.67800000000000005</v>
      </c>
      <c r="D7" s="10">
        <v>0.16</v>
      </c>
      <c r="E7" s="10">
        <v>0.67800000000000005</v>
      </c>
      <c r="F7" s="10">
        <f t="shared" si="0"/>
        <v>4.5714285714285712</v>
      </c>
      <c r="G7" s="1" t="s">
        <v>32</v>
      </c>
      <c r="H7" t="s">
        <v>137</v>
      </c>
      <c r="I7" t="s">
        <v>126</v>
      </c>
      <c r="J7" t="s">
        <v>207</v>
      </c>
    </row>
    <row r="8" spans="1:10" x14ac:dyDescent="0.25">
      <c r="A8" t="s">
        <v>129</v>
      </c>
      <c r="B8" s="10">
        <v>0.378</v>
      </c>
      <c r="C8" s="10">
        <v>0.42799999999999999</v>
      </c>
      <c r="D8" s="10">
        <v>0.29299999999999998</v>
      </c>
      <c r="E8" s="10">
        <v>0.42799999999999999</v>
      </c>
      <c r="F8" s="10">
        <f t="shared" si="0"/>
        <v>0.77513227513227512</v>
      </c>
      <c r="G8" s="1" t="s">
        <v>32</v>
      </c>
      <c r="H8" t="s">
        <v>137</v>
      </c>
      <c r="I8" t="s">
        <v>126</v>
      </c>
      <c r="J8" t="s">
        <v>207</v>
      </c>
    </row>
    <row r="9" spans="1:10" x14ac:dyDescent="0.25">
      <c r="A9" t="s">
        <v>130</v>
      </c>
      <c r="B9" s="10">
        <v>1.3380000000000001</v>
      </c>
      <c r="C9" s="10">
        <v>0.92</v>
      </c>
      <c r="D9" s="10">
        <v>0.91</v>
      </c>
      <c r="E9" s="10">
        <v>0.92</v>
      </c>
      <c r="F9" s="10">
        <f t="shared" si="0"/>
        <v>0.68011958146487295</v>
      </c>
      <c r="G9" s="1" t="s">
        <v>32</v>
      </c>
      <c r="H9" t="s">
        <v>137</v>
      </c>
      <c r="I9" t="s">
        <v>126</v>
      </c>
      <c r="J9" t="s">
        <v>207</v>
      </c>
    </row>
    <row r="10" spans="1:10" x14ac:dyDescent="0.25">
      <c r="A10" t="s">
        <v>131</v>
      </c>
      <c r="B10" s="10">
        <v>0.435</v>
      </c>
      <c r="C10" s="10">
        <v>0.78</v>
      </c>
      <c r="D10" s="10">
        <v>0.185</v>
      </c>
      <c r="E10" s="10">
        <v>0.78</v>
      </c>
      <c r="F10" s="10">
        <f t="shared" si="0"/>
        <v>0.42528735632183906</v>
      </c>
      <c r="G10" s="1" t="s">
        <v>31</v>
      </c>
      <c r="H10" t="s">
        <v>137</v>
      </c>
      <c r="I10" t="s">
        <v>126</v>
      </c>
      <c r="J10" t="s">
        <v>207</v>
      </c>
    </row>
    <row r="11" spans="1:10" x14ac:dyDescent="0.25">
      <c r="A11" t="s">
        <v>132</v>
      </c>
      <c r="B11" s="10">
        <v>0.72699999999999998</v>
      </c>
      <c r="C11" s="10">
        <v>0.97899999999999998</v>
      </c>
      <c r="D11" s="10">
        <v>0.19600000000000001</v>
      </c>
      <c r="E11" s="10">
        <v>0.97899999999999998</v>
      </c>
      <c r="F11" s="10">
        <f t="shared" si="0"/>
        <v>0.26960110041265478</v>
      </c>
      <c r="G11" s="1" t="s">
        <v>31</v>
      </c>
      <c r="H11" t="s">
        <v>137</v>
      </c>
      <c r="I11" t="s">
        <v>126</v>
      </c>
      <c r="J11" t="s">
        <v>207</v>
      </c>
    </row>
    <row r="12" spans="1:10" x14ac:dyDescent="0.25">
      <c r="A12" t="s">
        <v>134</v>
      </c>
      <c r="B12" s="10">
        <v>0.317</v>
      </c>
      <c r="C12" s="10">
        <v>1.05</v>
      </c>
      <c r="D12" s="10">
        <v>1.0999999999999999E-2</v>
      </c>
      <c r="E12" s="10">
        <v>1.05</v>
      </c>
      <c r="F12" s="10">
        <f t="shared" si="0"/>
        <v>3.4700315457413249E-2</v>
      </c>
      <c r="G12" s="1" t="s">
        <v>30</v>
      </c>
      <c r="H12" t="s">
        <v>137</v>
      </c>
      <c r="I12" t="s">
        <v>126</v>
      </c>
      <c r="J12" t="s">
        <v>207</v>
      </c>
    </row>
    <row r="13" spans="1:10" x14ac:dyDescent="0.25">
      <c r="A13" t="s">
        <v>135</v>
      </c>
      <c r="B13" s="10">
        <v>3.5000000000000003E-2</v>
      </c>
      <c r="C13" s="10">
        <v>0.46700000000000003</v>
      </c>
      <c r="D13" s="10">
        <v>3.5000000000000003E-2</v>
      </c>
      <c r="E13" s="10">
        <v>0.46700000000000003</v>
      </c>
      <c r="F13" s="10">
        <f t="shared" si="0"/>
        <v>1</v>
      </c>
      <c r="G13" s="1" t="s">
        <v>32</v>
      </c>
      <c r="H13" t="s">
        <v>137</v>
      </c>
      <c r="I13" t="s">
        <v>126</v>
      </c>
      <c r="J13" t="s">
        <v>207</v>
      </c>
    </row>
    <row r="14" spans="1:10" x14ac:dyDescent="0.25">
      <c r="A14" t="s">
        <v>138</v>
      </c>
      <c r="B14" s="10">
        <v>1.6E-2</v>
      </c>
      <c r="C14" s="10">
        <v>1.321</v>
      </c>
      <c r="D14" s="10">
        <v>0.14299999999999999</v>
      </c>
      <c r="E14" s="10">
        <v>1.321</v>
      </c>
      <c r="F14" s="10">
        <f t="shared" si="0"/>
        <v>8.9374999999999982</v>
      </c>
      <c r="G14" s="1" t="s">
        <v>32</v>
      </c>
      <c r="H14" t="s">
        <v>156</v>
      </c>
      <c r="J14" t="s">
        <v>207</v>
      </c>
    </row>
    <row r="15" spans="1:10" x14ac:dyDescent="0.25">
      <c r="A15" t="s">
        <v>139</v>
      </c>
      <c r="B15" s="10">
        <v>1E-3</v>
      </c>
      <c r="C15" s="10">
        <v>1.8140000000000001</v>
      </c>
      <c r="D15" s="10">
        <v>4.0000000000000001E-3</v>
      </c>
      <c r="E15" s="10">
        <v>1.8140000000000001</v>
      </c>
      <c r="F15" s="10">
        <f t="shared" si="0"/>
        <v>4</v>
      </c>
      <c r="G15" s="1" t="s">
        <v>32</v>
      </c>
      <c r="H15" t="s">
        <v>156</v>
      </c>
      <c r="J15" t="s">
        <v>207</v>
      </c>
    </row>
    <row r="16" spans="1:10" x14ac:dyDescent="0.25">
      <c r="A16" t="s">
        <v>140</v>
      </c>
      <c r="B16" s="10">
        <v>1E-3</v>
      </c>
      <c r="C16" s="10">
        <v>2.3540000000000001</v>
      </c>
      <c r="D16" s="10">
        <v>4.0000000000000001E-3</v>
      </c>
      <c r="E16" s="10">
        <v>2.3540000000000001</v>
      </c>
      <c r="F16" s="10">
        <f t="shared" si="0"/>
        <v>4</v>
      </c>
      <c r="G16" s="1" t="s">
        <v>32</v>
      </c>
      <c r="H16" t="s">
        <v>156</v>
      </c>
      <c r="J16" t="s">
        <v>207</v>
      </c>
    </row>
    <row r="17" spans="1:10" x14ac:dyDescent="0.25">
      <c r="A17" t="s">
        <v>141</v>
      </c>
      <c r="B17" s="10">
        <v>0.161</v>
      </c>
      <c r="C17" s="10">
        <v>0.73699999999999999</v>
      </c>
      <c r="D17" s="10">
        <v>0.45600000000000002</v>
      </c>
      <c r="E17" s="10">
        <v>0.73699999999999999</v>
      </c>
      <c r="F17" s="10">
        <f t="shared" si="0"/>
        <v>2.8322981366459627</v>
      </c>
      <c r="G17" s="1" t="s">
        <v>32</v>
      </c>
      <c r="H17" t="s">
        <v>156</v>
      </c>
      <c r="J17" t="s">
        <v>207</v>
      </c>
    </row>
    <row r="18" spans="1:10" x14ac:dyDescent="0.25">
      <c r="A18" t="s">
        <v>142</v>
      </c>
      <c r="B18" s="10">
        <v>8.9999999999999993E-3</v>
      </c>
      <c r="C18" s="10">
        <v>2.391</v>
      </c>
      <c r="D18" s="10">
        <v>0.04</v>
      </c>
      <c r="E18" s="10">
        <v>2.391</v>
      </c>
      <c r="F18" s="10">
        <f t="shared" si="0"/>
        <v>4.4444444444444446</v>
      </c>
      <c r="G18" s="1" t="s">
        <v>32</v>
      </c>
      <c r="H18" t="s">
        <v>156</v>
      </c>
      <c r="J18" t="s">
        <v>207</v>
      </c>
    </row>
    <row r="19" spans="1:10" x14ac:dyDescent="0.25">
      <c r="A19" t="s">
        <v>143</v>
      </c>
      <c r="B19" s="10">
        <v>0.64500000000000002</v>
      </c>
      <c r="C19" s="10">
        <v>1.101</v>
      </c>
      <c r="D19" s="10">
        <v>9.7000000000000003E-2</v>
      </c>
      <c r="E19" s="10">
        <v>1.101</v>
      </c>
      <c r="F19" s="10">
        <f t="shared" si="0"/>
        <v>0.15038759689922482</v>
      </c>
      <c r="G19" s="1" t="s">
        <v>31</v>
      </c>
      <c r="H19" t="s">
        <v>156</v>
      </c>
      <c r="J19" t="s">
        <v>207</v>
      </c>
    </row>
    <row r="20" spans="1:10" x14ac:dyDescent="0.25">
      <c r="A20" t="s">
        <v>144</v>
      </c>
      <c r="B20" s="10">
        <v>5.6000000000000001E-2</v>
      </c>
      <c r="C20" s="10">
        <v>0.85499999999999998</v>
      </c>
      <c r="D20" s="10">
        <v>1.0999999999999999E-2</v>
      </c>
      <c r="E20" s="10">
        <v>0.85499999999999998</v>
      </c>
      <c r="F20" s="10">
        <f t="shared" si="0"/>
        <v>0.19642857142857142</v>
      </c>
      <c r="G20" s="1" t="s">
        <v>31</v>
      </c>
      <c r="H20" t="s">
        <v>156</v>
      </c>
      <c r="J20" t="s">
        <v>207</v>
      </c>
    </row>
    <row r="21" spans="1:10" x14ac:dyDescent="0.25">
      <c r="A21" t="s">
        <v>145</v>
      </c>
      <c r="B21" s="10">
        <v>8.0000000000000002E-3</v>
      </c>
      <c r="C21" s="10">
        <v>1.391</v>
      </c>
      <c r="D21" s="10">
        <v>6.0000000000000001E-3</v>
      </c>
      <c r="E21" s="10">
        <v>1.391</v>
      </c>
      <c r="F21" s="10">
        <f t="shared" si="0"/>
        <v>0.75</v>
      </c>
      <c r="G21" s="1" t="s">
        <v>31</v>
      </c>
      <c r="H21" t="s">
        <v>156</v>
      </c>
      <c r="J21" t="s">
        <v>207</v>
      </c>
    </row>
    <row r="22" spans="1:10" x14ac:dyDescent="0.25">
      <c r="A22" t="s">
        <v>146</v>
      </c>
      <c r="B22" s="10">
        <v>6.0000000000000001E-3</v>
      </c>
      <c r="C22" s="10">
        <v>2.08</v>
      </c>
      <c r="D22" s="10">
        <v>2E-3</v>
      </c>
      <c r="E22" s="10">
        <v>2.08</v>
      </c>
      <c r="F22" s="10">
        <f t="shared" si="0"/>
        <v>0.33333333333333331</v>
      </c>
      <c r="G22" s="1" t="s">
        <v>31</v>
      </c>
      <c r="H22" t="s">
        <v>156</v>
      </c>
      <c r="J22" t="s">
        <v>207</v>
      </c>
    </row>
    <row r="23" spans="1:10" x14ac:dyDescent="0.25">
      <c r="A23" t="s">
        <v>147</v>
      </c>
      <c r="B23" s="10">
        <v>1E-3</v>
      </c>
      <c r="C23" s="10">
        <v>2.4990000000000001</v>
      </c>
      <c r="D23" s="10" t="s">
        <v>148</v>
      </c>
      <c r="E23" s="10">
        <v>2.4990000000000001</v>
      </c>
      <c r="F23" s="10" t="s">
        <v>154</v>
      </c>
      <c r="G23" s="1" t="s">
        <v>31</v>
      </c>
      <c r="H23" t="s">
        <v>156</v>
      </c>
      <c r="J23" t="s">
        <v>207</v>
      </c>
    </row>
    <row r="24" spans="1:10" x14ac:dyDescent="0.25">
      <c r="A24" t="s">
        <v>149</v>
      </c>
      <c r="B24" s="10">
        <v>3.0000000000000001E-3</v>
      </c>
      <c r="C24" s="10">
        <v>1.3080000000000001</v>
      </c>
      <c r="D24" s="10">
        <v>1E-3</v>
      </c>
      <c r="E24" s="10">
        <v>1.3080000000000001</v>
      </c>
      <c r="F24" s="10">
        <f t="shared" si="0"/>
        <v>0.33333333333333331</v>
      </c>
      <c r="G24" s="1" t="s">
        <v>31</v>
      </c>
      <c r="H24" t="s">
        <v>156</v>
      </c>
      <c r="J24" t="s">
        <v>207</v>
      </c>
    </row>
    <row r="25" spans="1:10" x14ac:dyDescent="0.25">
      <c r="A25" t="s">
        <v>150</v>
      </c>
      <c r="B25" s="10">
        <v>0.63400000000000001</v>
      </c>
      <c r="C25" s="10">
        <v>1.1240000000000001</v>
      </c>
      <c r="D25" s="10">
        <v>0.80500000000000005</v>
      </c>
      <c r="E25" s="10">
        <v>1.1240000000000001</v>
      </c>
      <c r="F25" s="10">
        <f t="shared" si="0"/>
        <v>1.2697160883280758</v>
      </c>
      <c r="G25" s="1" t="s">
        <v>31</v>
      </c>
      <c r="H25" t="s">
        <v>156</v>
      </c>
      <c r="J25" t="s">
        <v>207</v>
      </c>
    </row>
    <row r="26" spans="1:10" x14ac:dyDescent="0.25">
      <c r="A26" t="s">
        <v>151</v>
      </c>
      <c r="B26" s="10">
        <v>0.20899999999999999</v>
      </c>
      <c r="C26" s="10">
        <v>1.321</v>
      </c>
      <c r="D26" s="10">
        <v>0.125</v>
      </c>
      <c r="E26" s="10">
        <v>1.321</v>
      </c>
      <c r="F26" s="10">
        <f t="shared" si="0"/>
        <v>0.59808612440191389</v>
      </c>
      <c r="G26" s="1" t="s">
        <v>31</v>
      </c>
      <c r="H26" t="s">
        <v>156</v>
      </c>
      <c r="J26" t="s">
        <v>207</v>
      </c>
    </row>
    <row r="27" spans="1:10" x14ac:dyDescent="0.25">
      <c r="A27" t="s">
        <v>152</v>
      </c>
      <c r="B27" s="10">
        <v>6.3E-2</v>
      </c>
      <c r="C27" s="10">
        <v>0.60799999999999998</v>
      </c>
      <c r="D27" s="10">
        <v>7.0000000000000001E-3</v>
      </c>
      <c r="E27" s="10">
        <v>0.60799999999999998</v>
      </c>
      <c r="F27" s="10">
        <f t="shared" si="0"/>
        <v>0.11111111111111112</v>
      </c>
      <c r="G27" s="1" t="s">
        <v>30</v>
      </c>
      <c r="H27" t="s">
        <v>156</v>
      </c>
      <c r="J27" t="s">
        <v>207</v>
      </c>
    </row>
    <row r="28" spans="1:10" x14ac:dyDescent="0.25">
      <c r="B28" s="10"/>
      <c r="C28" s="10"/>
      <c r="D28" s="10"/>
      <c r="E28" s="10"/>
      <c r="F28" s="10"/>
    </row>
    <row r="29" spans="1:10" x14ac:dyDescent="0.25">
      <c r="A29" t="s">
        <v>153</v>
      </c>
      <c r="B29" s="10">
        <v>5.5609999999999999</v>
      </c>
      <c r="C29" s="10">
        <v>1.28</v>
      </c>
      <c r="D29" s="10">
        <v>8.375</v>
      </c>
      <c r="E29" s="10">
        <v>1.28</v>
      </c>
      <c r="F29" s="10"/>
      <c r="H29" s="8" t="s">
        <v>155</v>
      </c>
    </row>
    <row r="30" spans="1:10" x14ac:dyDescent="0.25">
      <c r="A30" s="1" t="s">
        <v>30</v>
      </c>
      <c r="B30" s="10">
        <f>SUM(B27,B12)</f>
        <v>0.38</v>
      </c>
      <c r="C30" s="10"/>
      <c r="D30" s="10">
        <f>SUM(D27+D12)</f>
        <v>1.7999999999999999E-2</v>
      </c>
      <c r="E30" s="10"/>
      <c r="F30" s="10"/>
    </row>
    <row r="31" spans="1:10" x14ac:dyDescent="0.25">
      <c r="A31" s="1" t="s">
        <v>31</v>
      </c>
      <c r="B31" s="10">
        <f>SUM(B10,B11,B19:B26)</f>
        <v>2.7239999999999998</v>
      </c>
      <c r="C31" s="10"/>
      <c r="D31" s="10">
        <f>SUM(D10,D11,D19:D26)</f>
        <v>1.4279999999999999</v>
      </c>
      <c r="E31" s="10"/>
      <c r="F31" s="10"/>
    </row>
    <row r="32" spans="1:10" x14ac:dyDescent="0.25">
      <c r="A32" s="1" t="s">
        <v>32</v>
      </c>
      <c r="B32" s="10">
        <f>SUM(B7:B9,B14:B18)</f>
        <v>1.9389999999999998</v>
      </c>
      <c r="C32" s="10"/>
      <c r="D32" s="10">
        <f>SUM(D7:D9,D14:D18)</f>
        <v>2.0099999999999998</v>
      </c>
      <c r="E32" s="10"/>
      <c r="F32" s="10"/>
    </row>
    <row r="33" spans="1:10" x14ac:dyDescent="0.25">
      <c r="A33" s="1" t="s">
        <v>33</v>
      </c>
      <c r="B33" s="10">
        <f>B13</f>
        <v>3.5000000000000003E-2</v>
      </c>
      <c r="C33" s="10">
        <f>C13</f>
        <v>0.46700000000000003</v>
      </c>
      <c r="D33" s="10">
        <f>C13</f>
        <v>0.46700000000000003</v>
      </c>
      <c r="E33" s="10">
        <f>E13</f>
        <v>0.46700000000000003</v>
      </c>
      <c r="F33" s="10"/>
      <c r="H33" s="8" t="s">
        <v>158</v>
      </c>
    </row>
    <row r="34" spans="1:10" x14ac:dyDescent="0.25">
      <c r="B34" s="8"/>
    </row>
    <row r="35" spans="1:10" x14ac:dyDescent="0.25">
      <c r="A35" s="1" t="s">
        <v>6</v>
      </c>
    </row>
    <row r="36" spans="1:10" x14ac:dyDescent="0.25">
      <c r="A36" s="1" t="s">
        <v>7</v>
      </c>
    </row>
    <row r="37" spans="1:10" ht="18" x14ac:dyDescent="0.25">
      <c r="A37" s="1" t="s">
        <v>8</v>
      </c>
      <c r="B37" s="5" t="s">
        <v>187</v>
      </c>
      <c r="H37" s="5" t="s">
        <v>183</v>
      </c>
      <c r="J37" t="s">
        <v>206</v>
      </c>
    </row>
    <row r="38" spans="1:10" ht="18" x14ac:dyDescent="0.25">
      <c r="A38" s="1" t="s">
        <v>9</v>
      </c>
      <c r="B38" s="5" t="s">
        <v>188</v>
      </c>
      <c r="H38" s="5" t="s">
        <v>192</v>
      </c>
      <c r="J38" t="s">
        <v>206</v>
      </c>
    </row>
    <row r="39" spans="1:10" ht="18" x14ac:dyDescent="0.25">
      <c r="A39" s="1" t="s">
        <v>10</v>
      </c>
      <c r="B39" s="5" t="s">
        <v>189</v>
      </c>
      <c r="H39" s="5" t="s">
        <v>190</v>
      </c>
      <c r="J39" t="s">
        <v>206</v>
      </c>
    </row>
    <row r="40" spans="1:10" ht="18" x14ac:dyDescent="0.25">
      <c r="A40" s="1" t="s">
        <v>11</v>
      </c>
      <c r="B40" s="5">
        <v>1.17E-2</v>
      </c>
      <c r="E40" s="8"/>
      <c r="H40" s="5" t="s">
        <v>191</v>
      </c>
      <c r="J40" t="s">
        <v>206</v>
      </c>
    </row>
    <row r="41" spans="1:10" ht="18" x14ac:dyDescent="0.25">
      <c r="A41" s="1" t="s">
        <v>14</v>
      </c>
      <c r="D41">
        <f>1000*(0.0008+0.0271)</f>
        <v>27.9</v>
      </c>
      <c r="H41" s="8" t="s">
        <v>170</v>
      </c>
      <c r="I41" s="5" t="s">
        <v>169</v>
      </c>
      <c r="J41" t="s">
        <v>206</v>
      </c>
    </row>
    <row r="42" spans="1:10" ht="18" x14ac:dyDescent="0.25">
      <c r="A42" s="1" t="s">
        <v>15</v>
      </c>
      <c r="D42">
        <f>1000*(0.0009)</f>
        <v>0.9</v>
      </c>
      <c r="H42" s="8" t="s">
        <v>172</v>
      </c>
      <c r="I42" s="5" t="s">
        <v>169</v>
      </c>
      <c r="J42" t="s">
        <v>206</v>
      </c>
    </row>
    <row r="43" spans="1:10" ht="18" x14ac:dyDescent="0.25">
      <c r="A43" s="1" t="s">
        <v>16</v>
      </c>
      <c r="D43">
        <f>1000*(0.0073)</f>
        <v>7.3</v>
      </c>
      <c r="H43" s="8" t="s">
        <v>172</v>
      </c>
      <c r="I43" s="5" t="s">
        <v>169</v>
      </c>
      <c r="J43" t="s">
        <v>206</v>
      </c>
    </row>
    <row r="44" spans="1:10" ht="18" x14ac:dyDescent="0.25">
      <c r="A44" s="1" t="s">
        <v>51</v>
      </c>
      <c r="B44">
        <v>1.7000000000000001E-4</v>
      </c>
      <c r="H44" s="8" t="s">
        <v>175</v>
      </c>
      <c r="I44" s="5" t="s">
        <v>182</v>
      </c>
      <c r="J44" t="s">
        <v>206</v>
      </c>
    </row>
    <row r="45" spans="1:10" ht="18" x14ac:dyDescent="0.25">
      <c r="A45" s="1" t="s">
        <v>53</v>
      </c>
      <c r="B45">
        <v>4.7000000000000002E-3</v>
      </c>
      <c r="H45" s="8" t="s">
        <v>181</v>
      </c>
      <c r="I45" s="11" t="s">
        <v>180</v>
      </c>
      <c r="J45" t="s">
        <v>206</v>
      </c>
    </row>
    <row r="46" spans="1:10" ht="18" x14ac:dyDescent="0.25">
      <c r="A46" s="1" t="s">
        <v>56</v>
      </c>
      <c r="B46" s="5">
        <v>6.9000000000000006E-2</v>
      </c>
      <c r="H46" s="8" t="s">
        <v>178</v>
      </c>
      <c r="I46" s="5" t="s">
        <v>179</v>
      </c>
      <c r="J46" t="s">
        <v>206</v>
      </c>
    </row>
    <row r="47" spans="1:10" ht="18" x14ac:dyDescent="0.25">
      <c r="A47" s="1" t="s">
        <v>54</v>
      </c>
      <c r="B47">
        <v>1.2999999999999999E-3</v>
      </c>
      <c r="H47" s="8" t="s">
        <v>174</v>
      </c>
      <c r="I47" s="5" t="s">
        <v>171</v>
      </c>
      <c r="J47" t="s">
        <v>206</v>
      </c>
    </row>
    <row r="48" spans="1:10" x14ac:dyDescent="0.25">
      <c r="A48" s="1" t="s">
        <v>55</v>
      </c>
      <c r="B48">
        <v>3.3999999999999998E-3</v>
      </c>
      <c r="H48" s="8" t="s">
        <v>174</v>
      </c>
      <c r="I48" t="s">
        <v>173</v>
      </c>
      <c r="J48" t="s">
        <v>206</v>
      </c>
    </row>
    <row r="49" spans="1:10" x14ac:dyDescent="0.25">
      <c r="A49" s="1" t="s">
        <v>17</v>
      </c>
      <c r="H49" s="8" t="s">
        <v>176</v>
      </c>
      <c r="I49" s="12" t="s">
        <v>177</v>
      </c>
      <c r="J49" t="s">
        <v>206</v>
      </c>
    </row>
    <row r="50" spans="1:10" ht="18" x14ac:dyDescent="0.25">
      <c r="A50" s="1" t="s">
        <v>18</v>
      </c>
      <c r="B50" s="11">
        <v>2E-3</v>
      </c>
      <c r="H50" s="8" t="s">
        <v>175</v>
      </c>
      <c r="I50" s="5" t="s">
        <v>159</v>
      </c>
      <c r="J50" t="s">
        <v>206</v>
      </c>
    </row>
    <row r="51" spans="1:10" ht="18" x14ac:dyDescent="0.25">
      <c r="A51" s="1" t="s">
        <v>19</v>
      </c>
      <c r="B51" s="5">
        <v>1E-3</v>
      </c>
      <c r="H51" s="8" t="s">
        <v>175</v>
      </c>
      <c r="I51" s="5" t="s">
        <v>159</v>
      </c>
      <c r="J51" t="s">
        <v>206</v>
      </c>
    </row>
    <row r="52" spans="1:10" x14ac:dyDescent="0.25">
      <c r="A52" s="1" t="s">
        <v>20</v>
      </c>
    </row>
    <row r="53" spans="1:10" x14ac:dyDescent="0.25">
      <c r="A53" s="1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0" sqref="B10"/>
    </sheetView>
  </sheetViews>
  <sheetFormatPr defaultColWidth="11" defaultRowHeight="15.75" x14ac:dyDescent="0.25"/>
  <sheetData>
    <row r="1" spans="1:2" x14ac:dyDescent="0.25">
      <c r="A1" t="s">
        <v>81</v>
      </c>
    </row>
    <row r="2" spans="1:2" x14ac:dyDescent="0.25">
      <c r="A2" t="s">
        <v>193</v>
      </c>
    </row>
    <row r="3" spans="1:2" x14ac:dyDescent="0.25">
      <c r="A3" t="s">
        <v>117</v>
      </c>
    </row>
    <row r="5" spans="1:2" x14ac:dyDescent="0.25">
      <c r="A5" t="s">
        <v>199</v>
      </c>
    </row>
    <row r="6" spans="1:2" x14ac:dyDescent="0.25">
      <c r="A6" s="13">
        <v>42863</v>
      </c>
      <c r="B6" t="s">
        <v>200</v>
      </c>
    </row>
    <row r="7" spans="1:2" x14ac:dyDescent="0.25">
      <c r="B7" t="s">
        <v>203</v>
      </c>
    </row>
    <row r="8" spans="1:2" x14ac:dyDescent="0.25">
      <c r="A8" s="13">
        <v>43355</v>
      </c>
      <c r="B8" t="s">
        <v>211</v>
      </c>
    </row>
    <row r="9" spans="1:2" x14ac:dyDescent="0.25">
      <c r="A9" s="13">
        <v>43396</v>
      </c>
      <c r="B9" t="s">
        <v>227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132A-E871-7E43-AC64-8FC62732C885}">
  <dimension ref="A1:F14"/>
  <sheetViews>
    <sheetView workbookViewId="0">
      <selection activeCell="C5" sqref="C5"/>
    </sheetView>
  </sheetViews>
  <sheetFormatPr defaultColWidth="11" defaultRowHeight="15.75" x14ac:dyDescent="0.25"/>
  <cols>
    <col min="2" max="2" width="13.375" bestFit="1" customWidth="1"/>
    <col min="3" max="3" width="19.875" customWidth="1"/>
    <col min="4" max="4" width="18.875" bestFit="1" customWidth="1"/>
  </cols>
  <sheetData>
    <row r="1" spans="1:6" x14ac:dyDescent="0.25">
      <c r="C1" t="s">
        <v>223</v>
      </c>
    </row>
    <row r="2" spans="1:6" x14ac:dyDescent="0.25">
      <c r="A2" t="s">
        <v>122</v>
      </c>
      <c r="B2" t="s">
        <v>0</v>
      </c>
      <c r="C2" t="s">
        <v>214</v>
      </c>
      <c r="D2" t="s">
        <v>224</v>
      </c>
      <c r="E2" t="s">
        <v>215</v>
      </c>
      <c r="F2" t="s">
        <v>216</v>
      </c>
    </row>
    <row r="3" spans="1:6" x14ac:dyDescent="0.25">
      <c r="A3" t="s">
        <v>18</v>
      </c>
      <c r="B3" t="s">
        <v>233</v>
      </c>
      <c r="D3">
        <v>6.0499999999999998E-3</v>
      </c>
      <c r="E3">
        <v>6.8999999999999999E-3</v>
      </c>
      <c r="F3">
        <v>5.1999999999999998E-3</v>
      </c>
    </row>
    <row r="4" spans="1:6" ht="18.75" x14ac:dyDescent="0.3">
      <c r="A4" t="s">
        <v>12</v>
      </c>
      <c r="B4" t="s">
        <v>231</v>
      </c>
      <c r="C4" s="17">
        <v>5073000</v>
      </c>
      <c r="D4" s="14">
        <v>1.558E-2</v>
      </c>
      <c r="E4" s="14">
        <v>1.558E-2</v>
      </c>
      <c r="F4" s="15">
        <v>1.78E-2</v>
      </c>
    </row>
    <row r="5" spans="1:6" ht="18.75" x14ac:dyDescent="0.3">
      <c r="A5" t="s">
        <v>8</v>
      </c>
      <c r="B5" t="s">
        <v>232</v>
      </c>
      <c r="D5" s="14">
        <v>0.20599999999999999</v>
      </c>
      <c r="E5" s="15">
        <v>0.27500000000000002</v>
      </c>
      <c r="F5" s="15">
        <v>0.13800000000000001</v>
      </c>
    </row>
    <row r="6" spans="1:6" ht="18.75" x14ac:dyDescent="0.3">
      <c r="A6" t="s">
        <v>7</v>
      </c>
      <c r="B6" t="s">
        <v>234</v>
      </c>
      <c r="C6" s="17">
        <v>401572</v>
      </c>
      <c r="D6" s="14">
        <v>1.11E-2</v>
      </c>
      <c r="E6" s="15">
        <v>2.07E-2</v>
      </c>
      <c r="F6" s="15">
        <v>8.0000000000000002E-3</v>
      </c>
    </row>
    <row r="7" spans="1:6" ht="18" x14ac:dyDescent="0.25">
      <c r="A7" t="s">
        <v>13</v>
      </c>
      <c r="B7" t="s">
        <v>232</v>
      </c>
      <c r="D7" s="14">
        <v>3.1949999999999999E-3</v>
      </c>
    </row>
    <row r="8" spans="1:6" ht="18" x14ac:dyDescent="0.25">
      <c r="A8" t="s">
        <v>228</v>
      </c>
      <c r="B8" t="s">
        <v>228</v>
      </c>
      <c r="D8" s="14">
        <v>3.4510000000000001E-3</v>
      </c>
    </row>
    <row r="9" spans="1:6" ht="18.75" x14ac:dyDescent="0.3">
      <c r="A9" t="s">
        <v>9</v>
      </c>
      <c r="B9" t="s">
        <v>233</v>
      </c>
      <c r="D9" s="5">
        <v>2.196E-3</v>
      </c>
      <c r="E9" s="15">
        <v>4.4619999999999998E-3</v>
      </c>
      <c r="F9" s="15">
        <v>1.15E-3</v>
      </c>
    </row>
    <row r="10" spans="1:6" ht="18" x14ac:dyDescent="0.25">
      <c r="A10" t="s">
        <v>55</v>
      </c>
      <c r="B10" t="s">
        <v>230</v>
      </c>
      <c r="D10" s="14">
        <v>1.4409999999999999E-2</v>
      </c>
      <c r="E10" s="5">
        <v>1.54E-2</v>
      </c>
      <c r="F10" s="5">
        <v>1.342E-2</v>
      </c>
    </row>
    <row r="11" spans="1:6" ht="18.75" x14ac:dyDescent="0.3">
      <c r="A11" t="s">
        <v>10</v>
      </c>
      <c r="B11" t="s">
        <v>232</v>
      </c>
      <c r="D11" s="14">
        <v>5.0000000000000001E-3</v>
      </c>
      <c r="E11" s="15">
        <v>5.0000000000000001E-3</v>
      </c>
      <c r="F11" s="15">
        <v>4.4000000000000003E-3</v>
      </c>
    </row>
    <row r="12" spans="1:6" ht="18.75" x14ac:dyDescent="0.3">
      <c r="A12" t="s">
        <v>230</v>
      </c>
      <c r="B12" t="s">
        <v>230</v>
      </c>
      <c r="D12" s="14">
        <v>0.12712000000000001</v>
      </c>
      <c r="E12" s="15">
        <v>0.20321</v>
      </c>
      <c r="F12" s="15">
        <v>3.1140000000000001E-2</v>
      </c>
    </row>
    <row r="13" spans="1:6" ht="18" x14ac:dyDescent="0.25">
      <c r="A13" t="s">
        <v>19</v>
      </c>
      <c r="B13" t="s">
        <v>234</v>
      </c>
      <c r="D13" s="14">
        <v>1.0800000000000001E-2</v>
      </c>
      <c r="E13" s="14">
        <v>1.0800000000000001E-2</v>
      </c>
      <c r="F13" s="16">
        <v>6.7499999999999999E-3</v>
      </c>
    </row>
    <row r="14" spans="1:6" ht="18.75" x14ac:dyDescent="0.3">
      <c r="A14" t="s">
        <v>11</v>
      </c>
      <c r="B14" t="s">
        <v>232</v>
      </c>
      <c r="D14" s="14">
        <v>4.48E-2</v>
      </c>
      <c r="E14" s="15">
        <v>6.9199999999999998E-2</v>
      </c>
      <c r="F14" s="15">
        <v>2.0400000000000001E-2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EF84-A96B-8549-B9C8-4439872FD53F}">
  <dimension ref="A1:F13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14.125" customWidth="1"/>
    <col min="2" max="3" width="17.5" bestFit="1" customWidth="1"/>
  </cols>
  <sheetData>
    <row r="1" spans="1:6" x14ac:dyDescent="0.25">
      <c r="A1" t="s">
        <v>122</v>
      </c>
      <c r="B1" t="s">
        <v>0</v>
      </c>
      <c r="C1" t="s">
        <v>235</v>
      </c>
      <c r="D1" t="s">
        <v>217</v>
      </c>
      <c r="E1" t="s">
        <v>218</v>
      </c>
      <c r="F1" t="s">
        <v>3</v>
      </c>
    </row>
    <row r="2" spans="1:6" x14ac:dyDescent="0.25">
      <c r="A2" t="s">
        <v>127</v>
      </c>
      <c r="B2" t="s">
        <v>231</v>
      </c>
      <c r="C2" t="s">
        <v>231</v>
      </c>
      <c r="D2">
        <v>66</v>
      </c>
      <c r="E2" t="s">
        <v>219</v>
      </c>
      <c r="F2" t="s">
        <v>220</v>
      </c>
    </row>
    <row r="3" spans="1:6" x14ac:dyDescent="0.25">
      <c r="A3" t="s">
        <v>124</v>
      </c>
      <c r="B3" t="s">
        <v>232</v>
      </c>
      <c r="C3" t="s">
        <v>232</v>
      </c>
      <c r="D3">
        <v>55</v>
      </c>
      <c r="E3" t="s">
        <v>219</v>
      </c>
      <c r="F3" t="s">
        <v>221</v>
      </c>
    </row>
    <row r="4" spans="1:6" x14ac:dyDescent="0.25">
      <c r="A4" t="s">
        <v>18</v>
      </c>
      <c r="B4" t="s">
        <v>233</v>
      </c>
      <c r="C4" t="s">
        <v>237</v>
      </c>
      <c r="D4">
        <v>18</v>
      </c>
      <c r="E4" t="s">
        <v>225</v>
      </c>
      <c r="F4" t="s">
        <v>226</v>
      </c>
    </row>
    <row r="5" spans="1:6" x14ac:dyDescent="0.25">
      <c r="A5" t="s">
        <v>230</v>
      </c>
      <c r="B5" t="s">
        <v>230</v>
      </c>
      <c r="C5" t="s">
        <v>230</v>
      </c>
      <c r="D5">
        <v>8.3000000000000007</v>
      </c>
      <c r="E5" t="s">
        <v>50</v>
      </c>
    </row>
    <row r="6" spans="1:6" x14ac:dyDescent="0.25">
      <c r="A6" t="s">
        <v>8</v>
      </c>
      <c r="B6" t="s">
        <v>232</v>
      </c>
      <c r="C6" t="s">
        <v>232</v>
      </c>
      <c r="D6">
        <v>33</v>
      </c>
      <c r="E6" t="s">
        <v>219</v>
      </c>
    </row>
    <row r="7" spans="1:6" x14ac:dyDescent="0.25">
      <c r="A7" t="s">
        <v>7</v>
      </c>
      <c r="B7" t="s">
        <v>234</v>
      </c>
      <c r="C7" t="s">
        <v>234</v>
      </c>
      <c r="D7">
        <v>41</v>
      </c>
      <c r="E7" t="s">
        <v>219</v>
      </c>
    </row>
    <row r="8" spans="1:6" x14ac:dyDescent="0.25">
      <c r="A8" t="s">
        <v>228</v>
      </c>
      <c r="B8" t="s">
        <v>228</v>
      </c>
      <c r="C8" t="s">
        <v>228</v>
      </c>
      <c r="D8">
        <v>189</v>
      </c>
    </row>
    <row r="9" spans="1:6" x14ac:dyDescent="0.25">
      <c r="A9" t="s">
        <v>9</v>
      </c>
      <c r="B9" t="s">
        <v>233</v>
      </c>
      <c r="C9" t="s">
        <v>238</v>
      </c>
      <c r="D9">
        <v>33</v>
      </c>
      <c r="E9" t="s">
        <v>219</v>
      </c>
    </row>
    <row r="10" spans="1:6" x14ac:dyDescent="0.25">
      <c r="A10" t="s">
        <v>55</v>
      </c>
      <c r="B10" t="s">
        <v>230</v>
      </c>
      <c r="C10" t="s">
        <v>239</v>
      </c>
      <c r="D10">
        <v>18</v>
      </c>
      <c r="E10" t="s">
        <v>219</v>
      </c>
    </row>
    <row r="11" spans="1:6" x14ac:dyDescent="0.25">
      <c r="A11" t="s">
        <v>10</v>
      </c>
      <c r="B11" t="s">
        <v>232</v>
      </c>
      <c r="C11" t="s">
        <v>232</v>
      </c>
      <c r="D11">
        <v>33</v>
      </c>
      <c r="E11" t="s">
        <v>219</v>
      </c>
      <c r="F11" t="s">
        <v>229</v>
      </c>
    </row>
    <row r="12" spans="1:6" x14ac:dyDescent="0.25">
      <c r="A12" t="s">
        <v>19</v>
      </c>
      <c r="B12" t="s">
        <v>234</v>
      </c>
      <c r="C12" t="s">
        <v>236</v>
      </c>
      <c r="D12">
        <v>5.2</v>
      </c>
      <c r="E12" t="s">
        <v>219</v>
      </c>
      <c r="F12" t="s">
        <v>221</v>
      </c>
    </row>
    <row r="13" spans="1:6" x14ac:dyDescent="0.25">
      <c r="A13" t="s">
        <v>11</v>
      </c>
      <c r="B13" t="s">
        <v>232</v>
      </c>
      <c r="C13" t="s">
        <v>232</v>
      </c>
      <c r="D13">
        <v>33</v>
      </c>
      <c r="E13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predators_original</vt:lpstr>
      <vt:lpstr>interaction_factors</vt:lpstr>
      <vt:lpstr>sources</vt:lpstr>
      <vt:lpstr>abundance_biomass</vt:lpstr>
      <vt:lpstr>notes</vt:lpstr>
      <vt:lpstr>biomasses</vt:lpstr>
      <vt:lpstr>QBs</vt:lpstr>
    </vt:vector>
  </TitlesOfParts>
  <Company>ACE CRC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Trebilco</dc:creator>
  <cp:lastModifiedBy>Kieran Murphy</cp:lastModifiedBy>
  <dcterms:created xsi:type="dcterms:W3CDTF">2016-10-13T03:46:26Z</dcterms:created>
  <dcterms:modified xsi:type="dcterms:W3CDTF">2022-11-10T02:17:13Z</dcterms:modified>
</cp:coreProperties>
</file>