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05" yWindow="75" windowWidth="10650" windowHeight="8220" tabRatio="933" firstSheet="9" activeTab="11"/>
  </bookViews>
  <sheets>
    <sheet name="EE Wilson" sheetId="1" r:id="rId1"/>
    <sheet name="Raindance" sheetId="2" r:id="rId2"/>
    <sheet name="Fitton Green" sheetId="3" r:id="rId3"/>
    <sheet name="Philomath Prairie" sheetId="4" r:id="rId4"/>
    <sheet name="starck" sheetId="5" r:id="rId5"/>
    <sheet name="Pigeon Butte" sheetId="6" r:id="rId6"/>
    <sheet name="Isabelle" sheetId="7" r:id="rId7"/>
    <sheet name="Green Oaks" sheetId="12" r:id="rId8"/>
    <sheet name="Cobel (Turtle Swale)" sheetId="10" r:id="rId9"/>
    <sheet name="Summary" sheetId="8" r:id="rId10"/>
    <sheet name="effect size" sheetId="9" r:id="rId11"/>
    <sheet name="meta.LUOR.summary" sheetId="11" r:id="rId12"/>
  </sheet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R33" i="11" l="1"/>
  <c r="L23" i="9" l="1"/>
  <c r="M4" i="11" l="1"/>
  <c r="M5" i="11"/>
  <c r="M6" i="11"/>
  <c r="M7" i="11"/>
  <c r="M8" i="11"/>
  <c r="M9" i="11"/>
  <c r="M10" i="11"/>
  <c r="M11" i="11"/>
  <c r="M12" i="11"/>
  <c r="M13" i="11"/>
  <c r="M14" i="11"/>
  <c r="M15" i="11"/>
  <c r="M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F3" i="11"/>
  <c r="E3" i="11"/>
  <c r="I14" i="11" l="1"/>
  <c r="I15" i="11"/>
  <c r="I4" i="11"/>
  <c r="I5" i="11"/>
  <c r="I6" i="11"/>
  <c r="I7" i="11"/>
  <c r="I8" i="11"/>
  <c r="I9" i="11"/>
  <c r="I10" i="11"/>
  <c r="I11" i="11"/>
  <c r="I12" i="11"/>
  <c r="I13" i="11"/>
  <c r="I3" i="11"/>
  <c r="I17" i="11" l="1"/>
  <c r="O4" i="11"/>
  <c r="O5" i="11"/>
  <c r="O6" i="11"/>
  <c r="O8" i="11"/>
  <c r="O9" i="11"/>
  <c r="O11" i="11"/>
  <c r="O12" i="11"/>
  <c r="O14" i="11"/>
  <c r="O15" i="11"/>
  <c r="O10" i="11"/>
  <c r="O7" i="11"/>
  <c r="O13" i="11"/>
  <c r="O3" i="11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382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N21" i="9"/>
  <c r="N10" i="11" l="1"/>
  <c r="N11" i="11"/>
  <c r="N8" i="11"/>
  <c r="N5" i="11"/>
  <c r="N7" i="11"/>
  <c r="N13" i="11"/>
  <c r="N14" i="11"/>
  <c r="N3" i="11"/>
  <c r="N15" i="11"/>
  <c r="N12" i="11"/>
  <c r="N9" i="11"/>
  <c r="N6" i="11"/>
  <c r="N4" i="11"/>
  <c r="P13" i="11"/>
  <c r="P10" i="11"/>
  <c r="P14" i="11"/>
  <c r="P11" i="11"/>
  <c r="P8" i="11"/>
  <c r="P5" i="11"/>
  <c r="P3" i="11"/>
  <c r="Q3" i="11" s="1"/>
  <c r="P7" i="11"/>
  <c r="P15" i="11"/>
  <c r="P12" i="11"/>
  <c r="P9" i="11"/>
  <c r="P6" i="11"/>
  <c r="P4" i="11"/>
  <c r="I56" i="9"/>
  <c r="I58" i="9"/>
  <c r="I60" i="9"/>
  <c r="I38" i="9"/>
  <c r="I40" i="9"/>
  <c r="I42" i="9"/>
  <c r="I44" i="9"/>
  <c r="I46" i="9"/>
  <c r="I48" i="9"/>
  <c r="I50" i="9"/>
  <c r="I52" i="9"/>
  <c r="I54" i="9"/>
  <c r="J36" i="9"/>
  <c r="I36" i="9"/>
  <c r="F6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4" i="9"/>
  <c r="F25" i="9"/>
  <c r="F26" i="9"/>
  <c r="F27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G51" i="9"/>
  <c r="G60" i="9"/>
  <c r="G59" i="9"/>
  <c r="H60" i="9" s="1"/>
  <c r="J60" i="9" s="1"/>
  <c r="G58" i="9"/>
  <c r="G57" i="9"/>
  <c r="H58" i="9" s="1"/>
  <c r="J58" i="9" s="1"/>
  <c r="G56" i="9"/>
  <c r="G55" i="9"/>
  <c r="H56" i="9" s="1"/>
  <c r="J56" i="9" s="1"/>
  <c r="G54" i="9"/>
  <c r="G53" i="9"/>
  <c r="H54" i="9" s="1"/>
  <c r="J54" i="9" s="1"/>
  <c r="G52" i="9"/>
  <c r="H52" i="9"/>
  <c r="J52" i="9" s="1"/>
  <c r="G50" i="9"/>
  <c r="G49" i="9"/>
  <c r="H50" i="9" s="1"/>
  <c r="J50" i="9" s="1"/>
  <c r="G48" i="9"/>
  <c r="G47" i="9"/>
  <c r="H48" i="9" s="1"/>
  <c r="J48" i="9" s="1"/>
  <c r="G46" i="9"/>
  <c r="G45" i="9"/>
  <c r="H46" i="9" s="1"/>
  <c r="J46" i="9" s="1"/>
  <c r="G44" i="9"/>
  <c r="G43" i="9"/>
  <c r="H44" i="9" s="1"/>
  <c r="J44" i="9" s="1"/>
  <c r="G42" i="9"/>
  <c r="G41" i="9"/>
  <c r="H42" i="9" s="1"/>
  <c r="J42" i="9" s="1"/>
  <c r="G40" i="9"/>
  <c r="G39" i="9"/>
  <c r="H40" i="9" s="1"/>
  <c r="G38" i="9"/>
  <c r="G37" i="9"/>
  <c r="H38" i="9" s="1"/>
  <c r="J38" i="9" s="1"/>
  <c r="G36" i="9"/>
  <c r="G35" i="9"/>
  <c r="H36" i="9" s="1"/>
  <c r="Q4" i="11" l="1"/>
  <c r="R4" i="11" s="1"/>
  <c r="Q9" i="11"/>
  <c r="R9" i="11" s="1"/>
  <c r="Q15" i="11"/>
  <c r="R15" i="11" s="1"/>
  <c r="Q8" i="11"/>
  <c r="R8" i="11" s="1"/>
  <c r="Q14" i="11"/>
  <c r="R14" i="11" s="1"/>
  <c r="Q6" i="11"/>
  <c r="R6" i="11" s="1"/>
  <c r="Q12" i="11"/>
  <c r="R12" i="11" s="1"/>
  <c r="Q7" i="11"/>
  <c r="R7" i="11" s="1"/>
  <c r="Q5" i="11"/>
  <c r="R5" i="11" s="1"/>
  <c r="Q11" i="11"/>
  <c r="R11" i="11" s="1"/>
  <c r="Q10" i="11"/>
  <c r="R10" i="11" s="1"/>
  <c r="Q13" i="11"/>
  <c r="R13" i="11" s="1"/>
  <c r="R3" i="11"/>
  <c r="S3" i="11" s="1"/>
  <c r="P17" i="11"/>
  <c r="G27" i="9"/>
  <c r="H27" i="9" s="1"/>
  <c r="I27" i="9" s="1"/>
  <c r="J27" i="9" s="1"/>
  <c r="G26" i="9"/>
  <c r="G25" i="9"/>
  <c r="G24" i="9"/>
  <c r="H25" i="9" s="1"/>
  <c r="K381" i="8"/>
  <c r="K372" i="8"/>
  <c r="K371" i="8"/>
  <c r="K380" i="8"/>
  <c r="K370" i="8"/>
  <c r="K379" i="8"/>
  <c r="K369" i="8"/>
  <c r="K378" i="8"/>
  <c r="K377" i="8"/>
  <c r="K368" i="8"/>
  <c r="K367" i="8"/>
  <c r="K376" i="8"/>
  <c r="K366" i="8"/>
  <c r="K375" i="8"/>
  <c r="K365" i="8"/>
  <c r="K374" i="8"/>
  <c r="K373" i="8"/>
  <c r="K364" i="8"/>
  <c r="K363" i="8"/>
  <c r="K362" i="8"/>
  <c r="K341" i="8"/>
  <c r="K361" i="8"/>
  <c r="K360" i="8"/>
  <c r="K340" i="8"/>
  <c r="K339" i="8"/>
  <c r="K359" i="8"/>
  <c r="K358" i="8"/>
  <c r="K338" i="8"/>
  <c r="K337" i="8"/>
  <c r="K357" i="8"/>
  <c r="K336" i="8"/>
  <c r="K356" i="8"/>
  <c r="K355" i="8"/>
  <c r="K335" i="8"/>
  <c r="K334" i="8"/>
  <c r="K354" i="8"/>
  <c r="K353" i="8"/>
  <c r="K333" i="8"/>
  <c r="K352" i="8"/>
  <c r="K332" i="8"/>
  <c r="K331" i="8"/>
  <c r="K351" i="8"/>
  <c r="K350" i="8"/>
  <c r="K330" i="8"/>
  <c r="K329" i="8"/>
  <c r="K349" i="8"/>
  <c r="K328" i="8"/>
  <c r="K348" i="8"/>
  <c r="K347" i="8"/>
  <c r="K327" i="8"/>
  <c r="K326" i="8"/>
  <c r="K346" i="8"/>
  <c r="K345" i="8"/>
  <c r="K325" i="8"/>
  <c r="K344" i="8"/>
  <c r="K324" i="8"/>
  <c r="K323" i="8"/>
  <c r="K343" i="8"/>
  <c r="K342" i="8"/>
  <c r="K322" i="8"/>
  <c r="F342" i="8"/>
  <c r="F343" i="8"/>
  <c r="F323" i="8"/>
  <c r="F324" i="8"/>
  <c r="F344" i="8"/>
  <c r="F325" i="8"/>
  <c r="F345" i="8"/>
  <c r="F346" i="8"/>
  <c r="F326" i="8"/>
  <c r="F327" i="8"/>
  <c r="F347" i="8"/>
  <c r="F348" i="8"/>
  <c r="F328" i="8"/>
  <c r="F349" i="8"/>
  <c r="F329" i="8"/>
  <c r="F330" i="8"/>
  <c r="F350" i="8"/>
  <c r="F351" i="8"/>
  <c r="F331" i="8"/>
  <c r="F332" i="8"/>
  <c r="F352" i="8"/>
  <c r="F333" i="8"/>
  <c r="F353" i="8"/>
  <c r="F354" i="8"/>
  <c r="F334" i="8"/>
  <c r="F335" i="8"/>
  <c r="F355" i="8"/>
  <c r="F356" i="8"/>
  <c r="F336" i="8"/>
  <c r="F357" i="8"/>
  <c r="F337" i="8"/>
  <c r="F338" i="8"/>
  <c r="F358" i="8"/>
  <c r="F359" i="8"/>
  <c r="F339" i="8"/>
  <c r="F340" i="8"/>
  <c r="F360" i="8"/>
  <c r="F361" i="8"/>
  <c r="F341" i="8"/>
  <c r="F362" i="8"/>
  <c r="F363" i="8"/>
  <c r="F364" i="8"/>
  <c r="F373" i="8"/>
  <c r="F374" i="8"/>
  <c r="F365" i="8"/>
  <c r="F375" i="8"/>
  <c r="F366" i="8"/>
  <c r="F376" i="8"/>
  <c r="F367" i="8"/>
  <c r="F368" i="8"/>
  <c r="F377" i="8"/>
  <c r="F378" i="8"/>
  <c r="F369" i="8"/>
  <c r="F379" i="8"/>
  <c r="F370" i="8"/>
  <c r="F380" i="8"/>
  <c r="F371" i="8"/>
  <c r="F372" i="8"/>
  <c r="F381" i="8"/>
  <c r="F322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2" i="10"/>
  <c r="S7" i="11" l="1"/>
  <c r="T7" i="11"/>
  <c r="S6" i="11"/>
  <c r="T6" i="11"/>
  <c r="S9" i="11"/>
  <c r="T9" i="11"/>
  <c r="T11" i="11"/>
  <c r="S11" i="11"/>
  <c r="S8" i="11"/>
  <c r="T8" i="11"/>
  <c r="T10" i="11"/>
  <c r="S10" i="11"/>
  <c r="T5" i="11"/>
  <c r="S5" i="11"/>
  <c r="S16" i="11" s="1"/>
  <c r="S12" i="11"/>
  <c r="T12" i="11"/>
  <c r="S14" i="11"/>
  <c r="T14" i="11"/>
  <c r="S15" i="11"/>
  <c r="T15" i="11"/>
  <c r="S4" i="11"/>
  <c r="T4" i="11"/>
  <c r="R22" i="11"/>
  <c r="T13" i="11"/>
  <c r="S13" i="11"/>
  <c r="T3" i="11"/>
  <c r="R21" i="11" s="1"/>
  <c r="R16" i="11"/>
  <c r="R20" i="11" s="1"/>
  <c r="S31" i="11"/>
  <c r="I25" i="9"/>
  <c r="J25" i="9" s="1"/>
  <c r="G2" i="9"/>
  <c r="G3" i="9"/>
  <c r="H3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F321" i="8"/>
  <c r="R30" i="11" l="1"/>
  <c r="T16" i="11"/>
  <c r="T24" i="11" s="1"/>
  <c r="S30" i="11"/>
  <c r="R27" i="11"/>
  <c r="S27" i="11"/>
  <c r="U13" i="11"/>
  <c r="V13" i="11" s="1"/>
  <c r="W13" i="11" s="1"/>
  <c r="U14" i="11"/>
  <c r="U8" i="11"/>
  <c r="V8" i="11" s="1"/>
  <c r="W8" i="11" s="1"/>
  <c r="U7" i="11"/>
  <c r="U15" i="11"/>
  <c r="V15" i="11" s="1"/>
  <c r="W15" i="11" s="1"/>
  <c r="U9" i="11"/>
  <c r="U10" i="11"/>
  <c r="V10" i="11" s="1"/>
  <c r="W10" i="11" s="1"/>
  <c r="U11" i="11"/>
  <c r="U5" i="11"/>
  <c r="V5" i="11" s="1"/>
  <c r="W5" i="11" s="1"/>
  <c r="U3" i="11"/>
  <c r="V3" i="11" s="1"/>
  <c r="U12" i="11"/>
  <c r="V12" i="11" s="1"/>
  <c r="W12" i="11" s="1"/>
  <c r="U4" i="11"/>
  <c r="V11" i="11"/>
  <c r="W11" i="11" s="1"/>
  <c r="V7" i="11"/>
  <c r="W7" i="11" s="1"/>
  <c r="V14" i="11"/>
  <c r="W14" i="11" s="1"/>
  <c r="V9" i="11"/>
  <c r="W9" i="11" s="1"/>
  <c r="U6" i="11"/>
  <c r="V6" i="11" s="1"/>
  <c r="W6" i="11" s="1"/>
  <c r="V4" i="11"/>
  <c r="W4" i="11" s="1"/>
  <c r="I3" i="9"/>
  <c r="J3" i="9" s="1"/>
  <c r="H23" i="9"/>
  <c r="H21" i="9"/>
  <c r="H19" i="9"/>
  <c r="H17" i="9"/>
  <c r="H15" i="9"/>
  <c r="H13" i="9"/>
  <c r="H11" i="9"/>
  <c r="H9" i="9"/>
  <c r="H7" i="9"/>
  <c r="H5" i="9"/>
  <c r="F202" i="8"/>
  <c r="F204" i="8"/>
  <c r="F206" i="8"/>
  <c r="F208" i="8"/>
  <c r="F210" i="8"/>
  <c r="F212" i="8"/>
  <c r="F214" i="8"/>
  <c r="F216" i="8"/>
  <c r="F218" i="8"/>
  <c r="F220" i="8"/>
  <c r="F222" i="8"/>
  <c r="F224" i="8"/>
  <c r="F226" i="8"/>
  <c r="F228" i="8"/>
  <c r="F230" i="8"/>
  <c r="F232" i="8"/>
  <c r="F234" i="8"/>
  <c r="F236" i="8"/>
  <c r="F238" i="8"/>
  <c r="F240" i="8"/>
  <c r="F203" i="8"/>
  <c r="F205" i="8"/>
  <c r="F207" i="8"/>
  <c r="F209" i="8"/>
  <c r="F211" i="8"/>
  <c r="F213" i="8"/>
  <c r="F215" i="8"/>
  <c r="F217" i="8"/>
  <c r="F219" i="8"/>
  <c r="F221" i="8"/>
  <c r="F223" i="8"/>
  <c r="F225" i="8"/>
  <c r="F227" i="8"/>
  <c r="F229" i="8"/>
  <c r="F231" i="8"/>
  <c r="F233" i="8"/>
  <c r="F235" i="8"/>
  <c r="F237" i="8"/>
  <c r="F239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K204" i="8"/>
  <c r="K206" i="8"/>
  <c r="K208" i="8"/>
  <c r="K210" i="8"/>
  <c r="K212" i="8"/>
  <c r="K214" i="8"/>
  <c r="K216" i="8"/>
  <c r="K218" i="8"/>
  <c r="K220" i="8"/>
  <c r="K222" i="8"/>
  <c r="K224" i="8"/>
  <c r="K226" i="8"/>
  <c r="K228" i="8"/>
  <c r="K230" i="8"/>
  <c r="K232" i="8"/>
  <c r="K234" i="8"/>
  <c r="K236" i="8"/>
  <c r="K238" i="8"/>
  <c r="K240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202" i="8"/>
  <c r="R24" i="11" l="1"/>
  <c r="R26" i="11" s="1"/>
  <c r="W3" i="11"/>
  <c r="V16" i="11"/>
  <c r="W16" i="11"/>
  <c r="I5" i="9"/>
  <c r="J5" i="9" s="1"/>
  <c r="I9" i="9"/>
  <c r="J9" i="9" s="1"/>
  <c r="I13" i="9"/>
  <c r="J13" i="9" s="1"/>
  <c r="I17" i="9"/>
  <c r="J17" i="9" s="1"/>
  <c r="I21" i="9"/>
  <c r="J21" i="9" s="1"/>
  <c r="I7" i="9"/>
  <c r="J7" i="9" s="1"/>
  <c r="I11" i="9"/>
  <c r="J11" i="9" s="1"/>
  <c r="I15" i="9"/>
  <c r="J15" i="9" s="1"/>
  <c r="I19" i="9"/>
  <c r="J19" i="9" s="1"/>
  <c r="I23" i="9"/>
  <c r="J23" i="9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4" i="8"/>
  <c r="K186" i="8"/>
  <c r="K188" i="8"/>
  <c r="K190" i="8"/>
  <c r="K192" i="8"/>
  <c r="K194" i="8"/>
  <c r="K196" i="8"/>
  <c r="K198" i="8"/>
  <c r="K200" i="8"/>
  <c r="K183" i="8"/>
  <c r="K185" i="8"/>
  <c r="K187" i="8"/>
  <c r="K189" i="8"/>
  <c r="K191" i="8"/>
  <c r="K193" i="8"/>
  <c r="K195" i="8"/>
  <c r="K197" i="8"/>
  <c r="K199" i="8"/>
  <c r="K201" i="8"/>
  <c r="K2" i="8"/>
  <c r="F64" i="8" l="1"/>
  <c r="F66" i="8"/>
  <c r="F68" i="8"/>
  <c r="F70" i="8"/>
  <c r="F72" i="8"/>
  <c r="F74" i="8"/>
  <c r="F76" i="8"/>
  <c r="F78" i="8"/>
  <c r="F80" i="8"/>
  <c r="F82" i="8"/>
  <c r="F84" i="8"/>
  <c r="F86" i="8"/>
  <c r="F88" i="8"/>
  <c r="F90" i="8"/>
  <c r="F92" i="8"/>
  <c r="F94" i="8"/>
  <c r="F96" i="8"/>
  <c r="F98" i="8"/>
  <c r="F100" i="8"/>
  <c r="F63" i="8"/>
  <c r="F65" i="8"/>
  <c r="F67" i="8"/>
  <c r="F69" i="8"/>
  <c r="F71" i="8"/>
  <c r="F73" i="8"/>
  <c r="F75" i="8"/>
  <c r="F77" i="8"/>
  <c r="F79" i="8"/>
  <c r="F81" i="8"/>
  <c r="F83" i="8"/>
  <c r="F85" i="8"/>
  <c r="F87" i="8"/>
  <c r="F89" i="8"/>
  <c r="F91" i="8"/>
  <c r="F93" i="8"/>
  <c r="F95" i="8"/>
  <c r="F97" i="8"/>
  <c r="F99" i="8"/>
  <c r="F101" i="8"/>
  <c r="F7" i="8"/>
  <c r="F8" i="8"/>
  <c r="F11" i="8"/>
  <c r="F14" i="8"/>
  <c r="F17" i="8"/>
  <c r="F19" i="8"/>
  <c r="F20" i="8"/>
  <c r="F21" i="8"/>
  <c r="F22" i="8"/>
  <c r="F23" i="8"/>
  <c r="F24" i="8"/>
  <c r="F25" i="8"/>
  <c r="F27" i="8"/>
  <c r="F28" i="8"/>
  <c r="F30" i="8"/>
  <c r="F31" i="8"/>
  <c r="F32" i="8"/>
  <c r="F34" i="8"/>
  <c r="F37" i="8"/>
  <c r="F38" i="8"/>
  <c r="F39" i="8"/>
  <c r="F42" i="8"/>
  <c r="F43" i="8"/>
  <c r="F44" i="8"/>
  <c r="F45" i="8"/>
  <c r="F46" i="8"/>
  <c r="F47" i="8"/>
  <c r="F48" i="8"/>
  <c r="F49" i="8"/>
  <c r="F50" i="8"/>
  <c r="F51" i="8"/>
  <c r="F103" i="8"/>
  <c r="F104" i="8"/>
  <c r="F105" i="8"/>
  <c r="F106" i="8"/>
  <c r="F108" i="8"/>
  <c r="F109" i="8"/>
  <c r="F111" i="8"/>
  <c r="F114" i="8"/>
  <c r="F120" i="8"/>
  <c r="F121" i="8"/>
  <c r="F122" i="8"/>
  <c r="F123" i="8"/>
  <c r="F124" i="8"/>
  <c r="F126" i="8"/>
  <c r="F127" i="8"/>
  <c r="F128" i="8"/>
  <c r="F130" i="8"/>
  <c r="F131" i="8"/>
  <c r="F132" i="8"/>
  <c r="F133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80" i="8"/>
  <c r="F181" i="8"/>
  <c r="F182" i="8"/>
  <c r="F184" i="8"/>
  <c r="F186" i="8"/>
  <c r="F188" i="8"/>
  <c r="F190" i="8"/>
  <c r="F192" i="8"/>
  <c r="F194" i="8"/>
  <c r="F196" i="8"/>
  <c r="F198" i="8"/>
  <c r="F200" i="8"/>
  <c r="F173" i="8"/>
  <c r="F174" i="8"/>
  <c r="F175" i="8"/>
  <c r="F2" i="8"/>
  <c r="F3" i="8"/>
  <c r="F4" i="8"/>
  <c r="F5" i="8"/>
  <c r="F6" i="8"/>
  <c r="F9" i="8"/>
  <c r="F10" i="8"/>
  <c r="F12" i="8"/>
  <c r="F13" i="8"/>
  <c r="F15" i="8"/>
  <c r="F16" i="8"/>
  <c r="F18" i="8"/>
  <c r="F26" i="8"/>
  <c r="F29" i="8"/>
  <c r="F33" i="8"/>
  <c r="F35" i="8"/>
  <c r="F36" i="8"/>
  <c r="F40" i="8"/>
  <c r="F41" i="8"/>
  <c r="F52" i="8"/>
  <c r="F53" i="8"/>
  <c r="F54" i="8"/>
  <c r="F55" i="8"/>
  <c r="F56" i="8"/>
  <c r="F57" i="8"/>
  <c r="F58" i="8"/>
  <c r="F59" i="8"/>
  <c r="F60" i="8"/>
  <c r="F61" i="8"/>
  <c r="F102" i="8"/>
  <c r="F107" i="8"/>
  <c r="F110" i="8"/>
  <c r="F112" i="8"/>
  <c r="F113" i="8"/>
  <c r="F115" i="8"/>
  <c r="F116" i="8"/>
  <c r="F117" i="8"/>
  <c r="F118" i="8"/>
  <c r="F119" i="8"/>
  <c r="F125" i="8"/>
  <c r="F129" i="8"/>
  <c r="F134" i="8"/>
  <c r="F135" i="8"/>
  <c r="F136" i="8"/>
  <c r="F137" i="8"/>
  <c r="F138" i="8"/>
  <c r="F139" i="8"/>
  <c r="F140" i="8"/>
  <c r="F141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6" i="8"/>
  <c r="F177" i="8"/>
  <c r="F178" i="8"/>
  <c r="F179" i="8"/>
  <c r="F183" i="8"/>
  <c r="F185" i="8"/>
  <c r="F187" i="8"/>
  <c r="F189" i="8"/>
  <c r="F191" i="8"/>
  <c r="F193" i="8"/>
  <c r="F195" i="8"/>
  <c r="F197" i="8"/>
  <c r="F199" i="8"/>
  <c r="F201" i="8"/>
  <c r="F62" i="8"/>
  <c r="D22" i="7"/>
</calcChain>
</file>

<file path=xl/sharedStrings.xml><?xml version="1.0" encoding="utf-8"?>
<sst xmlns="http://schemas.openxmlformats.org/spreadsheetml/2006/main" count="3026" uniqueCount="194">
  <si>
    <t>11/13/08 LUSUKI Direct seeding at E.E. Wilson with North Albany Middle School</t>
  </si>
  <si>
    <t>seed source: Clarks</t>
  </si>
  <si>
    <t>plot #</t>
  </si>
  <si>
    <t>ground burned?</t>
  </si>
  <si>
    <t>Plot</t>
  </si>
  <si>
    <t>Scarified</t>
  </si>
  <si>
    <t>Germinants</t>
  </si>
  <si>
    <t>yes</t>
  </si>
  <si>
    <t>no</t>
  </si>
  <si>
    <t>Seeded</t>
  </si>
  <si>
    <t>Not sure how many were seeded/plot</t>
  </si>
  <si>
    <t>Not sure if count is leaves or plants</t>
  </si>
  <si>
    <t>month seeded</t>
  </si>
  <si>
    <t>Nov</t>
  </si>
  <si>
    <t>Month seeded</t>
  </si>
  <si>
    <t>Fall</t>
  </si>
  <si>
    <t>seeded</t>
  </si>
  <si>
    <t>A</t>
  </si>
  <si>
    <t>B</t>
  </si>
  <si>
    <t>paired</t>
  </si>
  <si>
    <t>fall</t>
  </si>
  <si>
    <t>year sampled</t>
  </si>
  <si>
    <t>No</t>
  </si>
  <si>
    <t>Yes</t>
  </si>
  <si>
    <t>Dec</t>
  </si>
  <si>
    <t xml:space="preserve">no </t>
  </si>
  <si>
    <t>source</t>
  </si>
  <si>
    <t>EE wilson</t>
  </si>
  <si>
    <t>Source</t>
  </si>
  <si>
    <t>Raindance</t>
  </si>
  <si>
    <t>Fitton Green</t>
  </si>
  <si>
    <t>Philomath Praire</t>
  </si>
  <si>
    <t>Starck</t>
  </si>
  <si>
    <t>Pigeon Butte</t>
  </si>
  <si>
    <t>Isabelle</t>
  </si>
  <si>
    <t>ID</t>
  </si>
  <si>
    <t>proportion</t>
  </si>
  <si>
    <t>SiteID</t>
  </si>
  <si>
    <t>Bellfountain</t>
  </si>
  <si>
    <t>Ft. Hoskins</t>
  </si>
  <si>
    <t>sd</t>
  </si>
  <si>
    <t>sp</t>
  </si>
  <si>
    <t>Bellfountain2010</t>
  </si>
  <si>
    <t>EE wilson2008</t>
  </si>
  <si>
    <t>Fitton Green2009</t>
  </si>
  <si>
    <t>Fitton Green2010</t>
  </si>
  <si>
    <t>Ft. Hoskins2010</t>
  </si>
  <si>
    <t>Isabelle2000</t>
  </si>
  <si>
    <t>Philomath Praire2010</t>
  </si>
  <si>
    <t>Pigeon Butte2003</t>
  </si>
  <si>
    <t>Pigeon Butte2010</t>
  </si>
  <si>
    <t>Raindance2010</t>
  </si>
  <si>
    <t>Starck2003</t>
  </si>
  <si>
    <t>year</t>
  </si>
  <si>
    <t>Row Labels</t>
  </si>
  <si>
    <t>Grand Total</t>
  </si>
  <si>
    <t xml:space="preserve">Cohen's d - based on prop </t>
  </si>
  <si>
    <t>n-1</t>
  </si>
  <si>
    <t>1W</t>
  </si>
  <si>
    <t>1E</t>
  </si>
  <si>
    <t>2W</t>
  </si>
  <si>
    <t>2E</t>
  </si>
  <si>
    <t>3W</t>
  </si>
  <si>
    <t>3E</t>
  </si>
  <si>
    <t>4W</t>
  </si>
  <si>
    <t>4E</t>
  </si>
  <si>
    <t>5W</t>
  </si>
  <si>
    <t>5E</t>
  </si>
  <si>
    <t>6W</t>
  </si>
  <si>
    <t>6E</t>
  </si>
  <si>
    <t>7W</t>
  </si>
  <si>
    <t>7E</t>
  </si>
  <si>
    <t>8W</t>
  </si>
  <si>
    <t>8E</t>
  </si>
  <si>
    <t>9W</t>
  </si>
  <si>
    <t>9E</t>
  </si>
  <si>
    <t>10W</t>
  </si>
  <si>
    <t>10E</t>
  </si>
  <si>
    <t>11W</t>
  </si>
  <si>
    <t>11E</t>
  </si>
  <si>
    <t>12W</t>
  </si>
  <si>
    <t>12E</t>
  </si>
  <si>
    <t>13W</t>
  </si>
  <si>
    <t>13E</t>
  </si>
  <si>
    <t>14W</t>
  </si>
  <si>
    <t>14E</t>
  </si>
  <si>
    <t>15W</t>
  </si>
  <si>
    <t>15E</t>
  </si>
  <si>
    <t>16W</t>
  </si>
  <si>
    <t>16E</t>
  </si>
  <si>
    <t>17W</t>
  </si>
  <si>
    <t>17E</t>
  </si>
  <si>
    <t>18W</t>
  </si>
  <si>
    <t>18E</t>
  </si>
  <si>
    <t>19W</t>
  </si>
  <si>
    <t>19E</t>
  </si>
  <si>
    <t>20W</t>
  </si>
  <si>
    <t>20E</t>
  </si>
  <si>
    <t>51W</t>
  </si>
  <si>
    <t>51E</t>
  </si>
  <si>
    <t>52W</t>
  </si>
  <si>
    <t>52E</t>
  </si>
  <si>
    <t>53W</t>
  </si>
  <si>
    <t>53E</t>
  </si>
  <si>
    <t>54W</t>
  </si>
  <si>
    <t>54E</t>
  </si>
  <si>
    <t>55W</t>
  </si>
  <si>
    <t>55E</t>
  </si>
  <si>
    <t>56W</t>
  </si>
  <si>
    <t>56E</t>
  </si>
  <si>
    <t>57W</t>
  </si>
  <si>
    <t>57E</t>
  </si>
  <si>
    <t>58W</t>
  </si>
  <si>
    <t>58E</t>
  </si>
  <si>
    <t>59W</t>
  </si>
  <si>
    <t>59E</t>
  </si>
  <si>
    <t>60W</t>
  </si>
  <si>
    <t>60E</t>
  </si>
  <si>
    <t>January</t>
  </si>
  <si>
    <t>Coble (Turtle Swale)</t>
  </si>
  <si>
    <t>Coble2002</t>
  </si>
  <si>
    <t>Coble2003</t>
  </si>
  <si>
    <t>Count of proportion</t>
  </si>
  <si>
    <t>Cobel2003</t>
  </si>
  <si>
    <t>mean</t>
  </si>
  <si>
    <t>Cohen's d - based on #</t>
  </si>
  <si>
    <t>n</t>
  </si>
  <si>
    <t>mean(scar) x1</t>
  </si>
  <si>
    <t>mean(noscar) x2</t>
  </si>
  <si>
    <t>d</t>
  </si>
  <si>
    <t>StdDev of proportion</t>
  </si>
  <si>
    <t>Average of proportion</t>
  </si>
  <si>
    <t>r</t>
  </si>
  <si>
    <t>BF</t>
  </si>
  <si>
    <t>EE</t>
  </si>
  <si>
    <t>FG</t>
  </si>
  <si>
    <t>FH</t>
  </si>
  <si>
    <t>IS</t>
  </si>
  <si>
    <t>PP</t>
  </si>
  <si>
    <t>PB10</t>
  </si>
  <si>
    <t>R10</t>
  </si>
  <si>
    <t>C02</t>
  </si>
  <si>
    <t>C03</t>
  </si>
  <si>
    <t>PB03</t>
  </si>
  <si>
    <t>R output</t>
  </si>
  <si>
    <t>w = weights for effect sizes = 1/r</t>
  </si>
  <si>
    <t>combined effect</t>
  </si>
  <si>
    <t>se(combined effect)</t>
  </si>
  <si>
    <t>Plot #</t>
  </si>
  <si>
    <t>Green S</t>
  </si>
  <si>
    <t>Green US</t>
  </si>
  <si>
    <t>US = not scarified, S = scarified</t>
  </si>
  <si>
    <t>30 seeds per plot</t>
  </si>
  <si>
    <t>Green Oaks</t>
  </si>
  <si>
    <t>GO</t>
  </si>
  <si>
    <t>z</t>
  </si>
  <si>
    <t>1-tailed p</t>
  </si>
  <si>
    <t>&lt;0.0001</t>
  </si>
  <si>
    <t xml:space="preserve">2-tailed p </t>
  </si>
  <si>
    <t>&lt; 0.0001</t>
  </si>
  <si>
    <t>j</t>
  </si>
  <si>
    <t>n(scar)</t>
  </si>
  <si>
    <t>n(noscar)</t>
  </si>
  <si>
    <t>S03</t>
  </si>
  <si>
    <t>sd(scar)</t>
  </si>
  <si>
    <t>sd(noscar)</t>
  </si>
  <si>
    <t>v</t>
  </si>
  <si>
    <t>w</t>
  </si>
  <si>
    <t>wd</t>
  </si>
  <si>
    <t>đ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</si>
  <si>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d</t>
    </r>
  </si>
  <si>
    <r>
      <t>Q</t>
    </r>
    <r>
      <rPr>
        <vertAlign val="subscript"/>
        <sz val="11"/>
        <color theme="1"/>
        <rFont val="Calibri"/>
        <family val="2"/>
        <scheme val="minor"/>
      </rPr>
      <t>w</t>
    </r>
  </si>
  <si>
    <t>d - đ</t>
  </si>
  <si>
    <t>(d - đ)^2</t>
  </si>
  <si>
    <r>
      <t>w(d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</si>
  <si>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df</t>
  </si>
  <si>
    <t>Ewij</t>
  </si>
  <si>
    <t>G&amp;H's d mean</t>
  </si>
  <si>
    <t>p-value</t>
  </si>
  <si>
    <t>confint</t>
  </si>
  <si>
    <t>x2 p</t>
  </si>
  <si>
    <r>
      <t xml:space="preserve">confint </t>
    </r>
    <r>
      <rPr>
        <sz val="11"/>
        <color theme="1"/>
        <rFont val="Calibri"/>
        <family val="2"/>
      </rPr>
      <t>đ</t>
    </r>
  </si>
  <si>
    <t>t a=0.05, 12df</t>
  </si>
  <si>
    <t>T</t>
  </si>
  <si>
    <t>Z</t>
  </si>
  <si>
    <t>z a0=0.05</t>
  </si>
  <si>
    <t>confint đ</t>
  </si>
  <si>
    <t>mean diff</t>
  </si>
  <si>
    <t>diff x1 - x2</t>
  </si>
  <si>
    <r>
      <t>Q</t>
    </r>
    <r>
      <rPr>
        <vertAlign val="subscript"/>
        <sz val="11"/>
        <color theme="1"/>
        <rFont val="Calibri"/>
        <family val="2"/>
        <scheme val="minor"/>
      </rPr>
      <t>B</t>
    </r>
  </si>
  <si>
    <t>w(d-d)^2</t>
  </si>
  <si>
    <t>turtle swale 02</t>
  </si>
  <si>
    <t>turtle swale 03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</si>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</sst>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/>
    <xf numFmtId="0" fontId="2" fillId="0" borderId="0" xfId="1" applyFont="1" applyAlignment="1">
      <alignment horizontal="left"/>
    </xf>
    <xf numFmtId="0" fontId="1" fillId="0" borderId="0" xfId="1" applyAlignment="1">
      <alignment horizontal="left"/>
    </xf>
    <xf numFmtId="164" fontId="1" fillId="0" borderId="0" xfId="1" applyNumberFormat="1"/>
    <xf numFmtId="0" fontId="0" fillId="0" borderId="0" xfId="0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 wrapText="1"/>
    </xf>
    <xf numFmtId="0" fontId="1" fillId="0" borderId="0" xfId="1" applyBorder="1" applyAlignment="1">
      <alignment horizontal="center" wrapText="1" shrinkToFit="1"/>
    </xf>
    <xf numFmtId="0" fontId="1" fillId="0" borderId="0" xfId="1" applyBorder="1"/>
    <xf numFmtId="0" fontId="0" fillId="0" borderId="0" xfId="0" applyBorder="1"/>
    <xf numFmtId="0" fontId="1" fillId="0" borderId="0" xfId="1" applyAlignment="1">
      <alignment horizontal="left"/>
    </xf>
    <xf numFmtId="0" fontId="1" fillId="0" borderId="1" xfId="1" applyBorder="1"/>
    <xf numFmtId="0" fontId="1" fillId="0" borderId="0" xfId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3" fillId="0" borderId="0" xfId="1" applyFont="1" applyFill="1" applyBorder="1"/>
    <xf numFmtId="0" fontId="3" fillId="0" borderId="0" xfId="1" applyFont="1" applyBorder="1"/>
    <xf numFmtId="0" fontId="0" fillId="0" borderId="0" xfId="0" applyFill="1" applyBorder="1"/>
    <xf numFmtId="0" fontId="1" fillId="0" borderId="0" xfId="1"/>
    <xf numFmtId="0" fontId="1" fillId="0" borderId="0" xfId="1"/>
    <xf numFmtId="0" fontId="1" fillId="0" borderId="0" xfId="1"/>
    <xf numFmtId="0" fontId="1" fillId="0" borderId="0" xfId="1" applyFill="1"/>
    <xf numFmtId="0" fontId="1" fillId="0" borderId="0" xfId="1" applyBorder="1"/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left"/>
    </xf>
    <xf numFmtId="0" fontId="0" fillId="0" borderId="0" xfId="0"/>
    <xf numFmtId="0" fontId="21" fillId="0" borderId="0" xfId="1" applyFont="1" applyBorder="1" applyAlignment="1">
      <alignment horizontal="center" wrapText="1"/>
    </xf>
    <xf numFmtId="0" fontId="0" fillId="0" borderId="0" xfId="0" applyNumberFormat="1"/>
    <xf numFmtId="0" fontId="1" fillId="0" borderId="0" xfId="1" applyBorder="1" applyAlignment="1"/>
    <xf numFmtId="0" fontId="1" fillId="0" borderId="0" xfId="1" applyBorder="1" applyAlignment="1"/>
    <xf numFmtId="0" fontId="1" fillId="0" borderId="0" xfId="1" applyBorder="1" applyAlignment="1"/>
    <xf numFmtId="0" fontId="1" fillId="0" borderId="0" xfId="1"/>
    <xf numFmtId="0" fontId="1" fillId="0" borderId="0" xfId="1" applyBorder="1" applyAlignment="1"/>
    <xf numFmtId="0" fontId="1" fillId="0" borderId="0" xfId="1" applyFill="1" applyBorder="1" applyAlignment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2" fillId="0" borderId="0" xfId="1" applyFont="1" applyFill="1" applyBorder="1"/>
    <xf numFmtId="0" fontId="0" fillId="0" borderId="0" xfId="0" applyAlignment="1">
      <alignment horizontal="left" indent="1"/>
    </xf>
    <xf numFmtId="0" fontId="1" fillId="0" borderId="0" xfId="1"/>
    <xf numFmtId="0" fontId="0" fillId="0" borderId="0" xfId="0"/>
    <xf numFmtId="0" fontId="0" fillId="0" borderId="0" xfId="0" applyAlignment="1">
      <alignment horizontal="left"/>
    </xf>
    <xf numFmtId="0" fontId="1" fillId="0" borderId="0" xfId="1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1" fillId="0" borderId="0" xfId="1" applyFill="1" applyBorder="1" applyAlignment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23" fillId="0" borderId="0" xfId="0" applyFont="1"/>
    <xf numFmtId="0" fontId="0" fillId="33" borderId="0" xfId="0" applyFill="1"/>
    <xf numFmtId="2" fontId="0" fillId="0" borderId="0" xfId="0" applyNumberFormat="1" applyFill="1" applyBorder="1"/>
    <xf numFmtId="0" fontId="1" fillId="33" borderId="0" xfId="1" applyFill="1"/>
    <xf numFmtId="0" fontId="0" fillId="33" borderId="0" xfId="0" applyNumberFormat="1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Note 2" xfId="44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958.616724652777" createdVersion="4" refreshedVersion="4" minRefreshableVersion="3" recordCount="398">
  <cacheSource type="worksheet">
    <worksheetSource ref="A1:K399" sheet="Summary"/>
  </cacheSource>
  <cacheFields count="11">
    <cacheField name="ID" numFmtId="0">
      <sharedItems containsSemiMixedTypes="0" containsString="0" containsNumber="1" containsInteger="1" minValue="1" maxValue="445"/>
    </cacheField>
    <cacheField name="plot #" numFmtId="0">
      <sharedItems containsBlank="1" containsMixedTypes="1" containsNumber="1" containsInteger="1" minValue="1" maxValue="544"/>
    </cacheField>
    <cacheField name="Scarified" numFmtId="0">
      <sharedItems count="5">
        <s v="yes"/>
        <s v="no"/>
        <s v="A"/>
        <s v="B"/>
        <s v="no " u="1"/>
      </sharedItems>
    </cacheField>
    <cacheField name="seeded" numFmtId="0">
      <sharedItems containsSemiMixedTypes="0" containsString="0" containsNumber="1" containsInteger="1" minValue="25" maxValue="250"/>
    </cacheField>
    <cacheField name="Germinants" numFmtId="0">
      <sharedItems containsSemiMixedTypes="0" containsString="0" containsNumber="1" containsInteger="1" minValue="0" maxValue="122"/>
    </cacheField>
    <cacheField name="proportion" numFmtId="0">
      <sharedItems containsSemiMixedTypes="0" containsString="0" containsNumber="1" minValue="0" maxValue="0.8"/>
    </cacheField>
    <cacheField name="month seeded" numFmtId="0">
      <sharedItems containsBlank="1"/>
    </cacheField>
    <cacheField name="paired" numFmtId="0">
      <sharedItems containsBlank="1"/>
    </cacheField>
    <cacheField name="year" numFmtId="0">
      <sharedItems containsSemiMixedTypes="0" containsString="0" containsNumber="1" containsInteger="1" minValue="1998" maxValue="2010"/>
    </cacheField>
    <cacheField name="source" numFmtId="0">
      <sharedItems/>
    </cacheField>
    <cacheField name="SiteID" numFmtId="0">
      <sharedItems count="15">
        <s v="EE wilson2008"/>
        <s v="Raindance2010"/>
        <s v="Fitton Green2009"/>
        <s v="Fitton Green2010"/>
        <s v="Philomath Praire2010"/>
        <s v="Starck2003"/>
        <s v="Pigeon Butte2003"/>
        <s v="Isabelle2000"/>
        <s v="Bellfountain2010"/>
        <s v="Ft. Hoskins2010"/>
        <s v="Pigeon Butte2010"/>
        <s v="Coble2002"/>
        <s v="Coble2003"/>
        <s v="Green Oaks"/>
        <s v="Starck20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n v="1"/>
    <n v="1"/>
    <x v="0"/>
    <n v="25"/>
    <n v="1"/>
    <n v="0.04"/>
    <s v="Nov"/>
    <s v="yes"/>
    <n v="2008"/>
    <s v="EE wilson"/>
    <x v="0"/>
  </r>
  <r>
    <n v="2"/>
    <n v="2"/>
    <x v="0"/>
    <n v="25"/>
    <n v="4"/>
    <n v="0.16"/>
    <s v="Nov"/>
    <s v="yes"/>
    <n v="2008"/>
    <s v="EE wilson"/>
    <x v="0"/>
  </r>
  <r>
    <n v="3"/>
    <n v="3"/>
    <x v="0"/>
    <n v="25"/>
    <n v="0"/>
    <n v="0"/>
    <s v="Nov"/>
    <s v="yes"/>
    <n v="2008"/>
    <s v="EE wilson"/>
    <x v="0"/>
  </r>
  <r>
    <n v="4"/>
    <n v="4"/>
    <x v="0"/>
    <n v="25"/>
    <n v="0"/>
    <n v="0"/>
    <s v="Nov"/>
    <s v="yes"/>
    <n v="2008"/>
    <s v="EE wilson"/>
    <x v="0"/>
  </r>
  <r>
    <n v="5"/>
    <n v="5"/>
    <x v="0"/>
    <n v="25"/>
    <n v="0"/>
    <n v="0"/>
    <s v="Nov"/>
    <s v="yes"/>
    <n v="2008"/>
    <s v="EE wilson"/>
    <x v="0"/>
  </r>
  <r>
    <n v="6"/>
    <n v="6"/>
    <x v="1"/>
    <n v="25"/>
    <n v="3"/>
    <n v="0.12"/>
    <s v="Nov"/>
    <s v="yes"/>
    <n v="2008"/>
    <s v="EE wilson"/>
    <x v="0"/>
  </r>
  <r>
    <n v="7"/>
    <n v="7"/>
    <x v="1"/>
    <n v="25"/>
    <n v="7"/>
    <n v="0.28000000000000003"/>
    <s v="Nov"/>
    <s v="yes"/>
    <n v="2008"/>
    <s v="EE wilson"/>
    <x v="0"/>
  </r>
  <r>
    <n v="8"/>
    <n v="8"/>
    <x v="0"/>
    <n v="25"/>
    <n v="2"/>
    <n v="0.08"/>
    <s v="Nov"/>
    <s v="yes"/>
    <n v="2008"/>
    <s v="EE wilson"/>
    <x v="0"/>
  </r>
  <r>
    <n v="9"/>
    <n v="9"/>
    <x v="0"/>
    <n v="25"/>
    <n v="0"/>
    <n v="0"/>
    <s v="Nov"/>
    <s v="yes"/>
    <n v="2008"/>
    <s v="EE wilson"/>
    <x v="0"/>
  </r>
  <r>
    <n v="10"/>
    <n v="10"/>
    <x v="1"/>
    <n v="25"/>
    <n v="2"/>
    <n v="0.08"/>
    <s v="Nov"/>
    <s v="yes"/>
    <n v="2008"/>
    <s v="EE wilson"/>
    <x v="0"/>
  </r>
  <r>
    <n v="11"/>
    <n v="11"/>
    <x v="0"/>
    <n v="25"/>
    <n v="0"/>
    <n v="0"/>
    <s v="Nov"/>
    <s v="yes"/>
    <n v="2008"/>
    <s v="EE wilson"/>
    <x v="0"/>
  </r>
  <r>
    <n v="12"/>
    <n v="12"/>
    <x v="0"/>
    <n v="25"/>
    <n v="1"/>
    <n v="0.04"/>
    <s v="Nov"/>
    <s v="yes"/>
    <n v="2008"/>
    <s v="EE wilson"/>
    <x v="0"/>
  </r>
  <r>
    <n v="13"/>
    <n v="13"/>
    <x v="1"/>
    <n v="25"/>
    <n v="5"/>
    <n v="0.2"/>
    <s v="Nov"/>
    <s v="yes"/>
    <n v="2008"/>
    <s v="EE wilson"/>
    <x v="0"/>
  </r>
  <r>
    <n v="14"/>
    <n v="14"/>
    <x v="0"/>
    <n v="25"/>
    <n v="0"/>
    <n v="0"/>
    <s v="Nov"/>
    <s v="yes"/>
    <n v="2008"/>
    <s v="EE wilson"/>
    <x v="0"/>
  </r>
  <r>
    <n v="15"/>
    <n v="15"/>
    <x v="0"/>
    <n v="25"/>
    <n v="0"/>
    <n v="0"/>
    <s v="Nov"/>
    <s v="yes"/>
    <n v="2008"/>
    <s v="EE wilson"/>
    <x v="0"/>
  </r>
  <r>
    <n v="16"/>
    <n v="16"/>
    <x v="1"/>
    <n v="25"/>
    <n v="7"/>
    <n v="0.28000000000000003"/>
    <s v="Nov"/>
    <s v="yes"/>
    <n v="2008"/>
    <s v="EE wilson"/>
    <x v="0"/>
  </r>
  <r>
    <n v="17"/>
    <n v="17"/>
    <x v="0"/>
    <n v="25"/>
    <n v="0"/>
    <n v="0"/>
    <s v="Nov"/>
    <s v="yes"/>
    <n v="2008"/>
    <s v="EE wilson"/>
    <x v="0"/>
  </r>
  <r>
    <n v="18"/>
    <n v="18"/>
    <x v="1"/>
    <n v="25"/>
    <n v="2"/>
    <n v="0.08"/>
    <s v="Nov"/>
    <s v="yes"/>
    <n v="2008"/>
    <s v="EE wilson"/>
    <x v="0"/>
  </r>
  <r>
    <n v="19"/>
    <n v="19"/>
    <x v="1"/>
    <n v="25"/>
    <n v="1"/>
    <n v="0.04"/>
    <s v="Nov"/>
    <s v="yes"/>
    <n v="2008"/>
    <s v="EE wilson"/>
    <x v="0"/>
  </r>
  <r>
    <n v="20"/>
    <n v="20"/>
    <x v="1"/>
    <n v="25"/>
    <n v="1"/>
    <n v="0.04"/>
    <s v="Nov"/>
    <s v="yes"/>
    <n v="2008"/>
    <s v="EE wilson"/>
    <x v="0"/>
  </r>
  <r>
    <n v="21"/>
    <n v="21"/>
    <x v="1"/>
    <n v="25"/>
    <n v="10"/>
    <n v="0.4"/>
    <s v="Nov"/>
    <s v="yes"/>
    <n v="2008"/>
    <s v="EE wilson"/>
    <x v="0"/>
  </r>
  <r>
    <n v="22"/>
    <n v="22"/>
    <x v="1"/>
    <n v="25"/>
    <n v="0"/>
    <n v="0"/>
    <s v="Nov"/>
    <s v="yes"/>
    <n v="2008"/>
    <s v="EE wilson"/>
    <x v="0"/>
  </r>
  <r>
    <n v="23"/>
    <n v="23"/>
    <x v="1"/>
    <n v="25"/>
    <n v="5"/>
    <n v="0.2"/>
    <s v="Nov"/>
    <s v="yes"/>
    <n v="2008"/>
    <s v="EE wilson"/>
    <x v="0"/>
  </r>
  <r>
    <n v="24"/>
    <n v="24"/>
    <x v="1"/>
    <n v="25"/>
    <n v="6"/>
    <n v="0.24"/>
    <s v="Nov"/>
    <s v="yes"/>
    <n v="2008"/>
    <s v="EE wilson"/>
    <x v="0"/>
  </r>
  <r>
    <n v="25"/>
    <n v="25"/>
    <x v="0"/>
    <n v="25"/>
    <n v="0"/>
    <n v="0"/>
    <s v="Nov"/>
    <s v="yes"/>
    <n v="2008"/>
    <s v="EE wilson"/>
    <x v="0"/>
  </r>
  <r>
    <n v="26"/>
    <n v="26"/>
    <x v="1"/>
    <n v="25"/>
    <n v="0"/>
    <n v="0"/>
    <s v="Nov"/>
    <s v="yes"/>
    <n v="2008"/>
    <s v="EE wilson"/>
    <x v="0"/>
  </r>
  <r>
    <n v="27"/>
    <n v="27"/>
    <x v="1"/>
    <n v="25"/>
    <n v="1"/>
    <n v="0.04"/>
    <s v="Nov"/>
    <s v="yes"/>
    <n v="2008"/>
    <s v="EE wilson"/>
    <x v="0"/>
  </r>
  <r>
    <n v="28"/>
    <n v="28"/>
    <x v="0"/>
    <n v="25"/>
    <n v="0"/>
    <n v="0"/>
    <s v="Nov"/>
    <s v="yes"/>
    <n v="2008"/>
    <s v="EE wilson"/>
    <x v="0"/>
  </r>
  <r>
    <n v="29"/>
    <n v="29"/>
    <x v="1"/>
    <n v="25"/>
    <n v="3"/>
    <n v="0.12"/>
    <s v="Nov"/>
    <s v="yes"/>
    <n v="2008"/>
    <s v="EE wilson"/>
    <x v="0"/>
  </r>
  <r>
    <n v="30"/>
    <n v="30"/>
    <x v="1"/>
    <n v="25"/>
    <n v="1"/>
    <n v="0.04"/>
    <s v="Nov"/>
    <s v="yes"/>
    <n v="2008"/>
    <s v="EE wilson"/>
    <x v="0"/>
  </r>
  <r>
    <n v="31"/>
    <n v="31"/>
    <x v="1"/>
    <n v="25"/>
    <n v="2"/>
    <n v="0.08"/>
    <s v="Nov"/>
    <s v="yes"/>
    <n v="2008"/>
    <s v="EE wilson"/>
    <x v="0"/>
  </r>
  <r>
    <n v="32"/>
    <n v="32"/>
    <x v="0"/>
    <n v="25"/>
    <n v="1"/>
    <n v="0.04"/>
    <s v="Nov"/>
    <s v="yes"/>
    <n v="2008"/>
    <s v="EE wilson"/>
    <x v="0"/>
  </r>
  <r>
    <n v="33"/>
    <n v="33"/>
    <x v="1"/>
    <n v="25"/>
    <n v="0"/>
    <n v="0"/>
    <s v="Nov"/>
    <s v="yes"/>
    <n v="2008"/>
    <s v="EE wilson"/>
    <x v="0"/>
  </r>
  <r>
    <n v="34"/>
    <n v="34"/>
    <x v="0"/>
    <n v="25"/>
    <n v="9"/>
    <n v="0.36"/>
    <s v="Nov"/>
    <s v="yes"/>
    <n v="2008"/>
    <s v="EE wilson"/>
    <x v="0"/>
  </r>
  <r>
    <n v="35"/>
    <n v="35"/>
    <x v="0"/>
    <n v="25"/>
    <n v="13"/>
    <n v="0.52"/>
    <s v="Nov"/>
    <s v="yes"/>
    <n v="2008"/>
    <s v="EE wilson"/>
    <x v="0"/>
  </r>
  <r>
    <n v="36"/>
    <n v="36"/>
    <x v="1"/>
    <n v="25"/>
    <n v="0"/>
    <n v="0"/>
    <s v="Nov"/>
    <s v="yes"/>
    <n v="2008"/>
    <s v="EE wilson"/>
    <x v="0"/>
  </r>
  <r>
    <n v="37"/>
    <n v="37"/>
    <x v="1"/>
    <n v="25"/>
    <n v="3"/>
    <n v="0.12"/>
    <s v="Nov"/>
    <s v="yes"/>
    <n v="2008"/>
    <s v="EE wilson"/>
    <x v="0"/>
  </r>
  <r>
    <n v="38"/>
    <n v="38"/>
    <x v="1"/>
    <n v="25"/>
    <n v="1"/>
    <n v="0.04"/>
    <s v="Nov"/>
    <s v="yes"/>
    <n v="2008"/>
    <s v="EE wilson"/>
    <x v="0"/>
  </r>
  <r>
    <n v="39"/>
    <n v="39"/>
    <x v="0"/>
    <n v="25"/>
    <n v="1"/>
    <n v="0.04"/>
    <s v="Nov"/>
    <s v="yes"/>
    <n v="2008"/>
    <s v="EE wilson"/>
    <x v="0"/>
  </r>
  <r>
    <n v="40"/>
    <n v="40"/>
    <x v="0"/>
    <n v="25"/>
    <n v="0"/>
    <n v="0"/>
    <s v="Nov"/>
    <s v="yes"/>
    <n v="2008"/>
    <s v="EE wilson"/>
    <x v="0"/>
  </r>
  <r>
    <n v="41"/>
    <n v="2"/>
    <x v="1"/>
    <n v="250"/>
    <n v="41"/>
    <n v="0.16400000000000001"/>
    <s v="Fall"/>
    <s v="yes"/>
    <n v="2010"/>
    <s v="Raindance"/>
    <x v="1"/>
  </r>
  <r>
    <n v="42"/>
    <n v="4"/>
    <x v="1"/>
    <n v="250"/>
    <n v="29"/>
    <n v="0.11600000000000001"/>
    <s v="Fall"/>
    <s v="yes"/>
    <n v="2010"/>
    <s v="Raindance"/>
    <x v="1"/>
  </r>
  <r>
    <n v="43"/>
    <n v="8"/>
    <x v="1"/>
    <n v="250"/>
    <n v="39"/>
    <n v="0.156"/>
    <s v="Fall"/>
    <s v="yes"/>
    <n v="2010"/>
    <s v="Raindance"/>
    <x v="1"/>
  </r>
  <r>
    <n v="44"/>
    <n v="10"/>
    <x v="1"/>
    <n v="250"/>
    <n v="21"/>
    <n v="8.4000000000000005E-2"/>
    <s v="Fall"/>
    <s v="yes"/>
    <n v="2010"/>
    <s v="Raindance"/>
    <x v="1"/>
  </r>
  <r>
    <n v="45"/>
    <n v="11"/>
    <x v="1"/>
    <n v="250"/>
    <n v="24"/>
    <n v="9.6000000000000002E-2"/>
    <s v="Fall"/>
    <s v="yes"/>
    <n v="2010"/>
    <s v="Raindance"/>
    <x v="1"/>
  </r>
  <r>
    <n v="46"/>
    <n v="12"/>
    <x v="1"/>
    <n v="250"/>
    <n v="52"/>
    <n v="0.20799999999999999"/>
    <s v="Fall"/>
    <s v="yes"/>
    <n v="2010"/>
    <s v="Raindance"/>
    <x v="1"/>
  </r>
  <r>
    <n v="47"/>
    <n v="13"/>
    <x v="1"/>
    <n v="250"/>
    <n v="59"/>
    <n v="0.23599999999999999"/>
    <s v="Fall"/>
    <s v="yes"/>
    <n v="2010"/>
    <s v="Raindance"/>
    <x v="1"/>
  </r>
  <r>
    <n v="48"/>
    <n v="15"/>
    <x v="1"/>
    <n v="250"/>
    <n v="35"/>
    <n v="0.14000000000000001"/>
    <s v="Fall"/>
    <s v="yes"/>
    <n v="2010"/>
    <s v="Raindance"/>
    <x v="1"/>
  </r>
  <r>
    <n v="49"/>
    <n v="17"/>
    <x v="1"/>
    <n v="250"/>
    <n v="60"/>
    <n v="0.24"/>
    <s v="Fall"/>
    <s v="yes"/>
    <n v="2010"/>
    <s v="Raindance"/>
    <x v="1"/>
  </r>
  <r>
    <n v="50"/>
    <n v="19"/>
    <x v="1"/>
    <n v="250"/>
    <n v="29"/>
    <n v="0.11600000000000001"/>
    <s v="Fall"/>
    <s v="yes"/>
    <n v="2010"/>
    <s v="Raindance"/>
    <x v="1"/>
  </r>
  <r>
    <n v="51"/>
    <n v="1"/>
    <x v="0"/>
    <n v="250"/>
    <n v="2"/>
    <n v="8.0000000000000002E-3"/>
    <s v="Fall"/>
    <s v="yes"/>
    <n v="2010"/>
    <s v="Raindance"/>
    <x v="1"/>
  </r>
  <r>
    <n v="52"/>
    <n v="3"/>
    <x v="0"/>
    <n v="250"/>
    <n v="2"/>
    <n v="8.0000000000000002E-3"/>
    <s v="Fall"/>
    <s v="yes"/>
    <n v="2010"/>
    <s v="Raindance"/>
    <x v="1"/>
  </r>
  <r>
    <n v="53"/>
    <n v="5"/>
    <x v="0"/>
    <n v="250"/>
    <n v="3"/>
    <n v="1.2E-2"/>
    <s v="Fall"/>
    <s v="yes"/>
    <n v="2010"/>
    <s v="Raindance"/>
    <x v="1"/>
  </r>
  <r>
    <n v="54"/>
    <n v="6"/>
    <x v="0"/>
    <n v="250"/>
    <n v="3"/>
    <n v="1.2E-2"/>
    <s v="Fall"/>
    <s v="yes"/>
    <n v="2010"/>
    <s v="Raindance"/>
    <x v="1"/>
  </r>
  <r>
    <n v="55"/>
    <n v="7"/>
    <x v="0"/>
    <n v="250"/>
    <n v="2"/>
    <n v="8.0000000000000002E-3"/>
    <s v="Fall"/>
    <s v="yes"/>
    <n v="2010"/>
    <s v="Raindance"/>
    <x v="1"/>
  </r>
  <r>
    <n v="56"/>
    <n v="9"/>
    <x v="0"/>
    <n v="250"/>
    <n v="1"/>
    <n v="4.0000000000000001E-3"/>
    <s v="Fall"/>
    <s v="yes"/>
    <n v="2010"/>
    <s v="Raindance"/>
    <x v="1"/>
  </r>
  <r>
    <n v="57"/>
    <n v="14"/>
    <x v="0"/>
    <n v="250"/>
    <n v="5"/>
    <n v="0.02"/>
    <s v="Fall"/>
    <s v="yes"/>
    <n v="2010"/>
    <s v="Raindance"/>
    <x v="1"/>
  </r>
  <r>
    <n v="58"/>
    <n v="16"/>
    <x v="0"/>
    <n v="250"/>
    <n v="4"/>
    <n v="1.6E-2"/>
    <s v="Fall"/>
    <s v="yes"/>
    <n v="2010"/>
    <s v="Raindance"/>
    <x v="1"/>
  </r>
  <r>
    <n v="59"/>
    <n v="18"/>
    <x v="0"/>
    <n v="250"/>
    <n v="1"/>
    <n v="4.0000000000000001E-3"/>
    <s v="Fall"/>
    <s v="yes"/>
    <n v="2010"/>
    <s v="Raindance"/>
    <x v="1"/>
  </r>
  <r>
    <n v="60"/>
    <n v="20"/>
    <x v="0"/>
    <n v="250"/>
    <n v="0"/>
    <n v="0"/>
    <s v="Fall"/>
    <s v="yes"/>
    <n v="2010"/>
    <s v="Raindance"/>
    <x v="1"/>
  </r>
  <r>
    <n v="61"/>
    <n v="521"/>
    <x v="2"/>
    <n v="25"/>
    <n v="1"/>
    <n v="0.04"/>
    <m/>
    <m/>
    <n v="2009"/>
    <s v="Fitton Green"/>
    <x v="2"/>
  </r>
  <r>
    <n v="62"/>
    <n v="522"/>
    <x v="3"/>
    <n v="25"/>
    <n v="2"/>
    <n v="0.08"/>
    <m/>
    <m/>
    <n v="2009"/>
    <s v="Fitton Green"/>
    <x v="2"/>
  </r>
  <r>
    <n v="63"/>
    <n v="523"/>
    <x v="2"/>
    <n v="25"/>
    <n v="4"/>
    <n v="0.16"/>
    <m/>
    <m/>
    <n v="2009"/>
    <s v="Fitton Green"/>
    <x v="2"/>
  </r>
  <r>
    <n v="64"/>
    <n v="524"/>
    <x v="3"/>
    <n v="25"/>
    <n v="0"/>
    <n v="0"/>
    <m/>
    <m/>
    <n v="2009"/>
    <s v="Fitton Green"/>
    <x v="2"/>
  </r>
  <r>
    <n v="65"/>
    <n v="525"/>
    <x v="2"/>
    <n v="25"/>
    <n v="2"/>
    <n v="0.08"/>
    <m/>
    <m/>
    <n v="2009"/>
    <s v="Fitton Green"/>
    <x v="2"/>
  </r>
  <r>
    <n v="66"/>
    <n v="526"/>
    <x v="3"/>
    <n v="25"/>
    <n v="3"/>
    <n v="0.12"/>
    <m/>
    <m/>
    <n v="2009"/>
    <s v="Fitton Green"/>
    <x v="2"/>
  </r>
  <r>
    <n v="67"/>
    <n v="527"/>
    <x v="2"/>
    <n v="25"/>
    <n v="1"/>
    <n v="0.04"/>
    <m/>
    <m/>
    <n v="2009"/>
    <s v="Fitton Green"/>
    <x v="2"/>
  </r>
  <r>
    <n v="68"/>
    <n v="528"/>
    <x v="3"/>
    <n v="25"/>
    <n v="1"/>
    <n v="0.04"/>
    <m/>
    <m/>
    <n v="2009"/>
    <s v="Fitton Green"/>
    <x v="2"/>
  </r>
  <r>
    <n v="69"/>
    <n v="529"/>
    <x v="2"/>
    <n v="25"/>
    <n v="0"/>
    <n v="0"/>
    <m/>
    <m/>
    <n v="2009"/>
    <s v="Fitton Green"/>
    <x v="2"/>
  </r>
  <r>
    <n v="70"/>
    <n v="530"/>
    <x v="3"/>
    <n v="25"/>
    <n v="2"/>
    <n v="0.08"/>
    <m/>
    <m/>
    <n v="2009"/>
    <s v="Fitton Green"/>
    <x v="2"/>
  </r>
  <r>
    <n v="71"/>
    <n v="531"/>
    <x v="2"/>
    <n v="25"/>
    <n v="1"/>
    <n v="0.04"/>
    <m/>
    <m/>
    <n v="2009"/>
    <s v="Fitton Green"/>
    <x v="2"/>
  </r>
  <r>
    <n v="72"/>
    <n v="535"/>
    <x v="3"/>
    <n v="25"/>
    <n v="0"/>
    <n v="0"/>
    <m/>
    <m/>
    <n v="2009"/>
    <s v="Fitton Green"/>
    <x v="2"/>
  </r>
  <r>
    <n v="73"/>
    <n v="536"/>
    <x v="2"/>
    <n v="25"/>
    <n v="5"/>
    <n v="0.2"/>
    <m/>
    <m/>
    <n v="2009"/>
    <s v="Fitton Green"/>
    <x v="2"/>
  </r>
  <r>
    <n v="74"/>
    <n v="537"/>
    <x v="3"/>
    <n v="25"/>
    <n v="1"/>
    <n v="0.04"/>
    <m/>
    <m/>
    <n v="2009"/>
    <s v="Fitton Green"/>
    <x v="2"/>
  </r>
  <r>
    <n v="75"/>
    <n v="538"/>
    <x v="2"/>
    <n v="25"/>
    <n v="4"/>
    <n v="0.16"/>
    <m/>
    <m/>
    <n v="2009"/>
    <s v="Fitton Green"/>
    <x v="2"/>
  </r>
  <r>
    <n v="76"/>
    <n v="539"/>
    <x v="3"/>
    <n v="25"/>
    <n v="2"/>
    <n v="0.08"/>
    <m/>
    <m/>
    <n v="2009"/>
    <s v="Fitton Green"/>
    <x v="2"/>
  </r>
  <r>
    <n v="77"/>
    <n v="540"/>
    <x v="2"/>
    <n v="25"/>
    <n v="2"/>
    <n v="0.08"/>
    <m/>
    <m/>
    <n v="2009"/>
    <s v="Fitton Green"/>
    <x v="2"/>
  </r>
  <r>
    <n v="78"/>
    <n v="542"/>
    <x v="3"/>
    <n v="25"/>
    <n v="0"/>
    <n v="0"/>
    <m/>
    <m/>
    <n v="2009"/>
    <s v="Fitton Green"/>
    <x v="2"/>
  </r>
  <r>
    <n v="80"/>
    <n v="543"/>
    <x v="2"/>
    <n v="25"/>
    <n v="5"/>
    <n v="0.2"/>
    <m/>
    <m/>
    <n v="2009"/>
    <s v="Fitton Green"/>
    <x v="2"/>
  </r>
  <r>
    <n v="81"/>
    <n v="544"/>
    <x v="3"/>
    <n v="25"/>
    <n v="3"/>
    <n v="0.12"/>
    <m/>
    <m/>
    <n v="2009"/>
    <s v="Fitton Green"/>
    <x v="2"/>
  </r>
  <r>
    <n v="82"/>
    <n v="501"/>
    <x v="2"/>
    <n v="25"/>
    <n v="1"/>
    <n v="0.04"/>
    <m/>
    <m/>
    <n v="2009"/>
    <s v="Fitton Green"/>
    <x v="2"/>
  </r>
  <r>
    <n v="83"/>
    <n v="502"/>
    <x v="3"/>
    <n v="25"/>
    <n v="4"/>
    <n v="0.16"/>
    <m/>
    <m/>
    <n v="2009"/>
    <s v="Fitton Green"/>
    <x v="2"/>
  </r>
  <r>
    <n v="84"/>
    <n v="503"/>
    <x v="2"/>
    <n v="25"/>
    <n v="6"/>
    <n v="0.24"/>
    <m/>
    <m/>
    <n v="2009"/>
    <s v="Fitton Green"/>
    <x v="2"/>
  </r>
  <r>
    <n v="85"/>
    <n v="504"/>
    <x v="3"/>
    <n v="25"/>
    <n v="3"/>
    <n v="0.12"/>
    <m/>
    <m/>
    <n v="2009"/>
    <s v="Fitton Green"/>
    <x v="2"/>
  </r>
  <r>
    <n v="86"/>
    <n v="505"/>
    <x v="2"/>
    <n v="25"/>
    <n v="4"/>
    <n v="0.16"/>
    <m/>
    <m/>
    <n v="2009"/>
    <s v="Fitton Green"/>
    <x v="2"/>
  </r>
  <r>
    <n v="87"/>
    <n v="506"/>
    <x v="3"/>
    <n v="25"/>
    <n v="7"/>
    <n v="0.28000000000000003"/>
    <m/>
    <m/>
    <n v="2009"/>
    <s v="Fitton Green"/>
    <x v="2"/>
  </r>
  <r>
    <n v="88"/>
    <n v="507"/>
    <x v="2"/>
    <n v="25"/>
    <n v="7"/>
    <n v="0.28000000000000003"/>
    <m/>
    <m/>
    <n v="2009"/>
    <s v="Fitton Green"/>
    <x v="2"/>
  </r>
  <r>
    <n v="89"/>
    <n v="508"/>
    <x v="3"/>
    <n v="25"/>
    <n v="5"/>
    <n v="0.2"/>
    <m/>
    <m/>
    <n v="2009"/>
    <s v="Fitton Green"/>
    <x v="2"/>
  </r>
  <r>
    <n v="90"/>
    <n v="509"/>
    <x v="2"/>
    <n v="25"/>
    <n v="11"/>
    <n v="0.44"/>
    <m/>
    <m/>
    <n v="2009"/>
    <s v="Fitton Green"/>
    <x v="2"/>
  </r>
  <r>
    <n v="91"/>
    <n v="510"/>
    <x v="3"/>
    <n v="25"/>
    <n v="8"/>
    <n v="0.32"/>
    <m/>
    <m/>
    <n v="2009"/>
    <s v="Fitton Green"/>
    <x v="2"/>
  </r>
  <r>
    <n v="92"/>
    <n v="511"/>
    <x v="2"/>
    <n v="25"/>
    <n v="11"/>
    <n v="0.44"/>
    <m/>
    <m/>
    <n v="2009"/>
    <s v="Fitton Green"/>
    <x v="2"/>
  </r>
  <r>
    <n v="93"/>
    <n v="512"/>
    <x v="3"/>
    <n v="25"/>
    <n v="7"/>
    <n v="0.28000000000000003"/>
    <m/>
    <m/>
    <n v="2009"/>
    <s v="Fitton Green"/>
    <x v="2"/>
  </r>
  <r>
    <n v="94"/>
    <n v="513"/>
    <x v="2"/>
    <n v="25"/>
    <n v="12"/>
    <n v="0.48"/>
    <m/>
    <m/>
    <n v="2009"/>
    <s v="Fitton Green"/>
    <x v="2"/>
  </r>
  <r>
    <n v="95"/>
    <n v="514"/>
    <x v="3"/>
    <n v="25"/>
    <n v="3"/>
    <n v="0.12"/>
    <m/>
    <m/>
    <n v="2009"/>
    <s v="Fitton Green"/>
    <x v="2"/>
  </r>
  <r>
    <n v="96"/>
    <n v="515"/>
    <x v="2"/>
    <n v="25"/>
    <n v="2"/>
    <n v="0.08"/>
    <m/>
    <m/>
    <n v="2009"/>
    <s v="Fitton Green"/>
    <x v="2"/>
  </r>
  <r>
    <n v="97"/>
    <n v="516"/>
    <x v="3"/>
    <n v="25"/>
    <n v="5"/>
    <n v="0.2"/>
    <m/>
    <m/>
    <n v="2009"/>
    <s v="Fitton Green"/>
    <x v="2"/>
  </r>
  <r>
    <n v="98"/>
    <n v="517"/>
    <x v="2"/>
    <n v="25"/>
    <n v="8"/>
    <n v="0.32"/>
    <m/>
    <m/>
    <n v="2009"/>
    <s v="Fitton Green"/>
    <x v="2"/>
  </r>
  <r>
    <n v="99"/>
    <n v="518"/>
    <x v="3"/>
    <n v="25"/>
    <n v="3"/>
    <n v="0.12"/>
    <m/>
    <m/>
    <n v="2009"/>
    <s v="Fitton Green"/>
    <x v="2"/>
  </r>
  <r>
    <n v="100"/>
    <n v="519"/>
    <x v="2"/>
    <n v="25"/>
    <n v="7"/>
    <n v="0.28000000000000003"/>
    <m/>
    <m/>
    <n v="2009"/>
    <s v="Fitton Green"/>
    <x v="2"/>
  </r>
  <r>
    <n v="101"/>
    <n v="520"/>
    <x v="3"/>
    <n v="25"/>
    <n v="7"/>
    <n v="0.28000000000000003"/>
    <m/>
    <m/>
    <n v="2009"/>
    <s v="Fitton Green"/>
    <x v="2"/>
  </r>
  <r>
    <n v="102"/>
    <n v="1"/>
    <x v="0"/>
    <n v="250"/>
    <n v="23"/>
    <n v="9.1999999999999998E-2"/>
    <s v="Fall"/>
    <s v="no"/>
    <n v="2010"/>
    <s v="Fitton Green"/>
    <x v="3"/>
  </r>
  <r>
    <n v="103"/>
    <n v="2"/>
    <x v="1"/>
    <n v="250"/>
    <n v="76"/>
    <n v="0.30399999999999999"/>
    <s v="Fall"/>
    <s v="no"/>
    <n v="2010"/>
    <s v="Fitton Green"/>
    <x v="3"/>
  </r>
  <r>
    <n v="104"/>
    <n v="3"/>
    <x v="1"/>
    <n v="250"/>
    <n v="46"/>
    <n v="0.184"/>
    <s v="Fall"/>
    <s v="no"/>
    <n v="2010"/>
    <s v="Fitton Green"/>
    <x v="3"/>
  </r>
  <r>
    <n v="105"/>
    <n v="4"/>
    <x v="1"/>
    <n v="250"/>
    <n v="50"/>
    <n v="0.2"/>
    <s v="Fall"/>
    <s v="no"/>
    <n v="2010"/>
    <s v="Fitton Green"/>
    <x v="3"/>
  </r>
  <r>
    <n v="106"/>
    <n v="5"/>
    <x v="1"/>
    <n v="250"/>
    <n v="69"/>
    <n v="0.27600000000000002"/>
    <s v="Fall"/>
    <s v="no"/>
    <n v="2010"/>
    <s v="Fitton Green"/>
    <x v="3"/>
  </r>
  <r>
    <n v="107"/>
    <n v="6"/>
    <x v="0"/>
    <n v="250"/>
    <n v="10"/>
    <n v="0.04"/>
    <s v="Fall"/>
    <s v="no"/>
    <n v="2010"/>
    <s v="Fitton Green"/>
    <x v="3"/>
  </r>
  <r>
    <n v="108"/>
    <n v="7"/>
    <x v="1"/>
    <n v="250"/>
    <n v="76"/>
    <n v="0.30399999999999999"/>
    <s v="Fall"/>
    <s v="no"/>
    <n v="2010"/>
    <s v="Fitton Green"/>
    <x v="3"/>
  </r>
  <r>
    <n v="109"/>
    <n v="8"/>
    <x v="1"/>
    <n v="250"/>
    <n v="122"/>
    <n v="0.48799999999999999"/>
    <s v="Fall"/>
    <s v="no"/>
    <n v="2010"/>
    <s v="Fitton Green"/>
    <x v="3"/>
  </r>
  <r>
    <n v="110"/>
    <n v="9"/>
    <x v="0"/>
    <n v="250"/>
    <n v="16"/>
    <n v="6.4000000000000001E-2"/>
    <s v="Fall"/>
    <s v="no"/>
    <n v="2010"/>
    <s v="Fitton Green"/>
    <x v="3"/>
  </r>
  <r>
    <n v="111"/>
    <n v="10"/>
    <x v="1"/>
    <n v="250"/>
    <n v="60"/>
    <n v="0.24"/>
    <s v="Fall"/>
    <s v="no"/>
    <n v="2010"/>
    <s v="Fitton Green"/>
    <x v="3"/>
  </r>
  <r>
    <n v="112"/>
    <n v="11"/>
    <x v="0"/>
    <n v="250"/>
    <n v="4"/>
    <n v="1.6E-2"/>
    <s v="Fall"/>
    <s v="no"/>
    <n v="2010"/>
    <s v="Fitton Green"/>
    <x v="3"/>
  </r>
  <r>
    <n v="113"/>
    <n v="12"/>
    <x v="0"/>
    <n v="250"/>
    <n v="10"/>
    <n v="0.04"/>
    <s v="Fall"/>
    <s v="no"/>
    <n v="2010"/>
    <s v="Fitton Green"/>
    <x v="3"/>
  </r>
  <r>
    <n v="114"/>
    <n v="13"/>
    <x v="1"/>
    <n v="250"/>
    <n v="75"/>
    <n v="0.3"/>
    <s v="Fall"/>
    <s v="no"/>
    <n v="2010"/>
    <s v="Fitton Green"/>
    <x v="3"/>
  </r>
  <r>
    <n v="115"/>
    <n v="14"/>
    <x v="0"/>
    <n v="250"/>
    <n v="12"/>
    <n v="4.8000000000000001E-2"/>
    <s v="Fall"/>
    <s v="no"/>
    <n v="2010"/>
    <s v="Fitton Green"/>
    <x v="3"/>
  </r>
  <r>
    <n v="116"/>
    <n v="15"/>
    <x v="0"/>
    <n v="250"/>
    <n v="19"/>
    <n v="7.5999999999999998E-2"/>
    <s v="Fall"/>
    <s v="no"/>
    <n v="2010"/>
    <s v="Fitton Green"/>
    <x v="3"/>
  </r>
  <r>
    <n v="117"/>
    <n v="16"/>
    <x v="0"/>
    <n v="250"/>
    <n v="9"/>
    <n v="3.5999999999999997E-2"/>
    <s v="Fall"/>
    <s v="no"/>
    <n v="2010"/>
    <s v="Fitton Green"/>
    <x v="3"/>
  </r>
  <r>
    <n v="118"/>
    <n v="17"/>
    <x v="0"/>
    <n v="250"/>
    <n v="7"/>
    <n v="2.8000000000000001E-2"/>
    <s v="Fall"/>
    <s v="no"/>
    <n v="2010"/>
    <s v="Fitton Green"/>
    <x v="3"/>
  </r>
  <r>
    <n v="119"/>
    <n v="18"/>
    <x v="0"/>
    <n v="250"/>
    <n v="13"/>
    <n v="5.1999999999999998E-2"/>
    <s v="Fall"/>
    <s v="no"/>
    <n v="2010"/>
    <s v="Fitton Green"/>
    <x v="3"/>
  </r>
  <r>
    <n v="120"/>
    <n v="19"/>
    <x v="1"/>
    <n v="250"/>
    <n v="62"/>
    <n v="0.248"/>
    <s v="Fall"/>
    <s v="no"/>
    <n v="2010"/>
    <s v="Fitton Green"/>
    <x v="3"/>
  </r>
  <r>
    <n v="121"/>
    <n v="20"/>
    <x v="1"/>
    <n v="250"/>
    <n v="68"/>
    <n v="0.27200000000000002"/>
    <s v="Fall"/>
    <s v="no"/>
    <n v="2010"/>
    <s v="Fitton Green"/>
    <x v="3"/>
  </r>
  <r>
    <n v="122"/>
    <n v="1"/>
    <x v="1"/>
    <n v="250"/>
    <n v="50"/>
    <n v="0.2"/>
    <s v="Fall"/>
    <s v="no"/>
    <n v="2010"/>
    <s v="Philomath Praire"/>
    <x v="4"/>
  </r>
  <r>
    <n v="123"/>
    <n v="2"/>
    <x v="1"/>
    <n v="250"/>
    <n v="100"/>
    <n v="0.4"/>
    <s v="Fall"/>
    <s v="no"/>
    <n v="2010"/>
    <s v="Philomath Praire"/>
    <x v="4"/>
  </r>
  <r>
    <n v="124"/>
    <n v="3"/>
    <x v="1"/>
    <n v="250"/>
    <n v="60"/>
    <n v="0.24"/>
    <s v="Fall"/>
    <s v="no"/>
    <n v="2010"/>
    <s v="Philomath Praire"/>
    <x v="4"/>
  </r>
  <r>
    <n v="125"/>
    <n v="4"/>
    <x v="0"/>
    <n v="250"/>
    <n v="25"/>
    <n v="0.1"/>
    <s v="Fall"/>
    <s v="no"/>
    <n v="2010"/>
    <s v="Philomath Praire"/>
    <x v="4"/>
  </r>
  <r>
    <n v="126"/>
    <n v="5"/>
    <x v="1"/>
    <n v="250"/>
    <n v="78"/>
    <n v="0.312"/>
    <s v="Fall"/>
    <s v="no"/>
    <n v="2010"/>
    <s v="Philomath Praire"/>
    <x v="4"/>
  </r>
  <r>
    <n v="127"/>
    <n v="6"/>
    <x v="1"/>
    <n v="250"/>
    <n v="106"/>
    <n v="0.42399999999999999"/>
    <s v="Fall"/>
    <s v="no"/>
    <n v="2010"/>
    <s v="Philomath Praire"/>
    <x v="4"/>
  </r>
  <r>
    <n v="128"/>
    <n v="7"/>
    <x v="1"/>
    <n v="250"/>
    <n v="84"/>
    <n v="0.33600000000000002"/>
    <s v="Fall"/>
    <s v="no"/>
    <n v="2010"/>
    <s v="Philomath Praire"/>
    <x v="4"/>
  </r>
  <r>
    <n v="129"/>
    <n v="8"/>
    <x v="0"/>
    <n v="250"/>
    <n v="19"/>
    <n v="7.5999999999999998E-2"/>
    <s v="Fall"/>
    <s v="no"/>
    <n v="2010"/>
    <s v="Philomath Praire"/>
    <x v="4"/>
  </r>
  <r>
    <n v="130"/>
    <n v="9"/>
    <x v="1"/>
    <n v="250"/>
    <n v="63"/>
    <n v="0.252"/>
    <s v="Fall"/>
    <s v="no"/>
    <n v="2010"/>
    <s v="Philomath Praire"/>
    <x v="4"/>
  </r>
  <r>
    <n v="131"/>
    <n v="10"/>
    <x v="1"/>
    <n v="250"/>
    <n v="96"/>
    <n v="0.38400000000000001"/>
    <s v="Fall"/>
    <s v="no"/>
    <n v="2010"/>
    <s v="Philomath Praire"/>
    <x v="4"/>
  </r>
  <r>
    <n v="132"/>
    <n v="11"/>
    <x v="1"/>
    <n v="250"/>
    <n v="95"/>
    <n v="0.38"/>
    <s v="Fall"/>
    <s v="no"/>
    <n v="2010"/>
    <s v="Philomath Praire"/>
    <x v="4"/>
  </r>
  <r>
    <n v="133"/>
    <n v="12"/>
    <x v="1"/>
    <n v="250"/>
    <n v="121"/>
    <n v="0.48399999999999999"/>
    <s v="Fall"/>
    <s v="no"/>
    <n v="2010"/>
    <s v="Philomath Praire"/>
    <x v="4"/>
  </r>
  <r>
    <n v="134"/>
    <n v="13"/>
    <x v="0"/>
    <n v="250"/>
    <n v="37"/>
    <n v="0.14799999999999999"/>
    <s v="Fall"/>
    <s v="no"/>
    <n v="2010"/>
    <s v="Philomath Praire"/>
    <x v="4"/>
  </r>
  <r>
    <n v="135"/>
    <n v="14"/>
    <x v="0"/>
    <n v="250"/>
    <n v="20"/>
    <n v="0.08"/>
    <s v="Fall"/>
    <s v="no"/>
    <n v="2010"/>
    <s v="Philomath Praire"/>
    <x v="4"/>
  </r>
  <r>
    <n v="136"/>
    <n v="15"/>
    <x v="0"/>
    <n v="250"/>
    <n v="34"/>
    <n v="0.13600000000000001"/>
    <s v="Fall"/>
    <s v="no"/>
    <n v="2010"/>
    <s v="Philomath Praire"/>
    <x v="4"/>
  </r>
  <r>
    <n v="137"/>
    <n v="16"/>
    <x v="0"/>
    <n v="250"/>
    <n v="27"/>
    <n v="0.108"/>
    <s v="Fall"/>
    <s v="no"/>
    <n v="2010"/>
    <s v="Philomath Praire"/>
    <x v="4"/>
  </r>
  <r>
    <n v="138"/>
    <n v="17"/>
    <x v="0"/>
    <n v="250"/>
    <n v="20"/>
    <n v="0.08"/>
    <s v="Fall"/>
    <s v="no"/>
    <n v="2010"/>
    <s v="Philomath Praire"/>
    <x v="4"/>
  </r>
  <r>
    <n v="139"/>
    <n v="18"/>
    <x v="0"/>
    <n v="250"/>
    <n v="20"/>
    <n v="0.08"/>
    <s v="Fall"/>
    <s v="no"/>
    <n v="2010"/>
    <s v="Philomath Praire"/>
    <x v="4"/>
  </r>
  <r>
    <n v="140"/>
    <n v="19"/>
    <x v="0"/>
    <n v="250"/>
    <n v="28"/>
    <n v="0.112"/>
    <s v="Fall"/>
    <s v="no"/>
    <n v="2010"/>
    <s v="Philomath Praire"/>
    <x v="4"/>
  </r>
  <r>
    <n v="141"/>
    <n v="20"/>
    <x v="0"/>
    <n v="250"/>
    <n v="20"/>
    <n v="0.08"/>
    <s v="Fall"/>
    <s v="no"/>
    <n v="2010"/>
    <s v="Philomath Praire"/>
    <x v="4"/>
  </r>
  <r>
    <n v="142"/>
    <m/>
    <x v="1"/>
    <n v="25"/>
    <n v="0"/>
    <n v="0"/>
    <m/>
    <s v="yes"/>
    <n v="2003"/>
    <s v="Starck"/>
    <x v="5"/>
  </r>
  <r>
    <n v="143"/>
    <m/>
    <x v="1"/>
    <n v="25"/>
    <n v="3"/>
    <n v="0.12"/>
    <m/>
    <s v="yes"/>
    <n v="2003"/>
    <s v="Starck"/>
    <x v="5"/>
  </r>
  <r>
    <n v="144"/>
    <m/>
    <x v="1"/>
    <n v="25"/>
    <n v="7"/>
    <n v="0.28000000000000003"/>
    <m/>
    <s v="yes"/>
    <n v="2003"/>
    <s v="Starck"/>
    <x v="5"/>
  </r>
  <r>
    <n v="145"/>
    <m/>
    <x v="1"/>
    <n v="25"/>
    <n v="0"/>
    <n v="0"/>
    <m/>
    <s v="yes"/>
    <n v="2003"/>
    <s v="Starck"/>
    <x v="5"/>
  </r>
  <r>
    <n v="146"/>
    <m/>
    <x v="1"/>
    <n v="25"/>
    <n v="0"/>
    <n v="0"/>
    <m/>
    <s v="yes"/>
    <n v="2003"/>
    <s v="Starck"/>
    <x v="5"/>
  </r>
  <r>
    <n v="147"/>
    <m/>
    <x v="1"/>
    <n v="25"/>
    <n v="0"/>
    <n v="0"/>
    <m/>
    <s v="yes"/>
    <n v="2003"/>
    <s v="Starck"/>
    <x v="5"/>
  </r>
  <r>
    <n v="148"/>
    <m/>
    <x v="1"/>
    <n v="25"/>
    <n v="1"/>
    <n v="0.04"/>
    <m/>
    <s v="yes"/>
    <n v="2003"/>
    <s v="Starck"/>
    <x v="5"/>
  </r>
  <r>
    <n v="149"/>
    <m/>
    <x v="1"/>
    <n v="25"/>
    <n v="0"/>
    <n v="0"/>
    <m/>
    <s v="yes"/>
    <n v="2003"/>
    <s v="Starck"/>
    <x v="5"/>
  </r>
  <r>
    <n v="150"/>
    <m/>
    <x v="1"/>
    <n v="25"/>
    <n v="0"/>
    <n v="0"/>
    <m/>
    <s v="yes"/>
    <n v="2003"/>
    <s v="Starck"/>
    <x v="5"/>
  </r>
  <r>
    <n v="151"/>
    <m/>
    <x v="1"/>
    <n v="25"/>
    <n v="0"/>
    <n v="0"/>
    <m/>
    <s v="yes"/>
    <n v="2003"/>
    <s v="Starck"/>
    <x v="5"/>
  </r>
  <r>
    <n v="152"/>
    <m/>
    <x v="1"/>
    <n v="25"/>
    <n v="0"/>
    <n v="0"/>
    <m/>
    <s v="yes"/>
    <n v="2003"/>
    <s v="Starck"/>
    <x v="5"/>
  </r>
  <r>
    <n v="153"/>
    <m/>
    <x v="1"/>
    <n v="25"/>
    <n v="0"/>
    <n v="0"/>
    <m/>
    <s v="yes"/>
    <n v="2003"/>
    <s v="Starck"/>
    <x v="5"/>
  </r>
  <r>
    <n v="154"/>
    <m/>
    <x v="1"/>
    <n v="25"/>
    <n v="0"/>
    <n v="0"/>
    <m/>
    <s v="yes"/>
    <n v="2003"/>
    <s v="Starck"/>
    <x v="5"/>
  </r>
  <r>
    <n v="155"/>
    <m/>
    <x v="1"/>
    <n v="25"/>
    <n v="0"/>
    <n v="0"/>
    <m/>
    <s v="yes"/>
    <n v="2003"/>
    <s v="Starck"/>
    <x v="5"/>
  </r>
  <r>
    <n v="156"/>
    <m/>
    <x v="0"/>
    <n v="25"/>
    <n v="6"/>
    <n v="0.24"/>
    <m/>
    <s v="yes"/>
    <n v="2003"/>
    <s v="Starck"/>
    <x v="5"/>
  </r>
  <r>
    <n v="157"/>
    <m/>
    <x v="0"/>
    <n v="25"/>
    <n v="1"/>
    <n v="0.04"/>
    <m/>
    <s v="yes"/>
    <n v="2003"/>
    <s v="Starck"/>
    <x v="5"/>
  </r>
  <r>
    <n v="158"/>
    <m/>
    <x v="0"/>
    <n v="25"/>
    <n v="4"/>
    <n v="0.16"/>
    <m/>
    <s v="yes"/>
    <n v="2003"/>
    <s v="Starck"/>
    <x v="5"/>
  </r>
  <r>
    <n v="159"/>
    <m/>
    <x v="0"/>
    <n v="25"/>
    <n v="0"/>
    <n v="0"/>
    <m/>
    <s v="yes"/>
    <n v="2003"/>
    <s v="Starck"/>
    <x v="5"/>
  </r>
  <r>
    <n v="160"/>
    <m/>
    <x v="0"/>
    <n v="25"/>
    <n v="6"/>
    <n v="0.24"/>
    <m/>
    <s v="yes"/>
    <n v="2003"/>
    <s v="Starck"/>
    <x v="5"/>
  </r>
  <r>
    <n v="161"/>
    <m/>
    <x v="0"/>
    <n v="25"/>
    <n v="3"/>
    <n v="0.12"/>
    <m/>
    <s v="yes"/>
    <n v="2003"/>
    <s v="Starck"/>
    <x v="5"/>
  </r>
  <r>
    <n v="162"/>
    <m/>
    <x v="0"/>
    <n v="25"/>
    <n v="0"/>
    <n v="0"/>
    <m/>
    <s v="yes"/>
    <n v="2003"/>
    <s v="Starck"/>
    <x v="5"/>
  </r>
  <r>
    <n v="163"/>
    <m/>
    <x v="0"/>
    <n v="25"/>
    <n v="0"/>
    <n v="0"/>
    <m/>
    <s v="yes"/>
    <n v="2003"/>
    <s v="Starck"/>
    <x v="5"/>
  </r>
  <r>
    <n v="164"/>
    <m/>
    <x v="0"/>
    <n v="25"/>
    <n v="0"/>
    <n v="0"/>
    <m/>
    <s v="yes"/>
    <n v="2003"/>
    <s v="Starck"/>
    <x v="5"/>
  </r>
  <r>
    <n v="165"/>
    <m/>
    <x v="0"/>
    <n v="25"/>
    <n v="1"/>
    <n v="0.04"/>
    <m/>
    <s v="yes"/>
    <n v="2003"/>
    <s v="Starck"/>
    <x v="5"/>
  </r>
  <r>
    <n v="166"/>
    <m/>
    <x v="0"/>
    <n v="25"/>
    <n v="0"/>
    <n v="0"/>
    <m/>
    <s v="yes"/>
    <n v="2003"/>
    <s v="Starck"/>
    <x v="5"/>
  </r>
  <r>
    <n v="167"/>
    <m/>
    <x v="0"/>
    <n v="25"/>
    <n v="1"/>
    <n v="0.04"/>
    <m/>
    <s v="yes"/>
    <n v="2003"/>
    <s v="Starck"/>
    <x v="5"/>
  </r>
  <r>
    <n v="168"/>
    <m/>
    <x v="0"/>
    <n v="25"/>
    <n v="1"/>
    <n v="0.04"/>
    <m/>
    <s v="yes"/>
    <n v="2003"/>
    <s v="Starck"/>
    <x v="5"/>
  </r>
  <r>
    <n v="169"/>
    <m/>
    <x v="0"/>
    <n v="25"/>
    <n v="5"/>
    <n v="0.2"/>
    <m/>
    <s v="yes"/>
    <n v="2003"/>
    <s v="Starck"/>
    <x v="5"/>
  </r>
  <r>
    <n v="170"/>
    <m/>
    <x v="0"/>
    <n v="25"/>
    <n v="0"/>
    <n v="0"/>
    <m/>
    <s v="yes"/>
    <n v="2003"/>
    <s v="Starck"/>
    <x v="5"/>
  </r>
  <r>
    <n v="171"/>
    <m/>
    <x v="0"/>
    <n v="25"/>
    <n v="2"/>
    <n v="0.08"/>
    <m/>
    <s v="yes"/>
    <n v="2003"/>
    <s v="Starck"/>
    <x v="5"/>
  </r>
  <r>
    <n v="218"/>
    <m/>
    <x v="0"/>
    <n v="50"/>
    <n v="16"/>
    <n v="0.32"/>
    <m/>
    <m/>
    <n v="2003"/>
    <s v="Pigeon Butte"/>
    <x v="6"/>
  </r>
  <r>
    <n v="219"/>
    <m/>
    <x v="1"/>
    <n v="50"/>
    <n v="24"/>
    <n v="0.48"/>
    <m/>
    <m/>
    <n v="2003"/>
    <s v="Pigeon Butte"/>
    <x v="6"/>
  </r>
  <r>
    <n v="220"/>
    <m/>
    <x v="1"/>
    <n v="50"/>
    <n v="11"/>
    <n v="0.22"/>
    <m/>
    <m/>
    <n v="2003"/>
    <s v="Pigeon Butte"/>
    <x v="6"/>
  </r>
  <r>
    <n v="221"/>
    <m/>
    <x v="1"/>
    <n v="50"/>
    <n v="14"/>
    <n v="0.28000000000000003"/>
    <m/>
    <m/>
    <n v="2003"/>
    <s v="Pigeon Butte"/>
    <x v="6"/>
  </r>
  <r>
    <n v="222"/>
    <m/>
    <x v="0"/>
    <n v="50"/>
    <n v="14"/>
    <n v="0.28000000000000003"/>
    <m/>
    <m/>
    <n v="2003"/>
    <s v="Pigeon Butte"/>
    <x v="6"/>
  </r>
  <r>
    <n v="223"/>
    <m/>
    <x v="0"/>
    <n v="50"/>
    <n v="17"/>
    <n v="0.34"/>
    <m/>
    <m/>
    <n v="2003"/>
    <s v="Pigeon Butte"/>
    <x v="6"/>
  </r>
  <r>
    <n v="224"/>
    <m/>
    <x v="0"/>
    <n v="50"/>
    <n v="7"/>
    <n v="0.14000000000000001"/>
    <m/>
    <m/>
    <n v="2003"/>
    <s v="Pigeon Butte"/>
    <x v="6"/>
  </r>
  <r>
    <n v="225"/>
    <m/>
    <x v="0"/>
    <n v="50"/>
    <n v="8"/>
    <n v="0.16"/>
    <m/>
    <m/>
    <n v="2003"/>
    <s v="Pigeon Butte"/>
    <x v="6"/>
  </r>
  <r>
    <n v="226"/>
    <m/>
    <x v="1"/>
    <n v="50"/>
    <n v="18"/>
    <n v="0.36"/>
    <m/>
    <m/>
    <n v="2003"/>
    <s v="Pigeon Butte"/>
    <x v="6"/>
  </r>
  <r>
    <n v="227"/>
    <m/>
    <x v="1"/>
    <n v="50"/>
    <n v="16"/>
    <n v="0.32"/>
    <m/>
    <m/>
    <n v="2003"/>
    <s v="Pigeon Butte"/>
    <x v="6"/>
  </r>
  <r>
    <n v="228"/>
    <n v="1"/>
    <x v="1"/>
    <n v="50"/>
    <n v="4"/>
    <n v="0.08"/>
    <s v="Nov"/>
    <s v="yes"/>
    <n v="2000"/>
    <s v="Isabelle"/>
    <x v="7"/>
  </r>
  <r>
    <n v="229"/>
    <n v="1"/>
    <x v="0"/>
    <n v="50"/>
    <n v="3"/>
    <n v="0.06"/>
    <s v="Nov"/>
    <s v="yes"/>
    <n v="2000"/>
    <s v="Isabelle"/>
    <x v="7"/>
  </r>
  <r>
    <n v="230"/>
    <n v="2"/>
    <x v="1"/>
    <n v="50"/>
    <n v="20"/>
    <n v="0.4"/>
    <s v="Nov"/>
    <s v="yes"/>
    <n v="2000"/>
    <s v="Isabelle"/>
    <x v="7"/>
  </r>
  <r>
    <n v="231"/>
    <n v="2"/>
    <x v="0"/>
    <n v="50"/>
    <n v="16"/>
    <n v="0.32"/>
    <s v="Nov"/>
    <s v="yes"/>
    <n v="2000"/>
    <s v="Isabelle"/>
    <x v="7"/>
  </r>
  <r>
    <n v="232"/>
    <n v="3"/>
    <x v="1"/>
    <n v="50"/>
    <n v="1"/>
    <n v="0.02"/>
    <s v="Nov"/>
    <s v="yes"/>
    <n v="2000"/>
    <s v="Isabelle"/>
    <x v="7"/>
  </r>
  <r>
    <n v="233"/>
    <n v="3"/>
    <x v="0"/>
    <n v="50"/>
    <n v="1"/>
    <n v="0.02"/>
    <s v="Nov"/>
    <s v="yes"/>
    <n v="2000"/>
    <s v="Isabelle"/>
    <x v="7"/>
  </r>
  <r>
    <n v="234"/>
    <n v="4"/>
    <x v="1"/>
    <n v="50"/>
    <n v="16"/>
    <n v="0.32"/>
    <s v="Nov"/>
    <s v="yes"/>
    <n v="2000"/>
    <s v="Isabelle"/>
    <x v="7"/>
  </r>
  <r>
    <n v="235"/>
    <n v="4"/>
    <x v="0"/>
    <n v="50"/>
    <n v="18"/>
    <n v="0.36"/>
    <s v="Nov"/>
    <s v="yes"/>
    <n v="2000"/>
    <s v="Isabelle"/>
    <x v="7"/>
  </r>
  <r>
    <n v="236"/>
    <n v="5"/>
    <x v="1"/>
    <n v="50"/>
    <n v="10"/>
    <n v="0.2"/>
    <s v="Nov"/>
    <s v="yes"/>
    <n v="2000"/>
    <s v="Isabelle"/>
    <x v="7"/>
  </r>
  <r>
    <n v="237"/>
    <n v="5"/>
    <x v="0"/>
    <n v="50"/>
    <n v="9"/>
    <n v="0.18"/>
    <s v="Nov"/>
    <s v="yes"/>
    <n v="2000"/>
    <s v="Isabelle"/>
    <x v="7"/>
  </r>
  <r>
    <n v="238"/>
    <n v="6"/>
    <x v="1"/>
    <n v="50"/>
    <n v="19"/>
    <n v="0.38"/>
    <s v="Nov"/>
    <s v="yes"/>
    <n v="2000"/>
    <s v="Isabelle"/>
    <x v="7"/>
  </r>
  <r>
    <n v="239"/>
    <n v="6"/>
    <x v="0"/>
    <n v="50"/>
    <n v="23"/>
    <n v="0.46"/>
    <s v="Nov"/>
    <s v="yes"/>
    <n v="2000"/>
    <s v="Isabelle"/>
    <x v="7"/>
  </r>
  <r>
    <n v="240"/>
    <n v="7"/>
    <x v="1"/>
    <n v="50"/>
    <n v="12"/>
    <n v="0.24"/>
    <s v="Nov"/>
    <s v="yes"/>
    <n v="2000"/>
    <s v="Isabelle"/>
    <x v="7"/>
  </r>
  <r>
    <n v="241"/>
    <n v="7"/>
    <x v="0"/>
    <n v="50"/>
    <n v="10"/>
    <n v="0.2"/>
    <s v="Nov"/>
    <s v="yes"/>
    <n v="2000"/>
    <s v="Isabelle"/>
    <x v="7"/>
  </r>
  <r>
    <n v="242"/>
    <n v="8"/>
    <x v="1"/>
    <n v="50"/>
    <n v="13"/>
    <n v="0.26"/>
    <s v="Nov"/>
    <s v="yes"/>
    <n v="2000"/>
    <s v="Isabelle"/>
    <x v="7"/>
  </r>
  <r>
    <n v="243"/>
    <n v="8"/>
    <x v="0"/>
    <n v="50"/>
    <n v="18"/>
    <n v="0.36"/>
    <s v="Nov"/>
    <s v="yes"/>
    <n v="2000"/>
    <s v="Isabelle"/>
    <x v="7"/>
  </r>
  <r>
    <n v="244"/>
    <n v="9"/>
    <x v="1"/>
    <n v="50"/>
    <n v="20"/>
    <n v="0.4"/>
    <s v="Nov"/>
    <s v="yes"/>
    <n v="2000"/>
    <s v="Isabelle"/>
    <x v="7"/>
  </r>
  <r>
    <n v="245"/>
    <n v="9"/>
    <x v="0"/>
    <n v="50"/>
    <n v="18"/>
    <n v="0.36"/>
    <s v="Nov"/>
    <s v="yes"/>
    <n v="2000"/>
    <s v="Isabelle"/>
    <x v="7"/>
  </r>
  <r>
    <n v="246"/>
    <n v="10"/>
    <x v="1"/>
    <n v="50"/>
    <n v="12"/>
    <n v="0.24"/>
    <s v="Nov"/>
    <s v="yes"/>
    <n v="2000"/>
    <s v="Isabelle"/>
    <x v="7"/>
  </r>
  <r>
    <n v="247"/>
    <n v="10"/>
    <x v="0"/>
    <n v="50"/>
    <n v="14"/>
    <n v="0.28000000000000003"/>
    <s v="Nov"/>
    <s v="yes"/>
    <n v="2000"/>
    <s v="Isabelle"/>
    <x v="7"/>
  </r>
  <r>
    <n v="248"/>
    <n v="3"/>
    <x v="1"/>
    <n v="100"/>
    <n v="26"/>
    <n v="0.26"/>
    <s v="Nov"/>
    <s v="yes"/>
    <n v="2010"/>
    <s v="Bellfountain"/>
    <x v="8"/>
  </r>
  <r>
    <n v="249"/>
    <n v="3"/>
    <x v="0"/>
    <n v="100"/>
    <n v="1"/>
    <n v="0.01"/>
    <s v="Nov"/>
    <s v="yes"/>
    <n v="2010"/>
    <s v="Bellfountain"/>
    <x v="8"/>
  </r>
  <r>
    <n v="250"/>
    <n v="6"/>
    <x v="1"/>
    <n v="100"/>
    <n v="46"/>
    <n v="0.46"/>
    <s v="Nov"/>
    <s v="yes"/>
    <n v="2010"/>
    <s v="Bellfountain"/>
    <x v="8"/>
  </r>
  <r>
    <n v="251"/>
    <n v="6"/>
    <x v="0"/>
    <n v="100"/>
    <n v="19"/>
    <n v="0.19"/>
    <s v="Nov"/>
    <s v="yes"/>
    <n v="2010"/>
    <s v="Bellfountain"/>
    <x v="8"/>
  </r>
  <r>
    <n v="252"/>
    <n v="8"/>
    <x v="1"/>
    <n v="100"/>
    <n v="21"/>
    <n v="0.21"/>
    <s v="Nov"/>
    <s v="yes"/>
    <n v="2010"/>
    <s v="Bellfountain"/>
    <x v="8"/>
  </r>
  <r>
    <n v="253"/>
    <n v="8"/>
    <x v="0"/>
    <n v="100"/>
    <n v="47"/>
    <n v="0.47"/>
    <s v="Nov"/>
    <s v="yes"/>
    <n v="2010"/>
    <s v="Bellfountain"/>
    <x v="8"/>
  </r>
  <r>
    <n v="254"/>
    <n v="10"/>
    <x v="1"/>
    <n v="100"/>
    <n v="44"/>
    <n v="0.44"/>
    <s v="Nov"/>
    <s v="yes"/>
    <n v="2010"/>
    <s v="Bellfountain"/>
    <x v="8"/>
  </r>
  <r>
    <n v="255"/>
    <n v="10"/>
    <x v="0"/>
    <n v="100"/>
    <n v="15"/>
    <n v="0.15"/>
    <s v="Nov"/>
    <s v="yes"/>
    <n v="2010"/>
    <s v="Bellfountain"/>
    <x v="8"/>
  </r>
  <r>
    <n v="256"/>
    <n v="12"/>
    <x v="1"/>
    <n v="100"/>
    <n v="31"/>
    <n v="0.31"/>
    <s v="Nov"/>
    <s v="yes"/>
    <n v="2010"/>
    <s v="Bellfountain"/>
    <x v="8"/>
  </r>
  <r>
    <n v="257"/>
    <n v="12"/>
    <x v="0"/>
    <n v="100"/>
    <n v="2"/>
    <n v="0.02"/>
    <s v="Nov"/>
    <s v="yes"/>
    <n v="2010"/>
    <s v="Bellfountain"/>
    <x v="8"/>
  </r>
  <r>
    <n v="258"/>
    <n v="13"/>
    <x v="1"/>
    <n v="100"/>
    <n v="17"/>
    <n v="0.17"/>
    <s v="Nov"/>
    <s v="yes"/>
    <n v="2010"/>
    <s v="Bellfountain"/>
    <x v="8"/>
  </r>
  <r>
    <n v="259"/>
    <n v="13"/>
    <x v="0"/>
    <n v="100"/>
    <n v="6"/>
    <n v="0.06"/>
    <s v="Nov"/>
    <s v="yes"/>
    <n v="2010"/>
    <s v="Bellfountain"/>
    <x v="8"/>
  </r>
  <r>
    <n v="260"/>
    <n v="15"/>
    <x v="1"/>
    <n v="100"/>
    <n v="16"/>
    <n v="0.16"/>
    <s v="Nov"/>
    <s v="yes"/>
    <n v="2010"/>
    <s v="Bellfountain"/>
    <x v="8"/>
  </r>
  <r>
    <n v="261"/>
    <n v="15"/>
    <x v="0"/>
    <n v="100"/>
    <n v="3"/>
    <n v="0.03"/>
    <s v="Nov"/>
    <s v="yes"/>
    <n v="2010"/>
    <s v="Bellfountain"/>
    <x v="8"/>
  </r>
  <r>
    <n v="262"/>
    <n v="17"/>
    <x v="1"/>
    <n v="100"/>
    <n v="41"/>
    <n v="0.41"/>
    <s v="Nov"/>
    <s v="yes"/>
    <n v="2010"/>
    <s v="Bellfountain"/>
    <x v="8"/>
  </r>
  <r>
    <n v="263"/>
    <n v="17"/>
    <x v="0"/>
    <n v="100"/>
    <n v="17"/>
    <n v="0.17"/>
    <s v="Nov"/>
    <s v="yes"/>
    <n v="2010"/>
    <s v="Bellfountain"/>
    <x v="8"/>
  </r>
  <r>
    <n v="264"/>
    <n v="18"/>
    <x v="1"/>
    <n v="100"/>
    <n v="21"/>
    <n v="0.21"/>
    <s v="Nov"/>
    <s v="yes"/>
    <n v="2010"/>
    <s v="Bellfountain"/>
    <x v="8"/>
  </r>
  <r>
    <n v="265"/>
    <n v="18"/>
    <x v="0"/>
    <n v="100"/>
    <n v="5"/>
    <n v="0.05"/>
    <s v="Nov"/>
    <s v="yes"/>
    <n v="2010"/>
    <s v="Bellfountain"/>
    <x v="8"/>
  </r>
  <r>
    <n v="266"/>
    <n v="20"/>
    <x v="1"/>
    <n v="100"/>
    <n v="59"/>
    <n v="0.59"/>
    <s v="Nov"/>
    <s v="yes"/>
    <n v="2010"/>
    <s v="Bellfountain"/>
    <x v="8"/>
  </r>
  <r>
    <n v="267"/>
    <n v="20"/>
    <x v="0"/>
    <n v="100"/>
    <n v="31"/>
    <n v="0.31"/>
    <s v="Nov"/>
    <s v="yes"/>
    <n v="2010"/>
    <s v="Bellfountain"/>
    <x v="8"/>
  </r>
  <r>
    <n v="268"/>
    <n v="23"/>
    <x v="1"/>
    <n v="100"/>
    <n v="23"/>
    <n v="0.23"/>
    <s v="Nov"/>
    <s v="yes"/>
    <n v="2010"/>
    <s v="Bellfountain"/>
    <x v="8"/>
  </r>
  <r>
    <n v="269"/>
    <n v="23"/>
    <x v="0"/>
    <n v="100"/>
    <n v="3"/>
    <n v="0.03"/>
    <s v="Nov"/>
    <s v="yes"/>
    <n v="2010"/>
    <s v="Bellfountain"/>
    <x v="8"/>
  </r>
  <r>
    <n v="270"/>
    <n v="24"/>
    <x v="1"/>
    <n v="100"/>
    <n v="12"/>
    <n v="0.12"/>
    <s v="Nov"/>
    <s v="yes"/>
    <n v="2010"/>
    <s v="Bellfountain"/>
    <x v="8"/>
  </r>
  <r>
    <n v="271"/>
    <n v="24"/>
    <x v="0"/>
    <n v="100"/>
    <n v="3"/>
    <n v="0.03"/>
    <s v="Nov"/>
    <s v="yes"/>
    <n v="2010"/>
    <s v="Bellfountain"/>
    <x v="8"/>
  </r>
  <r>
    <n v="272"/>
    <n v="26"/>
    <x v="1"/>
    <n v="100"/>
    <n v="21"/>
    <n v="0.21"/>
    <s v="Nov"/>
    <s v="yes"/>
    <n v="2010"/>
    <s v="Bellfountain"/>
    <x v="8"/>
  </r>
  <r>
    <n v="273"/>
    <n v="26"/>
    <x v="0"/>
    <n v="100"/>
    <n v="3"/>
    <n v="0.03"/>
    <s v="Nov"/>
    <s v="yes"/>
    <n v="2010"/>
    <s v="Bellfountain"/>
    <x v="8"/>
  </r>
  <r>
    <n v="274"/>
    <n v="27"/>
    <x v="1"/>
    <n v="100"/>
    <n v="25"/>
    <n v="0.25"/>
    <s v="Nov"/>
    <s v="yes"/>
    <n v="2010"/>
    <s v="Bellfountain"/>
    <x v="8"/>
  </r>
  <r>
    <n v="275"/>
    <n v="27"/>
    <x v="0"/>
    <n v="100"/>
    <n v="12"/>
    <n v="0.12"/>
    <s v="Nov"/>
    <s v="yes"/>
    <n v="2010"/>
    <s v="Bellfountain"/>
    <x v="8"/>
  </r>
  <r>
    <n v="276"/>
    <n v="33"/>
    <x v="1"/>
    <n v="100"/>
    <n v="36"/>
    <n v="0.36"/>
    <s v="Nov"/>
    <s v="yes"/>
    <n v="2010"/>
    <s v="Bellfountain"/>
    <x v="8"/>
  </r>
  <r>
    <n v="277"/>
    <n v="33"/>
    <x v="0"/>
    <n v="100"/>
    <n v="26"/>
    <n v="0.26"/>
    <s v="Nov"/>
    <s v="yes"/>
    <n v="2010"/>
    <s v="Bellfountain"/>
    <x v="8"/>
  </r>
  <r>
    <n v="278"/>
    <n v="34"/>
    <x v="1"/>
    <n v="100"/>
    <n v="26"/>
    <n v="0.26"/>
    <s v="Nov"/>
    <s v="yes"/>
    <n v="2010"/>
    <s v="Bellfountain"/>
    <x v="8"/>
  </r>
  <r>
    <n v="279"/>
    <n v="34"/>
    <x v="0"/>
    <n v="100"/>
    <n v="2"/>
    <n v="0.02"/>
    <s v="Nov"/>
    <s v="yes"/>
    <n v="2010"/>
    <s v="Bellfountain"/>
    <x v="8"/>
  </r>
  <r>
    <n v="280"/>
    <n v="35"/>
    <x v="1"/>
    <n v="100"/>
    <n v="49"/>
    <n v="0.49"/>
    <s v="Nov"/>
    <s v="yes"/>
    <n v="2010"/>
    <s v="Bellfountain"/>
    <x v="8"/>
  </r>
  <r>
    <n v="281"/>
    <n v="35"/>
    <x v="0"/>
    <n v="100"/>
    <n v="31"/>
    <n v="0.31"/>
    <s v="Nov"/>
    <s v="yes"/>
    <n v="2010"/>
    <s v="Bellfountain"/>
    <x v="8"/>
  </r>
  <r>
    <n v="282"/>
    <n v="37"/>
    <x v="1"/>
    <n v="100"/>
    <n v="20"/>
    <n v="0.2"/>
    <s v="Nov"/>
    <s v="yes"/>
    <n v="2010"/>
    <s v="Bellfountain"/>
    <x v="8"/>
  </r>
  <r>
    <n v="283"/>
    <n v="37"/>
    <x v="0"/>
    <n v="100"/>
    <n v="2"/>
    <n v="0.02"/>
    <s v="Nov"/>
    <s v="yes"/>
    <n v="2010"/>
    <s v="Bellfountain"/>
    <x v="8"/>
  </r>
  <r>
    <n v="284"/>
    <n v="40"/>
    <x v="1"/>
    <n v="100"/>
    <n v="19"/>
    <n v="0.19"/>
    <s v="Nov"/>
    <s v="yes"/>
    <n v="2010"/>
    <s v="Bellfountain"/>
    <x v="8"/>
  </r>
  <r>
    <n v="285"/>
    <n v="40"/>
    <x v="0"/>
    <n v="100"/>
    <n v="8"/>
    <n v="0.08"/>
    <s v="Nov"/>
    <s v="yes"/>
    <n v="2010"/>
    <s v="Bellfountain"/>
    <x v="8"/>
  </r>
  <r>
    <n v="286"/>
    <n v="44"/>
    <x v="1"/>
    <n v="100"/>
    <n v="14"/>
    <n v="0.14000000000000001"/>
    <s v="Nov"/>
    <s v="yes"/>
    <n v="2010"/>
    <s v="Bellfountain"/>
    <x v="8"/>
  </r>
  <r>
    <n v="287"/>
    <n v="44"/>
    <x v="0"/>
    <n v="100"/>
    <n v="1"/>
    <n v="0.01"/>
    <s v="Nov"/>
    <s v="yes"/>
    <n v="2010"/>
    <s v="Bellfountain"/>
    <x v="8"/>
  </r>
  <r>
    <n v="288"/>
    <n v="2"/>
    <x v="1"/>
    <n v="100"/>
    <n v="2"/>
    <n v="0.02"/>
    <s v="Nov"/>
    <s v="yes"/>
    <n v="2010"/>
    <s v="Ft. Hoskins"/>
    <x v="9"/>
  </r>
  <r>
    <n v="289"/>
    <n v="6"/>
    <x v="1"/>
    <n v="100"/>
    <n v="5"/>
    <n v="0.05"/>
    <s v="Nov"/>
    <s v="yes"/>
    <n v="2010"/>
    <s v="Ft. Hoskins"/>
    <x v="9"/>
  </r>
  <r>
    <n v="290"/>
    <n v="9"/>
    <x v="1"/>
    <n v="100"/>
    <n v="11"/>
    <n v="0.11"/>
    <s v="Nov"/>
    <s v="yes"/>
    <n v="2010"/>
    <s v="Ft. Hoskins"/>
    <x v="9"/>
  </r>
  <r>
    <n v="291"/>
    <n v="11"/>
    <x v="1"/>
    <n v="100"/>
    <n v="0"/>
    <n v="0"/>
    <s v="Nov"/>
    <s v="yes"/>
    <n v="2010"/>
    <s v="Ft. Hoskins"/>
    <x v="9"/>
  </r>
  <r>
    <n v="292"/>
    <n v="16"/>
    <x v="1"/>
    <n v="100"/>
    <n v="35"/>
    <n v="0.35"/>
    <s v="Nov"/>
    <s v="yes"/>
    <n v="2010"/>
    <s v="Ft. Hoskins"/>
    <x v="9"/>
  </r>
  <r>
    <n v="293"/>
    <n v="20"/>
    <x v="1"/>
    <n v="100"/>
    <n v="11"/>
    <n v="0.11"/>
    <s v="Nov"/>
    <s v="yes"/>
    <n v="2010"/>
    <s v="Ft. Hoskins"/>
    <x v="9"/>
  </r>
  <r>
    <n v="294"/>
    <n v="21"/>
    <x v="1"/>
    <n v="100"/>
    <n v="14"/>
    <n v="0.14000000000000001"/>
    <s v="Nov"/>
    <s v="yes"/>
    <n v="2010"/>
    <s v="Ft. Hoskins"/>
    <x v="9"/>
  </r>
  <r>
    <n v="295"/>
    <n v="25"/>
    <x v="1"/>
    <n v="100"/>
    <n v="24"/>
    <n v="0.24"/>
    <s v="Nov"/>
    <s v="yes"/>
    <n v="2010"/>
    <s v="Ft. Hoskins"/>
    <x v="9"/>
  </r>
  <r>
    <n v="296"/>
    <n v="30"/>
    <x v="1"/>
    <n v="100"/>
    <n v="5"/>
    <n v="0.05"/>
    <s v="Nov"/>
    <s v="yes"/>
    <n v="2010"/>
    <s v="Ft. Hoskins"/>
    <x v="9"/>
  </r>
  <r>
    <n v="297"/>
    <n v="32"/>
    <x v="1"/>
    <n v="100"/>
    <n v="34"/>
    <n v="0.34"/>
    <s v="Nov"/>
    <s v="yes"/>
    <n v="2010"/>
    <s v="Ft. Hoskins"/>
    <x v="9"/>
  </r>
  <r>
    <n v="298"/>
    <n v="33"/>
    <x v="1"/>
    <n v="100"/>
    <n v="58"/>
    <n v="0.57999999999999996"/>
    <s v="Nov"/>
    <s v="yes"/>
    <n v="2010"/>
    <s v="Ft. Hoskins"/>
    <x v="9"/>
  </r>
  <r>
    <n v="299"/>
    <n v="37"/>
    <x v="1"/>
    <n v="100"/>
    <n v="23"/>
    <n v="0.23"/>
    <s v="Nov"/>
    <s v="yes"/>
    <n v="2010"/>
    <s v="Ft. Hoskins"/>
    <x v="9"/>
  </r>
  <r>
    <n v="300"/>
    <n v="38"/>
    <x v="1"/>
    <n v="100"/>
    <n v="24"/>
    <n v="0.24"/>
    <s v="Nov"/>
    <s v="yes"/>
    <n v="2010"/>
    <s v="Ft. Hoskins"/>
    <x v="9"/>
  </r>
  <r>
    <n v="301"/>
    <n v="39"/>
    <x v="1"/>
    <n v="100"/>
    <n v="13"/>
    <n v="0.13"/>
    <s v="Nov"/>
    <s v="yes"/>
    <n v="2010"/>
    <s v="Ft. Hoskins"/>
    <x v="9"/>
  </r>
  <r>
    <n v="302"/>
    <n v="40"/>
    <x v="1"/>
    <n v="100"/>
    <n v="14"/>
    <n v="0.14000000000000001"/>
    <s v="Nov"/>
    <s v="yes"/>
    <n v="2010"/>
    <s v="Ft. Hoskins"/>
    <x v="9"/>
  </r>
  <r>
    <n v="303"/>
    <n v="42"/>
    <x v="1"/>
    <n v="100"/>
    <n v="61"/>
    <n v="0.61"/>
    <s v="Nov"/>
    <s v="yes"/>
    <n v="2010"/>
    <s v="Ft. Hoskins"/>
    <x v="9"/>
  </r>
  <r>
    <n v="304"/>
    <n v="43"/>
    <x v="1"/>
    <n v="100"/>
    <n v="41"/>
    <n v="0.41"/>
    <s v="Nov"/>
    <s v="yes"/>
    <n v="2010"/>
    <s v="Ft. Hoskins"/>
    <x v="9"/>
  </r>
  <r>
    <n v="305"/>
    <n v="44"/>
    <x v="1"/>
    <n v="100"/>
    <n v="40"/>
    <n v="0.4"/>
    <s v="Nov"/>
    <s v="yes"/>
    <n v="2010"/>
    <s v="Ft. Hoskins"/>
    <x v="9"/>
  </r>
  <r>
    <n v="306"/>
    <n v="49"/>
    <x v="1"/>
    <n v="100"/>
    <n v="34"/>
    <n v="0.34"/>
    <s v="Nov"/>
    <s v="yes"/>
    <n v="2010"/>
    <s v="Ft. Hoskins"/>
    <x v="9"/>
  </r>
  <r>
    <n v="307"/>
    <n v="50"/>
    <x v="1"/>
    <n v="100"/>
    <n v="14"/>
    <n v="0.14000000000000001"/>
    <s v="Nov"/>
    <s v="yes"/>
    <n v="2010"/>
    <s v="Ft. Hoskins"/>
    <x v="9"/>
  </r>
  <r>
    <n v="308"/>
    <n v="2"/>
    <x v="0"/>
    <n v="100"/>
    <n v="0"/>
    <n v="0"/>
    <s v="Nov"/>
    <s v="yes"/>
    <n v="2010"/>
    <s v="Ft. Hoskins"/>
    <x v="9"/>
  </r>
  <r>
    <n v="309"/>
    <n v="6"/>
    <x v="0"/>
    <n v="100"/>
    <n v="3"/>
    <n v="0.03"/>
    <s v="Nov"/>
    <s v="yes"/>
    <n v="2010"/>
    <s v="Ft. Hoskins"/>
    <x v="9"/>
  </r>
  <r>
    <n v="310"/>
    <n v="9"/>
    <x v="0"/>
    <n v="100"/>
    <n v="5"/>
    <n v="0.05"/>
    <s v="Nov"/>
    <s v="yes"/>
    <n v="2010"/>
    <s v="Ft. Hoskins"/>
    <x v="9"/>
  </r>
  <r>
    <n v="311"/>
    <n v="11"/>
    <x v="0"/>
    <n v="100"/>
    <n v="1"/>
    <n v="0.01"/>
    <s v="Nov"/>
    <s v="yes"/>
    <n v="2010"/>
    <s v="Ft. Hoskins"/>
    <x v="9"/>
  </r>
  <r>
    <n v="312"/>
    <n v="16"/>
    <x v="0"/>
    <n v="100"/>
    <n v="7"/>
    <n v="7.0000000000000007E-2"/>
    <s v="Nov"/>
    <s v="yes"/>
    <n v="2010"/>
    <s v="Ft. Hoskins"/>
    <x v="9"/>
  </r>
  <r>
    <n v="313"/>
    <n v="20"/>
    <x v="0"/>
    <n v="100"/>
    <n v="15"/>
    <n v="0.15"/>
    <s v="Nov"/>
    <s v="yes"/>
    <n v="2010"/>
    <s v="Ft. Hoskins"/>
    <x v="9"/>
  </r>
  <r>
    <n v="314"/>
    <n v="21"/>
    <x v="0"/>
    <n v="100"/>
    <n v="11"/>
    <n v="0.11"/>
    <s v="Nov"/>
    <s v="yes"/>
    <n v="2010"/>
    <s v="Ft. Hoskins"/>
    <x v="9"/>
  </r>
  <r>
    <n v="315"/>
    <n v="25"/>
    <x v="0"/>
    <n v="100"/>
    <n v="8"/>
    <n v="0.08"/>
    <s v="Nov"/>
    <s v="yes"/>
    <n v="2010"/>
    <s v="Ft. Hoskins"/>
    <x v="9"/>
  </r>
  <r>
    <n v="316"/>
    <n v="30"/>
    <x v="0"/>
    <n v="100"/>
    <n v="11"/>
    <n v="0.11"/>
    <s v="Nov"/>
    <s v="yes"/>
    <n v="2010"/>
    <s v="Ft. Hoskins"/>
    <x v="9"/>
  </r>
  <r>
    <n v="317"/>
    <n v="32"/>
    <x v="0"/>
    <n v="100"/>
    <n v="5"/>
    <n v="0.05"/>
    <s v="Nov"/>
    <s v="yes"/>
    <n v="2010"/>
    <s v="Ft. Hoskins"/>
    <x v="9"/>
  </r>
  <r>
    <n v="318"/>
    <n v="33"/>
    <x v="0"/>
    <n v="100"/>
    <n v="33"/>
    <n v="0.33"/>
    <s v="Nov"/>
    <s v="yes"/>
    <n v="2010"/>
    <s v="Ft. Hoskins"/>
    <x v="9"/>
  </r>
  <r>
    <n v="319"/>
    <n v="37"/>
    <x v="0"/>
    <n v="100"/>
    <n v="15"/>
    <n v="0.15"/>
    <s v="Nov"/>
    <s v="yes"/>
    <n v="2010"/>
    <s v="Ft. Hoskins"/>
    <x v="9"/>
  </r>
  <r>
    <n v="320"/>
    <n v="38"/>
    <x v="0"/>
    <n v="100"/>
    <n v="17"/>
    <n v="0.17"/>
    <s v="Nov"/>
    <s v="yes"/>
    <n v="2010"/>
    <s v="Ft. Hoskins"/>
    <x v="9"/>
  </r>
  <r>
    <n v="321"/>
    <n v="39"/>
    <x v="0"/>
    <n v="100"/>
    <n v="6"/>
    <n v="0.06"/>
    <s v="Nov"/>
    <s v="yes"/>
    <n v="2010"/>
    <s v="Ft. Hoskins"/>
    <x v="9"/>
  </r>
  <r>
    <n v="322"/>
    <n v="40"/>
    <x v="0"/>
    <n v="100"/>
    <n v="15"/>
    <n v="0.15"/>
    <s v="Nov"/>
    <s v="yes"/>
    <n v="2010"/>
    <s v="Ft. Hoskins"/>
    <x v="9"/>
  </r>
  <r>
    <n v="323"/>
    <n v="42"/>
    <x v="0"/>
    <n v="100"/>
    <n v="34"/>
    <n v="0.34"/>
    <s v="Nov"/>
    <s v="yes"/>
    <n v="2010"/>
    <s v="Ft. Hoskins"/>
    <x v="9"/>
  </r>
  <r>
    <n v="324"/>
    <n v="43"/>
    <x v="0"/>
    <n v="100"/>
    <n v="35"/>
    <n v="0.35"/>
    <s v="Nov"/>
    <s v="yes"/>
    <n v="2010"/>
    <s v="Ft. Hoskins"/>
    <x v="9"/>
  </r>
  <r>
    <n v="325"/>
    <n v="44"/>
    <x v="0"/>
    <n v="100"/>
    <n v="27"/>
    <n v="0.27"/>
    <s v="Nov"/>
    <s v="yes"/>
    <n v="2010"/>
    <s v="Ft. Hoskins"/>
    <x v="9"/>
  </r>
  <r>
    <n v="326"/>
    <n v="49"/>
    <x v="0"/>
    <n v="100"/>
    <n v="19"/>
    <n v="0.19"/>
    <s v="Nov"/>
    <s v="yes"/>
    <n v="2010"/>
    <s v="Ft. Hoskins"/>
    <x v="9"/>
  </r>
  <r>
    <n v="327"/>
    <n v="50"/>
    <x v="0"/>
    <n v="100"/>
    <n v="21"/>
    <n v="0.21"/>
    <s v="Nov"/>
    <s v="yes"/>
    <n v="2010"/>
    <s v="Ft. Hoskins"/>
    <x v="9"/>
  </r>
  <r>
    <n v="328"/>
    <n v="2"/>
    <x v="1"/>
    <n v="100"/>
    <n v="27"/>
    <n v="0.27"/>
    <s v="Nov"/>
    <s v="yes"/>
    <n v="2010"/>
    <s v="Pigeon Butte"/>
    <x v="10"/>
  </r>
  <r>
    <n v="329"/>
    <n v="3"/>
    <x v="1"/>
    <n v="100"/>
    <n v="42"/>
    <n v="0.42"/>
    <s v="Nov"/>
    <s v="yes"/>
    <n v="2010"/>
    <s v="Pigeon Butte"/>
    <x v="10"/>
  </r>
  <r>
    <n v="330"/>
    <n v="5"/>
    <x v="1"/>
    <n v="100"/>
    <n v="41"/>
    <n v="0.41"/>
    <s v="Nov"/>
    <s v="yes"/>
    <n v="2010"/>
    <s v="Pigeon Butte"/>
    <x v="10"/>
  </r>
  <r>
    <n v="331"/>
    <n v="6"/>
    <x v="1"/>
    <n v="100"/>
    <n v="11"/>
    <n v="0.11"/>
    <s v="Nov"/>
    <s v="yes"/>
    <n v="2010"/>
    <s v="Pigeon Butte"/>
    <x v="10"/>
  </r>
  <r>
    <n v="332"/>
    <n v="9"/>
    <x v="1"/>
    <n v="100"/>
    <n v="27"/>
    <n v="0.27"/>
    <s v="Nov"/>
    <s v="yes"/>
    <n v="2010"/>
    <s v="Pigeon Butte"/>
    <x v="10"/>
  </r>
  <r>
    <n v="333"/>
    <n v="12"/>
    <x v="1"/>
    <n v="100"/>
    <n v="21"/>
    <n v="0.21"/>
    <s v="Nov"/>
    <s v="yes"/>
    <n v="2010"/>
    <s v="Pigeon Butte"/>
    <x v="10"/>
  </r>
  <r>
    <n v="334"/>
    <n v="17"/>
    <x v="1"/>
    <n v="100"/>
    <n v="14"/>
    <n v="0.14000000000000001"/>
    <s v="Nov"/>
    <s v="yes"/>
    <n v="2010"/>
    <s v="Pigeon Butte"/>
    <x v="10"/>
  </r>
  <r>
    <n v="335"/>
    <n v="18"/>
    <x v="1"/>
    <n v="100"/>
    <n v="12"/>
    <n v="0.12"/>
    <s v="Nov"/>
    <s v="yes"/>
    <n v="2010"/>
    <s v="Pigeon Butte"/>
    <x v="10"/>
  </r>
  <r>
    <n v="336"/>
    <n v="24"/>
    <x v="1"/>
    <n v="100"/>
    <n v="37"/>
    <n v="0.37"/>
    <s v="Nov"/>
    <s v="yes"/>
    <n v="2010"/>
    <s v="Pigeon Butte"/>
    <x v="10"/>
  </r>
  <r>
    <n v="337"/>
    <n v="26"/>
    <x v="1"/>
    <n v="100"/>
    <n v="21"/>
    <n v="0.21"/>
    <s v="Nov"/>
    <s v="yes"/>
    <n v="2010"/>
    <s v="Pigeon Butte"/>
    <x v="10"/>
  </r>
  <r>
    <n v="338"/>
    <n v="27"/>
    <x v="1"/>
    <n v="100"/>
    <n v="17"/>
    <n v="0.17"/>
    <s v="Nov"/>
    <s v="yes"/>
    <n v="2010"/>
    <s v="Pigeon Butte"/>
    <x v="10"/>
  </r>
  <r>
    <n v="339"/>
    <n v="28"/>
    <x v="1"/>
    <n v="100"/>
    <n v="24"/>
    <n v="0.24"/>
    <s v="Nov"/>
    <s v="yes"/>
    <n v="2010"/>
    <s v="Pigeon Butte"/>
    <x v="10"/>
  </r>
  <r>
    <n v="340"/>
    <n v="32"/>
    <x v="1"/>
    <n v="100"/>
    <n v="39"/>
    <n v="0.39"/>
    <s v="Nov"/>
    <s v="yes"/>
    <n v="2010"/>
    <s v="Pigeon Butte"/>
    <x v="10"/>
  </r>
  <r>
    <n v="341"/>
    <n v="35"/>
    <x v="1"/>
    <n v="100"/>
    <n v="20"/>
    <n v="0.2"/>
    <s v="Nov"/>
    <s v="yes"/>
    <n v="2010"/>
    <s v="Pigeon Butte"/>
    <x v="10"/>
  </r>
  <r>
    <n v="342"/>
    <n v="39"/>
    <x v="1"/>
    <n v="100"/>
    <n v="49"/>
    <n v="0.49"/>
    <s v="Nov"/>
    <s v="yes"/>
    <n v="2010"/>
    <s v="Pigeon Butte"/>
    <x v="10"/>
  </r>
  <r>
    <n v="343"/>
    <n v="42"/>
    <x v="1"/>
    <n v="100"/>
    <n v="26"/>
    <n v="0.26"/>
    <s v="Nov"/>
    <s v="yes"/>
    <n v="2010"/>
    <s v="Pigeon Butte"/>
    <x v="10"/>
  </r>
  <r>
    <n v="344"/>
    <n v="43"/>
    <x v="1"/>
    <n v="100"/>
    <n v="48"/>
    <n v="0.48"/>
    <s v="Nov"/>
    <s v="yes"/>
    <n v="2010"/>
    <s v="Pigeon Butte"/>
    <x v="10"/>
  </r>
  <r>
    <n v="345"/>
    <n v="44"/>
    <x v="1"/>
    <n v="100"/>
    <n v="49"/>
    <n v="0.49"/>
    <s v="Nov"/>
    <s v="yes"/>
    <n v="2010"/>
    <s v="Pigeon Butte"/>
    <x v="10"/>
  </r>
  <r>
    <n v="346"/>
    <n v="45"/>
    <x v="1"/>
    <n v="100"/>
    <n v="11"/>
    <n v="0.11"/>
    <s v="Nov"/>
    <s v="yes"/>
    <n v="2010"/>
    <s v="Pigeon Butte"/>
    <x v="10"/>
  </r>
  <r>
    <n v="347"/>
    <n v="46"/>
    <x v="1"/>
    <n v="100"/>
    <n v="24"/>
    <n v="0.24"/>
    <s v="Nov"/>
    <s v="yes"/>
    <n v="2010"/>
    <s v="Pigeon Butte"/>
    <x v="10"/>
  </r>
  <r>
    <n v="348"/>
    <n v="2"/>
    <x v="0"/>
    <n v="100"/>
    <n v="3"/>
    <n v="0.03"/>
    <s v="Nov"/>
    <s v="yes"/>
    <n v="2010"/>
    <s v="Pigeon Butte"/>
    <x v="10"/>
  </r>
  <r>
    <n v="349"/>
    <n v="3"/>
    <x v="0"/>
    <n v="100"/>
    <n v="9"/>
    <n v="0.09"/>
    <s v="Nov"/>
    <s v="yes"/>
    <n v="2010"/>
    <s v="Pigeon Butte"/>
    <x v="10"/>
  </r>
  <r>
    <n v="350"/>
    <n v="5"/>
    <x v="0"/>
    <n v="100"/>
    <n v="34"/>
    <n v="0.34"/>
    <s v="Nov"/>
    <s v="yes"/>
    <n v="2010"/>
    <s v="Pigeon Butte"/>
    <x v="10"/>
  </r>
  <r>
    <n v="351"/>
    <n v="6"/>
    <x v="0"/>
    <n v="100"/>
    <n v="8"/>
    <n v="0.08"/>
    <s v="Nov"/>
    <s v="yes"/>
    <n v="2010"/>
    <s v="Pigeon Butte"/>
    <x v="10"/>
  </r>
  <r>
    <n v="352"/>
    <n v="9"/>
    <x v="0"/>
    <n v="100"/>
    <n v="9"/>
    <n v="0.09"/>
    <s v="Nov"/>
    <s v="yes"/>
    <n v="2010"/>
    <s v="Pigeon Butte"/>
    <x v="10"/>
  </r>
  <r>
    <n v="353"/>
    <n v="12"/>
    <x v="0"/>
    <n v="100"/>
    <n v="7"/>
    <n v="7.0000000000000007E-2"/>
    <s v="Nov"/>
    <s v="yes"/>
    <n v="2010"/>
    <s v="Pigeon Butte"/>
    <x v="10"/>
  </r>
  <r>
    <n v="354"/>
    <n v="17"/>
    <x v="0"/>
    <n v="100"/>
    <n v="15"/>
    <n v="0.15"/>
    <s v="Nov"/>
    <s v="yes"/>
    <n v="2010"/>
    <s v="Pigeon Butte"/>
    <x v="10"/>
  </r>
  <r>
    <n v="355"/>
    <n v="18"/>
    <x v="0"/>
    <n v="100"/>
    <n v="5"/>
    <n v="0.05"/>
    <s v="Nov"/>
    <s v="yes"/>
    <n v="2010"/>
    <s v="Pigeon Butte"/>
    <x v="10"/>
  </r>
  <r>
    <n v="356"/>
    <n v="24"/>
    <x v="0"/>
    <n v="100"/>
    <n v="14"/>
    <n v="0.14000000000000001"/>
    <s v="Nov"/>
    <s v="yes"/>
    <n v="2010"/>
    <s v="Pigeon Butte"/>
    <x v="10"/>
  </r>
  <r>
    <n v="357"/>
    <n v="26"/>
    <x v="0"/>
    <n v="100"/>
    <n v="18"/>
    <n v="0.18"/>
    <s v="Nov"/>
    <s v="yes"/>
    <n v="2010"/>
    <s v="Pigeon Butte"/>
    <x v="10"/>
  </r>
  <r>
    <n v="358"/>
    <n v="27"/>
    <x v="0"/>
    <n v="100"/>
    <n v="1"/>
    <n v="0.01"/>
    <s v="Nov"/>
    <s v="yes"/>
    <n v="2010"/>
    <s v="Pigeon Butte"/>
    <x v="10"/>
  </r>
  <r>
    <n v="359"/>
    <n v="28"/>
    <x v="0"/>
    <n v="100"/>
    <n v="10"/>
    <n v="0.1"/>
    <s v="Nov"/>
    <s v="yes"/>
    <n v="2010"/>
    <s v="Pigeon Butte"/>
    <x v="10"/>
  </r>
  <r>
    <n v="360"/>
    <n v="32"/>
    <x v="0"/>
    <n v="100"/>
    <n v="28"/>
    <n v="0.28000000000000003"/>
    <s v="Nov"/>
    <s v="yes"/>
    <n v="2010"/>
    <s v="Pigeon Butte"/>
    <x v="10"/>
  </r>
  <r>
    <n v="361"/>
    <n v="35"/>
    <x v="0"/>
    <n v="100"/>
    <n v="5"/>
    <n v="0.05"/>
    <s v="Nov"/>
    <s v="yes"/>
    <n v="2010"/>
    <s v="Pigeon Butte"/>
    <x v="10"/>
  </r>
  <r>
    <n v="362"/>
    <n v="39"/>
    <x v="0"/>
    <n v="100"/>
    <n v="30"/>
    <n v="0.3"/>
    <s v="Nov"/>
    <s v="yes"/>
    <n v="2010"/>
    <s v="Pigeon Butte"/>
    <x v="10"/>
  </r>
  <r>
    <n v="363"/>
    <n v="42"/>
    <x v="0"/>
    <n v="100"/>
    <n v="4"/>
    <n v="0.04"/>
    <s v="Nov"/>
    <s v="yes"/>
    <n v="2010"/>
    <s v="Pigeon Butte"/>
    <x v="10"/>
  </r>
  <r>
    <n v="364"/>
    <n v="43"/>
    <x v="0"/>
    <n v="100"/>
    <n v="30"/>
    <n v="0.3"/>
    <s v="Nov"/>
    <s v="yes"/>
    <n v="2010"/>
    <s v="Pigeon Butte"/>
    <x v="10"/>
  </r>
  <r>
    <n v="365"/>
    <n v="44"/>
    <x v="0"/>
    <n v="100"/>
    <n v="18"/>
    <n v="0.18"/>
    <s v="Nov"/>
    <s v="yes"/>
    <n v="2010"/>
    <s v="Pigeon Butte"/>
    <x v="10"/>
  </r>
  <r>
    <n v="366"/>
    <n v="45"/>
    <x v="0"/>
    <n v="100"/>
    <n v="4"/>
    <n v="0.04"/>
    <s v="Nov"/>
    <s v="yes"/>
    <n v="2010"/>
    <s v="Pigeon Butte"/>
    <x v="10"/>
  </r>
  <r>
    <n v="367"/>
    <n v="46"/>
    <x v="0"/>
    <n v="100"/>
    <n v="4"/>
    <n v="0.04"/>
    <s v="Nov"/>
    <s v="yes"/>
    <n v="2010"/>
    <s v="Pigeon Butte"/>
    <x v="10"/>
  </r>
  <r>
    <n v="368"/>
    <s v="1W"/>
    <x v="1"/>
    <n v="50"/>
    <n v="3"/>
    <n v="0.06"/>
    <s v="January"/>
    <s v="yes"/>
    <n v="2002"/>
    <s v="Coble (Turtle Swale)"/>
    <x v="11"/>
  </r>
  <r>
    <n v="371"/>
    <s v="2E"/>
    <x v="1"/>
    <n v="50"/>
    <n v="3"/>
    <n v="0.06"/>
    <s v="January"/>
    <s v="yes"/>
    <n v="2002"/>
    <s v="Coble (Turtle Swale)"/>
    <x v="11"/>
  </r>
  <r>
    <n v="372"/>
    <s v="3W"/>
    <x v="1"/>
    <n v="50"/>
    <n v="0"/>
    <n v="0"/>
    <s v="January"/>
    <s v="yes"/>
    <n v="2002"/>
    <s v="Coble (Turtle Swale)"/>
    <x v="11"/>
  </r>
  <r>
    <n v="374"/>
    <s v="4W"/>
    <x v="1"/>
    <n v="50"/>
    <n v="2"/>
    <n v="0.04"/>
    <s v="January"/>
    <s v="yes"/>
    <n v="2002"/>
    <s v="Coble (Turtle Swale)"/>
    <x v="11"/>
  </r>
  <r>
    <n v="377"/>
    <s v="5E"/>
    <x v="1"/>
    <n v="50"/>
    <n v="0"/>
    <n v="0"/>
    <s v="January"/>
    <s v="yes"/>
    <n v="2002"/>
    <s v="Coble (Turtle Swale)"/>
    <x v="11"/>
  </r>
  <r>
    <n v="378"/>
    <s v="6W"/>
    <x v="1"/>
    <n v="50"/>
    <n v="2"/>
    <n v="0.04"/>
    <s v="January"/>
    <s v="yes"/>
    <n v="2002"/>
    <s v="Coble (Turtle Swale)"/>
    <x v="11"/>
  </r>
  <r>
    <n v="381"/>
    <s v="7E"/>
    <x v="1"/>
    <n v="50"/>
    <n v="1"/>
    <n v="0.02"/>
    <s v="January"/>
    <s v="yes"/>
    <n v="2002"/>
    <s v="Coble (Turtle Swale)"/>
    <x v="11"/>
  </r>
  <r>
    <n v="383"/>
    <s v="8E"/>
    <x v="1"/>
    <n v="50"/>
    <n v="6"/>
    <n v="0.12"/>
    <s v="January"/>
    <s v="yes"/>
    <n v="2002"/>
    <s v="Coble (Turtle Swale)"/>
    <x v="11"/>
  </r>
  <r>
    <n v="384"/>
    <s v="9W"/>
    <x v="1"/>
    <n v="50"/>
    <n v="0"/>
    <n v="0"/>
    <s v="January"/>
    <s v="yes"/>
    <n v="2002"/>
    <s v="Coble (Turtle Swale)"/>
    <x v="11"/>
  </r>
  <r>
    <n v="387"/>
    <s v="10E"/>
    <x v="1"/>
    <n v="50"/>
    <n v="3"/>
    <n v="0.06"/>
    <s v="January"/>
    <s v="yes"/>
    <n v="2002"/>
    <s v="Coble (Turtle Swale)"/>
    <x v="11"/>
  </r>
  <r>
    <n v="388"/>
    <s v="11W"/>
    <x v="1"/>
    <n v="50"/>
    <n v="0"/>
    <n v="0"/>
    <s v="January"/>
    <s v="yes"/>
    <n v="2002"/>
    <s v="Coble (Turtle Swale)"/>
    <x v="11"/>
  </r>
  <r>
    <n v="390"/>
    <s v="12W"/>
    <x v="1"/>
    <n v="50"/>
    <n v="2"/>
    <n v="0.04"/>
    <s v="January"/>
    <s v="yes"/>
    <n v="2002"/>
    <s v="Coble (Turtle Swale)"/>
    <x v="11"/>
  </r>
  <r>
    <n v="393"/>
    <s v="13E"/>
    <x v="1"/>
    <n v="50"/>
    <n v="1"/>
    <n v="0.02"/>
    <s v="January"/>
    <s v="yes"/>
    <n v="2002"/>
    <s v="Coble (Turtle Swale)"/>
    <x v="11"/>
  </r>
  <r>
    <n v="394"/>
    <s v="14W"/>
    <x v="1"/>
    <n v="50"/>
    <n v="3"/>
    <n v="0.06"/>
    <s v="January"/>
    <s v="yes"/>
    <n v="2002"/>
    <s v="Coble (Turtle Swale)"/>
    <x v="11"/>
  </r>
  <r>
    <n v="397"/>
    <s v="15E"/>
    <x v="1"/>
    <n v="50"/>
    <n v="5"/>
    <n v="0.1"/>
    <s v="January"/>
    <s v="yes"/>
    <n v="2002"/>
    <s v="Coble (Turtle Swale)"/>
    <x v="11"/>
  </r>
  <r>
    <n v="399"/>
    <s v="16E"/>
    <x v="1"/>
    <n v="50"/>
    <n v="10"/>
    <n v="0.2"/>
    <s v="January"/>
    <s v="yes"/>
    <n v="2002"/>
    <s v="Coble (Turtle Swale)"/>
    <x v="11"/>
  </r>
  <r>
    <n v="400"/>
    <s v="17W"/>
    <x v="1"/>
    <n v="50"/>
    <n v="5"/>
    <n v="0.1"/>
    <s v="January"/>
    <s v="yes"/>
    <n v="2002"/>
    <s v="Coble (Turtle Swale)"/>
    <x v="11"/>
  </r>
  <r>
    <n v="403"/>
    <s v="18E"/>
    <x v="1"/>
    <n v="50"/>
    <n v="2"/>
    <n v="0.04"/>
    <s v="January"/>
    <s v="yes"/>
    <n v="2002"/>
    <s v="Coble (Turtle Swale)"/>
    <x v="11"/>
  </r>
  <r>
    <n v="404"/>
    <s v="19W"/>
    <x v="1"/>
    <n v="50"/>
    <n v="3"/>
    <n v="0.06"/>
    <s v="January"/>
    <s v="yes"/>
    <n v="2002"/>
    <s v="Coble (Turtle Swale)"/>
    <x v="11"/>
  </r>
  <r>
    <n v="407"/>
    <s v="20E"/>
    <x v="1"/>
    <n v="50"/>
    <n v="1"/>
    <n v="0.02"/>
    <s v="January"/>
    <s v="yes"/>
    <n v="2002"/>
    <s v="Coble (Turtle Swale)"/>
    <x v="11"/>
  </r>
  <r>
    <n v="369"/>
    <s v="1E"/>
    <x v="0"/>
    <n v="50"/>
    <n v="1"/>
    <n v="0.02"/>
    <s v="January"/>
    <s v="yes"/>
    <n v="2002"/>
    <s v="Coble (Turtle Swale)"/>
    <x v="11"/>
  </r>
  <r>
    <n v="370"/>
    <s v="2W"/>
    <x v="0"/>
    <n v="50"/>
    <n v="6"/>
    <n v="0.12"/>
    <s v="January"/>
    <s v="yes"/>
    <n v="2002"/>
    <s v="Coble (Turtle Swale)"/>
    <x v="11"/>
  </r>
  <r>
    <n v="373"/>
    <s v="3E"/>
    <x v="0"/>
    <n v="50"/>
    <n v="3"/>
    <n v="0.06"/>
    <s v="January"/>
    <s v="yes"/>
    <n v="2002"/>
    <s v="Coble (Turtle Swale)"/>
    <x v="11"/>
  </r>
  <r>
    <n v="375"/>
    <s v="4E"/>
    <x v="0"/>
    <n v="50"/>
    <n v="4"/>
    <n v="0.08"/>
    <s v="January"/>
    <s v="yes"/>
    <n v="2002"/>
    <s v="Coble (Turtle Swale)"/>
    <x v="11"/>
  </r>
  <r>
    <n v="376"/>
    <s v="5W"/>
    <x v="0"/>
    <n v="50"/>
    <n v="1"/>
    <n v="0.02"/>
    <s v="January"/>
    <s v="yes"/>
    <n v="2002"/>
    <s v="Coble (Turtle Swale)"/>
    <x v="11"/>
  </r>
  <r>
    <n v="379"/>
    <s v="6E"/>
    <x v="0"/>
    <n v="50"/>
    <n v="1"/>
    <n v="0.02"/>
    <s v="January"/>
    <s v="yes"/>
    <n v="2002"/>
    <s v="Coble (Turtle Swale)"/>
    <x v="11"/>
  </r>
  <r>
    <n v="380"/>
    <s v="7W"/>
    <x v="0"/>
    <n v="50"/>
    <n v="1"/>
    <n v="0.02"/>
    <s v="January"/>
    <s v="yes"/>
    <n v="2002"/>
    <s v="Coble (Turtle Swale)"/>
    <x v="11"/>
  </r>
  <r>
    <n v="382"/>
    <s v="8W"/>
    <x v="0"/>
    <n v="50"/>
    <n v="21"/>
    <n v="0.42"/>
    <s v="January"/>
    <s v="yes"/>
    <n v="2002"/>
    <s v="Coble (Turtle Swale)"/>
    <x v="11"/>
  </r>
  <r>
    <n v="385"/>
    <s v="9E"/>
    <x v="0"/>
    <n v="50"/>
    <n v="0"/>
    <n v="0"/>
    <s v="January"/>
    <s v="yes"/>
    <n v="2002"/>
    <s v="Coble (Turtle Swale)"/>
    <x v="11"/>
  </r>
  <r>
    <n v="386"/>
    <s v="10W"/>
    <x v="0"/>
    <n v="50"/>
    <n v="2"/>
    <n v="0.04"/>
    <s v="January"/>
    <s v="yes"/>
    <n v="2002"/>
    <s v="Coble (Turtle Swale)"/>
    <x v="11"/>
  </r>
  <r>
    <n v="389"/>
    <s v="11E"/>
    <x v="0"/>
    <n v="50"/>
    <n v="1"/>
    <n v="0.02"/>
    <s v="January"/>
    <s v="yes"/>
    <n v="2002"/>
    <s v="Coble (Turtle Swale)"/>
    <x v="11"/>
  </r>
  <r>
    <n v="391"/>
    <s v="12E"/>
    <x v="0"/>
    <n v="50"/>
    <n v="1"/>
    <n v="0.02"/>
    <s v="January"/>
    <s v="yes"/>
    <n v="2002"/>
    <s v="Coble (Turtle Swale)"/>
    <x v="11"/>
  </r>
  <r>
    <n v="392"/>
    <s v="13W"/>
    <x v="0"/>
    <n v="50"/>
    <n v="1"/>
    <n v="0.02"/>
    <s v="January"/>
    <s v="yes"/>
    <n v="2002"/>
    <s v="Coble (Turtle Swale)"/>
    <x v="11"/>
  </r>
  <r>
    <n v="395"/>
    <s v="14E"/>
    <x v="0"/>
    <n v="50"/>
    <n v="3"/>
    <n v="0.06"/>
    <s v="January"/>
    <s v="yes"/>
    <n v="2002"/>
    <s v="Coble (Turtle Swale)"/>
    <x v="11"/>
  </r>
  <r>
    <n v="396"/>
    <s v="15W"/>
    <x v="0"/>
    <n v="50"/>
    <n v="9"/>
    <n v="0.18"/>
    <s v="January"/>
    <s v="yes"/>
    <n v="2002"/>
    <s v="Coble (Turtle Swale)"/>
    <x v="11"/>
  </r>
  <r>
    <n v="398"/>
    <s v="16W"/>
    <x v="0"/>
    <n v="50"/>
    <n v="9"/>
    <n v="0.18"/>
    <s v="January"/>
    <s v="yes"/>
    <n v="2002"/>
    <s v="Coble (Turtle Swale)"/>
    <x v="11"/>
  </r>
  <r>
    <n v="401"/>
    <s v="17E"/>
    <x v="0"/>
    <n v="50"/>
    <n v="8"/>
    <n v="0.16"/>
    <s v="January"/>
    <s v="yes"/>
    <n v="2002"/>
    <s v="Coble (Turtle Swale)"/>
    <x v="11"/>
  </r>
  <r>
    <n v="402"/>
    <s v="18W"/>
    <x v="0"/>
    <n v="50"/>
    <n v="15"/>
    <n v="0.3"/>
    <s v="January"/>
    <s v="yes"/>
    <n v="2002"/>
    <s v="Coble (Turtle Swale)"/>
    <x v="11"/>
  </r>
  <r>
    <n v="405"/>
    <s v="19E"/>
    <x v="0"/>
    <n v="50"/>
    <n v="1"/>
    <n v="0.02"/>
    <s v="January"/>
    <s v="yes"/>
    <n v="2002"/>
    <s v="Coble (Turtle Swale)"/>
    <x v="11"/>
  </r>
  <r>
    <n v="406"/>
    <s v="20W"/>
    <x v="0"/>
    <n v="50"/>
    <n v="13"/>
    <n v="0.26"/>
    <s v="January"/>
    <s v="yes"/>
    <n v="2002"/>
    <s v="Coble (Turtle Swale)"/>
    <x v="11"/>
  </r>
  <r>
    <n v="408"/>
    <s v="51W"/>
    <x v="0"/>
    <n v="50"/>
    <n v="4"/>
    <n v="0.08"/>
    <s v="January"/>
    <s v="yes"/>
    <n v="2003"/>
    <s v="Coble (Turtle Swale)"/>
    <x v="12"/>
  </r>
  <r>
    <n v="409"/>
    <s v="51E"/>
    <x v="1"/>
    <n v="50"/>
    <n v="7"/>
    <n v="0.14000000000000001"/>
    <s v="January"/>
    <s v="yes"/>
    <n v="2003"/>
    <s v="Coble (Turtle Swale)"/>
    <x v="12"/>
  </r>
  <r>
    <n v="410"/>
    <s v="52W"/>
    <x v="1"/>
    <n v="50"/>
    <n v="20"/>
    <n v="0.4"/>
    <s v="January"/>
    <s v="yes"/>
    <n v="2003"/>
    <s v="Coble (Turtle Swale)"/>
    <x v="12"/>
  </r>
  <r>
    <n v="413"/>
    <s v="53E"/>
    <x v="1"/>
    <n v="50"/>
    <n v="9"/>
    <n v="0.18"/>
    <s v="January"/>
    <s v="yes"/>
    <n v="2003"/>
    <s v="Coble (Turtle Swale)"/>
    <x v="12"/>
  </r>
  <r>
    <n v="415"/>
    <s v="54E"/>
    <x v="1"/>
    <n v="50"/>
    <n v="9"/>
    <n v="0.18"/>
    <s v="January"/>
    <s v="yes"/>
    <n v="2003"/>
    <s v="Coble (Turtle Swale)"/>
    <x v="12"/>
  </r>
  <r>
    <n v="417"/>
    <s v="55E"/>
    <x v="1"/>
    <n v="50"/>
    <n v="8"/>
    <n v="0.16"/>
    <s v="January"/>
    <s v="yes"/>
    <n v="2003"/>
    <s v="Coble (Turtle Swale)"/>
    <x v="12"/>
  </r>
  <r>
    <n v="418"/>
    <s v="56W"/>
    <x v="1"/>
    <n v="50"/>
    <n v="9"/>
    <n v="0.18"/>
    <s v="January"/>
    <s v="yes"/>
    <n v="2003"/>
    <s v="Coble (Turtle Swale)"/>
    <x v="12"/>
  </r>
  <r>
    <n v="421"/>
    <s v="57E"/>
    <x v="1"/>
    <n v="50"/>
    <n v="14"/>
    <n v="0.28000000000000003"/>
    <s v="January"/>
    <s v="yes"/>
    <n v="2003"/>
    <s v="Coble (Turtle Swale)"/>
    <x v="12"/>
  </r>
  <r>
    <n v="423"/>
    <s v="58E"/>
    <x v="1"/>
    <n v="50"/>
    <n v="8"/>
    <n v="0.16"/>
    <s v="January"/>
    <s v="yes"/>
    <n v="2003"/>
    <s v="Coble (Turtle Swale)"/>
    <x v="12"/>
  </r>
  <r>
    <n v="425"/>
    <s v="59E"/>
    <x v="1"/>
    <n v="50"/>
    <n v="12"/>
    <n v="0.24"/>
    <s v="January"/>
    <s v="yes"/>
    <n v="2003"/>
    <s v="Coble (Turtle Swale)"/>
    <x v="12"/>
  </r>
  <r>
    <n v="426"/>
    <s v="60W"/>
    <x v="1"/>
    <n v="50"/>
    <n v="7"/>
    <n v="0.14000000000000001"/>
    <s v="January"/>
    <s v="yes"/>
    <n v="2003"/>
    <s v="Coble (Turtle Swale)"/>
    <x v="12"/>
  </r>
  <r>
    <n v="411"/>
    <s v="52E"/>
    <x v="0"/>
    <n v="50"/>
    <n v="5"/>
    <n v="0.1"/>
    <s v="January"/>
    <s v="yes"/>
    <n v="2003"/>
    <s v="Coble (Turtle Swale)"/>
    <x v="12"/>
  </r>
  <r>
    <n v="412"/>
    <s v="53W"/>
    <x v="0"/>
    <n v="50"/>
    <n v="12"/>
    <n v="0.24"/>
    <s v="January"/>
    <s v="yes"/>
    <n v="2003"/>
    <s v="Coble (Turtle Swale)"/>
    <x v="12"/>
  </r>
  <r>
    <n v="414"/>
    <s v="54W"/>
    <x v="0"/>
    <n v="50"/>
    <n v="6"/>
    <n v="0.12"/>
    <s v="January"/>
    <s v="yes"/>
    <n v="2003"/>
    <s v="Coble (Turtle Swale)"/>
    <x v="12"/>
  </r>
  <r>
    <n v="416"/>
    <s v="55W"/>
    <x v="0"/>
    <n v="50"/>
    <n v="0"/>
    <n v="0"/>
    <s v="January"/>
    <s v="yes"/>
    <n v="2003"/>
    <s v="Coble (Turtle Swale)"/>
    <x v="12"/>
  </r>
  <r>
    <n v="419"/>
    <s v="56E"/>
    <x v="0"/>
    <n v="50"/>
    <n v="3"/>
    <n v="0.06"/>
    <s v="January"/>
    <s v="yes"/>
    <n v="2003"/>
    <s v="Coble (Turtle Swale)"/>
    <x v="12"/>
  </r>
  <r>
    <n v="420"/>
    <s v="57W"/>
    <x v="0"/>
    <n v="50"/>
    <n v="1"/>
    <n v="0.02"/>
    <s v="January"/>
    <s v="yes"/>
    <n v="2003"/>
    <s v="Coble (Turtle Swale)"/>
    <x v="12"/>
  </r>
  <r>
    <n v="422"/>
    <s v="58W"/>
    <x v="0"/>
    <n v="50"/>
    <n v="16"/>
    <n v="0.32"/>
    <s v="January"/>
    <s v="yes"/>
    <n v="2003"/>
    <s v="Coble (Turtle Swale)"/>
    <x v="12"/>
  </r>
  <r>
    <n v="424"/>
    <s v="59W"/>
    <x v="0"/>
    <n v="50"/>
    <n v="2"/>
    <n v="0.04"/>
    <s v="January"/>
    <s v="yes"/>
    <n v="2003"/>
    <s v="Coble (Turtle Swale)"/>
    <x v="12"/>
  </r>
  <r>
    <n v="427"/>
    <s v="60E"/>
    <x v="0"/>
    <n v="50"/>
    <n v="1"/>
    <n v="0.02"/>
    <s v="January"/>
    <s v="yes"/>
    <n v="2003"/>
    <s v="Coble (Turtle Swale)"/>
    <x v="12"/>
  </r>
  <r>
    <n v="428"/>
    <n v="2"/>
    <x v="0"/>
    <n v="30"/>
    <n v="13"/>
    <n v="0.43333333333333335"/>
    <s v="Fall"/>
    <s v="no"/>
    <n v="1998"/>
    <s v="Green Oaks"/>
    <x v="13"/>
  </r>
  <r>
    <n v="429"/>
    <n v="4"/>
    <x v="0"/>
    <n v="30"/>
    <n v="24"/>
    <n v="0.8"/>
    <s v="Fall"/>
    <s v="no"/>
    <n v="1998"/>
    <s v="Green Oaks"/>
    <x v="13"/>
  </r>
  <r>
    <n v="430"/>
    <n v="5"/>
    <x v="0"/>
    <n v="30"/>
    <n v="13"/>
    <n v="0.43333333333333335"/>
    <s v="Fall"/>
    <s v="no"/>
    <n v="1998"/>
    <s v="Green Oaks"/>
    <x v="13"/>
  </r>
  <r>
    <n v="431"/>
    <n v="7"/>
    <x v="0"/>
    <n v="30"/>
    <n v="13"/>
    <n v="0.43333333333333335"/>
    <s v="Fall"/>
    <s v="no"/>
    <n v="1998"/>
    <s v="Green Oaks"/>
    <x v="13"/>
  </r>
  <r>
    <n v="432"/>
    <n v="9"/>
    <x v="0"/>
    <n v="30"/>
    <n v="15"/>
    <n v="0.5"/>
    <s v="Fall"/>
    <s v="no"/>
    <n v="1998"/>
    <s v="Green Oaks"/>
    <x v="13"/>
  </r>
  <r>
    <n v="433"/>
    <n v="10"/>
    <x v="0"/>
    <n v="30"/>
    <n v="19"/>
    <n v="0.6333333333333333"/>
    <s v="Fall"/>
    <s v="no"/>
    <n v="1998"/>
    <s v="Green Oaks"/>
    <x v="13"/>
  </r>
  <r>
    <n v="434"/>
    <n v="11"/>
    <x v="0"/>
    <n v="30"/>
    <n v="12"/>
    <n v="0.4"/>
    <s v="Fall"/>
    <s v="no"/>
    <n v="1998"/>
    <s v="Green Oaks"/>
    <x v="13"/>
  </r>
  <r>
    <n v="435"/>
    <n v="12"/>
    <x v="0"/>
    <n v="30"/>
    <n v="10"/>
    <n v="0.33333333333333331"/>
    <s v="Fall"/>
    <s v="no"/>
    <n v="1998"/>
    <s v="Green Oaks"/>
    <x v="13"/>
  </r>
  <r>
    <n v="436"/>
    <n v="13"/>
    <x v="0"/>
    <n v="30"/>
    <n v="8"/>
    <n v="0.26666666666666666"/>
    <s v="Fall"/>
    <s v="no"/>
    <n v="1998"/>
    <s v="Green Oaks"/>
    <x v="13"/>
  </r>
  <r>
    <n v="437"/>
    <n v="17"/>
    <x v="0"/>
    <n v="30"/>
    <n v="9"/>
    <n v="0.3"/>
    <s v="Fall"/>
    <s v="no"/>
    <n v="1998"/>
    <s v="Green Oaks"/>
    <x v="13"/>
  </r>
  <r>
    <n v="438"/>
    <n v="18"/>
    <x v="0"/>
    <n v="30"/>
    <n v="6"/>
    <n v="0.2"/>
    <s v="Fall"/>
    <s v="no"/>
    <n v="1998"/>
    <s v="Green Oaks"/>
    <x v="13"/>
  </r>
  <r>
    <n v="439"/>
    <n v="20"/>
    <x v="1"/>
    <n v="30"/>
    <n v="4"/>
    <n v="0.13333333333333333"/>
    <s v="Fall"/>
    <s v="no"/>
    <n v="1998"/>
    <s v="Green Oaks"/>
    <x v="13"/>
  </r>
  <r>
    <n v="440"/>
    <n v="21"/>
    <x v="1"/>
    <n v="30"/>
    <n v="13"/>
    <n v="0.43333333333333335"/>
    <s v="Fall"/>
    <s v="no"/>
    <n v="1998"/>
    <s v="Green Oaks"/>
    <x v="13"/>
  </r>
  <r>
    <n v="441"/>
    <n v="24"/>
    <x v="1"/>
    <n v="30"/>
    <n v="8"/>
    <n v="0.26666666666666666"/>
    <s v="Fall"/>
    <s v="no"/>
    <n v="1998"/>
    <s v="Green Oaks"/>
    <x v="13"/>
  </r>
  <r>
    <n v="442"/>
    <n v="25"/>
    <x v="1"/>
    <n v="30"/>
    <n v="9"/>
    <n v="0.3"/>
    <s v="Fall"/>
    <s v="no"/>
    <n v="1998"/>
    <s v="Green Oaks"/>
    <x v="13"/>
  </r>
  <r>
    <n v="443"/>
    <n v="28"/>
    <x v="1"/>
    <n v="30"/>
    <n v="9"/>
    <n v="0.3"/>
    <s v="Fall"/>
    <s v="no"/>
    <n v="1998"/>
    <s v="Green Oaks"/>
    <x v="13"/>
  </r>
  <r>
    <n v="444"/>
    <n v="29"/>
    <x v="1"/>
    <n v="30"/>
    <n v="17"/>
    <n v="0.56666666666666665"/>
    <s v="Fall"/>
    <s v="no"/>
    <n v="1998"/>
    <s v="Green Oaks"/>
    <x v="13"/>
  </r>
  <r>
    <n v="445"/>
    <n v="30"/>
    <x v="1"/>
    <n v="30"/>
    <n v="14"/>
    <n v="0.46666666666666667"/>
    <s v="Fall"/>
    <s v="no"/>
    <n v="1998"/>
    <s v="Green Oaks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>
  <location ref="M34:P38" firstHeaderRow="0" firstDataRow="1" firstDataCol="1"/>
  <pivotFields count="11">
    <pivotField showAll="0" defaultSubtotal="0"/>
    <pivotField showAll="0" defaultSubtotal="0"/>
    <pivotField axis="axisRow" showAll="0" defaultSubtotal="0">
      <items count="5">
        <item x="2"/>
        <item x="3"/>
        <item x="1"/>
        <item m="1" x="4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multipleItemSelectionAllowed="1" showAll="0" defaultSubtotal="0">
      <items count="15">
        <item h="1" x="8"/>
        <item h="1" x="11"/>
        <item h="1" x="12"/>
        <item h="1" x="0"/>
        <item h="1" x="2"/>
        <item h="1" x="3"/>
        <item h="1" x="9"/>
        <item h="1" x="7"/>
        <item h="1" x="4"/>
        <item h="1" x="6"/>
        <item h="1" x="10"/>
        <item h="1" x="1"/>
        <item x="5"/>
        <item h="1" m="1" x="14"/>
        <item h="1" x="13"/>
      </items>
    </pivotField>
  </pivotFields>
  <rowFields count="2">
    <field x="10"/>
    <field x="2"/>
  </rowFields>
  <rowItems count="4">
    <i>
      <x v="12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portion" fld="5" subtotal="count" baseField="0" baseItem="0"/>
    <dataField name="StdDev of proportion" fld="5" subtotal="stdDev" baseField="10" baseItem="0"/>
    <dataField name="Average of proportion" fld="5" subtotal="average" baseField="10" baseItem="0"/>
  </dataFields>
  <formats count="4">
    <format dxfId="3">
      <pivotArea collapsedLevelsAreSubtotals="1" fieldPosition="0">
        <references count="1">
          <reference field="10" count="1">
            <x v="11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fieldPosition="0">
        <references count="1">
          <reference field="10" count="1">
            <x v="11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5" sqref="A5:I44"/>
    </sheetView>
  </sheetViews>
  <sheetFormatPr defaultRowHeight="15" x14ac:dyDescent="0.25"/>
  <cols>
    <col min="5" max="5" width="9.28515625" customWidth="1"/>
  </cols>
  <sheetData>
    <row r="1" spans="1:9" x14ac:dyDescent="0.25">
      <c r="A1" s="5" t="s">
        <v>0</v>
      </c>
      <c r="B1" s="3"/>
      <c r="D1" s="4"/>
      <c r="G1" s="3"/>
      <c r="H1" s="34"/>
    </row>
    <row r="2" spans="1:9" x14ac:dyDescent="0.25">
      <c r="A2" s="6" t="s">
        <v>1</v>
      </c>
      <c r="B2" s="2"/>
      <c r="D2" s="2"/>
      <c r="G2" s="2"/>
      <c r="H2" s="31"/>
    </row>
    <row r="3" spans="1:9" x14ac:dyDescent="0.25">
      <c r="A3" s="6"/>
      <c r="B3" s="2"/>
      <c r="D3" s="2"/>
      <c r="G3" s="2"/>
      <c r="H3" s="31"/>
    </row>
    <row r="4" spans="1:9" ht="26.25" x14ac:dyDescent="0.25">
      <c r="A4" s="9" t="s">
        <v>2</v>
      </c>
      <c r="B4" s="11" t="s">
        <v>5</v>
      </c>
      <c r="C4" t="s">
        <v>16</v>
      </c>
      <c r="D4" s="12" t="s">
        <v>6</v>
      </c>
      <c r="E4" t="s">
        <v>12</v>
      </c>
      <c r="F4" t="s">
        <v>19</v>
      </c>
      <c r="G4" s="10" t="s">
        <v>3</v>
      </c>
      <c r="H4" s="10"/>
      <c r="I4" t="s">
        <v>26</v>
      </c>
    </row>
    <row r="5" spans="1:9" x14ac:dyDescent="0.25">
      <c r="A5" s="9">
        <v>6</v>
      </c>
      <c r="B5" s="9" t="s">
        <v>8</v>
      </c>
      <c r="C5">
        <v>25</v>
      </c>
      <c r="D5" s="12">
        <v>3</v>
      </c>
      <c r="E5" t="s">
        <v>13</v>
      </c>
      <c r="F5" t="s">
        <v>7</v>
      </c>
      <c r="G5" s="9" t="s">
        <v>8</v>
      </c>
      <c r="H5" s="35">
        <v>2008</v>
      </c>
      <c r="I5" t="s">
        <v>27</v>
      </c>
    </row>
    <row r="6" spans="1:9" x14ac:dyDescent="0.25">
      <c r="A6" s="9">
        <v>7</v>
      </c>
      <c r="B6" s="9" t="s">
        <v>8</v>
      </c>
      <c r="C6">
        <v>25</v>
      </c>
      <c r="D6" s="12">
        <v>7</v>
      </c>
      <c r="E6" t="s">
        <v>13</v>
      </c>
      <c r="F6" t="s">
        <v>7</v>
      </c>
      <c r="G6" s="9" t="s">
        <v>8</v>
      </c>
      <c r="H6" s="35">
        <v>2008</v>
      </c>
      <c r="I6" t="s">
        <v>27</v>
      </c>
    </row>
    <row r="7" spans="1:9" x14ac:dyDescent="0.25">
      <c r="A7" s="9">
        <v>10</v>
      </c>
      <c r="B7" s="9" t="s">
        <v>8</v>
      </c>
      <c r="C7">
        <v>25</v>
      </c>
      <c r="D7" s="12">
        <v>2</v>
      </c>
      <c r="E7" t="s">
        <v>13</v>
      </c>
      <c r="F7" t="s">
        <v>7</v>
      </c>
      <c r="G7" s="9" t="s">
        <v>7</v>
      </c>
      <c r="H7" s="35">
        <v>2008</v>
      </c>
      <c r="I7" t="s">
        <v>27</v>
      </c>
    </row>
    <row r="8" spans="1:9" x14ac:dyDescent="0.25">
      <c r="A8" s="9">
        <v>13</v>
      </c>
      <c r="B8" s="9" t="s">
        <v>8</v>
      </c>
      <c r="C8">
        <v>25</v>
      </c>
      <c r="D8" s="12">
        <v>5</v>
      </c>
      <c r="E8" t="s">
        <v>13</v>
      </c>
      <c r="F8" t="s">
        <v>7</v>
      </c>
      <c r="G8" s="9" t="s">
        <v>8</v>
      </c>
      <c r="H8" s="35">
        <v>2008</v>
      </c>
      <c r="I8" t="s">
        <v>27</v>
      </c>
    </row>
    <row r="9" spans="1:9" x14ac:dyDescent="0.25">
      <c r="A9" s="9">
        <v>16</v>
      </c>
      <c r="B9" s="9" t="s">
        <v>8</v>
      </c>
      <c r="C9">
        <v>25</v>
      </c>
      <c r="D9" s="12">
        <v>7</v>
      </c>
      <c r="E9" t="s">
        <v>13</v>
      </c>
      <c r="F9" t="s">
        <v>7</v>
      </c>
      <c r="G9" s="9" t="s">
        <v>8</v>
      </c>
      <c r="H9" s="35">
        <v>2008</v>
      </c>
      <c r="I9" t="s">
        <v>27</v>
      </c>
    </row>
    <row r="10" spans="1:9" x14ac:dyDescent="0.25">
      <c r="A10" s="9">
        <v>18</v>
      </c>
      <c r="B10" s="9" t="s">
        <v>8</v>
      </c>
      <c r="C10">
        <v>25</v>
      </c>
      <c r="D10" s="12">
        <v>2</v>
      </c>
      <c r="E10" t="s">
        <v>13</v>
      </c>
      <c r="F10" t="s">
        <v>7</v>
      </c>
      <c r="G10" s="9" t="s">
        <v>7</v>
      </c>
      <c r="H10" s="35">
        <v>2008</v>
      </c>
      <c r="I10" t="s">
        <v>27</v>
      </c>
    </row>
    <row r="11" spans="1:9" x14ac:dyDescent="0.25">
      <c r="A11" s="9">
        <v>19</v>
      </c>
      <c r="B11" s="9" t="s">
        <v>8</v>
      </c>
      <c r="C11">
        <v>25</v>
      </c>
      <c r="D11" s="12">
        <v>1</v>
      </c>
      <c r="E11" t="s">
        <v>13</v>
      </c>
      <c r="F11" t="s">
        <v>7</v>
      </c>
      <c r="G11" s="9" t="s">
        <v>7</v>
      </c>
      <c r="H11" s="35">
        <v>2008</v>
      </c>
      <c r="I11" t="s">
        <v>27</v>
      </c>
    </row>
    <row r="12" spans="1:9" x14ac:dyDescent="0.25">
      <c r="A12" s="9">
        <v>20</v>
      </c>
      <c r="B12" s="9" t="s">
        <v>8</v>
      </c>
      <c r="C12">
        <v>25</v>
      </c>
      <c r="D12" s="12">
        <v>1</v>
      </c>
      <c r="E12" t="s">
        <v>13</v>
      </c>
      <c r="F12" t="s">
        <v>7</v>
      </c>
      <c r="G12" s="9" t="s">
        <v>7</v>
      </c>
      <c r="H12" s="35">
        <v>2008</v>
      </c>
      <c r="I12" t="s">
        <v>27</v>
      </c>
    </row>
    <row r="13" spans="1:9" x14ac:dyDescent="0.25">
      <c r="A13" s="9">
        <v>21</v>
      </c>
      <c r="B13" s="9" t="s">
        <v>8</v>
      </c>
      <c r="C13">
        <v>25</v>
      </c>
      <c r="D13" s="12">
        <v>10</v>
      </c>
      <c r="E13" t="s">
        <v>13</v>
      </c>
      <c r="F13" t="s">
        <v>7</v>
      </c>
      <c r="G13" s="9" t="s">
        <v>8</v>
      </c>
      <c r="H13" s="35">
        <v>2008</v>
      </c>
      <c r="I13" t="s">
        <v>27</v>
      </c>
    </row>
    <row r="14" spans="1:9" x14ac:dyDescent="0.25">
      <c r="A14" s="9">
        <v>22</v>
      </c>
      <c r="B14" s="9" t="s">
        <v>8</v>
      </c>
      <c r="C14">
        <v>25</v>
      </c>
      <c r="D14" s="12">
        <v>0</v>
      </c>
      <c r="E14" t="s">
        <v>13</v>
      </c>
      <c r="F14" t="s">
        <v>7</v>
      </c>
      <c r="G14" s="9" t="s">
        <v>8</v>
      </c>
      <c r="H14" s="35">
        <v>2008</v>
      </c>
      <c r="I14" t="s">
        <v>27</v>
      </c>
    </row>
    <row r="15" spans="1:9" x14ac:dyDescent="0.25">
      <c r="A15" s="9">
        <v>23</v>
      </c>
      <c r="B15" s="9" t="s">
        <v>8</v>
      </c>
      <c r="C15">
        <v>25</v>
      </c>
      <c r="D15" s="12">
        <v>5</v>
      </c>
      <c r="E15" t="s">
        <v>13</v>
      </c>
      <c r="F15" t="s">
        <v>7</v>
      </c>
      <c r="G15" s="9" t="s">
        <v>8</v>
      </c>
      <c r="H15" s="35">
        <v>2008</v>
      </c>
      <c r="I15" t="s">
        <v>27</v>
      </c>
    </row>
    <row r="16" spans="1:9" x14ac:dyDescent="0.25">
      <c r="A16" s="9">
        <v>24</v>
      </c>
      <c r="B16" s="9" t="s">
        <v>8</v>
      </c>
      <c r="C16">
        <v>25</v>
      </c>
      <c r="D16" s="12">
        <v>6</v>
      </c>
      <c r="E16" t="s">
        <v>13</v>
      </c>
      <c r="F16" t="s">
        <v>7</v>
      </c>
      <c r="G16" s="9" t="s">
        <v>8</v>
      </c>
      <c r="H16" s="35">
        <v>2008</v>
      </c>
      <c r="I16" t="s">
        <v>27</v>
      </c>
    </row>
    <row r="17" spans="1:9" x14ac:dyDescent="0.25">
      <c r="A17" s="9">
        <v>26</v>
      </c>
      <c r="B17" s="9" t="s">
        <v>8</v>
      </c>
      <c r="C17">
        <v>25</v>
      </c>
      <c r="D17" s="12">
        <v>0</v>
      </c>
      <c r="E17" t="s">
        <v>13</v>
      </c>
      <c r="F17" t="s">
        <v>7</v>
      </c>
      <c r="G17" s="9" t="s">
        <v>7</v>
      </c>
      <c r="H17" s="35">
        <v>2008</v>
      </c>
      <c r="I17" t="s">
        <v>27</v>
      </c>
    </row>
    <row r="18" spans="1:9" x14ac:dyDescent="0.25">
      <c r="A18" s="9">
        <v>27</v>
      </c>
      <c r="B18" s="9" t="s">
        <v>8</v>
      </c>
      <c r="C18">
        <v>25</v>
      </c>
      <c r="D18" s="12">
        <v>1</v>
      </c>
      <c r="E18" t="s">
        <v>13</v>
      </c>
      <c r="F18" t="s">
        <v>7</v>
      </c>
      <c r="G18" s="9" t="s">
        <v>7</v>
      </c>
      <c r="H18" s="35">
        <v>2008</v>
      </c>
      <c r="I18" t="s">
        <v>27</v>
      </c>
    </row>
    <row r="19" spans="1:9" x14ac:dyDescent="0.25">
      <c r="A19" s="9">
        <v>29</v>
      </c>
      <c r="B19" s="9" t="s">
        <v>8</v>
      </c>
      <c r="C19">
        <v>25</v>
      </c>
      <c r="D19" s="12">
        <v>3</v>
      </c>
      <c r="E19" t="s">
        <v>13</v>
      </c>
      <c r="F19" t="s">
        <v>7</v>
      </c>
      <c r="G19" s="9" t="s">
        <v>8</v>
      </c>
      <c r="H19" s="35">
        <v>2008</v>
      </c>
      <c r="I19" t="s">
        <v>27</v>
      </c>
    </row>
    <row r="20" spans="1:9" x14ac:dyDescent="0.25">
      <c r="A20" s="9">
        <v>30</v>
      </c>
      <c r="B20" s="9" t="s">
        <v>8</v>
      </c>
      <c r="C20">
        <v>25</v>
      </c>
      <c r="D20" s="12">
        <v>1</v>
      </c>
      <c r="E20" t="s">
        <v>13</v>
      </c>
      <c r="F20" t="s">
        <v>7</v>
      </c>
      <c r="G20" s="9" t="s">
        <v>8</v>
      </c>
      <c r="H20" s="35">
        <v>2008</v>
      </c>
      <c r="I20" t="s">
        <v>27</v>
      </c>
    </row>
    <row r="21" spans="1:9" x14ac:dyDescent="0.25">
      <c r="A21" s="9">
        <v>31</v>
      </c>
      <c r="B21" s="9" t="s">
        <v>8</v>
      </c>
      <c r="C21">
        <v>25</v>
      </c>
      <c r="D21" s="12">
        <v>2</v>
      </c>
      <c r="E21" t="s">
        <v>13</v>
      </c>
      <c r="F21" t="s">
        <v>7</v>
      </c>
      <c r="G21" s="9" t="s">
        <v>8</v>
      </c>
      <c r="H21" s="35">
        <v>2008</v>
      </c>
      <c r="I21" t="s">
        <v>27</v>
      </c>
    </row>
    <row r="22" spans="1:9" x14ac:dyDescent="0.25">
      <c r="A22" s="9">
        <v>33</v>
      </c>
      <c r="B22" s="9" t="s">
        <v>8</v>
      </c>
      <c r="C22">
        <v>25</v>
      </c>
      <c r="D22" s="12">
        <v>0</v>
      </c>
      <c r="E22" t="s">
        <v>13</v>
      </c>
      <c r="F22" t="s">
        <v>7</v>
      </c>
      <c r="G22" s="9" t="s">
        <v>8</v>
      </c>
      <c r="H22" s="35">
        <v>2008</v>
      </c>
      <c r="I22" t="s">
        <v>27</v>
      </c>
    </row>
    <row r="23" spans="1:9" x14ac:dyDescent="0.25">
      <c r="A23" s="9">
        <v>36</v>
      </c>
      <c r="B23" s="9" t="s">
        <v>8</v>
      </c>
      <c r="C23">
        <v>25</v>
      </c>
      <c r="D23" s="12">
        <v>0</v>
      </c>
      <c r="E23" t="s">
        <v>13</v>
      </c>
      <c r="F23" t="s">
        <v>7</v>
      </c>
      <c r="G23" s="9" t="s">
        <v>8</v>
      </c>
      <c r="H23" s="35">
        <v>2008</v>
      </c>
      <c r="I23" t="s">
        <v>27</v>
      </c>
    </row>
    <row r="24" spans="1:9" x14ac:dyDescent="0.25">
      <c r="A24" s="9">
        <v>37</v>
      </c>
      <c r="B24" s="9" t="s">
        <v>8</v>
      </c>
      <c r="C24">
        <v>25</v>
      </c>
      <c r="D24" s="12">
        <v>3</v>
      </c>
      <c r="E24" t="s">
        <v>13</v>
      </c>
      <c r="F24" t="s">
        <v>7</v>
      </c>
      <c r="G24" s="9" t="s">
        <v>8</v>
      </c>
      <c r="H24" s="35">
        <v>2008</v>
      </c>
      <c r="I24" t="s">
        <v>27</v>
      </c>
    </row>
    <row r="25" spans="1:9" x14ac:dyDescent="0.25">
      <c r="A25" s="9">
        <v>38</v>
      </c>
      <c r="B25" s="9" t="s">
        <v>8</v>
      </c>
      <c r="C25">
        <v>25</v>
      </c>
      <c r="D25" s="12">
        <v>1</v>
      </c>
      <c r="E25" t="s">
        <v>13</v>
      </c>
      <c r="F25" t="s">
        <v>7</v>
      </c>
      <c r="G25" s="9" t="s">
        <v>8</v>
      </c>
      <c r="H25" s="35">
        <v>2008</v>
      </c>
      <c r="I25" t="s">
        <v>27</v>
      </c>
    </row>
    <row r="26" spans="1:9" x14ac:dyDescent="0.25">
      <c r="A26" s="9">
        <v>1</v>
      </c>
      <c r="B26" s="9" t="s">
        <v>7</v>
      </c>
      <c r="C26">
        <v>25</v>
      </c>
      <c r="D26" s="12">
        <v>1</v>
      </c>
      <c r="E26" t="s">
        <v>13</v>
      </c>
      <c r="F26" t="s">
        <v>7</v>
      </c>
      <c r="G26" s="9" t="s">
        <v>8</v>
      </c>
      <c r="H26" s="35">
        <v>2008</v>
      </c>
      <c r="I26" t="s">
        <v>27</v>
      </c>
    </row>
    <row r="27" spans="1:9" x14ac:dyDescent="0.25">
      <c r="A27" s="9">
        <v>2</v>
      </c>
      <c r="B27" s="9" t="s">
        <v>7</v>
      </c>
      <c r="C27">
        <v>25</v>
      </c>
      <c r="D27" s="12">
        <v>4</v>
      </c>
      <c r="E27" t="s">
        <v>13</v>
      </c>
      <c r="F27" t="s">
        <v>7</v>
      </c>
      <c r="G27" s="9" t="s">
        <v>8</v>
      </c>
      <c r="H27" s="35">
        <v>2008</v>
      </c>
      <c r="I27" t="s">
        <v>27</v>
      </c>
    </row>
    <row r="28" spans="1:9" x14ac:dyDescent="0.25">
      <c r="A28" s="9">
        <v>3</v>
      </c>
      <c r="B28" s="9" t="s">
        <v>7</v>
      </c>
      <c r="C28">
        <v>25</v>
      </c>
      <c r="D28" s="12">
        <v>0</v>
      </c>
      <c r="E28" t="s">
        <v>13</v>
      </c>
      <c r="F28" t="s">
        <v>7</v>
      </c>
      <c r="G28" s="9" t="s">
        <v>7</v>
      </c>
      <c r="H28" s="35">
        <v>2008</v>
      </c>
      <c r="I28" t="s">
        <v>27</v>
      </c>
    </row>
    <row r="29" spans="1:9" x14ac:dyDescent="0.25">
      <c r="A29" s="9">
        <v>4</v>
      </c>
      <c r="B29" s="9" t="s">
        <v>7</v>
      </c>
      <c r="C29">
        <v>25</v>
      </c>
      <c r="D29" s="12">
        <v>0</v>
      </c>
      <c r="E29" t="s">
        <v>13</v>
      </c>
      <c r="F29" t="s">
        <v>7</v>
      </c>
      <c r="G29" s="9" t="s">
        <v>7</v>
      </c>
      <c r="H29" s="35">
        <v>2008</v>
      </c>
      <c r="I29" t="s">
        <v>27</v>
      </c>
    </row>
    <row r="30" spans="1:9" x14ac:dyDescent="0.25">
      <c r="A30" s="9">
        <v>5</v>
      </c>
      <c r="B30" s="9" t="s">
        <v>7</v>
      </c>
      <c r="C30">
        <v>25</v>
      </c>
      <c r="D30" s="12">
        <v>0</v>
      </c>
      <c r="E30" t="s">
        <v>13</v>
      </c>
      <c r="F30" t="s">
        <v>7</v>
      </c>
      <c r="G30" s="9" t="s">
        <v>7</v>
      </c>
      <c r="H30" s="35">
        <v>2008</v>
      </c>
      <c r="I30" t="s">
        <v>27</v>
      </c>
    </row>
    <row r="31" spans="1:9" x14ac:dyDescent="0.25">
      <c r="A31" s="9">
        <v>8</v>
      </c>
      <c r="B31" s="9" t="s">
        <v>7</v>
      </c>
      <c r="C31">
        <v>25</v>
      </c>
      <c r="D31" s="12">
        <v>2</v>
      </c>
      <c r="E31" t="s">
        <v>13</v>
      </c>
      <c r="F31" t="s">
        <v>7</v>
      </c>
      <c r="G31" s="9" t="s">
        <v>8</v>
      </c>
      <c r="H31" s="35">
        <v>2008</v>
      </c>
      <c r="I31" t="s">
        <v>27</v>
      </c>
    </row>
    <row r="32" spans="1:9" x14ac:dyDescent="0.25">
      <c r="A32" s="9">
        <v>9</v>
      </c>
      <c r="B32" s="9" t="s">
        <v>7</v>
      </c>
      <c r="C32">
        <v>25</v>
      </c>
      <c r="D32" s="12">
        <v>0</v>
      </c>
      <c r="E32" t="s">
        <v>13</v>
      </c>
      <c r="F32" t="s">
        <v>7</v>
      </c>
      <c r="G32" s="9" t="s">
        <v>7</v>
      </c>
      <c r="H32" s="35">
        <v>2008</v>
      </c>
      <c r="I32" t="s">
        <v>27</v>
      </c>
    </row>
    <row r="33" spans="1:9" x14ac:dyDescent="0.25">
      <c r="A33" s="9">
        <v>11</v>
      </c>
      <c r="B33" s="9" t="s">
        <v>7</v>
      </c>
      <c r="C33">
        <v>25</v>
      </c>
      <c r="D33" s="12">
        <v>0</v>
      </c>
      <c r="E33" t="s">
        <v>13</v>
      </c>
      <c r="F33" t="s">
        <v>7</v>
      </c>
      <c r="G33" s="9" t="s">
        <v>7</v>
      </c>
      <c r="H33" s="35">
        <v>2008</v>
      </c>
      <c r="I33" t="s">
        <v>27</v>
      </c>
    </row>
    <row r="34" spans="1:9" x14ac:dyDescent="0.25">
      <c r="A34" s="9">
        <v>12</v>
      </c>
      <c r="B34" s="9" t="s">
        <v>7</v>
      </c>
      <c r="C34">
        <v>25</v>
      </c>
      <c r="D34" s="12">
        <v>1</v>
      </c>
      <c r="E34" t="s">
        <v>13</v>
      </c>
      <c r="F34" t="s">
        <v>7</v>
      </c>
      <c r="G34" s="9" t="s">
        <v>7</v>
      </c>
      <c r="H34" s="35">
        <v>2008</v>
      </c>
      <c r="I34" t="s">
        <v>27</v>
      </c>
    </row>
    <row r="35" spans="1:9" x14ac:dyDescent="0.25">
      <c r="A35" s="9">
        <v>14</v>
      </c>
      <c r="B35" s="9" t="s">
        <v>7</v>
      </c>
      <c r="C35">
        <v>25</v>
      </c>
      <c r="D35" s="12">
        <v>0</v>
      </c>
      <c r="E35" t="s">
        <v>13</v>
      </c>
      <c r="F35" t="s">
        <v>7</v>
      </c>
      <c r="G35" s="9" t="s">
        <v>8</v>
      </c>
      <c r="H35" s="35">
        <v>2008</v>
      </c>
      <c r="I35" t="s">
        <v>27</v>
      </c>
    </row>
    <row r="36" spans="1:9" x14ac:dyDescent="0.25">
      <c r="A36" s="9">
        <v>15</v>
      </c>
      <c r="B36" s="9" t="s">
        <v>7</v>
      </c>
      <c r="C36">
        <v>25</v>
      </c>
      <c r="D36" s="12">
        <v>0</v>
      </c>
      <c r="E36" t="s">
        <v>13</v>
      </c>
      <c r="F36" t="s">
        <v>7</v>
      </c>
      <c r="G36" s="9" t="s">
        <v>8</v>
      </c>
      <c r="H36" s="35">
        <v>2008</v>
      </c>
      <c r="I36" t="s">
        <v>27</v>
      </c>
    </row>
    <row r="37" spans="1:9" x14ac:dyDescent="0.25">
      <c r="A37" s="9">
        <v>17</v>
      </c>
      <c r="B37" s="9" t="s">
        <v>7</v>
      </c>
      <c r="C37">
        <v>25</v>
      </c>
      <c r="D37" s="12">
        <v>0</v>
      </c>
      <c r="E37" t="s">
        <v>13</v>
      </c>
      <c r="F37" t="s">
        <v>7</v>
      </c>
      <c r="G37" s="9" t="s">
        <v>7</v>
      </c>
      <c r="H37" s="35">
        <v>2008</v>
      </c>
      <c r="I37" t="s">
        <v>27</v>
      </c>
    </row>
    <row r="38" spans="1:9" x14ac:dyDescent="0.25">
      <c r="A38" s="9">
        <v>25</v>
      </c>
      <c r="B38" s="9" t="s">
        <v>7</v>
      </c>
      <c r="C38">
        <v>25</v>
      </c>
      <c r="D38" s="12">
        <v>0</v>
      </c>
      <c r="E38" t="s">
        <v>13</v>
      </c>
      <c r="F38" t="s">
        <v>7</v>
      </c>
      <c r="G38" s="9" t="s">
        <v>8</v>
      </c>
      <c r="H38" s="35">
        <v>2008</v>
      </c>
      <c r="I38" t="s">
        <v>27</v>
      </c>
    </row>
    <row r="39" spans="1:9" x14ac:dyDescent="0.25">
      <c r="A39" s="9">
        <v>28</v>
      </c>
      <c r="B39" s="9" t="s">
        <v>7</v>
      </c>
      <c r="C39">
        <v>25</v>
      </c>
      <c r="D39" s="12">
        <v>0</v>
      </c>
      <c r="E39" t="s">
        <v>13</v>
      </c>
      <c r="F39" t="s">
        <v>7</v>
      </c>
      <c r="G39" s="9" t="s">
        <v>7</v>
      </c>
      <c r="H39" s="35">
        <v>2008</v>
      </c>
      <c r="I39" t="s">
        <v>27</v>
      </c>
    </row>
    <row r="40" spans="1:9" x14ac:dyDescent="0.25">
      <c r="A40" s="9">
        <v>32</v>
      </c>
      <c r="B40" s="9" t="s">
        <v>7</v>
      </c>
      <c r="C40">
        <v>25</v>
      </c>
      <c r="D40" s="12">
        <v>1</v>
      </c>
      <c r="E40" t="s">
        <v>13</v>
      </c>
      <c r="F40" t="s">
        <v>7</v>
      </c>
      <c r="G40" s="9" t="s">
        <v>8</v>
      </c>
      <c r="H40" s="35">
        <v>2008</v>
      </c>
      <c r="I40" t="s">
        <v>27</v>
      </c>
    </row>
    <row r="41" spans="1:9" x14ac:dyDescent="0.25">
      <c r="A41" s="9">
        <v>34</v>
      </c>
      <c r="B41" s="9" t="s">
        <v>7</v>
      </c>
      <c r="C41">
        <v>25</v>
      </c>
      <c r="D41" s="12">
        <v>9</v>
      </c>
      <c r="E41" t="s">
        <v>13</v>
      </c>
      <c r="F41" t="s">
        <v>7</v>
      </c>
      <c r="G41" s="9" t="s">
        <v>8</v>
      </c>
      <c r="H41" s="35">
        <v>2008</v>
      </c>
      <c r="I41" t="s">
        <v>27</v>
      </c>
    </row>
    <row r="42" spans="1:9" x14ac:dyDescent="0.25">
      <c r="A42" s="9">
        <v>35</v>
      </c>
      <c r="B42" s="9" t="s">
        <v>7</v>
      </c>
      <c r="C42">
        <v>25</v>
      </c>
      <c r="D42" s="12">
        <v>13</v>
      </c>
      <c r="E42" t="s">
        <v>13</v>
      </c>
      <c r="F42" t="s">
        <v>7</v>
      </c>
      <c r="G42" s="9" t="s">
        <v>8</v>
      </c>
      <c r="H42" s="35">
        <v>2008</v>
      </c>
      <c r="I42" t="s">
        <v>27</v>
      </c>
    </row>
    <row r="43" spans="1:9" x14ac:dyDescent="0.25">
      <c r="A43" s="9">
        <v>39</v>
      </c>
      <c r="B43" s="9" t="s">
        <v>7</v>
      </c>
      <c r="C43">
        <v>25</v>
      </c>
      <c r="D43" s="12">
        <v>1</v>
      </c>
      <c r="E43" t="s">
        <v>13</v>
      </c>
      <c r="F43" t="s">
        <v>7</v>
      </c>
      <c r="G43" s="9" t="s">
        <v>8</v>
      </c>
      <c r="H43" s="35">
        <v>2008</v>
      </c>
      <c r="I43" t="s">
        <v>27</v>
      </c>
    </row>
    <row r="44" spans="1:9" x14ac:dyDescent="0.25">
      <c r="A44" s="9">
        <v>40</v>
      </c>
      <c r="B44" s="9" t="s">
        <v>7</v>
      </c>
      <c r="C44">
        <v>25</v>
      </c>
      <c r="D44" s="12">
        <v>0</v>
      </c>
      <c r="E44" t="s">
        <v>13</v>
      </c>
      <c r="F44" t="s">
        <v>7</v>
      </c>
      <c r="G44" s="9" t="s">
        <v>8</v>
      </c>
      <c r="H44" s="35">
        <v>2008</v>
      </c>
      <c r="I44" t="s">
        <v>27</v>
      </c>
    </row>
    <row r="45" spans="1:9" x14ac:dyDescent="0.25">
      <c r="A45" s="13"/>
      <c r="B45" s="13"/>
      <c r="D45" s="13"/>
      <c r="G45" s="13"/>
      <c r="H45" s="13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2" spans="4:4" x14ac:dyDescent="0.25">
      <c r="D62" s="2"/>
    </row>
    <row r="63" spans="4:4" x14ac:dyDescent="0.25">
      <c r="D63" s="2"/>
    </row>
    <row r="64" spans="4:4" x14ac:dyDescent="0.25">
      <c r="D64" s="7"/>
    </row>
    <row r="65" spans="4:4" x14ac:dyDescent="0.25">
      <c r="D65" s="7"/>
    </row>
    <row r="66" spans="4:4" x14ac:dyDescent="0.25">
      <c r="D66" s="7"/>
    </row>
  </sheetData>
  <sortState ref="A5:I44">
    <sortCondition ref="B5:B4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workbookViewId="0">
      <pane ySplit="1" topLeftCell="A160" activePane="bottomLeft" state="frozen"/>
      <selection pane="bottomLeft" activeCell="A177" sqref="A177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8.140625" bestFit="1" customWidth="1"/>
    <col min="4" max="4" width="7.5703125" bestFit="1" customWidth="1"/>
    <col min="5" max="5" width="10.5703125" bestFit="1" customWidth="1"/>
    <col min="7" max="7" width="14" bestFit="1" customWidth="1"/>
    <col min="8" max="8" width="6.7109375" bestFit="1" customWidth="1"/>
    <col min="9" max="9" width="5" bestFit="1" customWidth="1"/>
    <col min="10" max="10" width="19.28515625" bestFit="1" customWidth="1"/>
    <col min="11" max="11" width="20.140625" bestFit="1" customWidth="1"/>
  </cols>
  <sheetData>
    <row r="1" spans="1:11" x14ac:dyDescent="0.25">
      <c r="A1" t="s">
        <v>35</v>
      </c>
      <c r="B1" s="35" t="s">
        <v>2</v>
      </c>
      <c r="C1" s="11" t="s">
        <v>5</v>
      </c>
      <c r="D1" t="s">
        <v>16</v>
      </c>
      <c r="E1" s="33" t="s">
        <v>6</v>
      </c>
      <c r="F1" s="33" t="s">
        <v>36</v>
      </c>
      <c r="G1" t="s">
        <v>12</v>
      </c>
      <c r="H1" t="s">
        <v>19</v>
      </c>
      <c r="I1" s="38" t="s">
        <v>53</v>
      </c>
      <c r="J1" t="s">
        <v>26</v>
      </c>
      <c r="K1" t="s">
        <v>37</v>
      </c>
    </row>
    <row r="2" spans="1:11" x14ac:dyDescent="0.25">
      <c r="A2">
        <v>1</v>
      </c>
      <c r="B2" s="35">
        <v>1</v>
      </c>
      <c r="C2" s="35" t="s">
        <v>7</v>
      </c>
      <c r="D2" s="37">
        <v>25</v>
      </c>
      <c r="E2" s="33">
        <v>1</v>
      </c>
      <c r="F2" s="13">
        <f t="shared" ref="F2:F65" si="0">E2/D2</f>
        <v>0.04</v>
      </c>
      <c r="G2" t="s">
        <v>13</v>
      </c>
      <c r="H2" t="s">
        <v>7</v>
      </c>
      <c r="I2" s="35">
        <v>2008</v>
      </c>
      <c r="J2" t="s">
        <v>27</v>
      </c>
      <c r="K2" t="str">
        <f t="shared" ref="K2:K65" si="1">CONCATENATE(J2,I2)</f>
        <v>EE wilson2008</v>
      </c>
    </row>
    <row r="3" spans="1:11" x14ac:dyDescent="0.25">
      <c r="A3">
        <v>2</v>
      </c>
      <c r="B3" s="35">
        <v>2</v>
      </c>
      <c r="C3" s="35" t="s">
        <v>7</v>
      </c>
      <c r="D3" s="37">
        <v>25</v>
      </c>
      <c r="E3" s="33">
        <v>4</v>
      </c>
      <c r="F3" s="13">
        <f t="shared" si="0"/>
        <v>0.16</v>
      </c>
      <c r="G3" t="s">
        <v>13</v>
      </c>
      <c r="H3" t="s">
        <v>7</v>
      </c>
      <c r="I3" s="35">
        <v>2008</v>
      </c>
      <c r="J3" t="s">
        <v>27</v>
      </c>
      <c r="K3" t="str">
        <f t="shared" si="1"/>
        <v>EE wilson2008</v>
      </c>
    </row>
    <row r="4" spans="1:11" x14ac:dyDescent="0.25">
      <c r="A4">
        <v>3</v>
      </c>
      <c r="B4" s="35">
        <v>3</v>
      </c>
      <c r="C4" s="35" t="s">
        <v>7</v>
      </c>
      <c r="D4" s="37">
        <v>25</v>
      </c>
      <c r="E4" s="33">
        <v>0</v>
      </c>
      <c r="F4" s="13">
        <f t="shared" si="0"/>
        <v>0</v>
      </c>
      <c r="G4" s="37" t="s">
        <v>13</v>
      </c>
      <c r="H4" s="37" t="s">
        <v>7</v>
      </c>
      <c r="I4" s="35">
        <v>2008</v>
      </c>
      <c r="J4" s="37" t="s">
        <v>27</v>
      </c>
      <c r="K4" t="str">
        <f t="shared" si="1"/>
        <v>EE wilson2008</v>
      </c>
    </row>
    <row r="5" spans="1:11" x14ac:dyDescent="0.25">
      <c r="A5">
        <v>4</v>
      </c>
      <c r="B5" s="35">
        <v>4</v>
      </c>
      <c r="C5" s="35" t="s">
        <v>7</v>
      </c>
      <c r="D5" s="37">
        <v>25</v>
      </c>
      <c r="E5" s="33">
        <v>0</v>
      </c>
      <c r="F5" s="13">
        <f t="shared" si="0"/>
        <v>0</v>
      </c>
      <c r="G5" s="37" t="s">
        <v>13</v>
      </c>
      <c r="H5" s="37" t="s">
        <v>7</v>
      </c>
      <c r="I5" s="35">
        <v>2008</v>
      </c>
      <c r="J5" s="37" t="s">
        <v>27</v>
      </c>
      <c r="K5" t="str">
        <f t="shared" si="1"/>
        <v>EE wilson2008</v>
      </c>
    </row>
    <row r="6" spans="1:11" x14ac:dyDescent="0.25">
      <c r="A6">
        <v>5</v>
      </c>
      <c r="B6" s="35">
        <v>5</v>
      </c>
      <c r="C6" s="35" t="s">
        <v>7</v>
      </c>
      <c r="D6" s="37">
        <v>25</v>
      </c>
      <c r="E6" s="33">
        <v>0</v>
      </c>
      <c r="F6" s="13">
        <f t="shared" si="0"/>
        <v>0</v>
      </c>
      <c r="G6" s="37" t="s">
        <v>13</v>
      </c>
      <c r="H6" s="37" t="s">
        <v>7</v>
      </c>
      <c r="I6" s="35">
        <v>2008</v>
      </c>
      <c r="J6" s="37" t="s">
        <v>27</v>
      </c>
      <c r="K6" t="str">
        <f t="shared" si="1"/>
        <v>EE wilson2008</v>
      </c>
    </row>
    <row r="7" spans="1:11" x14ac:dyDescent="0.25">
      <c r="A7">
        <v>6</v>
      </c>
      <c r="B7" s="35">
        <v>6</v>
      </c>
      <c r="C7" s="35" t="s">
        <v>8</v>
      </c>
      <c r="D7" s="37">
        <v>25</v>
      </c>
      <c r="E7" s="33">
        <v>3</v>
      </c>
      <c r="F7" s="13">
        <f t="shared" si="0"/>
        <v>0.12</v>
      </c>
      <c r="G7" s="37" t="s">
        <v>13</v>
      </c>
      <c r="H7" s="37" t="s">
        <v>7</v>
      </c>
      <c r="I7" s="35">
        <v>2008</v>
      </c>
      <c r="J7" s="37" t="s">
        <v>27</v>
      </c>
      <c r="K7" t="str">
        <f t="shared" si="1"/>
        <v>EE wilson2008</v>
      </c>
    </row>
    <row r="8" spans="1:11" x14ac:dyDescent="0.25">
      <c r="A8">
        <v>7</v>
      </c>
      <c r="B8" s="35">
        <v>7</v>
      </c>
      <c r="C8" s="35" t="s">
        <v>8</v>
      </c>
      <c r="D8" s="37">
        <v>25</v>
      </c>
      <c r="E8" s="33">
        <v>7</v>
      </c>
      <c r="F8" s="13">
        <f t="shared" si="0"/>
        <v>0.28000000000000003</v>
      </c>
      <c r="G8" s="37" t="s">
        <v>13</v>
      </c>
      <c r="H8" s="37" t="s">
        <v>7</v>
      </c>
      <c r="I8" s="35">
        <v>2008</v>
      </c>
      <c r="J8" s="37" t="s">
        <v>27</v>
      </c>
      <c r="K8" t="str">
        <f t="shared" si="1"/>
        <v>EE wilson2008</v>
      </c>
    </row>
    <row r="9" spans="1:11" x14ac:dyDescent="0.25">
      <c r="A9">
        <v>8</v>
      </c>
      <c r="B9" s="35">
        <v>8</v>
      </c>
      <c r="C9" s="35" t="s">
        <v>7</v>
      </c>
      <c r="D9" s="37">
        <v>25</v>
      </c>
      <c r="E9" s="33">
        <v>2</v>
      </c>
      <c r="F9" s="13">
        <f t="shared" si="0"/>
        <v>0.08</v>
      </c>
      <c r="G9" s="37" t="s">
        <v>13</v>
      </c>
      <c r="H9" s="37" t="s">
        <v>7</v>
      </c>
      <c r="I9" s="35">
        <v>2008</v>
      </c>
      <c r="J9" s="37" t="s">
        <v>27</v>
      </c>
      <c r="K9" t="str">
        <f t="shared" si="1"/>
        <v>EE wilson2008</v>
      </c>
    </row>
    <row r="10" spans="1:11" x14ac:dyDescent="0.25">
      <c r="A10">
        <v>9</v>
      </c>
      <c r="B10" s="35">
        <v>9</v>
      </c>
      <c r="C10" s="35" t="s">
        <v>7</v>
      </c>
      <c r="D10" s="37">
        <v>25</v>
      </c>
      <c r="E10" s="33">
        <v>0</v>
      </c>
      <c r="F10" s="13">
        <f t="shared" si="0"/>
        <v>0</v>
      </c>
      <c r="G10" t="s">
        <v>13</v>
      </c>
      <c r="H10" t="s">
        <v>7</v>
      </c>
      <c r="I10" s="35">
        <v>2008</v>
      </c>
      <c r="J10" t="s">
        <v>27</v>
      </c>
      <c r="K10" t="str">
        <f t="shared" si="1"/>
        <v>EE wilson2008</v>
      </c>
    </row>
    <row r="11" spans="1:11" x14ac:dyDescent="0.25">
      <c r="A11">
        <v>10</v>
      </c>
      <c r="B11" s="35">
        <v>10</v>
      </c>
      <c r="C11" s="35" t="s">
        <v>8</v>
      </c>
      <c r="D11" s="37">
        <v>25</v>
      </c>
      <c r="E11" s="33">
        <v>2</v>
      </c>
      <c r="F11" s="13">
        <f t="shared" si="0"/>
        <v>0.08</v>
      </c>
      <c r="G11" t="s">
        <v>13</v>
      </c>
      <c r="H11" t="s">
        <v>7</v>
      </c>
      <c r="I11" s="35">
        <v>2008</v>
      </c>
      <c r="J11" t="s">
        <v>27</v>
      </c>
      <c r="K11" t="str">
        <f t="shared" si="1"/>
        <v>EE wilson2008</v>
      </c>
    </row>
    <row r="12" spans="1:11" x14ac:dyDescent="0.25">
      <c r="A12">
        <v>11</v>
      </c>
      <c r="B12" s="35">
        <v>11</v>
      </c>
      <c r="C12" s="35" t="s">
        <v>7</v>
      </c>
      <c r="D12" s="37">
        <v>25</v>
      </c>
      <c r="E12" s="33">
        <v>0</v>
      </c>
      <c r="F12" s="13">
        <f t="shared" si="0"/>
        <v>0</v>
      </c>
      <c r="G12" s="37" t="s">
        <v>13</v>
      </c>
      <c r="H12" s="37" t="s">
        <v>7</v>
      </c>
      <c r="I12" s="35">
        <v>2008</v>
      </c>
      <c r="J12" t="s">
        <v>27</v>
      </c>
      <c r="K12" t="str">
        <f t="shared" si="1"/>
        <v>EE wilson2008</v>
      </c>
    </row>
    <row r="13" spans="1:11" x14ac:dyDescent="0.25">
      <c r="A13">
        <v>12</v>
      </c>
      <c r="B13" s="35">
        <v>12</v>
      </c>
      <c r="C13" s="35" t="s">
        <v>7</v>
      </c>
      <c r="D13" s="37">
        <v>25</v>
      </c>
      <c r="E13" s="33">
        <v>1</v>
      </c>
      <c r="F13" s="13">
        <f t="shared" si="0"/>
        <v>0.04</v>
      </c>
      <c r="G13" s="37" t="s">
        <v>13</v>
      </c>
      <c r="H13" s="37" t="s">
        <v>7</v>
      </c>
      <c r="I13" s="35">
        <v>2008</v>
      </c>
      <c r="J13" t="s">
        <v>27</v>
      </c>
      <c r="K13" t="str">
        <f t="shared" si="1"/>
        <v>EE wilson2008</v>
      </c>
    </row>
    <row r="14" spans="1:11" x14ac:dyDescent="0.25">
      <c r="A14">
        <v>13</v>
      </c>
      <c r="B14" s="35">
        <v>13</v>
      </c>
      <c r="C14" s="35" t="s">
        <v>8</v>
      </c>
      <c r="D14" s="37">
        <v>25</v>
      </c>
      <c r="E14" s="33">
        <v>5</v>
      </c>
      <c r="F14" s="13">
        <f t="shared" si="0"/>
        <v>0.2</v>
      </c>
      <c r="G14" t="s">
        <v>13</v>
      </c>
      <c r="H14" t="s">
        <v>7</v>
      </c>
      <c r="I14" s="35">
        <v>2008</v>
      </c>
      <c r="J14" t="s">
        <v>27</v>
      </c>
      <c r="K14" t="str">
        <f t="shared" si="1"/>
        <v>EE wilson2008</v>
      </c>
    </row>
    <row r="15" spans="1:11" x14ac:dyDescent="0.25">
      <c r="A15">
        <v>14</v>
      </c>
      <c r="B15" s="35">
        <v>14</v>
      </c>
      <c r="C15" s="35" t="s">
        <v>7</v>
      </c>
      <c r="D15" s="37">
        <v>25</v>
      </c>
      <c r="E15" s="33">
        <v>0</v>
      </c>
      <c r="F15" s="13">
        <f t="shared" si="0"/>
        <v>0</v>
      </c>
      <c r="G15" t="s">
        <v>13</v>
      </c>
      <c r="H15" t="s">
        <v>7</v>
      </c>
      <c r="I15" s="35">
        <v>2008</v>
      </c>
      <c r="J15" t="s">
        <v>27</v>
      </c>
      <c r="K15" t="str">
        <f t="shared" si="1"/>
        <v>EE wilson2008</v>
      </c>
    </row>
    <row r="16" spans="1:11" x14ac:dyDescent="0.25">
      <c r="A16">
        <v>15</v>
      </c>
      <c r="B16" s="35">
        <v>15</v>
      </c>
      <c r="C16" s="35" t="s">
        <v>7</v>
      </c>
      <c r="D16" s="37">
        <v>25</v>
      </c>
      <c r="E16" s="33">
        <v>0</v>
      </c>
      <c r="F16" s="13">
        <f t="shared" si="0"/>
        <v>0</v>
      </c>
      <c r="G16" s="37" t="s">
        <v>13</v>
      </c>
      <c r="H16" s="37" t="s">
        <v>7</v>
      </c>
      <c r="I16" s="35">
        <v>2008</v>
      </c>
      <c r="J16" s="37" t="s">
        <v>27</v>
      </c>
      <c r="K16" t="str">
        <f t="shared" si="1"/>
        <v>EE wilson2008</v>
      </c>
    </row>
    <row r="17" spans="1:11" x14ac:dyDescent="0.25">
      <c r="A17">
        <v>16</v>
      </c>
      <c r="B17" s="35">
        <v>16</v>
      </c>
      <c r="C17" s="35" t="s">
        <v>8</v>
      </c>
      <c r="D17" s="37">
        <v>25</v>
      </c>
      <c r="E17" s="33">
        <v>7</v>
      </c>
      <c r="F17" s="13">
        <f t="shared" si="0"/>
        <v>0.28000000000000003</v>
      </c>
      <c r="G17" s="37" t="s">
        <v>13</v>
      </c>
      <c r="H17" s="37" t="s">
        <v>7</v>
      </c>
      <c r="I17" s="35">
        <v>2008</v>
      </c>
      <c r="J17" s="37" t="s">
        <v>27</v>
      </c>
      <c r="K17" t="str">
        <f t="shared" si="1"/>
        <v>EE wilson2008</v>
      </c>
    </row>
    <row r="18" spans="1:11" x14ac:dyDescent="0.25">
      <c r="A18">
        <v>17</v>
      </c>
      <c r="B18" s="35">
        <v>17</v>
      </c>
      <c r="C18" s="35" t="s">
        <v>7</v>
      </c>
      <c r="D18" s="37">
        <v>25</v>
      </c>
      <c r="E18" s="33">
        <v>0</v>
      </c>
      <c r="F18" s="13">
        <f t="shared" si="0"/>
        <v>0</v>
      </c>
      <c r="G18" t="s">
        <v>13</v>
      </c>
      <c r="H18" t="s">
        <v>7</v>
      </c>
      <c r="I18" s="35">
        <v>2008</v>
      </c>
      <c r="J18" t="s">
        <v>27</v>
      </c>
      <c r="K18" t="str">
        <f t="shared" si="1"/>
        <v>EE wilson2008</v>
      </c>
    </row>
    <row r="19" spans="1:11" x14ac:dyDescent="0.25">
      <c r="A19">
        <v>18</v>
      </c>
      <c r="B19" s="35">
        <v>18</v>
      </c>
      <c r="C19" s="35" t="s">
        <v>8</v>
      </c>
      <c r="D19" s="37">
        <v>25</v>
      </c>
      <c r="E19" s="33">
        <v>2</v>
      </c>
      <c r="F19" s="13">
        <f t="shared" si="0"/>
        <v>0.08</v>
      </c>
      <c r="G19" t="s">
        <v>13</v>
      </c>
      <c r="H19" t="s">
        <v>7</v>
      </c>
      <c r="I19" s="35">
        <v>2008</v>
      </c>
      <c r="J19" t="s">
        <v>27</v>
      </c>
      <c r="K19" t="str">
        <f t="shared" si="1"/>
        <v>EE wilson2008</v>
      </c>
    </row>
    <row r="20" spans="1:11" x14ac:dyDescent="0.25">
      <c r="A20">
        <v>19</v>
      </c>
      <c r="B20" s="35">
        <v>19</v>
      </c>
      <c r="C20" s="35" t="s">
        <v>8</v>
      </c>
      <c r="D20" s="37">
        <v>25</v>
      </c>
      <c r="E20" s="33">
        <v>1</v>
      </c>
      <c r="F20" s="13">
        <f t="shared" si="0"/>
        <v>0.04</v>
      </c>
      <c r="G20" s="37" t="s">
        <v>13</v>
      </c>
      <c r="H20" s="37" t="s">
        <v>7</v>
      </c>
      <c r="I20" s="35">
        <v>2008</v>
      </c>
      <c r="J20" s="37" t="s">
        <v>27</v>
      </c>
      <c r="K20" t="str">
        <f t="shared" si="1"/>
        <v>EE wilson2008</v>
      </c>
    </row>
    <row r="21" spans="1:11" x14ac:dyDescent="0.25">
      <c r="A21">
        <v>20</v>
      </c>
      <c r="B21" s="35">
        <v>20</v>
      </c>
      <c r="C21" s="35" t="s">
        <v>8</v>
      </c>
      <c r="D21" s="37">
        <v>25</v>
      </c>
      <c r="E21" s="33">
        <v>1</v>
      </c>
      <c r="F21" s="13">
        <f t="shared" si="0"/>
        <v>0.04</v>
      </c>
      <c r="G21" t="s">
        <v>13</v>
      </c>
      <c r="H21" t="s">
        <v>7</v>
      </c>
      <c r="I21" s="35">
        <v>2008</v>
      </c>
      <c r="J21" t="s">
        <v>27</v>
      </c>
      <c r="K21" t="str">
        <f t="shared" si="1"/>
        <v>EE wilson2008</v>
      </c>
    </row>
    <row r="22" spans="1:11" x14ac:dyDescent="0.25">
      <c r="A22">
        <v>21</v>
      </c>
      <c r="B22" s="35">
        <v>21</v>
      </c>
      <c r="C22" s="35" t="s">
        <v>8</v>
      </c>
      <c r="D22" s="37">
        <v>25</v>
      </c>
      <c r="E22" s="33">
        <v>10</v>
      </c>
      <c r="F22" s="13">
        <f t="shared" si="0"/>
        <v>0.4</v>
      </c>
      <c r="G22" t="s">
        <v>13</v>
      </c>
      <c r="H22" t="s">
        <v>7</v>
      </c>
      <c r="I22" s="35">
        <v>2008</v>
      </c>
      <c r="J22" t="s">
        <v>27</v>
      </c>
      <c r="K22" t="str">
        <f t="shared" si="1"/>
        <v>EE wilson2008</v>
      </c>
    </row>
    <row r="23" spans="1:11" x14ac:dyDescent="0.25">
      <c r="A23">
        <v>22</v>
      </c>
      <c r="B23" s="35">
        <v>22</v>
      </c>
      <c r="C23" s="35" t="s">
        <v>8</v>
      </c>
      <c r="D23" s="37">
        <v>25</v>
      </c>
      <c r="E23" s="33">
        <v>0</v>
      </c>
      <c r="F23" s="13">
        <f t="shared" si="0"/>
        <v>0</v>
      </c>
      <c r="G23" s="37" t="s">
        <v>13</v>
      </c>
      <c r="H23" s="37" t="s">
        <v>7</v>
      </c>
      <c r="I23" s="35">
        <v>2008</v>
      </c>
      <c r="J23" s="37" t="s">
        <v>27</v>
      </c>
      <c r="K23" t="str">
        <f t="shared" si="1"/>
        <v>EE wilson2008</v>
      </c>
    </row>
    <row r="24" spans="1:11" x14ac:dyDescent="0.25">
      <c r="A24">
        <v>23</v>
      </c>
      <c r="B24" s="35">
        <v>23</v>
      </c>
      <c r="C24" s="35" t="s">
        <v>8</v>
      </c>
      <c r="D24" s="37">
        <v>25</v>
      </c>
      <c r="E24" s="33">
        <v>5</v>
      </c>
      <c r="F24" s="13">
        <f t="shared" si="0"/>
        <v>0.2</v>
      </c>
      <c r="G24" t="s">
        <v>13</v>
      </c>
      <c r="H24" t="s">
        <v>7</v>
      </c>
      <c r="I24" s="35">
        <v>2008</v>
      </c>
      <c r="J24" t="s">
        <v>27</v>
      </c>
      <c r="K24" t="str">
        <f t="shared" si="1"/>
        <v>EE wilson2008</v>
      </c>
    </row>
    <row r="25" spans="1:11" x14ac:dyDescent="0.25">
      <c r="A25">
        <v>24</v>
      </c>
      <c r="B25" s="35">
        <v>24</v>
      </c>
      <c r="C25" s="35" t="s">
        <v>8</v>
      </c>
      <c r="D25" s="37">
        <v>25</v>
      </c>
      <c r="E25" s="33">
        <v>6</v>
      </c>
      <c r="F25" s="13">
        <f t="shared" si="0"/>
        <v>0.24</v>
      </c>
      <c r="G25" t="s">
        <v>13</v>
      </c>
      <c r="H25" t="s">
        <v>7</v>
      </c>
      <c r="I25" s="35">
        <v>2008</v>
      </c>
      <c r="J25" t="s">
        <v>27</v>
      </c>
      <c r="K25" t="str">
        <f t="shared" si="1"/>
        <v>EE wilson2008</v>
      </c>
    </row>
    <row r="26" spans="1:11" x14ac:dyDescent="0.25">
      <c r="A26">
        <v>25</v>
      </c>
      <c r="B26" s="35">
        <v>25</v>
      </c>
      <c r="C26" s="35" t="s">
        <v>7</v>
      </c>
      <c r="D26" s="37">
        <v>25</v>
      </c>
      <c r="E26" s="33">
        <v>0</v>
      </c>
      <c r="F26" s="13">
        <f t="shared" si="0"/>
        <v>0</v>
      </c>
      <c r="G26" s="37" t="s">
        <v>13</v>
      </c>
      <c r="H26" s="37" t="s">
        <v>7</v>
      </c>
      <c r="I26" s="35">
        <v>2008</v>
      </c>
      <c r="J26" s="37" t="s">
        <v>27</v>
      </c>
      <c r="K26" t="str">
        <f t="shared" si="1"/>
        <v>EE wilson2008</v>
      </c>
    </row>
    <row r="27" spans="1:11" x14ac:dyDescent="0.25">
      <c r="A27">
        <v>26</v>
      </c>
      <c r="B27" s="35">
        <v>26</v>
      </c>
      <c r="C27" s="35" t="s">
        <v>8</v>
      </c>
      <c r="D27" s="37">
        <v>25</v>
      </c>
      <c r="E27" s="33">
        <v>0</v>
      </c>
      <c r="F27" s="13">
        <f t="shared" si="0"/>
        <v>0</v>
      </c>
      <c r="G27" s="37" t="s">
        <v>13</v>
      </c>
      <c r="H27" s="37" t="s">
        <v>7</v>
      </c>
      <c r="I27" s="35">
        <v>2008</v>
      </c>
      <c r="J27" s="37" t="s">
        <v>27</v>
      </c>
      <c r="K27" t="str">
        <f t="shared" si="1"/>
        <v>EE wilson2008</v>
      </c>
    </row>
    <row r="28" spans="1:11" x14ac:dyDescent="0.25">
      <c r="A28">
        <v>27</v>
      </c>
      <c r="B28" s="35">
        <v>27</v>
      </c>
      <c r="C28" s="35" t="s">
        <v>8</v>
      </c>
      <c r="D28" s="37">
        <v>25</v>
      </c>
      <c r="E28" s="33">
        <v>1</v>
      </c>
      <c r="F28" s="13">
        <f t="shared" si="0"/>
        <v>0.04</v>
      </c>
      <c r="G28" s="37" t="s">
        <v>13</v>
      </c>
      <c r="H28" s="37" t="s">
        <v>7</v>
      </c>
      <c r="I28" s="35">
        <v>2008</v>
      </c>
      <c r="J28" s="37" t="s">
        <v>27</v>
      </c>
      <c r="K28" t="str">
        <f t="shared" si="1"/>
        <v>EE wilson2008</v>
      </c>
    </row>
    <row r="29" spans="1:11" x14ac:dyDescent="0.25">
      <c r="A29">
        <v>28</v>
      </c>
      <c r="B29" s="35">
        <v>28</v>
      </c>
      <c r="C29" s="35" t="s">
        <v>7</v>
      </c>
      <c r="D29" s="37">
        <v>25</v>
      </c>
      <c r="E29" s="33">
        <v>0</v>
      </c>
      <c r="F29" s="13">
        <f t="shared" si="0"/>
        <v>0</v>
      </c>
      <c r="G29" s="37" t="s">
        <v>13</v>
      </c>
      <c r="H29" s="37" t="s">
        <v>7</v>
      </c>
      <c r="I29" s="35">
        <v>2008</v>
      </c>
      <c r="J29" s="37" t="s">
        <v>27</v>
      </c>
      <c r="K29" t="str">
        <f t="shared" si="1"/>
        <v>EE wilson2008</v>
      </c>
    </row>
    <row r="30" spans="1:11" x14ac:dyDescent="0.25">
      <c r="A30">
        <v>29</v>
      </c>
      <c r="B30" s="35">
        <v>29</v>
      </c>
      <c r="C30" s="35" t="s">
        <v>8</v>
      </c>
      <c r="D30" s="37">
        <v>25</v>
      </c>
      <c r="E30" s="33">
        <v>3</v>
      </c>
      <c r="F30" s="13">
        <f t="shared" si="0"/>
        <v>0.12</v>
      </c>
      <c r="G30" s="37" t="s">
        <v>13</v>
      </c>
      <c r="H30" s="37" t="s">
        <v>7</v>
      </c>
      <c r="I30" s="35">
        <v>2008</v>
      </c>
      <c r="J30" s="37" t="s">
        <v>27</v>
      </c>
      <c r="K30" t="str">
        <f t="shared" si="1"/>
        <v>EE wilson2008</v>
      </c>
    </row>
    <row r="31" spans="1:11" x14ac:dyDescent="0.25">
      <c r="A31">
        <v>30</v>
      </c>
      <c r="B31" s="35">
        <v>30</v>
      </c>
      <c r="C31" s="35" t="s">
        <v>8</v>
      </c>
      <c r="D31" s="37">
        <v>25</v>
      </c>
      <c r="E31" s="33">
        <v>1</v>
      </c>
      <c r="F31" s="13">
        <f t="shared" si="0"/>
        <v>0.04</v>
      </c>
      <c r="G31" s="37" t="s">
        <v>13</v>
      </c>
      <c r="H31" s="37" t="s">
        <v>7</v>
      </c>
      <c r="I31" s="35">
        <v>2008</v>
      </c>
      <c r="J31" s="37" t="s">
        <v>27</v>
      </c>
      <c r="K31" t="str">
        <f t="shared" si="1"/>
        <v>EE wilson2008</v>
      </c>
    </row>
    <row r="32" spans="1:11" x14ac:dyDescent="0.25">
      <c r="A32">
        <v>31</v>
      </c>
      <c r="B32" s="35">
        <v>31</v>
      </c>
      <c r="C32" s="35" t="s">
        <v>8</v>
      </c>
      <c r="D32" s="37">
        <v>25</v>
      </c>
      <c r="E32" s="33">
        <v>2</v>
      </c>
      <c r="F32" s="13">
        <f t="shared" si="0"/>
        <v>0.08</v>
      </c>
      <c r="G32" s="37" t="s">
        <v>13</v>
      </c>
      <c r="H32" s="37" t="s">
        <v>7</v>
      </c>
      <c r="I32" s="35">
        <v>2008</v>
      </c>
      <c r="J32" s="37" t="s">
        <v>27</v>
      </c>
      <c r="K32" t="str">
        <f t="shared" si="1"/>
        <v>EE wilson2008</v>
      </c>
    </row>
    <row r="33" spans="1:11" x14ac:dyDescent="0.25">
      <c r="A33">
        <v>32</v>
      </c>
      <c r="B33" s="35">
        <v>32</v>
      </c>
      <c r="C33" s="35" t="s">
        <v>7</v>
      </c>
      <c r="D33" s="37">
        <v>25</v>
      </c>
      <c r="E33" s="33">
        <v>1</v>
      </c>
      <c r="F33" s="13">
        <f t="shared" si="0"/>
        <v>0.04</v>
      </c>
      <c r="G33" s="37" t="s">
        <v>13</v>
      </c>
      <c r="H33" s="37" t="s">
        <v>7</v>
      </c>
      <c r="I33" s="35">
        <v>2008</v>
      </c>
      <c r="J33" s="37" t="s">
        <v>27</v>
      </c>
      <c r="K33" t="str">
        <f t="shared" si="1"/>
        <v>EE wilson2008</v>
      </c>
    </row>
    <row r="34" spans="1:11" x14ac:dyDescent="0.25">
      <c r="A34">
        <v>33</v>
      </c>
      <c r="B34" s="35">
        <v>33</v>
      </c>
      <c r="C34" s="35" t="s">
        <v>8</v>
      </c>
      <c r="D34" s="37">
        <v>25</v>
      </c>
      <c r="E34" s="33">
        <v>0</v>
      </c>
      <c r="F34" s="13">
        <f t="shared" si="0"/>
        <v>0</v>
      </c>
      <c r="G34" s="37" t="s">
        <v>13</v>
      </c>
      <c r="H34" s="37" t="s">
        <v>7</v>
      </c>
      <c r="I34" s="35">
        <v>2008</v>
      </c>
      <c r="J34" s="37" t="s">
        <v>27</v>
      </c>
      <c r="K34" t="str">
        <f t="shared" si="1"/>
        <v>EE wilson2008</v>
      </c>
    </row>
    <row r="35" spans="1:11" x14ac:dyDescent="0.25">
      <c r="A35">
        <v>34</v>
      </c>
      <c r="B35" s="35">
        <v>34</v>
      </c>
      <c r="C35" s="35" t="s">
        <v>7</v>
      </c>
      <c r="D35" s="37">
        <v>25</v>
      </c>
      <c r="E35" s="33">
        <v>9</v>
      </c>
      <c r="F35" s="13">
        <f t="shared" si="0"/>
        <v>0.36</v>
      </c>
      <c r="G35" s="37" t="s">
        <v>13</v>
      </c>
      <c r="H35" s="37" t="s">
        <v>7</v>
      </c>
      <c r="I35" s="35">
        <v>2008</v>
      </c>
      <c r="J35" s="37" t="s">
        <v>27</v>
      </c>
      <c r="K35" t="str">
        <f t="shared" si="1"/>
        <v>EE wilson2008</v>
      </c>
    </row>
    <row r="36" spans="1:11" x14ac:dyDescent="0.25">
      <c r="A36">
        <v>35</v>
      </c>
      <c r="B36" s="35">
        <v>35</v>
      </c>
      <c r="C36" s="35" t="s">
        <v>7</v>
      </c>
      <c r="D36" s="37">
        <v>25</v>
      </c>
      <c r="E36" s="33">
        <v>13</v>
      </c>
      <c r="F36" s="13">
        <f t="shared" si="0"/>
        <v>0.52</v>
      </c>
      <c r="G36" s="37" t="s">
        <v>13</v>
      </c>
      <c r="H36" s="37" t="s">
        <v>7</v>
      </c>
      <c r="I36" s="35">
        <v>2008</v>
      </c>
      <c r="J36" s="37" t="s">
        <v>27</v>
      </c>
      <c r="K36" t="str">
        <f t="shared" si="1"/>
        <v>EE wilson2008</v>
      </c>
    </row>
    <row r="37" spans="1:11" x14ac:dyDescent="0.25">
      <c r="A37">
        <v>36</v>
      </c>
      <c r="B37" s="35">
        <v>36</v>
      </c>
      <c r="C37" s="35" t="s">
        <v>8</v>
      </c>
      <c r="D37" s="37">
        <v>25</v>
      </c>
      <c r="E37" s="33">
        <v>0</v>
      </c>
      <c r="F37" s="13">
        <f t="shared" si="0"/>
        <v>0</v>
      </c>
      <c r="G37" s="37" t="s">
        <v>13</v>
      </c>
      <c r="H37" s="37" t="s">
        <v>7</v>
      </c>
      <c r="I37" s="35">
        <v>2008</v>
      </c>
      <c r="J37" s="37" t="s">
        <v>27</v>
      </c>
      <c r="K37" t="str">
        <f t="shared" si="1"/>
        <v>EE wilson2008</v>
      </c>
    </row>
    <row r="38" spans="1:11" x14ac:dyDescent="0.25">
      <c r="A38">
        <v>37</v>
      </c>
      <c r="B38" s="35">
        <v>37</v>
      </c>
      <c r="C38" s="35" t="s">
        <v>8</v>
      </c>
      <c r="D38" s="37">
        <v>25</v>
      </c>
      <c r="E38" s="33">
        <v>3</v>
      </c>
      <c r="F38" s="13">
        <f t="shared" si="0"/>
        <v>0.12</v>
      </c>
      <c r="G38" s="37" t="s">
        <v>13</v>
      </c>
      <c r="H38" s="37" t="s">
        <v>7</v>
      </c>
      <c r="I38" s="35">
        <v>2008</v>
      </c>
      <c r="J38" s="37" t="s">
        <v>27</v>
      </c>
      <c r="K38" t="str">
        <f t="shared" si="1"/>
        <v>EE wilson2008</v>
      </c>
    </row>
    <row r="39" spans="1:11" x14ac:dyDescent="0.25">
      <c r="A39">
        <v>38</v>
      </c>
      <c r="B39" s="35">
        <v>38</v>
      </c>
      <c r="C39" s="35" t="s">
        <v>8</v>
      </c>
      <c r="D39" s="37">
        <v>25</v>
      </c>
      <c r="E39" s="33">
        <v>1</v>
      </c>
      <c r="F39" s="13">
        <f t="shared" si="0"/>
        <v>0.04</v>
      </c>
      <c r="G39" s="37" t="s">
        <v>13</v>
      </c>
      <c r="H39" s="37" t="s">
        <v>7</v>
      </c>
      <c r="I39" s="35">
        <v>2008</v>
      </c>
      <c r="J39" s="37" t="s">
        <v>27</v>
      </c>
      <c r="K39" t="str">
        <f t="shared" si="1"/>
        <v>EE wilson2008</v>
      </c>
    </row>
    <row r="40" spans="1:11" x14ac:dyDescent="0.25">
      <c r="A40">
        <v>39</v>
      </c>
      <c r="B40" s="35">
        <v>39</v>
      </c>
      <c r="C40" s="35" t="s">
        <v>7</v>
      </c>
      <c r="D40" s="37">
        <v>25</v>
      </c>
      <c r="E40" s="33">
        <v>1</v>
      </c>
      <c r="F40" s="13">
        <f t="shared" si="0"/>
        <v>0.04</v>
      </c>
      <c r="G40" s="37" t="s">
        <v>13</v>
      </c>
      <c r="H40" s="37" t="s">
        <v>7</v>
      </c>
      <c r="I40" s="35">
        <v>2008</v>
      </c>
      <c r="J40" s="37" t="s">
        <v>27</v>
      </c>
      <c r="K40" t="str">
        <f t="shared" si="1"/>
        <v>EE wilson2008</v>
      </c>
    </row>
    <row r="41" spans="1:11" x14ac:dyDescent="0.25">
      <c r="A41">
        <v>40</v>
      </c>
      <c r="B41" s="35">
        <v>40</v>
      </c>
      <c r="C41" s="35" t="s">
        <v>7</v>
      </c>
      <c r="D41" s="37">
        <v>25</v>
      </c>
      <c r="E41" s="33">
        <v>0</v>
      </c>
      <c r="F41" s="13">
        <f t="shared" si="0"/>
        <v>0</v>
      </c>
      <c r="G41" s="37" t="s">
        <v>13</v>
      </c>
      <c r="H41" s="37" t="s">
        <v>7</v>
      </c>
      <c r="I41" s="35">
        <v>2008</v>
      </c>
      <c r="J41" s="37" t="s">
        <v>27</v>
      </c>
      <c r="K41" t="str">
        <f t="shared" si="1"/>
        <v>EE wilson2008</v>
      </c>
    </row>
    <row r="42" spans="1:11" x14ac:dyDescent="0.25">
      <c r="A42">
        <v>41</v>
      </c>
      <c r="B42" s="37">
        <v>2</v>
      </c>
      <c r="C42" s="1" t="s">
        <v>8</v>
      </c>
      <c r="D42" s="37">
        <v>250</v>
      </c>
      <c r="E42" s="8">
        <v>41</v>
      </c>
      <c r="F42" s="13">
        <f t="shared" si="0"/>
        <v>0.16400000000000001</v>
      </c>
      <c r="G42" s="37" t="s">
        <v>15</v>
      </c>
      <c r="H42" s="37" t="s">
        <v>7</v>
      </c>
      <c r="I42" s="37">
        <v>2010</v>
      </c>
      <c r="J42" s="37" t="s">
        <v>29</v>
      </c>
      <c r="K42" t="str">
        <f t="shared" si="1"/>
        <v>Raindance2010</v>
      </c>
    </row>
    <row r="43" spans="1:11" x14ac:dyDescent="0.25">
      <c r="A43">
        <v>42</v>
      </c>
      <c r="B43" s="37">
        <v>4</v>
      </c>
      <c r="C43" s="1" t="s">
        <v>8</v>
      </c>
      <c r="D43" s="37">
        <v>250</v>
      </c>
      <c r="E43" s="8">
        <v>29</v>
      </c>
      <c r="F43" s="13">
        <f t="shared" si="0"/>
        <v>0.11600000000000001</v>
      </c>
      <c r="G43" s="37" t="s">
        <v>15</v>
      </c>
      <c r="H43" s="37" t="s">
        <v>7</v>
      </c>
      <c r="I43" s="37">
        <v>2010</v>
      </c>
      <c r="J43" s="37" t="s">
        <v>29</v>
      </c>
      <c r="K43" t="str">
        <f t="shared" si="1"/>
        <v>Raindance2010</v>
      </c>
    </row>
    <row r="44" spans="1:11" x14ac:dyDescent="0.25">
      <c r="A44">
        <v>43</v>
      </c>
      <c r="B44" s="37">
        <v>8</v>
      </c>
      <c r="C44" s="1" t="s">
        <v>8</v>
      </c>
      <c r="D44" s="37">
        <v>250</v>
      </c>
      <c r="E44" s="8">
        <v>39</v>
      </c>
      <c r="F44" s="13">
        <f t="shared" si="0"/>
        <v>0.156</v>
      </c>
      <c r="G44" s="37" t="s">
        <v>15</v>
      </c>
      <c r="H44" s="37" t="s">
        <v>7</v>
      </c>
      <c r="I44" s="37">
        <v>2010</v>
      </c>
      <c r="J44" s="37" t="s">
        <v>29</v>
      </c>
      <c r="K44" t="str">
        <f t="shared" si="1"/>
        <v>Raindance2010</v>
      </c>
    </row>
    <row r="45" spans="1:11" x14ac:dyDescent="0.25">
      <c r="A45">
        <v>44</v>
      </c>
      <c r="B45" s="37">
        <v>10</v>
      </c>
      <c r="C45" s="1" t="s">
        <v>8</v>
      </c>
      <c r="D45" s="37">
        <v>250</v>
      </c>
      <c r="E45" s="8">
        <v>21</v>
      </c>
      <c r="F45" s="13">
        <f t="shared" si="0"/>
        <v>8.4000000000000005E-2</v>
      </c>
      <c r="G45" s="37" t="s">
        <v>15</v>
      </c>
      <c r="H45" s="37" t="s">
        <v>7</v>
      </c>
      <c r="I45" s="37">
        <v>2010</v>
      </c>
      <c r="J45" s="37" t="s">
        <v>29</v>
      </c>
      <c r="K45" t="str">
        <f t="shared" si="1"/>
        <v>Raindance2010</v>
      </c>
    </row>
    <row r="46" spans="1:11" x14ac:dyDescent="0.25">
      <c r="A46">
        <v>45</v>
      </c>
      <c r="B46" s="37">
        <v>11</v>
      </c>
      <c r="C46" s="1" t="s">
        <v>8</v>
      </c>
      <c r="D46" s="37">
        <v>250</v>
      </c>
      <c r="E46" s="8">
        <v>24</v>
      </c>
      <c r="F46" s="13">
        <f t="shared" si="0"/>
        <v>9.6000000000000002E-2</v>
      </c>
      <c r="G46" s="37" t="s">
        <v>15</v>
      </c>
      <c r="H46" s="37" t="s">
        <v>7</v>
      </c>
      <c r="I46" s="37">
        <v>2010</v>
      </c>
      <c r="J46" s="37" t="s">
        <v>29</v>
      </c>
      <c r="K46" t="str">
        <f t="shared" si="1"/>
        <v>Raindance2010</v>
      </c>
    </row>
    <row r="47" spans="1:11" x14ac:dyDescent="0.25">
      <c r="A47">
        <v>46</v>
      </c>
      <c r="B47" s="37">
        <v>12</v>
      </c>
      <c r="C47" s="1" t="s">
        <v>8</v>
      </c>
      <c r="D47" s="37">
        <v>250</v>
      </c>
      <c r="E47" s="8">
        <v>52</v>
      </c>
      <c r="F47" s="13">
        <f t="shared" si="0"/>
        <v>0.20799999999999999</v>
      </c>
      <c r="G47" s="37" t="s">
        <v>15</v>
      </c>
      <c r="H47" s="37" t="s">
        <v>7</v>
      </c>
      <c r="I47" s="37">
        <v>2010</v>
      </c>
      <c r="J47" s="37" t="s">
        <v>29</v>
      </c>
      <c r="K47" t="str">
        <f t="shared" si="1"/>
        <v>Raindance2010</v>
      </c>
    </row>
    <row r="48" spans="1:11" x14ac:dyDescent="0.25">
      <c r="A48">
        <v>47</v>
      </c>
      <c r="B48" s="37">
        <v>13</v>
      </c>
      <c r="C48" s="1" t="s">
        <v>8</v>
      </c>
      <c r="D48" s="37">
        <v>250</v>
      </c>
      <c r="E48" s="8">
        <v>59</v>
      </c>
      <c r="F48" s="13">
        <f t="shared" si="0"/>
        <v>0.23599999999999999</v>
      </c>
      <c r="G48" s="37" t="s">
        <v>15</v>
      </c>
      <c r="H48" s="37" t="s">
        <v>7</v>
      </c>
      <c r="I48" s="37">
        <v>2010</v>
      </c>
      <c r="J48" s="37" t="s">
        <v>29</v>
      </c>
      <c r="K48" t="str">
        <f t="shared" si="1"/>
        <v>Raindance2010</v>
      </c>
    </row>
    <row r="49" spans="1:11" x14ac:dyDescent="0.25">
      <c r="A49">
        <v>48</v>
      </c>
      <c r="B49" s="37">
        <v>15</v>
      </c>
      <c r="C49" s="1" t="s">
        <v>8</v>
      </c>
      <c r="D49" s="37">
        <v>250</v>
      </c>
      <c r="E49" s="8">
        <v>35</v>
      </c>
      <c r="F49" s="13">
        <f t="shared" si="0"/>
        <v>0.14000000000000001</v>
      </c>
      <c r="G49" s="37" t="s">
        <v>15</v>
      </c>
      <c r="H49" s="37" t="s">
        <v>7</v>
      </c>
      <c r="I49" s="37">
        <v>2010</v>
      </c>
      <c r="J49" s="37" t="s">
        <v>29</v>
      </c>
      <c r="K49" t="str">
        <f t="shared" si="1"/>
        <v>Raindance2010</v>
      </c>
    </row>
    <row r="50" spans="1:11" x14ac:dyDescent="0.25">
      <c r="A50">
        <v>49</v>
      </c>
      <c r="B50" s="37">
        <v>17</v>
      </c>
      <c r="C50" s="1" t="s">
        <v>8</v>
      </c>
      <c r="D50" s="37">
        <v>250</v>
      </c>
      <c r="E50" s="8">
        <v>60</v>
      </c>
      <c r="F50" s="13">
        <f t="shared" si="0"/>
        <v>0.24</v>
      </c>
      <c r="G50" s="37" t="s">
        <v>15</v>
      </c>
      <c r="H50" s="37" t="s">
        <v>7</v>
      </c>
      <c r="I50" s="37">
        <v>2010</v>
      </c>
      <c r="J50" s="37" t="s">
        <v>29</v>
      </c>
      <c r="K50" t="str">
        <f t="shared" si="1"/>
        <v>Raindance2010</v>
      </c>
    </row>
    <row r="51" spans="1:11" x14ac:dyDescent="0.25">
      <c r="A51">
        <v>50</v>
      </c>
      <c r="B51" s="37">
        <v>19</v>
      </c>
      <c r="C51" s="1" t="s">
        <v>8</v>
      </c>
      <c r="D51" s="37">
        <v>250</v>
      </c>
      <c r="E51" s="8">
        <v>29</v>
      </c>
      <c r="F51" s="13">
        <f t="shared" si="0"/>
        <v>0.11600000000000001</v>
      </c>
      <c r="G51" s="37" t="s">
        <v>15</v>
      </c>
      <c r="H51" s="37" t="s">
        <v>7</v>
      </c>
      <c r="I51" s="37">
        <v>2010</v>
      </c>
      <c r="J51" s="37" t="s">
        <v>29</v>
      </c>
      <c r="K51" t="str">
        <f t="shared" si="1"/>
        <v>Raindance2010</v>
      </c>
    </row>
    <row r="52" spans="1:11" x14ac:dyDescent="0.25">
      <c r="A52">
        <v>51</v>
      </c>
      <c r="B52" s="37">
        <v>1</v>
      </c>
      <c r="C52" s="1" t="s">
        <v>7</v>
      </c>
      <c r="D52" s="37">
        <v>250</v>
      </c>
      <c r="E52" s="8">
        <v>2</v>
      </c>
      <c r="F52" s="13">
        <f t="shared" si="0"/>
        <v>8.0000000000000002E-3</v>
      </c>
      <c r="G52" s="37" t="s">
        <v>15</v>
      </c>
      <c r="H52" s="37" t="s">
        <v>7</v>
      </c>
      <c r="I52" s="37">
        <v>2010</v>
      </c>
      <c r="J52" s="37" t="s">
        <v>29</v>
      </c>
      <c r="K52" t="str">
        <f t="shared" si="1"/>
        <v>Raindance2010</v>
      </c>
    </row>
    <row r="53" spans="1:11" x14ac:dyDescent="0.25">
      <c r="A53">
        <v>52</v>
      </c>
      <c r="B53" s="37">
        <v>3</v>
      </c>
      <c r="C53" s="1" t="s">
        <v>7</v>
      </c>
      <c r="D53" s="37">
        <v>250</v>
      </c>
      <c r="E53" s="8">
        <v>2</v>
      </c>
      <c r="F53" s="13">
        <f t="shared" si="0"/>
        <v>8.0000000000000002E-3</v>
      </c>
      <c r="G53" s="37" t="s">
        <v>15</v>
      </c>
      <c r="H53" s="37" t="s">
        <v>7</v>
      </c>
      <c r="I53" s="37">
        <v>2010</v>
      </c>
      <c r="J53" s="37" t="s">
        <v>29</v>
      </c>
      <c r="K53" t="str">
        <f t="shared" si="1"/>
        <v>Raindance2010</v>
      </c>
    </row>
    <row r="54" spans="1:11" x14ac:dyDescent="0.25">
      <c r="A54">
        <v>53</v>
      </c>
      <c r="B54" s="37">
        <v>5</v>
      </c>
      <c r="C54" s="1" t="s">
        <v>7</v>
      </c>
      <c r="D54" s="37">
        <v>250</v>
      </c>
      <c r="E54" s="8">
        <v>3</v>
      </c>
      <c r="F54" s="13">
        <f t="shared" si="0"/>
        <v>1.2E-2</v>
      </c>
      <c r="G54" s="37" t="s">
        <v>15</v>
      </c>
      <c r="H54" s="37" t="s">
        <v>7</v>
      </c>
      <c r="I54" s="37">
        <v>2010</v>
      </c>
      <c r="J54" s="37" t="s">
        <v>29</v>
      </c>
      <c r="K54" t="str">
        <f t="shared" si="1"/>
        <v>Raindance2010</v>
      </c>
    </row>
    <row r="55" spans="1:11" x14ac:dyDescent="0.25">
      <c r="A55">
        <v>54</v>
      </c>
      <c r="B55" s="37">
        <v>6</v>
      </c>
      <c r="C55" s="1" t="s">
        <v>7</v>
      </c>
      <c r="D55" s="37">
        <v>250</v>
      </c>
      <c r="E55" s="8">
        <v>3</v>
      </c>
      <c r="F55" s="13">
        <f t="shared" si="0"/>
        <v>1.2E-2</v>
      </c>
      <c r="G55" s="37" t="s">
        <v>15</v>
      </c>
      <c r="H55" s="37" t="s">
        <v>7</v>
      </c>
      <c r="I55" s="37">
        <v>2010</v>
      </c>
      <c r="J55" s="37" t="s">
        <v>29</v>
      </c>
      <c r="K55" t="str">
        <f t="shared" si="1"/>
        <v>Raindance2010</v>
      </c>
    </row>
    <row r="56" spans="1:11" x14ac:dyDescent="0.25">
      <c r="A56">
        <v>55</v>
      </c>
      <c r="B56" s="37">
        <v>7</v>
      </c>
      <c r="C56" s="1" t="s">
        <v>7</v>
      </c>
      <c r="D56" s="37">
        <v>250</v>
      </c>
      <c r="E56" s="8">
        <v>2</v>
      </c>
      <c r="F56" s="13">
        <f t="shared" si="0"/>
        <v>8.0000000000000002E-3</v>
      </c>
      <c r="G56" s="37" t="s">
        <v>15</v>
      </c>
      <c r="H56" s="37" t="s">
        <v>7</v>
      </c>
      <c r="I56" s="37">
        <v>2010</v>
      </c>
      <c r="J56" s="37" t="s">
        <v>29</v>
      </c>
      <c r="K56" t="str">
        <f t="shared" si="1"/>
        <v>Raindance2010</v>
      </c>
    </row>
    <row r="57" spans="1:11" x14ac:dyDescent="0.25">
      <c r="A57">
        <v>56</v>
      </c>
      <c r="B57" s="37">
        <v>9</v>
      </c>
      <c r="C57" s="1" t="s">
        <v>7</v>
      </c>
      <c r="D57" s="37">
        <v>250</v>
      </c>
      <c r="E57" s="8">
        <v>1</v>
      </c>
      <c r="F57" s="13">
        <f t="shared" si="0"/>
        <v>4.0000000000000001E-3</v>
      </c>
      <c r="G57" s="37" t="s">
        <v>15</v>
      </c>
      <c r="H57" s="37" t="s">
        <v>7</v>
      </c>
      <c r="I57" s="37">
        <v>2010</v>
      </c>
      <c r="J57" s="37" t="s">
        <v>29</v>
      </c>
      <c r="K57" t="str">
        <f t="shared" si="1"/>
        <v>Raindance2010</v>
      </c>
    </row>
    <row r="58" spans="1:11" x14ac:dyDescent="0.25">
      <c r="A58">
        <v>57</v>
      </c>
      <c r="B58" s="37">
        <v>14</v>
      </c>
      <c r="C58" s="1" t="s">
        <v>7</v>
      </c>
      <c r="D58" s="37">
        <v>250</v>
      </c>
      <c r="E58" s="8">
        <v>5</v>
      </c>
      <c r="F58" s="13">
        <f t="shared" si="0"/>
        <v>0.02</v>
      </c>
      <c r="G58" s="37" t="s">
        <v>15</v>
      </c>
      <c r="H58" s="37" t="s">
        <v>7</v>
      </c>
      <c r="I58" s="37">
        <v>2010</v>
      </c>
      <c r="J58" s="37" t="s">
        <v>29</v>
      </c>
      <c r="K58" t="str">
        <f t="shared" si="1"/>
        <v>Raindance2010</v>
      </c>
    </row>
    <row r="59" spans="1:11" x14ac:dyDescent="0.25">
      <c r="A59">
        <v>58</v>
      </c>
      <c r="B59" s="37">
        <v>16</v>
      </c>
      <c r="C59" s="1" t="s">
        <v>7</v>
      </c>
      <c r="D59" s="37">
        <v>250</v>
      </c>
      <c r="E59" s="8">
        <v>4</v>
      </c>
      <c r="F59" s="13">
        <f t="shared" si="0"/>
        <v>1.6E-2</v>
      </c>
      <c r="G59" s="37" t="s">
        <v>15</v>
      </c>
      <c r="H59" s="37" t="s">
        <v>7</v>
      </c>
      <c r="I59" s="37">
        <v>2010</v>
      </c>
      <c r="J59" s="37" t="s">
        <v>29</v>
      </c>
      <c r="K59" t="str">
        <f t="shared" si="1"/>
        <v>Raindance2010</v>
      </c>
    </row>
    <row r="60" spans="1:11" x14ac:dyDescent="0.25">
      <c r="A60">
        <v>59</v>
      </c>
      <c r="B60" s="37">
        <v>18</v>
      </c>
      <c r="C60" s="1" t="s">
        <v>7</v>
      </c>
      <c r="D60" s="37">
        <v>250</v>
      </c>
      <c r="E60" s="8">
        <v>1</v>
      </c>
      <c r="F60" s="13">
        <f t="shared" si="0"/>
        <v>4.0000000000000001E-3</v>
      </c>
      <c r="G60" s="37" t="s">
        <v>15</v>
      </c>
      <c r="H60" s="37" t="s">
        <v>7</v>
      </c>
      <c r="I60" s="37">
        <v>2010</v>
      </c>
      <c r="J60" s="37" t="s">
        <v>29</v>
      </c>
      <c r="K60" t="str">
        <f t="shared" si="1"/>
        <v>Raindance2010</v>
      </c>
    </row>
    <row r="61" spans="1:11" x14ac:dyDescent="0.25">
      <c r="A61">
        <v>60</v>
      </c>
      <c r="B61" s="37">
        <v>20</v>
      </c>
      <c r="C61" s="1" t="s">
        <v>7</v>
      </c>
      <c r="D61" s="37">
        <v>250</v>
      </c>
      <c r="E61" s="8">
        <v>0</v>
      </c>
      <c r="F61" s="13">
        <f t="shared" si="0"/>
        <v>0</v>
      </c>
      <c r="G61" s="37" t="s">
        <v>15</v>
      </c>
      <c r="H61" s="37" t="s">
        <v>7</v>
      </c>
      <c r="I61" s="37">
        <v>2010</v>
      </c>
      <c r="J61" s="37" t="s">
        <v>29</v>
      </c>
      <c r="K61" t="str">
        <f t="shared" si="1"/>
        <v>Raindance2010</v>
      </c>
    </row>
    <row r="62" spans="1:11" x14ac:dyDescent="0.25">
      <c r="A62">
        <v>61</v>
      </c>
      <c r="B62" s="13">
        <v>521</v>
      </c>
      <c r="C62" s="13" t="s">
        <v>17</v>
      </c>
      <c r="D62" s="13">
        <v>25</v>
      </c>
      <c r="E62" s="13">
        <v>1</v>
      </c>
      <c r="F62" s="13">
        <f t="shared" si="0"/>
        <v>0.04</v>
      </c>
      <c r="G62" s="13"/>
      <c r="H62" s="13"/>
      <c r="I62" s="13">
        <v>2009</v>
      </c>
      <c r="J62" s="13" t="s">
        <v>30</v>
      </c>
      <c r="K62" t="str">
        <f t="shared" si="1"/>
        <v>Fitton Green2009</v>
      </c>
    </row>
    <row r="63" spans="1:11" x14ac:dyDescent="0.25">
      <c r="A63">
        <v>62</v>
      </c>
      <c r="B63" s="13">
        <v>522</v>
      </c>
      <c r="C63" s="13" t="s">
        <v>18</v>
      </c>
      <c r="D63" s="13">
        <v>25</v>
      </c>
      <c r="E63" s="13">
        <v>2</v>
      </c>
      <c r="F63" s="13">
        <f t="shared" si="0"/>
        <v>0.08</v>
      </c>
      <c r="G63" s="13"/>
      <c r="H63" s="13"/>
      <c r="I63" s="13">
        <v>2009</v>
      </c>
      <c r="J63" s="13" t="s">
        <v>30</v>
      </c>
      <c r="K63" t="str">
        <f t="shared" si="1"/>
        <v>Fitton Green2009</v>
      </c>
    </row>
    <row r="64" spans="1:11" x14ac:dyDescent="0.25">
      <c r="A64">
        <v>63</v>
      </c>
      <c r="B64" s="13">
        <v>523</v>
      </c>
      <c r="C64" s="13" t="s">
        <v>17</v>
      </c>
      <c r="D64" s="13">
        <v>25</v>
      </c>
      <c r="E64" s="13">
        <v>4</v>
      </c>
      <c r="F64" s="13">
        <f t="shared" si="0"/>
        <v>0.16</v>
      </c>
      <c r="G64" s="13"/>
      <c r="H64" s="13"/>
      <c r="I64" s="13">
        <v>2009</v>
      </c>
      <c r="J64" s="13" t="s">
        <v>30</v>
      </c>
      <c r="K64" t="str">
        <f t="shared" si="1"/>
        <v>Fitton Green2009</v>
      </c>
    </row>
    <row r="65" spans="1:11" x14ac:dyDescent="0.25">
      <c r="A65">
        <v>64</v>
      </c>
      <c r="B65" s="13">
        <v>524</v>
      </c>
      <c r="C65" s="13" t="s">
        <v>18</v>
      </c>
      <c r="D65" s="13">
        <v>25</v>
      </c>
      <c r="E65" s="13">
        <v>0</v>
      </c>
      <c r="F65" s="13">
        <f t="shared" si="0"/>
        <v>0</v>
      </c>
      <c r="G65" s="13"/>
      <c r="H65" s="13"/>
      <c r="I65" s="13">
        <v>2009</v>
      </c>
      <c r="J65" s="13" t="s">
        <v>30</v>
      </c>
      <c r="K65" t="str">
        <f t="shared" si="1"/>
        <v>Fitton Green2009</v>
      </c>
    </row>
    <row r="66" spans="1:11" x14ac:dyDescent="0.25">
      <c r="A66">
        <v>65</v>
      </c>
      <c r="B66" s="13">
        <v>525</v>
      </c>
      <c r="C66" s="13" t="s">
        <v>17</v>
      </c>
      <c r="D66" s="13">
        <v>25</v>
      </c>
      <c r="E66" s="13">
        <v>2</v>
      </c>
      <c r="F66" s="13">
        <f t="shared" ref="F66:F129" si="2">E66/D66</f>
        <v>0.08</v>
      </c>
      <c r="G66" s="13"/>
      <c r="H66" s="13"/>
      <c r="I66" s="13">
        <v>2009</v>
      </c>
      <c r="J66" s="13" t="s">
        <v>30</v>
      </c>
      <c r="K66" t="str">
        <f t="shared" ref="K66:K129" si="3">CONCATENATE(J66,I66)</f>
        <v>Fitton Green2009</v>
      </c>
    </row>
    <row r="67" spans="1:11" x14ac:dyDescent="0.25">
      <c r="A67">
        <v>66</v>
      </c>
      <c r="B67" s="13">
        <v>526</v>
      </c>
      <c r="C67" s="13" t="s">
        <v>18</v>
      </c>
      <c r="D67" s="13">
        <v>25</v>
      </c>
      <c r="E67" s="13">
        <v>3</v>
      </c>
      <c r="F67" s="13">
        <f t="shared" si="2"/>
        <v>0.12</v>
      </c>
      <c r="G67" s="13"/>
      <c r="H67" s="13"/>
      <c r="I67" s="13">
        <v>2009</v>
      </c>
      <c r="J67" s="13" t="s">
        <v>30</v>
      </c>
      <c r="K67" t="str">
        <f t="shared" si="3"/>
        <v>Fitton Green2009</v>
      </c>
    </row>
    <row r="68" spans="1:11" x14ac:dyDescent="0.25">
      <c r="A68">
        <v>67</v>
      </c>
      <c r="B68" s="13">
        <v>527</v>
      </c>
      <c r="C68" s="13" t="s">
        <v>17</v>
      </c>
      <c r="D68" s="13">
        <v>25</v>
      </c>
      <c r="E68" s="13">
        <v>1</v>
      </c>
      <c r="F68" s="13">
        <f t="shared" si="2"/>
        <v>0.04</v>
      </c>
      <c r="G68" s="13"/>
      <c r="H68" s="13"/>
      <c r="I68" s="13">
        <v>2009</v>
      </c>
      <c r="J68" s="13" t="s">
        <v>30</v>
      </c>
      <c r="K68" t="str">
        <f t="shared" si="3"/>
        <v>Fitton Green2009</v>
      </c>
    </row>
    <row r="69" spans="1:11" x14ac:dyDescent="0.25">
      <c r="A69">
        <v>68</v>
      </c>
      <c r="B69" s="13">
        <v>528</v>
      </c>
      <c r="C69" s="13" t="s">
        <v>18</v>
      </c>
      <c r="D69" s="13">
        <v>25</v>
      </c>
      <c r="E69" s="13">
        <v>1</v>
      </c>
      <c r="F69" s="13">
        <f t="shared" si="2"/>
        <v>0.04</v>
      </c>
      <c r="G69" s="13"/>
      <c r="H69" s="13"/>
      <c r="I69" s="13">
        <v>2009</v>
      </c>
      <c r="J69" s="13" t="s">
        <v>30</v>
      </c>
      <c r="K69" t="str">
        <f t="shared" si="3"/>
        <v>Fitton Green2009</v>
      </c>
    </row>
    <row r="70" spans="1:11" x14ac:dyDescent="0.25">
      <c r="A70">
        <v>69</v>
      </c>
      <c r="B70" s="13">
        <v>529</v>
      </c>
      <c r="C70" s="13" t="s">
        <v>17</v>
      </c>
      <c r="D70" s="13">
        <v>25</v>
      </c>
      <c r="E70" s="13">
        <v>0</v>
      </c>
      <c r="F70" s="13">
        <f t="shared" si="2"/>
        <v>0</v>
      </c>
      <c r="G70" s="13"/>
      <c r="H70" s="13"/>
      <c r="I70" s="13">
        <v>2009</v>
      </c>
      <c r="J70" s="13" t="s">
        <v>30</v>
      </c>
      <c r="K70" t="str">
        <f t="shared" si="3"/>
        <v>Fitton Green2009</v>
      </c>
    </row>
    <row r="71" spans="1:11" x14ac:dyDescent="0.25">
      <c r="A71">
        <v>70</v>
      </c>
      <c r="B71" s="13">
        <v>530</v>
      </c>
      <c r="C71" s="13" t="s">
        <v>18</v>
      </c>
      <c r="D71" s="13">
        <v>25</v>
      </c>
      <c r="E71" s="13">
        <v>2</v>
      </c>
      <c r="F71" s="13">
        <f t="shared" si="2"/>
        <v>0.08</v>
      </c>
      <c r="G71" s="13"/>
      <c r="H71" s="13"/>
      <c r="I71" s="13">
        <v>2009</v>
      </c>
      <c r="J71" s="13" t="s">
        <v>30</v>
      </c>
      <c r="K71" t="str">
        <f t="shared" si="3"/>
        <v>Fitton Green2009</v>
      </c>
    </row>
    <row r="72" spans="1:11" x14ac:dyDescent="0.25">
      <c r="A72">
        <v>71</v>
      </c>
      <c r="B72" s="13">
        <v>531</v>
      </c>
      <c r="C72" s="13" t="s">
        <v>17</v>
      </c>
      <c r="D72" s="13">
        <v>25</v>
      </c>
      <c r="E72" s="13">
        <v>1</v>
      </c>
      <c r="F72" s="13">
        <f t="shared" si="2"/>
        <v>0.04</v>
      </c>
      <c r="G72" s="13"/>
      <c r="H72" s="13"/>
      <c r="I72" s="13">
        <v>2009</v>
      </c>
      <c r="J72" s="13" t="s">
        <v>30</v>
      </c>
      <c r="K72" t="str">
        <f t="shared" si="3"/>
        <v>Fitton Green2009</v>
      </c>
    </row>
    <row r="73" spans="1:11" x14ac:dyDescent="0.25">
      <c r="A73">
        <v>72</v>
      </c>
      <c r="B73" s="13">
        <v>535</v>
      </c>
      <c r="C73" s="13" t="s">
        <v>18</v>
      </c>
      <c r="D73" s="13">
        <v>25</v>
      </c>
      <c r="E73" s="13">
        <v>0</v>
      </c>
      <c r="F73" s="13">
        <f t="shared" si="2"/>
        <v>0</v>
      </c>
      <c r="G73" s="13"/>
      <c r="H73" s="13"/>
      <c r="I73" s="13">
        <v>2009</v>
      </c>
      <c r="J73" s="13" t="s">
        <v>30</v>
      </c>
      <c r="K73" t="str">
        <f t="shared" si="3"/>
        <v>Fitton Green2009</v>
      </c>
    </row>
    <row r="74" spans="1:11" x14ac:dyDescent="0.25">
      <c r="A74">
        <v>73</v>
      </c>
      <c r="B74" s="13">
        <v>536</v>
      </c>
      <c r="C74" s="13" t="s">
        <v>17</v>
      </c>
      <c r="D74" s="13">
        <v>25</v>
      </c>
      <c r="E74" s="13">
        <v>5</v>
      </c>
      <c r="F74" s="13">
        <f t="shared" si="2"/>
        <v>0.2</v>
      </c>
      <c r="G74" s="13"/>
      <c r="H74" s="13"/>
      <c r="I74" s="13">
        <v>2009</v>
      </c>
      <c r="J74" s="13" t="s">
        <v>30</v>
      </c>
      <c r="K74" t="str">
        <f t="shared" si="3"/>
        <v>Fitton Green2009</v>
      </c>
    </row>
    <row r="75" spans="1:11" x14ac:dyDescent="0.25">
      <c r="A75">
        <v>74</v>
      </c>
      <c r="B75" s="13">
        <v>537</v>
      </c>
      <c r="C75" s="13" t="s">
        <v>18</v>
      </c>
      <c r="D75" s="13">
        <v>25</v>
      </c>
      <c r="E75" s="13">
        <v>1</v>
      </c>
      <c r="F75" s="13">
        <f t="shared" si="2"/>
        <v>0.04</v>
      </c>
      <c r="G75" s="13"/>
      <c r="H75" s="13"/>
      <c r="I75" s="13">
        <v>2009</v>
      </c>
      <c r="J75" s="13" t="s">
        <v>30</v>
      </c>
      <c r="K75" t="str">
        <f t="shared" si="3"/>
        <v>Fitton Green2009</v>
      </c>
    </row>
    <row r="76" spans="1:11" x14ac:dyDescent="0.25">
      <c r="A76">
        <v>75</v>
      </c>
      <c r="B76" s="13">
        <v>538</v>
      </c>
      <c r="C76" s="13" t="s">
        <v>17</v>
      </c>
      <c r="D76" s="13">
        <v>25</v>
      </c>
      <c r="E76" s="13">
        <v>4</v>
      </c>
      <c r="F76" s="13">
        <f t="shared" si="2"/>
        <v>0.16</v>
      </c>
      <c r="G76" s="13"/>
      <c r="H76" s="13"/>
      <c r="I76" s="13">
        <v>2009</v>
      </c>
      <c r="J76" s="13" t="s">
        <v>30</v>
      </c>
      <c r="K76" t="str">
        <f t="shared" si="3"/>
        <v>Fitton Green2009</v>
      </c>
    </row>
    <row r="77" spans="1:11" x14ac:dyDescent="0.25">
      <c r="A77">
        <v>76</v>
      </c>
      <c r="B77" s="13">
        <v>539</v>
      </c>
      <c r="C77" s="13" t="s">
        <v>18</v>
      </c>
      <c r="D77" s="13">
        <v>25</v>
      </c>
      <c r="E77" s="13">
        <v>2</v>
      </c>
      <c r="F77" s="13">
        <f t="shared" si="2"/>
        <v>0.08</v>
      </c>
      <c r="G77" s="13"/>
      <c r="H77" s="13"/>
      <c r="I77" s="13">
        <v>2009</v>
      </c>
      <c r="J77" s="13" t="s">
        <v>30</v>
      </c>
      <c r="K77" t="str">
        <f t="shared" si="3"/>
        <v>Fitton Green2009</v>
      </c>
    </row>
    <row r="78" spans="1:11" x14ac:dyDescent="0.25">
      <c r="A78">
        <v>77</v>
      </c>
      <c r="B78" s="13">
        <v>540</v>
      </c>
      <c r="C78" s="13" t="s">
        <v>17</v>
      </c>
      <c r="D78" s="13">
        <v>25</v>
      </c>
      <c r="E78" s="13">
        <v>2</v>
      </c>
      <c r="F78" s="13">
        <f t="shared" si="2"/>
        <v>0.08</v>
      </c>
      <c r="G78" s="13"/>
      <c r="H78" s="13"/>
      <c r="I78" s="13">
        <v>2009</v>
      </c>
      <c r="J78" s="13" t="s">
        <v>30</v>
      </c>
      <c r="K78" t="str">
        <f t="shared" si="3"/>
        <v>Fitton Green2009</v>
      </c>
    </row>
    <row r="79" spans="1:11" x14ac:dyDescent="0.25">
      <c r="A79">
        <v>78</v>
      </c>
      <c r="B79" s="13">
        <v>542</v>
      </c>
      <c r="C79" s="13" t="s">
        <v>18</v>
      </c>
      <c r="D79" s="13">
        <v>25</v>
      </c>
      <c r="E79" s="13">
        <v>0</v>
      </c>
      <c r="F79" s="13">
        <f t="shared" si="2"/>
        <v>0</v>
      </c>
      <c r="G79" s="13"/>
      <c r="H79" s="13"/>
      <c r="I79" s="13">
        <v>2009</v>
      </c>
      <c r="J79" s="13" t="s">
        <v>30</v>
      </c>
      <c r="K79" t="str">
        <f t="shared" si="3"/>
        <v>Fitton Green2009</v>
      </c>
    </row>
    <row r="80" spans="1:11" x14ac:dyDescent="0.25">
      <c r="A80">
        <v>80</v>
      </c>
      <c r="B80" s="13">
        <v>543</v>
      </c>
      <c r="C80" s="13" t="s">
        <v>17</v>
      </c>
      <c r="D80" s="13">
        <v>25</v>
      </c>
      <c r="E80" s="13">
        <v>5</v>
      </c>
      <c r="F80" s="13">
        <f t="shared" si="2"/>
        <v>0.2</v>
      </c>
      <c r="G80" s="13"/>
      <c r="H80" s="13"/>
      <c r="I80" s="13">
        <v>2009</v>
      </c>
      <c r="J80" s="13" t="s">
        <v>30</v>
      </c>
      <c r="K80" t="str">
        <f t="shared" si="3"/>
        <v>Fitton Green2009</v>
      </c>
    </row>
    <row r="81" spans="1:11" x14ac:dyDescent="0.25">
      <c r="A81">
        <v>81</v>
      </c>
      <c r="B81" s="13">
        <v>544</v>
      </c>
      <c r="C81" s="13" t="s">
        <v>18</v>
      </c>
      <c r="D81" s="13">
        <v>25</v>
      </c>
      <c r="E81" s="13">
        <v>3</v>
      </c>
      <c r="F81" s="13">
        <f t="shared" si="2"/>
        <v>0.12</v>
      </c>
      <c r="G81" s="13"/>
      <c r="H81" s="13"/>
      <c r="I81" s="13">
        <v>2009</v>
      </c>
      <c r="J81" s="13" t="s">
        <v>30</v>
      </c>
      <c r="K81" t="str">
        <f t="shared" si="3"/>
        <v>Fitton Green2009</v>
      </c>
    </row>
    <row r="82" spans="1:11" x14ac:dyDescent="0.25">
      <c r="A82">
        <v>82</v>
      </c>
      <c r="B82" s="13">
        <v>501</v>
      </c>
      <c r="C82" s="13" t="s">
        <v>17</v>
      </c>
      <c r="D82" s="13">
        <v>25</v>
      </c>
      <c r="E82" s="13">
        <v>1</v>
      </c>
      <c r="F82" s="13">
        <f t="shared" si="2"/>
        <v>0.04</v>
      </c>
      <c r="G82" s="13"/>
      <c r="H82" s="13"/>
      <c r="I82" s="13">
        <v>2009</v>
      </c>
      <c r="J82" s="13" t="s">
        <v>30</v>
      </c>
      <c r="K82" t="str">
        <f t="shared" si="3"/>
        <v>Fitton Green2009</v>
      </c>
    </row>
    <row r="83" spans="1:11" x14ac:dyDescent="0.25">
      <c r="A83">
        <v>83</v>
      </c>
      <c r="B83" s="13">
        <v>502</v>
      </c>
      <c r="C83" s="13" t="s">
        <v>18</v>
      </c>
      <c r="D83" s="13">
        <v>25</v>
      </c>
      <c r="E83" s="13">
        <v>4</v>
      </c>
      <c r="F83" s="13">
        <f t="shared" si="2"/>
        <v>0.16</v>
      </c>
      <c r="G83" s="13"/>
      <c r="H83" s="13"/>
      <c r="I83" s="13">
        <v>2009</v>
      </c>
      <c r="J83" s="13" t="s">
        <v>30</v>
      </c>
      <c r="K83" t="str">
        <f t="shared" si="3"/>
        <v>Fitton Green2009</v>
      </c>
    </row>
    <row r="84" spans="1:11" x14ac:dyDescent="0.25">
      <c r="A84">
        <v>84</v>
      </c>
      <c r="B84" s="13">
        <v>503</v>
      </c>
      <c r="C84" s="13" t="s">
        <v>17</v>
      </c>
      <c r="D84" s="13">
        <v>25</v>
      </c>
      <c r="E84" s="13">
        <v>6</v>
      </c>
      <c r="F84" s="13">
        <f t="shared" si="2"/>
        <v>0.24</v>
      </c>
      <c r="G84" s="13"/>
      <c r="H84" s="13"/>
      <c r="I84" s="13">
        <v>2009</v>
      </c>
      <c r="J84" s="13" t="s">
        <v>30</v>
      </c>
      <c r="K84" t="str">
        <f t="shared" si="3"/>
        <v>Fitton Green2009</v>
      </c>
    </row>
    <row r="85" spans="1:11" x14ac:dyDescent="0.25">
      <c r="A85">
        <v>85</v>
      </c>
      <c r="B85" s="13">
        <v>504</v>
      </c>
      <c r="C85" s="13" t="s">
        <v>18</v>
      </c>
      <c r="D85" s="13">
        <v>25</v>
      </c>
      <c r="E85" s="13">
        <v>3</v>
      </c>
      <c r="F85" s="13">
        <f t="shared" si="2"/>
        <v>0.12</v>
      </c>
      <c r="G85" s="13"/>
      <c r="H85" s="13"/>
      <c r="I85" s="13">
        <v>2009</v>
      </c>
      <c r="J85" s="13" t="s">
        <v>30</v>
      </c>
      <c r="K85" t="str">
        <f t="shared" si="3"/>
        <v>Fitton Green2009</v>
      </c>
    </row>
    <row r="86" spans="1:11" x14ac:dyDescent="0.25">
      <c r="A86">
        <v>86</v>
      </c>
      <c r="B86" s="13">
        <v>505</v>
      </c>
      <c r="C86" s="13" t="s">
        <v>17</v>
      </c>
      <c r="D86" s="13">
        <v>25</v>
      </c>
      <c r="E86" s="13">
        <v>4</v>
      </c>
      <c r="F86" s="13">
        <f t="shared" si="2"/>
        <v>0.16</v>
      </c>
      <c r="G86" s="13"/>
      <c r="H86" s="13"/>
      <c r="I86" s="13">
        <v>2009</v>
      </c>
      <c r="J86" s="13" t="s">
        <v>30</v>
      </c>
      <c r="K86" t="str">
        <f t="shared" si="3"/>
        <v>Fitton Green2009</v>
      </c>
    </row>
    <row r="87" spans="1:11" x14ac:dyDescent="0.25">
      <c r="A87">
        <v>87</v>
      </c>
      <c r="B87" s="13">
        <v>506</v>
      </c>
      <c r="C87" s="13" t="s">
        <v>18</v>
      </c>
      <c r="D87" s="13">
        <v>25</v>
      </c>
      <c r="E87" s="13">
        <v>7</v>
      </c>
      <c r="F87" s="13">
        <f t="shared" si="2"/>
        <v>0.28000000000000003</v>
      </c>
      <c r="G87" s="13"/>
      <c r="H87" s="13"/>
      <c r="I87" s="13">
        <v>2009</v>
      </c>
      <c r="J87" s="13" t="s">
        <v>30</v>
      </c>
      <c r="K87" t="str">
        <f t="shared" si="3"/>
        <v>Fitton Green2009</v>
      </c>
    </row>
    <row r="88" spans="1:11" x14ac:dyDescent="0.25">
      <c r="A88">
        <v>88</v>
      </c>
      <c r="B88" s="13">
        <v>507</v>
      </c>
      <c r="C88" s="13" t="s">
        <v>17</v>
      </c>
      <c r="D88" s="13">
        <v>25</v>
      </c>
      <c r="E88" s="13">
        <v>7</v>
      </c>
      <c r="F88" s="13">
        <f t="shared" si="2"/>
        <v>0.28000000000000003</v>
      </c>
      <c r="G88" s="13"/>
      <c r="H88" s="13"/>
      <c r="I88" s="13">
        <v>2009</v>
      </c>
      <c r="J88" s="13" t="s">
        <v>30</v>
      </c>
      <c r="K88" t="str">
        <f t="shared" si="3"/>
        <v>Fitton Green2009</v>
      </c>
    </row>
    <row r="89" spans="1:11" x14ac:dyDescent="0.25">
      <c r="A89">
        <v>89</v>
      </c>
      <c r="B89" s="13">
        <v>508</v>
      </c>
      <c r="C89" s="13" t="s">
        <v>18</v>
      </c>
      <c r="D89" s="13">
        <v>25</v>
      </c>
      <c r="E89" s="13">
        <v>5</v>
      </c>
      <c r="F89" s="13">
        <f t="shared" si="2"/>
        <v>0.2</v>
      </c>
      <c r="G89" s="13"/>
      <c r="H89" s="13"/>
      <c r="I89" s="13">
        <v>2009</v>
      </c>
      <c r="J89" s="13" t="s">
        <v>30</v>
      </c>
      <c r="K89" t="str">
        <f t="shared" si="3"/>
        <v>Fitton Green2009</v>
      </c>
    </row>
    <row r="90" spans="1:11" x14ac:dyDescent="0.25">
      <c r="A90">
        <v>90</v>
      </c>
      <c r="B90" s="13">
        <v>509</v>
      </c>
      <c r="C90" s="13" t="s">
        <v>17</v>
      </c>
      <c r="D90" s="13">
        <v>25</v>
      </c>
      <c r="E90" s="13">
        <v>11</v>
      </c>
      <c r="F90" s="13">
        <f t="shared" si="2"/>
        <v>0.44</v>
      </c>
      <c r="G90" s="13"/>
      <c r="H90" s="13"/>
      <c r="I90" s="13">
        <v>2009</v>
      </c>
      <c r="J90" s="13" t="s">
        <v>30</v>
      </c>
      <c r="K90" t="str">
        <f t="shared" si="3"/>
        <v>Fitton Green2009</v>
      </c>
    </row>
    <row r="91" spans="1:11" x14ac:dyDescent="0.25">
      <c r="A91">
        <v>91</v>
      </c>
      <c r="B91" s="13">
        <v>510</v>
      </c>
      <c r="C91" s="13" t="s">
        <v>18</v>
      </c>
      <c r="D91" s="13">
        <v>25</v>
      </c>
      <c r="E91" s="13">
        <v>8</v>
      </c>
      <c r="F91" s="13">
        <f t="shared" si="2"/>
        <v>0.32</v>
      </c>
      <c r="G91" s="13"/>
      <c r="H91" s="13"/>
      <c r="I91" s="13">
        <v>2009</v>
      </c>
      <c r="J91" s="13" t="s">
        <v>30</v>
      </c>
      <c r="K91" t="str">
        <f t="shared" si="3"/>
        <v>Fitton Green2009</v>
      </c>
    </row>
    <row r="92" spans="1:11" x14ac:dyDescent="0.25">
      <c r="A92">
        <v>92</v>
      </c>
      <c r="B92" s="13">
        <v>511</v>
      </c>
      <c r="C92" s="13" t="s">
        <v>17</v>
      </c>
      <c r="D92" s="13">
        <v>25</v>
      </c>
      <c r="E92" s="13">
        <v>11</v>
      </c>
      <c r="F92" s="13">
        <f t="shared" si="2"/>
        <v>0.44</v>
      </c>
      <c r="G92" s="13"/>
      <c r="H92" s="13"/>
      <c r="I92" s="13">
        <v>2009</v>
      </c>
      <c r="J92" s="13" t="s">
        <v>30</v>
      </c>
      <c r="K92" t="str">
        <f t="shared" si="3"/>
        <v>Fitton Green2009</v>
      </c>
    </row>
    <row r="93" spans="1:11" x14ac:dyDescent="0.25">
      <c r="A93">
        <v>93</v>
      </c>
      <c r="B93" s="13">
        <v>512</v>
      </c>
      <c r="C93" s="13" t="s">
        <v>18</v>
      </c>
      <c r="D93" s="13">
        <v>25</v>
      </c>
      <c r="E93" s="13">
        <v>7</v>
      </c>
      <c r="F93" s="13">
        <f t="shared" si="2"/>
        <v>0.28000000000000003</v>
      </c>
      <c r="G93" s="13"/>
      <c r="H93" s="13"/>
      <c r="I93" s="13">
        <v>2009</v>
      </c>
      <c r="J93" s="13" t="s">
        <v>30</v>
      </c>
      <c r="K93" t="str">
        <f t="shared" si="3"/>
        <v>Fitton Green2009</v>
      </c>
    </row>
    <row r="94" spans="1:11" x14ac:dyDescent="0.25">
      <c r="A94">
        <v>94</v>
      </c>
      <c r="B94" s="13">
        <v>513</v>
      </c>
      <c r="C94" s="13" t="s">
        <v>17</v>
      </c>
      <c r="D94" s="13">
        <v>25</v>
      </c>
      <c r="E94" s="13">
        <v>12</v>
      </c>
      <c r="F94" s="13">
        <f t="shared" si="2"/>
        <v>0.48</v>
      </c>
      <c r="G94" s="13"/>
      <c r="H94" s="13"/>
      <c r="I94" s="13">
        <v>2009</v>
      </c>
      <c r="J94" s="13" t="s">
        <v>30</v>
      </c>
      <c r="K94" t="str">
        <f t="shared" si="3"/>
        <v>Fitton Green2009</v>
      </c>
    </row>
    <row r="95" spans="1:11" x14ac:dyDescent="0.25">
      <c r="A95">
        <v>95</v>
      </c>
      <c r="B95" s="13">
        <v>514</v>
      </c>
      <c r="C95" s="13" t="s">
        <v>18</v>
      </c>
      <c r="D95" s="13">
        <v>25</v>
      </c>
      <c r="E95" s="13">
        <v>3</v>
      </c>
      <c r="F95" s="13">
        <f t="shared" si="2"/>
        <v>0.12</v>
      </c>
      <c r="G95" s="13"/>
      <c r="H95" s="13"/>
      <c r="I95" s="13">
        <v>2009</v>
      </c>
      <c r="J95" s="13" t="s">
        <v>30</v>
      </c>
      <c r="K95" t="str">
        <f t="shared" si="3"/>
        <v>Fitton Green2009</v>
      </c>
    </row>
    <row r="96" spans="1:11" x14ac:dyDescent="0.25">
      <c r="A96">
        <v>96</v>
      </c>
      <c r="B96" s="13">
        <v>515</v>
      </c>
      <c r="C96" s="13" t="s">
        <v>17</v>
      </c>
      <c r="D96" s="13">
        <v>25</v>
      </c>
      <c r="E96" s="13">
        <v>2</v>
      </c>
      <c r="F96" s="13">
        <f t="shared" si="2"/>
        <v>0.08</v>
      </c>
      <c r="G96" s="13"/>
      <c r="H96" s="13"/>
      <c r="I96" s="13">
        <v>2009</v>
      </c>
      <c r="J96" s="13" t="s">
        <v>30</v>
      </c>
      <c r="K96" t="str">
        <f t="shared" si="3"/>
        <v>Fitton Green2009</v>
      </c>
    </row>
    <row r="97" spans="1:11" x14ac:dyDescent="0.25">
      <c r="A97">
        <v>97</v>
      </c>
      <c r="B97" s="13">
        <v>516</v>
      </c>
      <c r="C97" s="13" t="s">
        <v>18</v>
      </c>
      <c r="D97" s="13">
        <v>25</v>
      </c>
      <c r="E97" s="13">
        <v>5</v>
      </c>
      <c r="F97" s="13">
        <f t="shared" si="2"/>
        <v>0.2</v>
      </c>
      <c r="G97" s="13"/>
      <c r="H97" s="13"/>
      <c r="I97" s="13">
        <v>2009</v>
      </c>
      <c r="J97" s="13" t="s">
        <v>30</v>
      </c>
      <c r="K97" t="str">
        <f t="shared" si="3"/>
        <v>Fitton Green2009</v>
      </c>
    </row>
    <row r="98" spans="1:11" x14ac:dyDescent="0.25">
      <c r="A98">
        <v>98</v>
      </c>
      <c r="B98" s="13">
        <v>517</v>
      </c>
      <c r="C98" s="13" t="s">
        <v>17</v>
      </c>
      <c r="D98" s="13">
        <v>25</v>
      </c>
      <c r="E98" s="13">
        <v>8</v>
      </c>
      <c r="F98" s="13">
        <f t="shared" si="2"/>
        <v>0.32</v>
      </c>
      <c r="G98" s="13"/>
      <c r="H98" s="13"/>
      <c r="I98" s="13">
        <v>2009</v>
      </c>
      <c r="J98" s="13" t="s">
        <v>30</v>
      </c>
      <c r="K98" t="str">
        <f t="shared" si="3"/>
        <v>Fitton Green2009</v>
      </c>
    </row>
    <row r="99" spans="1:11" x14ac:dyDescent="0.25">
      <c r="A99">
        <v>99</v>
      </c>
      <c r="B99" s="13">
        <v>518</v>
      </c>
      <c r="C99" s="13" t="s">
        <v>18</v>
      </c>
      <c r="D99" s="13">
        <v>25</v>
      </c>
      <c r="E99" s="13">
        <v>3</v>
      </c>
      <c r="F99" s="13">
        <f t="shared" si="2"/>
        <v>0.12</v>
      </c>
      <c r="G99" s="13"/>
      <c r="H99" s="13"/>
      <c r="I99" s="13">
        <v>2009</v>
      </c>
      <c r="J99" s="13" t="s">
        <v>30</v>
      </c>
      <c r="K99" t="str">
        <f t="shared" si="3"/>
        <v>Fitton Green2009</v>
      </c>
    </row>
    <row r="100" spans="1:11" x14ac:dyDescent="0.25">
      <c r="A100">
        <v>100</v>
      </c>
      <c r="B100" s="13">
        <v>519</v>
      </c>
      <c r="C100" s="13" t="s">
        <v>17</v>
      </c>
      <c r="D100" s="13">
        <v>25</v>
      </c>
      <c r="E100" s="13">
        <v>7</v>
      </c>
      <c r="F100" s="13">
        <f t="shared" si="2"/>
        <v>0.28000000000000003</v>
      </c>
      <c r="G100" s="13"/>
      <c r="H100" s="13"/>
      <c r="I100" s="13">
        <v>2009</v>
      </c>
      <c r="J100" s="13" t="s">
        <v>30</v>
      </c>
      <c r="K100" t="str">
        <f t="shared" si="3"/>
        <v>Fitton Green2009</v>
      </c>
    </row>
    <row r="101" spans="1:11" x14ac:dyDescent="0.25">
      <c r="A101">
        <v>101</v>
      </c>
      <c r="B101" s="13">
        <v>520</v>
      </c>
      <c r="C101" s="13" t="s">
        <v>18</v>
      </c>
      <c r="D101" s="13">
        <v>25</v>
      </c>
      <c r="E101" s="13">
        <v>7</v>
      </c>
      <c r="F101" s="13">
        <f t="shared" si="2"/>
        <v>0.28000000000000003</v>
      </c>
      <c r="G101" s="13"/>
      <c r="H101" s="13"/>
      <c r="I101" s="13">
        <v>2009</v>
      </c>
      <c r="J101" s="13" t="s">
        <v>30</v>
      </c>
      <c r="K101" t="str">
        <f t="shared" si="3"/>
        <v>Fitton Green2009</v>
      </c>
    </row>
    <row r="102" spans="1:11" x14ac:dyDescent="0.25">
      <c r="A102">
        <v>102</v>
      </c>
      <c r="B102" s="28">
        <v>1</v>
      </c>
      <c r="C102" s="28" t="s">
        <v>7</v>
      </c>
      <c r="D102" s="37">
        <v>250</v>
      </c>
      <c r="E102" s="28">
        <v>23</v>
      </c>
      <c r="F102" s="13">
        <f t="shared" si="2"/>
        <v>9.1999999999999998E-2</v>
      </c>
      <c r="G102" s="36" t="s">
        <v>20</v>
      </c>
      <c r="H102" s="13" t="s">
        <v>8</v>
      </c>
      <c r="I102" s="13">
        <v>2010</v>
      </c>
      <c r="J102" s="13" t="s">
        <v>30</v>
      </c>
      <c r="K102" t="str">
        <f t="shared" si="3"/>
        <v>Fitton Green2010</v>
      </c>
    </row>
    <row r="103" spans="1:11" x14ac:dyDescent="0.25">
      <c r="A103">
        <v>103</v>
      </c>
      <c r="B103" s="28">
        <v>2</v>
      </c>
      <c r="C103" s="28" t="s">
        <v>8</v>
      </c>
      <c r="D103" s="37">
        <v>250</v>
      </c>
      <c r="E103" s="28">
        <v>76</v>
      </c>
      <c r="F103" s="13">
        <f t="shared" si="2"/>
        <v>0.30399999999999999</v>
      </c>
      <c r="G103" s="36" t="s">
        <v>20</v>
      </c>
      <c r="H103" s="13" t="s">
        <v>8</v>
      </c>
      <c r="I103" s="13">
        <v>2010</v>
      </c>
      <c r="J103" s="13" t="s">
        <v>30</v>
      </c>
      <c r="K103" t="str">
        <f t="shared" si="3"/>
        <v>Fitton Green2010</v>
      </c>
    </row>
    <row r="104" spans="1:11" x14ac:dyDescent="0.25">
      <c r="A104">
        <v>104</v>
      </c>
      <c r="B104" s="28">
        <v>3</v>
      </c>
      <c r="C104" s="28" t="s">
        <v>8</v>
      </c>
      <c r="D104" s="37">
        <v>250</v>
      </c>
      <c r="E104" s="28">
        <v>46</v>
      </c>
      <c r="F104" s="13">
        <f t="shared" si="2"/>
        <v>0.184</v>
      </c>
      <c r="G104" s="36" t="s">
        <v>20</v>
      </c>
      <c r="H104" s="13" t="s">
        <v>8</v>
      </c>
      <c r="I104" s="13">
        <v>2010</v>
      </c>
      <c r="J104" s="13" t="s">
        <v>30</v>
      </c>
      <c r="K104" t="str">
        <f t="shared" si="3"/>
        <v>Fitton Green2010</v>
      </c>
    </row>
    <row r="105" spans="1:11" x14ac:dyDescent="0.25">
      <c r="A105">
        <v>105</v>
      </c>
      <c r="B105" s="28">
        <v>4</v>
      </c>
      <c r="C105" s="28" t="s">
        <v>8</v>
      </c>
      <c r="D105" s="37">
        <v>250</v>
      </c>
      <c r="E105" s="28">
        <v>50</v>
      </c>
      <c r="F105" s="13">
        <f t="shared" si="2"/>
        <v>0.2</v>
      </c>
      <c r="G105" s="36" t="s">
        <v>20</v>
      </c>
      <c r="H105" s="13" t="s">
        <v>8</v>
      </c>
      <c r="I105" s="13">
        <v>2010</v>
      </c>
      <c r="J105" s="13" t="s">
        <v>30</v>
      </c>
      <c r="K105" t="str">
        <f t="shared" si="3"/>
        <v>Fitton Green2010</v>
      </c>
    </row>
    <row r="106" spans="1:11" x14ac:dyDescent="0.25">
      <c r="A106">
        <v>106</v>
      </c>
      <c r="B106" s="28">
        <v>5</v>
      </c>
      <c r="C106" s="28" t="s">
        <v>8</v>
      </c>
      <c r="D106" s="37">
        <v>250</v>
      </c>
      <c r="E106" s="28">
        <v>69</v>
      </c>
      <c r="F106" s="13">
        <f t="shared" si="2"/>
        <v>0.27600000000000002</v>
      </c>
      <c r="G106" s="36" t="s">
        <v>20</v>
      </c>
      <c r="H106" s="13" t="s">
        <v>8</v>
      </c>
      <c r="I106" s="13">
        <v>2010</v>
      </c>
      <c r="J106" s="13" t="s">
        <v>30</v>
      </c>
      <c r="K106" t="str">
        <f t="shared" si="3"/>
        <v>Fitton Green2010</v>
      </c>
    </row>
    <row r="107" spans="1:11" x14ac:dyDescent="0.25">
      <c r="A107">
        <v>107</v>
      </c>
      <c r="B107" s="28">
        <v>6</v>
      </c>
      <c r="C107" s="28" t="s">
        <v>7</v>
      </c>
      <c r="D107" s="37">
        <v>250</v>
      </c>
      <c r="E107" s="28">
        <v>10</v>
      </c>
      <c r="F107" s="13">
        <f t="shared" si="2"/>
        <v>0.04</v>
      </c>
      <c r="G107" s="36" t="s">
        <v>20</v>
      </c>
      <c r="H107" s="13" t="s">
        <v>8</v>
      </c>
      <c r="I107" s="13">
        <v>2010</v>
      </c>
      <c r="J107" s="13" t="s">
        <v>30</v>
      </c>
      <c r="K107" t="str">
        <f t="shared" si="3"/>
        <v>Fitton Green2010</v>
      </c>
    </row>
    <row r="108" spans="1:11" x14ac:dyDescent="0.25">
      <c r="A108">
        <v>108</v>
      </c>
      <c r="B108" s="28">
        <v>7</v>
      </c>
      <c r="C108" s="28" t="s">
        <v>8</v>
      </c>
      <c r="D108" s="37">
        <v>250</v>
      </c>
      <c r="E108" s="28">
        <v>76</v>
      </c>
      <c r="F108" s="13">
        <f t="shared" si="2"/>
        <v>0.30399999999999999</v>
      </c>
      <c r="G108" s="36" t="s">
        <v>20</v>
      </c>
      <c r="H108" s="13" t="s">
        <v>8</v>
      </c>
      <c r="I108" s="13">
        <v>2010</v>
      </c>
      <c r="J108" s="13" t="s">
        <v>30</v>
      </c>
      <c r="K108" t="str">
        <f t="shared" si="3"/>
        <v>Fitton Green2010</v>
      </c>
    </row>
    <row r="109" spans="1:11" x14ac:dyDescent="0.25">
      <c r="A109">
        <v>109</v>
      </c>
      <c r="B109" s="28">
        <v>8</v>
      </c>
      <c r="C109" s="28" t="s">
        <v>8</v>
      </c>
      <c r="D109" s="37">
        <v>250</v>
      </c>
      <c r="E109" s="28">
        <v>122</v>
      </c>
      <c r="F109" s="13">
        <f t="shared" si="2"/>
        <v>0.48799999999999999</v>
      </c>
      <c r="G109" s="36" t="s">
        <v>20</v>
      </c>
      <c r="H109" s="13" t="s">
        <v>8</v>
      </c>
      <c r="I109" s="13">
        <v>2010</v>
      </c>
      <c r="J109" s="13" t="s">
        <v>30</v>
      </c>
      <c r="K109" t="str">
        <f t="shared" si="3"/>
        <v>Fitton Green2010</v>
      </c>
    </row>
    <row r="110" spans="1:11" x14ac:dyDescent="0.25">
      <c r="A110">
        <v>110</v>
      </c>
      <c r="B110" s="28">
        <v>9</v>
      </c>
      <c r="C110" s="28" t="s">
        <v>7</v>
      </c>
      <c r="D110" s="37">
        <v>250</v>
      </c>
      <c r="E110" s="28">
        <v>16</v>
      </c>
      <c r="F110" s="13">
        <f t="shared" si="2"/>
        <v>6.4000000000000001E-2</v>
      </c>
      <c r="G110" s="36" t="s">
        <v>20</v>
      </c>
      <c r="H110" s="13" t="s">
        <v>8</v>
      </c>
      <c r="I110" s="13">
        <v>2010</v>
      </c>
      <c r="J110" s="13" t="s">
        <v>30</v>
      </c>
      <c r="K110" t="str">
        <f t="shared" si="3"/>
        <v>Fitton Green2010</v>
      </c>
    </row>
    <row r="111" spans="1:11" x14ac:dyDescent="0.25">
      <c r="A111">
        <v>111</v>
      </c>
      <c r="B111" s="28">
        <v>10</v>
      </c>
      <c r="C111" s="28" t="s">
        <v>8</v>
      </c>
      <c r="D111" s="37">
        <v>250</v>
      </c>
      <c r="E111" s="28">
        <v>60</v>
      </c>
      <c r="F111" s="13">
        <f t="shared" si="2"/>
        <v>0.24</v>
      </c>
      <c r="G111" s="36" t="s">
        <v>20</v>
      </c>
      <c r="H111" s="13" t="s">
        <v>8</v>
      </c>
      <c r="I111" s="13">
        <v>2010</v>
      </c>
      <c r="J111" s="13" t="s">
        <v>30</v>
      </c>
      <c r="K111" t="str">
        <f t="shared" si="3"/>
        <v>Fitton Green2010</v>
      </c>
    </row>
    <row r="112" spans="1:11" x14ac:dyDescent="0.25">
      <c r="A112">
        <v>112</v>
      </c>
      <c r="B112" s="28">
        <v>11</v>
      </c>
      <c r="C112" s="28" t="s">
        <v>7</v>
      </c>
      <c r="D112" s="37">
        <v>250</v>
      </c>
      <c r="E112" s="28">
        <v>4</v>
      </c>
      <c r="F112" s="13">
        <f t="shared" si="2"/>
        <v>1.6E-2</v>
      </c>
      <c r="G112" s="36" t="s">
        <v>20</v>
      </c>
      <c r="H112" s="13" t="s">
        <v>8</v>
      </c>
      <c r="I112" s="13">
        <v>2010</v>
      </c>
      <c r="J112" s="13" t="s">
        <v>30</v>
      </c>
      <c r="K112" t="str">
        <f t="shared" si="3"/>
        <v>Fitton Green2010</v>
      </c>
    </row>
    <row r="113" spans="1:11" x14ac:dyDescent="0.25">
      <c r="A113">
        <v>113</v>
      </c>
      <c r="B113" s="28">
        <v>12</v>
      </c>
      <c r="C113" s="28" t="s">
        <v>7</v>
      </c>
      <c r="D113" s="37">
        <v>250</v>
      </c>
      <c r="E113" s="28">
        <v>10</v>
      </c>
      <c r="F113" s="13">
        <f t="shared" si="2"/>
        <v>0.04</v>
      </c>
      <c r="G113" s="36" t="s">
        <v>20</v>
      </c>
      <c r="H113" s="13" t="s">
        <v>8</v>
      </c>
      <c r="I113" s="13">
        <v>2010</v>
      </c>
      <c r="J113" s="13" t="s">
        <v>30</v>
      </c>
      <c r="K113" t="str">
        <f t="shared" si="3"/>
        <v>Fitton Green2010</v>
      </c>
    </row>
    <row r="114" spans="1:11" x14ac:dyDescent="0.25">
      <c r="A114">
        <v>114</v>
      </c>
      <c r="B114" s="28">
        <v>13</v>
      </c>
      <c r="C114" s="28" t="s">
        <v>8</v>
      </c>
      <c r="D114" s="37">
        <v>250</v>
      </c>
      <c r="E114" s="28">
        <v>75</v>
      </c>
      <c r="F114" s="13">
        <f t="shared" si="2"/>
        <v>0.3</v>
      </c>
      <c r="G114" s="36" t="s">
        <v>20</v>
      </c>
      <c r="H114" s="13" t="s">
        <v>8</v>
      </c>
      <c r="I114" s="13">
        <v>2010</v>
      </c>
      <c r="J114" s="13" t="s">
        <v>30</v>
      </c>
      <c r="K114" t="str">
        <f t="shared" si="3"/>
        <v>Fitton Green2010</v>
      </c>
    </row>
    <row r="115" spans="1:11" x14ac:dyDescent="0.25">
      <c r="A115">
        <v>115</v>
      </c>
      <c r="B115" s="28">
        <v>14</v>
      </c>
      <c r="C115" s="28" t="s">
        <v>7</v>
      </c>
      <c r="D115" s="37">
        <v>250</v>
      </c>
      <c r="E115" s="28">
        <v>12</v>
      </c>
      <c r="F115" s="13">
        <f t="shared" si="2"/>
        <v>4.8000000000000001E-2</v>
      </c>
      <c r="G115" s="36" t="s">
        <v>20</v>
      </c>
      <c r="H115" s="13" t="s">
        <v>8</v>
      </c>
      <c r="I115" s="13">
        <v>2010</v>
      </c>
      <c r="J115" s="13" t="s">
        <v>30</v>
      </c>
      <c r="K115" t="str">
        <f t="shared" si="3"/>
        <v>Fitton Green2010</v>
      </c>
    </row>
    <row r="116" spans="1:11" x14ac:dyDescent="0.25">
      <c r="A116">
        <v>116</v>
      </c>
      <c r="B116" s="28">
        <v>15</v>
      </c>
      <c r="C116" s="28" t="s">
        <v>7</v>
      </c>
      <c r="D116" s="37">
        <v>250</v>
      </c>
      <c r="E116" s="28">
        <v>19</v>
      </c>
      <c r="F116" s="13">
        <f t="shared" si="2"/>
        <v>7.5999999999999998E-2</v>
      </c>
      <c r="G116" s="36" t="s">
        <v>20</v>
      </c>
      <c r="H116" s="13" t="s">
        <v>8</v>
      </c>
      <c r="I116" s="13">
        <v>2010</v>
      </c>
      <c r="J116" s="13" t="s">
        <v>30</v>
      </c>
      <c r="K116" t="str">
        <f t="shared" si="3"/>
        <v>Fitton Green2010</v>
      </c>
    </row>
    <row r="117" spans="1:11" x14ac:dyDescent="0.25">
      <c r="A117">
        <v>117</v>
      </c>
      <c r="B117" s="28">
        <v>16</v>
      </c>
      <c r="C117" s="28" t="s">
        <v>7</v>
      </c>
      <c r="D117" s="37">
        <v>250</v>
      </c>
      <c r="E117" s="28">
        <v>9</v>
      </c>
      <c r="F117" s="13">
        <f t="shared" si="2"/>
        <v>3.5999999999999997E-2</v>
      </c>
      <c r="G117" s="36" t="s">
        <v>20</v>
      </c>
      <c r="H117" s="13" t="s">
        <v>8</v>
      </c>
      <c r="I117" s="13">
        <v>2010</v>
      </c>
      <c r="J117" s="13" t="s">
        <v>30</v>
      </c>
      <c r="K117" t="str">
        <f t="shared" si="3"/>
        <v>Fitton Green2010</v>
      </c>
    </row>
    <row r="118" spans="1:11" x14ac:dyDescent="0.25">
      <c r="A118">
        <v>118</v>
      </c>
      <c r="B118" s="28">
        <v>17</v>
      </c>
      <c r="C118" s="28" t="s">
        <v>7</v>
      </c>
      <c r="D118" s="37">
        <v>250</v>
      </c>
      <c r="E118" s="28">
        <v>7</v>
      </c>
      <c r="F118" s="13">
        <f t="shared" si="2"/>
        <v>2.8000000000000001E-2</v>
      </c>
      <c r="G118" s="36" t="s">
        <v>20</v>
      </c>
      <c r="H118" s="13" t="s">
        <v>8</v>
      </c>
      <c r="I118" s="13">
        <v>2010</v>
      </c>
      <c r="J118" s="13" t="s">
        <v>30</v>
      </c>
      <c r="K118" t="str">
        <f t="shared" si="3"/>
        <v>Fitton Green2010</v>
      </c>
    </row>
    <row r="119" spans="1:11" x14ac:dyDescent="0.25">
      <c r="A119">
        <v>119</v>
      </c>
      <c r="B119" s="28">
        <v>18</v>
      </c>
      <c r="C119" s="28" t="s">
        <v>7</v>
      </c>
      <c r="D119" s="37">
        <v>250</v>
      </c>
      <c r="E119" s="28">
        <v>13</v>
      </c>
      <c r="F119" s="13">
        <f t="shared" si="2"/>
        <v>5.1999999999999998E-2</v>
      </c>
      <c r="G119" s="36" t="s">
        <v>20</v>
      </c>
      <c r="H119" s="13" t="s">
        <v>8</v>
      </c>
      <c r="I119" s="13">
        <v>2010</v>
      </c>
      <c r="J119" s="13" t="s">
        <v>30</v>
      </c>
      <c r="K119" t="str">
        <f t="shared" si="3"/>
        <v>Fitton Green2010</v>
      </c>
    </row>
    <row r="120" spans="1:11" x14ac:dyDescent="0.25">
      <c r="A120">
        <v>120</v>
      </c>
      <c r="B120" s="28">
        <v>19</v>
      </c>
      <c r="C120" s="28" t="s">
        <v>8</v>
      </c>
      <c r="D120" s="37">
        <v>250</v>
      </c>
      <c r="E120" s="28">
        <v>62</v>
      </c>
      <c r="F120" s="13">
        <f t="shared" si="2"/>
        <v>0.248</v>
      </c>
      <c r="G120" s="36" t="s">
        <v>20</v>
      </c>
      <c r="H120" s="13" t="s">
        <v>8</v>
      </c>
      <c r="I120" s="13">
        <v>2010</v>
      </c>
      <c r="J120" s="13" t="s">
        <v>30</v>
      </c>
      <c r="K120" t="str">
        <f t="shared" si="3"/>
        <v>Fitton Green2010</v>
      </c>
    </row>
    <row r="121" spans="1:11" x14ac:dyDescent="0.25">
      <c r="A121">
        <v>121</v>
      </c>
      <c r="B121" s="28">
        <v>20</v>
      </c>
      <c r="C121" s="28" t="s">
        <v>8</v>
      </c>
      <c r="D121" s="37">
        <v>250</v>
      </c>
      <c r="E121" s="28">
        <v>68</v>
      </c>
      <c r="F121" s="13">
        <f t="shared" si="2"/>
        <v>0.27200000000000002</v>
      </c>
      <c r="G121" s="36" t="s">
        <v>20</v>
      </c>
      <c r="H121" s="13" t="s">
        <v>8</v>
      </c>
      <c r="I121" s="13">
        <v>2010</v>
      </c>
      <c r="J121" s="13" t="s">
        <v>30</v>
      </c>
      <c r="K121" t="str">
        <f t="shared" si="3"/>
        <v>Fitton Green2010</v>
      </c>
    </row>
    <row r="122" spans="1:11" x14ac:dyDescent="0.25">
      <c r="A122">
        <v>122</v>
      </c>
      <c r="B122" s="37">
        <v>1</v>
      </c>
      <c r="C122" s="14" t="s">
        <v>8</v>
      </c>
      <c r="D122" s="37">
        <v>250</v>
      </c>
      <c r="E122" s="37">
        <v>50</v>
      </c>
      <c r="F122" s="13">
        <f t="shared" si="2"/>
        <v>0.2</v>
      </c>
      <c r="G122" s="37" t="s">
        <v>20</v>
      </c>
      <c r="H122" s="13" t="s">
        <v>8</v>
      </c>
      <c r="I122" s="37">
        <v>2010</v>
      </c>
      <c r="J122" s="37" t="s">
        <v>31</v>
      </c>
      <c r="K122" t="str">
        <f t="shared" si="3"/>
        <v>Philomath Praire2010</v>
      </c>
    </row>
    <row r="123" spans="1:11" x14ac:dyDescent="0.25">
      <c r="A123">
        <v>123</v>
      </c>
      <c r="B123" s="37">
        <v>2</v>
      </c>
      <c r="C123" s="14" t="s">
        <v>8</v>
      </c>
      <c r="D123" s="37">
        <v>250</v>
      </c>
      <c r="E123" s="37">
        <v>100</v>
      </c>
      <c r="F123" s="13">
        <f t="shared" si="2"/>
        <v>0.4</v>
      </c>
      <c r="G123" s="37" t="s">
        <v>20</v>
      </c>
      <c r="H123" s="13" t="s">
        <v>8</v>
      </c>
      <c r="I123" s="37">
        <v>2010</v>
      </c>
      <c r="J123" s="37" t="s">
        <v>31</v>
      </c>
      <c r="K123" t="str">
        <f t="shared" si="3"/>
        <v>Philomath Praire2010</v>
      </c>
    </row>
    <row r="124" spans="1:11" x14ac:dyDescent="0.25">
      <c r="A124">
        <v>124</v>
      </c>
      <c r="B124" s="37">
        <v>3</v>
      </c>
      <c r="C124" s="14" t="s">
        <v>8</v>
      </c>
      <c r="D124" s="37">
        <v>250</v>
      </c>
      <c r="E124" s="37">
        <v>60</v>
      </c>
      <c r="F124" s="13">
        <f t="shared" si="2"/>
        <v>0.24</v>
      </c>
      <c r="G124" s="37" t="s">
        <v>20</v>
      </c>
      <c r="H124" s="13" t="s">
        <v>8</v>
      </c>
      <c r="I124" s="37">
        <v>2010</v>
      </c>
      <c r="J124" s="37" t="s">
        <v>31</v>
      </c>
      <c r="K124" t="str">
        <f t="shared" si="3"/>
        <v>Philomath Praire2010</v>
      </c>
    </row>
    <row r="125" spans="1:11" x14ac:dyDescent="0.25">
      <c r="A125">
        <v>125</v>
      </c>
      <c r="B125" s="37">
        <v>4</v>
      </c>
      <c r="C125" s="14" t="s">
        <v>7</v>
      </c>
      <c r="D125" s="37">
        <v>250</v>
      </c>
      <c r="E125" s="37">
        <v>25</v>
      </c>
      <c r="F125" s="13">
        <f t="shared" si="2"/>
        <v>0.1</v>
      </c>
      <c r="G125" s="37" t="s">
        <v>20</v>
      </c>
      <c r="H125" s="13" t="s">
        <v>8</v>
      </c>
      <c r="I125" s="37">
        <v>2010</v>
      </c>
      <c r="J125" s="37" t="s">
        <v>31</v>
      </c>
      <c r="K125" t="str">
        <f t="shared" si="3"/>
        <v>Philomath Praire2010</v>
      </c>
    </row>
    <row r="126" spans="1:11" x14ac:dyDescent="0.25">
      <c r="A126">
        <v>126</v>
      </c>
      <c r="B126" s="37">
        <v>5</v>
      </c>
      <c r="C126" s="14" t="s">
        <v>8</v>
      </c>
      <c r="D126" s="37">
        <v>250</v>
      </c>
      <c r="E126" s="37">
        <v>78</v>
      </c>
      <c r="F126" s="13">
        <f t="shared" si="2"/>
        <v>0.312</v>
      </c>
      <c r="G126" s="37" t="s">
        <v>20</v>
      </c>
      <c r="H126" s="13" t="s">
        <v>8</v>
      </c>
      <c r="I126" s="37">
        <v>2010</v>
      </c>
      <c r="J126" s="37" t="s">
        <v>31</v>
      </c>
      <c r="K126" t="str">
        <f t="shared" si="3"/>
        <v>Philomath Praire2010</v>
      </c>
    </row>
    <row r="127" spans="1:11" x14ac:dyDescent="0.25">
      <c r="A127">
        <v>127</v>
      </c>
      <c r="B127" s="37">
        <v>6</v>
      </c>
      <c r="C127" s="14" t="s">
        <v>8</v>
      </c>
      <c r="D127" s="37">
        <v>250</v>
      </c>
      <c r="E127" s="37">
        <v>106</v>
      </c>
      <c r="F127" s="13">
        <f t="shared" si="2"/>
        <v>0.42399999999999999</v>
      </c>
      <c r="G127" s="37" t="s">
        <v>20</v>
      </c>
      <c r="H127" s="13" t="s">
        <v>8</v>
      </c>
      <c r="I127" s="37">
        <v>2010</v>
      </c>
      <c r="J127" s="37" t="s">
        <v>31</v>
      </c>
      <c r="K127" t="str">
        <f t="shared" si="3"/>
        <v>Philomath Praire2010</v>
      </c>
    </row>
    <row r="128" spans="1:11" x14ac:dyDescent="0.25">
      <c r="A128">
        <v>128</v>
      </c>
      <c r="B128" s="37">
        <v>7</v>
      </c>
      <c r="C128" s="14" t="s">
        <v>8</v>
      </c>
      <c r="D128" s="37">
        <v>250</v>
      </c>
      <c r="E128" s="37">
        <v>84</v>
      </c>
      <c r="F128" s="13">
        <f t="shared" si="2"/>
        <v>0.33600000000000002</v>
      </c>
      <c r="G128" s="37" t="s">
        <v>20</v>
      </c>
      <c r="H128" s="13" t="s">
        <v>8</v>
      </c>
      <c r="I128" s="37">
        <v>2010</v>
      </c>
      <c r="J128" s="37" t="s">
        <v>31</v>
      </c>
      <c r="K128" t="str">
        <f t="shared" si="3"/>
        <v>Philomath Praire2010</v>
      </c>
    </row>
    <row r="129" spans="1:11" x14ac:dyDescent="0.25">
      <c r="A129">
        <v>129</v>
      </c>
      <c r="B129" s="37">
        <v>8</v>
      </c>
      <c r="C129" s="14" t="s">
        <v>7</v>
      </c>
      <c r="D129" s="37">
        <v>250</v>
      </c>
      <c r="E129" s="37">
        <v>19</v>
      </c>
      <c r="F129" s="13">
        <f t="shared" si="2"/>
        <v>7.5999999999999998E-2</v>
      </c>
      <c r="G129" s="37" t="s">
        <v>20</v>
      </c>
      <c r="H129" s="13" t="s">
        <v>8</v>
      </c>
      <c r="I129" s="37">
        <v>2010</v>
      </c>
      <c r="J129" s="37" t="s">
        <v>31</v>
      </c>
      <c r="K129" t="str">
        <f t="shared" si="3"/>
        <v>Philomath Praire2010</v>
      </c>
    </row>
    <row r="130" spans="1:11" x14ac:dyDescent="0.25">
      <c r="A130">
        <v>130</v>
      </c>
      <c r="B130" s="37">
        <v>9</v>
      </c>
      <c r="C130" s="14" t="s">
        <v>8</v>
      </c>
      <c r="D130" s="37">
        <v>250</v>
      </c>
      <c r="E130" s="37">
        <v>63</v>
      </c>
      <c r="F130" s="13">
        <f t="shared" ref="F130:F171" si="4">E130/D130</f>
        <v>0.252</v>
      </c>
      <c r="G130" s="37" t="s">
        <v>20</v>
      </c>
      <c r="H130" s="13" t="s">
        <v>8</v>
      </c>
      <c r="I130" s="37">
        <v>2010</v>
      </c>
      <c r="J130" s="37" t="s">
        <v>31</v>
      </c>
      <c r="K130" t="str">
        <f t="shared" ref="K130:K171" si="5">CONCATENATE(J130,I130)</f>
        <v>Philomath Praire2010</v>
      </c>
    </row>
    <row r="131" spans="1:11" x14ac:dyDescent="0.25">
      <c r="A131">
        <v>131</v>
      </c>
      <c r="B131" s="37">
        <v>10</v>
      </c>
      <c r="C131" s="14" t="s">
        <v>8</v>
      </c>
      <c r="D131" s="37">
        <v>250</v>
      </c>
      <c r="E131" s="37">
        <v>96</v>
      </c>
      <c r="F131" s="13">
        <f t="shared" si="4"/>
        <v>0.38400000000000001</v>
      </c>
      <c r="G131" s="37" t="s">
        <v>20</v>
      </c>
      <c r="H131" s="13" t="s">
        <v>8</v>
      </c>
      <c r="I131" s="37">
        <v>2010</v>
      </c>
      <c r="J131" s="37" t="s">
        <v>31</v>
      </c>
      <c r="K131" t="str">
        <f t="shared" si="5"/>
        <v>Philomath Praire2010</v>
      </c>
    </row>
    <row r="132" spans="1:11" x14ac:dyDescent="0.25">
      <c r="A132">
        <v>132</v>
      </c>
      <c r="B132" s="37">
        <v>11</v>
      </c>
      <c r="C132" s="14" t="s">
        <v>8</v>
      </c>
      <c r="D132" s="37">
        <v>250</v>
      </c>
      <c r="E132" s="37">
        <v>95</v>
      </c>
      <c r="F132" s="13">
        <f t="shared" si="4"/>
        <v>0.38</v>
      </c>
      <c r="G132" s="37" t="s">
        <v>20</v>
      </c>
      <c r="H132" s="13" t="s">
        <v>8</v>
      </c>
      <c r="I132" s="37">
        <v>2010</v>
      </c>
      <c r="J132" s="37" t="s">
        <v>31</v>
      </c>
      <c r="K132" t="str">
        <f t="shared" si="5"/>
        <v>Philomath Praire2010</v>
      </c>
    </row>
    <row r="133" spans="1:11" x14ac:dyDescent="0.25">
      <c r="A133">
        <v>133</v>
      </c>
      <c r="B133" s="37">
        <v>12</v>
      </c>
      <c r="C133" s="14" t="s">
        <v>8</v>
      </c>
      <c r="D133" s="37">
        <v>250</v>
      </c>
      <c r="E133" s="37">
        <v>121</v>
      </c>
      <c r="F133" s="13">
        <f t="shared" si="4"/>
        <v>0.48399999999999999</v>
      </c>
      <c r="G133" s="37" t="s">
        <v>20</v>
      </c>
      <c r="H133" s="13" t="s">
        <v>8</v>
      </c>
      <c r="I133" s="37">
        <v>2010</v>
      </c>
      <c r="J133" s="37" t="s">
        <v>31</v>
      </c>
      <c r="K133" t="str">
        <f t="shared" si="5"/>
        <v>Philomath Praire2010</v>
      </c>
    </row>
    <row r="134" spans="1:11" x14ac:dyDescent="0.25">
      <c r="A134">
        <v>134</v>
      </c>
      <c r="B134" s="37">
        <v>13</v>
      </c>
      <c r="C134" s="14" t="s">
        <v>7</v>
      </c>
      <c r="D134" s="37">
        <v>250</v>
      </c>
      <c r="E134" s="37">
        <v>37</v>
      </c>
      <c r="F134" s="13">
        <f t="shared" si="4"/>
        <v>0.14799999999999999</v>
      </c>
      <c r="G134" s="37" t="s">
        <v>20</v>
      </c>
      <c r="H134" s="13" t="s">
        <v>8</v>
      </c>
      <c r="I134" s="37">
        <v>2010</v>
      </c>
      <c r="J134" s="37" t="s">
        <v>31</v>
      </c>
      <c r="K134" t="str">
        <f t="shared" si="5"/>
        <v>Philomath Praire2010</v>
      </c>
    </row>
    <row r="135" spans="1:11" x14ac:dyDescent="0.25">
      <c r="A135">
        <v>135</v>
      </c>
      <c r="B135" s="37">
        <v>14</v>
      </c>
      <c r="C135" s="14" t="s">
        <v>7</v>
      </c>
      <c r="D135" s="37">
        <v>250</v>
      </c>
      <c r="E135" s="37">
        <v>20</v>
      </c>
      <c r="F135" s="13">
        <f t="shared" si="4"/>
        <v>0.08</v>
      </c>
      <c r="G135" s="37" t="s">
        <v>20</v>
      </c>
      <c r="H135" s="13" t="s">
        <v>8</v>
      </c>
      <c r="I135" s="37">
        <v>2010</v>
      </c>
      <c r="J135" s="37" t="s">
        <v>31</v>
      </c>
      <c r="K135" t="str">
        <f t="shared" si="5"/>
        <v>Philomath Praire2010</v>
      </c>
    </row>
    <row r="136" spans="1:11" x14ac:dyDescent="0.25">
      <c r="A136">
        <v>136</v>
      </c>
      <c r="B136" s="37">
        <v>15</v>
      </c>
      <c r="C136" s="14" t="s">
        <v>7</v>
      </c>
      <c r="D136" s="37">
        <v>250</v>
      </c>
      <c r="E136" s="37">
        <v>34</v>
      </c>
      <c r="F136" s="13">
        <f t="shared" si="4"/>
        <v>0.13600000000000001</v>
      </c>
      <c r="G136" s="37" t="s">
        <v>20</v>
      </c>
      <c r="H136" s="13" t="s">
        <v>8</v>
      </c>
      <c r="I136" s="37">
        <v>2010</v>
      </c>
      <c r="J136" s="37" t="s">
        <v>31</v>
      </c>
      <c r="K136" t="str">
        <f t="shared" si="5"/>
        <v>Philomath Praire2010</v>
      </c>
    </row>
    <row r="137" spans="1:11" x14ac:dyDescent="0.25">
      <c r="A137">
        <v>137</v>
      </c>
      <c r="B137" s="37">
        <v>16</v>
      </c>
      <c r="C137" s="14" t="s">
        <v>7</v>
      </c>
      <c r="D137" s="37">
        <v>250</v>
      </c>
      <c r="E137" s="37">
        <v>27</v>
      </c>
      <c r="F137" s="13">
        <f t="shared" si="4"/>
        <v>0.108</v>
      </c>
      <c r="G137" s="37" t="s">
        <v>20</v>
      </c>
      <c r="H137" s="13" t="s">
        <v>8</v>
      </c>
      <c r="I137" s="37">
        <v>2010</v>
      </c>
      <c r="J137" s="37" t="s">
        <v>31</v>
      </c>
      <c r="K137" t="str">
        <f t="shared" si="5"/>
        <v>Philomath Praire2010</v>
      </c>
    </row>
    <row r="138" spans="1:11" x14ac:dyDescent="0.25">
      <c r="A138">
        <v>138</v>
      </c>
      <c r="B138" s="37">
        <v>17</v>
      </c>
      <c r="C138" s="14" t="s">
        <v>7</v>
      </c>
      <c r="D138" s="37">
        <v>250</v>
      </c>
      <c r="E138" s="37">
        <v>20</v>
      </c>
      <c r="F138" s="13">
        <f t="shared" si="4"/>
        <v>0.08</v>
      </c>
      <c r="G138" s="37" t="s">
        <v>20</v>
      </c>
      <c r="H138" s="13" t="s">
        <v>8</v>
      </c>
      <c r="I138" s="37">
        <v>2010</v>
      </c>
      <c r="J138" s="37" t="s">
        <v>31</v>
      </c>
      <c r="K138" t="str">
        <f t="shared" si="5"/>
        <v>Philomath Praire2010</v>
      </c>
    </row>
    <row r="139" spans="1:11" x14ac:dyDescent="0.25">
      <c r="A139">
        <v>139</v>
      </c>
      <c r="B139" s="37">
        <v>18</v>
      </c>
      <c r="C139" s="14" t="s">
        <v>7</v>
      </c>
      <c r="D139" s="37">
        <v>250</v>
      </c>
      <c r="E139" s="37">
        <v>20</v>
      </c>
      <c r="F139" s="13">
        <f t="shared" si="4"/>
        <v>0.08</v>
      </c>
      <c r="G139" s="37" t="s">
        <v>20</v>
      </c>
      <c r="H139" s="13" t="s">
        <v>8</v>
      </c>
      <c r="I139" s="37">
        <v>2010</v>
      </c>
      <c r="J139" s="37" t="s">
        <v>31</v>
      </c>
      <c r="K139" t="str">
        <f t="shared" si="5"/>
        <v>Philomath Praire2010</v>
      </c>
    </row>
    <row r="140" spans="1:11" x14ac:dyDescent="0.25">
      <c r="A140">
        <v>140</v>
      </c>
      <c r="B140" s="37">
        <v>19</v>
      </c>
      <c r="C140" s="14" t="s">
        <v>7</v>
      </c>
      <c r="D140" s="37">
        <v>250</v>
      </c>
      <c r="E140" s="37">
        <v>28</v>
      </c>
      <c r="F140" s="13">
        <f t="shared" si="4"/>
        <v>0.112</v>
      </c>
      <c r="G140" s="37" t="s">
        <v>20</v>
      </c>
      <c r="H140" s="13" t="s">
        <v>8</v>
      </c>
      <c r="I140" s="37">
        <v>2010</v>
      </c>
      <c r="J140" s="37" t="s">
        <v>31</v>
      </c>
      <c r="K140" t="str">
        <f t="shared" si="5"/>
        <v>Philomath Praire2010</v>
      </c>
    </row>
    <row r="141" spans="1:11" x14ac:dyDescent="0.25">
      <c r="A141">
        <v>141</v>
      </c>
      <c r="B141" s="37">
        <v>20</v>
      </c>
      <c r="C141" s="14" t="s">
        <v>7</v>
      </c>
      <c r="D141" s="37">
        <v>250</v>
      </c>
      <c r="E141" s="37">
        <v>20</v>
      </c>
      <c r="F141" s="13">
        <f t="shared" si="4"/>
        <v>0.08</v>
      </c>
      <c r="G141" s="37" t="s">
        <v>20</v>
      </c>
      <c r="H141" s="13" t="s">
        <v>8</v>
      </c>
      <c r="I141" s="37">
        <v>2010</v>
      </c>
      <c r="J141" s="37" t="s">
        <v>31</v>
      </c>
      <c r="K141" t="str">
        <f t="shared" si="5"/>
        <v>Philomath Praire2010</v>
      </c>
    </row>
    <row r="142" spans="1:11" x14ac:dyDescent="0.25">
      <c r="A142">
        <v>142</v>
      </c>
      <c r="C142" s="43" t="s">
        <v>8</v>
      </c>
      <c r="D142" s="43">
        <v>25</v>
      </c>
      <c r="E142" s="32">
        <v>0</v>
      </c>
      <c r="F142" s="13">
        <f t="shared" si="4"/>
        <v>0</v>
      </c>
      <c r="G142" s="37"/>
      <c r="H142" s="37" t="s">
        <v>7</v>
      </c>
      <c r="I142" s="37">
        <v>2003</v>
      </c>
      <c r="J142" s="37" t="s">
        <v>32</v>
      </c>
      <c r="K142" t="str">
        <f t="shared" si="5"/>
        <v>Starck2003</v>
      </c>
    </row>
    <row r="143" spans="1:11" x14ac:dyDescent="0.25">
      <c r="A143">
        <v>143</v>
      </c>
      <c r="C143" s="43" t="s">
        <v>8</v>
      </c>
      <c r="D143" s="43">
        <v>25</v>
      </c>
      <c r="E143" s="32">
        <v>3</v>
      </c>
      <c r="F143" s="13">
        <f t="shared" si="4"/>
        <v>0.12</v>
      </c>
      <c r="G143" s="37"/>
      <c r="H143" s="37" t="s">
        <v>7</v>
      </c>
      <c r="I143" s="37">
        <v>2003</v>
      </c>
      <c r="J143" s="37" t="s">
        <v>32</v>
      </c>
      <c r="K143" t="str">
        <f t="shared" si="5"/>
        <v>Starck2003</v>
      </c>
    </row>
    <row r="144" spans="1:11" x14ac:dyDescent="0.25">
      <c r="A144">
        <v>144</v>
      </c>
      <c r="C144" s="43" t="s">
        <v>8</v>
      </c>
      <c r="D144" s="43">
        <v>25</v>
      </c>
      <c r="E144" s="32">
        <v>7</v>
      </c>
      <c r="F144" s="13">
        <f t="shared" si="4"/>
        <v>0.28000000000000003</v>
      </c>
      <c r="G144" s="37"/>
      <c r="H144" s="37" t="s">
        <v>7</v>
      </c>
      <c r="I144" s="37">
        <v>2003</v>
      </c>
      <c r="J144" s="37" t="s">
        <v>32</v>
      </c>
      <c r="K144" t="str">
        <f t="shared" si="5"/>
        <v>Starck2003</v>
      </c>
    </row>
    <row r="145" spans="1:11" x14ac:dyDescent="0.25">
      <c r="A145">
        <v>145</v>
      </c>
      <c r="B145" s="53"/>
      <c r="C145" s="43" t="s">
        <v>8</v>
      </c>
      <c r="D145" s="43">
        <v>25</v>
      </c>
      <c r="E145" s="32">
        <v>0</v>
      </c>
      <c r="F145" s="13">
        <f t="shared" si="4"/>
        <v>0</v>
      </c>
      <c r="G145" s="37"/>
      <c r="H145" s="37" t="s">
        <v>7</v>
      </c>
      <c r="I145" s="37">
        <v>2003</v>
      </c>
      <c r="J145" s="37" t="s">
        <v>32</v>
      </c>
      <c r="K145" t="str">
        <f t="shared" si="5"/>
        <v>Starck2003</v>
      </c>
    </row>
    <row r="146" spans="1:11" x14ac:dyDescent="0.25">
      <c r="A146">
        <v>146</v>
      </c>
      <c r="B146" s="53"/>
      <c r="C146" s="43" t="s">
        <v>8</v>
      </c>
      <c r="D146" s="43">
        <v>25</v>
      </c>
      <c r="E146" s="32">
        <v>0</v>
      </c>
      <c r="F146" s="13">
        <f t="shared" si="4"/>
        <v>0</v>
      </c>
      <c r="G146" s="37"/>
      <c r="H146" s="37" t="s">
        <v>7</v>
      </c>
      <c r="I146" s="37">
        <v>2003</v>
      </c>
      <c r="J146" s="37" t="s">
        <v>32</v>
      </c>
      <c r="K146" t="str">
        <f t="shared" si="5"/>
        <v>Starck2003</v>
      </c>
    </row>
    <row r="147" spans="1:11" x14ac:dyDescent="0.25">
      <c r="A147">
        <v>147</v>
      </c>
      <c r="B147" s="53"/>
      <c r="C147" s="43" t="s">
        <v>8</v>
      </c>
      <c r="D147" s="43">
        <v>25</v>
      </c>
      <c r="E147" s="32">
        <v>0</v>
      </c>
      <c r="F147" s="13">
        <f t="shared" si="4"/>
        <v>0</v>
      </c>
      <c r="G147" s="37"/>
      <c r="H147" s="37" t="s">
        <v>7</v>
      </c>
      <c r="I147" s="37">
        <v>2003</v>
      </c>
      <c r="J147" s="37" t="s">
        <v>32</v>
      </c>
      <c r="K147" t="str">
        <f t="shared" si="5"/>
        <v>Starck2003</v>
      </c>
    </row>
    <row r="148" spans="1:11" x14ac:dyDescent="0.25">
      <c r="A148">
        <v>148</v>
      </c>
      <c r="B148" s="53"/>
      <c r="C148" s="43" t="s">
        <v>8</v>
      </c>
      <c r="D148" s="43">
        <v>25</v>
      </c>
      <c r="E148" s="32">
        <v>1</v>
      </c>
      <c r="F148" s="13">
        <f t="shared" si="4"/>
        <v>0.04</v>
      </c>
      <c r="G148" s="37"/>
      <c r="H148" s="37" t="s">
        <v>7</v>
      </c>
      <c r="I148" s="37">
        <v>2003</v>
      </c>
      <c r="J148" s="37" t="s">
        <v>32</v>
      </c>
      <c r="K148" t="str">
        <f t="shared" si="5"/>
        <v>Starck2003</v>
      </c>
    </row>
    <row r="149" spans="1:11" x14ac:dyDescent="0.25">
      <c r="A149">
        <v>149</v>
      </c>
      <c r="B149" s="53"/>
      <c r="C149" s="43" t="s">
        <v>8</v>
      </c>
      <c r="D149" s="43">
        <v>25</v>
      </c>
      <c r="E149" s="32">
        <v>0</v>
      </c>
      <c r="F149" s="13">
        <f t="shared" si="4"/>
        <v>0</v>
      </c>
      <c r="G149" s="37"/>
      <c r="H149" s="37" t="s">
        <v>7</v>
      </c>
      <c r="I149" s="37">
        <v>2003</v>
      </c>
      <c r="J149" s="37" t="s">
        <v>32</v>
      </c>
      <c r="K149" t="str">
        <f t="shared" si="5"/>
        <v>Starck2003</v>
      </c>
    </row>
    <row r="150" spans="1:11" x14ac:dyDescent="0.25">
      <c r="A150">
        <v>150</v>
      </c>
      <c r="B150" s="53"/>
      <c r="C150" s="43" t="s">
        <v>8</v>
      </c>
      <c r="D150" s="43">
        <v>25</v>
      </c>
      <c r="E150" s="32">
        <v>0</v>
      </c>
      <c r="F150" s="13">
        <f t="shared" si="4"/>
        <v>0</v>
      </c>
      <c r="G150" s="37"/>
      <c r="H150" s="37" t="s">
        <v>7</v>
      </c>
      <c r="I150" s="37">
        <v>2003</v>
      </c>
      <c r="J150" s="37" t="s">
        <v>32</v>
      </c>
      <c r="K150" t="str">
        <f t="shared" si="5"/>
        <v>Starck2003</v>
      </c>
    </row>
    <row r="151" spans="1:11" x14ac:dyDescent="0.25">
      <c r="A151">
        <v>151</v>
      </c>
      <c r="B151" s="53"/>
      <c r="C151" s="43" t="s">
        <v>8</v>
      </c>
      <c r="D151" s="43">
        <v>25</v>
      </c>
      <c r="E151" s="32">
        <v>0</v>
      </c>
      <c r="F151" s="13">
        <f t="shared" si="4"/>
        <v>0</v>
      </c>
      <c r="G151" s="37"/>
      <c r="H151" s="37" t="s">
        <v>7</v>
      </c>
      <c r="I151" s="37">
        <v>2003</v>
      </c>
      <c r="J151" s="37" t="s">
        <v>32</v>
      </c>
      <c r="K151" t="str">
        <f t="shared" si="5"/>
        <v>Starck2003</v>
      </c>
    </row>
    <row r="152" spans="1:11" x14ac:dyDescent="0.25">
      <c r="A152">
        <v>152</v>
      </c>
      <c r="B152" s="53"/>
      <c r="C152" s="43" t="s">
        <v>8</v>
      </c>
      <c r="D152" s="43">
        <v>25</v>
      </c>
      <c r="E152" s="32">
        <v>0</v>
      </c>
      <c r="F152" s="13">
        <f t="shared" si="4"/>
        <v>0</v>
      </c>
      <c r="H152" t="s">
        <v>7</v>
      </c>
      <c r="I152">
        <v>2003</v>
      </c>
      <c r="J152" t="s">
        <v>32</v>
      </c>
      <c r="K152" t="str">
        <f t="shared" si="5"/>
        <v>Starck2003</v>
      </c>
    </row>
    <row r="153" spans="1:11" x14ac:dyDescent="0.25">
      <c r="A153">
        <v>153</v>
      </c>
      <c r="B153" s="53"/>
      <c r="C153" s="43" t="s">
        <v>8</v>
      </c>
      <c r="D153" s="43">
        <v>25</v>
      </c>
      <c r="E153" s="32">
        <v>0</v>
      </c>
      <c r="F153" s="13">
        <f t="shared" si="4"/>
        <v>0</v>
      </c>
      <c r="H153" t="s">
        <v>7</v>
      </c>
      <c r="I153">
        <v>2003</v>
      </c>
      <c r="J153" t="s">
        <v>32</v>
      </c>
      <c r="K153" t="str">
        <f t="shared" si="5"/>
        <v>Starck2003</v>
      </c>
    </row>
    <row r="154" spans="1:11" x14ac:dyDescent="0.25">
      <c r="A154">
        <v>154</v>
      </c>
      <c r="B154" s="53"/>
      <c r="C154" s="43" t="s">
        <v>8</v>
      </c>
      <c r="D154" s="43">
        <v>25</v>
      </c>
      <c r="E154" s="32">
        <v>0</v>
      </c>
      <c r="F154" s="13">
        <f t="shared" si="4"/>
        <v>0</v>
      </c>
      <c r="H154" t="s">
        <v>7</v>
      </c>
      <c r="I154">
        <v>2003</v>
      </c>
      <c r="J154" t="s">
        <v>32</v>
      </c>
      <c r="K154" t="str">
        <f t="shared" si="5"/>
        <v>Starck2003</v>
      </c>
    </row>
    <row r="155" spans="1:11" x14ac:dyDescent="0.25">
      <c r="A155">
        <v>155</v>
      </c>
      <c r="B155" s="53"/>
      <c r="C155" s="43" t="s">
        <v>8</v>
      </c>
      <c r="D155" s="43">
        <v>25</v>
      </c>
      <c r="E155" s="32">
        <v>0</v>
      </c>
      <c r="F155" s="13">
        <f t="shared" si="4"/>
        <v>0</v>
      </c>
      <c r="H155" t="s">
        <v>7</v>
      </c>
      <c r="I155">
        <v>2003</v>
      </c>
      <c r="J155" t="s">
        <v>32</v>
      </c>
      <c r="K155" t="str">
        <f t="shared" si="5"/>
        <v>Starck2003</v>
      </c>
    </row>
    <row r="156" spans="1:11" x14ac:dyDescent="0.25">
      <c r="A156">
        <v>156</v>
      </c>
      <c r="B156" s="53"/>
      <c r="C156" s="43" t="s">
        <v>7</v>
      </c>
      <c r="D156" s="43">
        <v>25</v>
      </c>
      <c r="E156" s="32">
        <v>6</v>
      </c>
      <c r="F156" s="13">
        <f t="shared" si="4"/>
        <v>0.24</v>
      </c>
      <c r="H156" t="s">
        <v>7</v>
      </c>
      <c r="I156">
        <v>2003</v>
      </c>
      <c r="J156" t="s">
        <v>32</v>
      </c>
      <c r="K156" t="str">
        <f t="shared" si="5"/>
        <v>Starck2003</v>
      </c>
    </row>
    <row r="157" spans="1:11" x14ac:dyDescent="0.25">
      <c r="A157">
        <v>157</v>
      </c>
      <c r="B157" s="53"/>
      <c r="C157" s="43" t="s">
        <v>7</v>
      </c>
      <c r="D157" s="43">
        <v>25</v>
      </c>
      <c r="E157" s="32">
        <v>1</v>
      </c>
      <c r="F157" s="13">
        <f t="shared" si="4"/>
        <v>0.04</v>
      </c>
      <c r="H157" t="s">
        <v>7</v>
      </c>
      <c r="I157">
        <v>2003</v>
      </c>
      <c r="J157" t="s">
        <v>32</v>
      </c>
      <c r="K157" t="str">
        <f t="shared" si="5"/>
        <v>Starck2003</v>
      </c>
    </row>
    <row r="158" spans="1:11" x14ac:dyDescent="0.25">
      <c r="A158">
        <v>158</v>
      </c>
      <c r="B158" s="53"/>
      <c r="C158" s="43" t="s">
        <v>7</v>
      </c>
      <c r="D158" s="43">
        <v>25</v>
      </c>
      <c r="E158" s="32">
        <v>4</v>
      </c>
      <c r="F158" s="13">
        <f t="shared" si="4"/>
        <v>0.16</v>
      </c>
      <c r="H158" t="s">
        <v>7</v>
      </c>
      <c r="I158">
        <v>2003</v>
      </c>
      <c r="J158" t="s">
        <v>32</v>
      </c>
      <c r="K158" t="str">
        <f t="shared" si="5"/>
        <v>Starck2003</v>
      </c>
    </row>
    <row r="159" spans="1:11" x14ac:dyDescent="0.25">
      <c r="A159">
        <v>159</v>
      </c>
      <c r="B159" s="53"/>
      <c r="C159" s="43" t="s">
        <v>7</v>
      </c>
      <c r="D159" s="43">
        <v>25</v>
      </c>
      <c r="E159" s="32">
        <v>0</v>
      </c>
      <c r="F159" s="13">
        <f t="shared" si="4"/>
        <v>0</v>
      </c>
      <c r="H159" t="s">
        <v>7</v>
      </c>
      <c r="I159">
        <v>2003</v>
      </c>
      <c r="J159" t="s">
        <v>32</v>
      </c>
      <c r="K159" t="str">
        <f t="shared" si="5"/>
        <v>Starck2003</v>
      </c>
    </row>
    <row r="160" spans="1:11" x14ac:dyDescent="0.25">
      <c r="A160">
        <v>160</v>
      </c>
      <c r="B160" s="53"/>
      <c r="C160" s="43" t="s">
        <v>7</v>
      </c>
      <c r="D160" s="43">
        <v>25</v>
      </c>
      <c r="E160" s="32">
        <v>6</v>
      </c>
      <c r="F160" s="13">
        <f t="shared" si="4"/>
        <v>0.24</v>
      </c>
      <c r="H160" t="s">
        <v>7</v>
      </c>
      <c r="I160">
        <v>2003</v>
      </c>
      <c r="J160" t="s">
        <v>32</v>
      </c>
      <c r="K160" t="str">
        <f t="shared" si="5"/>
        <v>Starck2003</v>
      </c>
    </row>
    <row r="161" spans="1:11" x14ac:dyDescent="0.25">
      <c r="A161">
        <v>161</v>
      </c>
      <c r="B161" s="53"/>
      <c r="C161" s="43" t="s">
        <v>7</v>
      </c>
      <c r="D161" s="43">
        <v>25</v>
      </c>
      <c r="E161" s="32">
        <v>3</v>
      </c>
      <c r="F161" s="13">
        <f t="shared" si="4"/>
        <v>0.12</v>
      </c>
      <c r="H161" t="s">
        <v>7</v>
      </c>
      <c r="I161">
        <v>2003</v>
      </c>
      <c r="J161" t="s">
        <v>32</v>
      </c>
      <c r="K161" t="str">
        <f t="shared" si="5"/>
        <v>Starck2003</v>
      </c>
    </row>
    <row r="162" spans="1:11" x14ac:dyDescent="0.25">
      <c r="A162">
        <v>162</v>
      </c>
      <c r="B162" s="53"/>
      <c r="C162" s="43" t="s">
        <v>7</v>
      </c>
      <c r="D162" s="43">
        <v>25</v>
      </c>
      <c r="E162" s="32">
        <v>0</v>
      </c>
      <c r="F162" s="13">
        <f t="shared" si="4"/>
        <v>0</v>
      </c>
      <c r="H162" t="s">
        <v>7</v>
      </c>
      <c r="I162">
        <v>2003</v>
      </c>
      <c r="J162" t="s">
        <v>32</v>
      </c>
      <c r="K162" t="str">
        <f t="shared" si="5"/>
        <v>Starck2003</v>
      </c>
    </row>
    <row r="163" spans="1:11" x14ac:dyDescent="0.25">
      <c r="A163">
        <v>163</v>
      </c>
      <c r="B163" s="53"/>
      <c r="C163" s="43" t="s">
        <v>7</v>
      </c>
      <c r="D163" s="43">
        <v>25</v>
      </c>
      <c r="E163" s="32">
        <v>0</v>
      </c>
      <c r="F163" s="13">
        <f t="shared" si="4"/>
        <v>0</v>
      </c>
      <c r="H163" t="s">
        <v>7</v>
      </c>
      <c r="I163">
        <v>2003</v>
      </c>
      <c r="J163" t="s">
        <v>32</v>
      </c>
      <c r="K163" t="str">
        <f t="shared" si="5"/>
        <v>Starck2003</v>
      </c>
    </row>
    <row r="164" spans="1:11" x14ac:dyDescent="0.25">
      <c r="A164">
        <v>164</v>
      </c>
      <c r="B164" s="53"/>
      <c r="C164" s="43" t="s">
        <v>7</v>
      </c>
      <c r="D164" s="43">
        <v>25</v>
      </c>
      <c r="E164" s="32">
        <v>0</v>
      </c>
      <c r="F164" s="13">
        <f t="shared" si="4"/>
        <v>0</v>
      </c>
      <c r="H164" t="s">
        <v>7</v>
      </c>
      <c r="I164">
        <v>2003</v>
      </c>
      <c r="J164" t="s">
        <v>32</v>
      </c>
      <c r="K164" t="str">
        <f t="shared" si="5"/>
        <v>Starck2003</v>
      </c>
    </row>
    <row r="165" spans="1:11" x14ac:dyDescent="0.25">
      <c r="A165">
        <v>165</v>
      </c>
      <c r="B165" s="53"/>
      <c r="C165" s="43" t="s">
        <v>7</v>
      </c>
      <c r="D165" s="43">
        <v>25</v>
      </c>
      <c r="E165" s="32">
        <v>1</v>
      </c>
      <c r="F165" s="13">
        <f t="shared" si="4"/>
        <v>0.04</v>
      </c>
      <c r="H165" t="s">
        <v>7</v>
      </c>
      <c r="I165">
        <v>2003</v>
      </c>
      <c r="J165" t="s">
        <v>32</v>
      </c>
      <c r="K165" t="str">
        <f t="shared" si="5"/>
        <v>Starck2003</v>
      </c>
    </row>
    <row r="166" spans="1:11" x14ac:dyDescent="0.25">
      <c r="A166">
        <v>166</v>
      </c>
      <c r="B166" s="53"/>
      <c r="C166" s="43" t="s">
        <v>7</v>
      </c>
      <c r="D166" s="43">
        <v>25</v>
      </c>
      <c r="E166" s="32">
        <v>0</v>
      </c>
      <c r="F166" s="13">
        <f t="shared" si="4"/>
        <v>0</v>
      </c>
      <c r="H166" t="s">
        <v>7</v>
      </c>
      <c r="I166">
        <v>2003</v>
      </c>
      <c r="J166" t="s">
        <v>32</v>
      </c>
      <c r="K166" t="str">
        <f t="shared" si="5"/>
        <v>Starck2003</v>
      </c>
    </row>
    <row r="167" spans="1:11" x14ac:dyDescent="0.25">
      <c r="A167">
        <v>167</v>
      </c>
      <c r="B167" s="53"/>
      <c r="C167" s="43" t="s">
        <v>7</v>
      </c>
      <c r="D167" s="43">
        <v>25</v>
      </c>
      <c r="E167" s="32">
        <v>1</v>
      </c>
      <c r="F167" s="13">
        <f t="shared" si="4"/>
        <v>0.04</v>
      </c>
      <c r="H167" t="s">
        <v>7</v>
      </c>
      <c r="I167">
        <v>2003</v>
      </c>
      <c r="J167" t="s">
        <v>32</v>
      </c>
      <c r="K167" t="str">
        <f t="shared" si="5"/>
        <v>Starck2003</v>
      </c>
    </row>
    <row r="168" spans="1:11" x14ac:dyDescent="0.25">
      <c r="A168">
        <v>168</v>
      </c>
      <c r="B168" s="53"/>
      <c r="C168" s="43" t="s">
        <v>7</v>
      </c>
      <c r="D168" s="43">
        <v>25</v>
      </c>
      <c r="E168" s="32">
        <v>1</v>
      </c>
      <c r="F168" s="13">
        <f t="shared" si="4"/>
        <v>0.04</v>
      </c>
      <c r="H168" t="s">
        <v>7</v>
      </c>
      <c r="I168">
        <v>2003</v>
      </c>
      <c r="J168" t="s">
        <v>32</v>
      </c>
      <c r="K168" t="str">
        <f t="shared" si="5"/>
        <v>Starck2003</v>
      </c>
    </row>
    <row r="169" spans="1:11" x14ac:dyDescent="0.25">
      <c r="A169">
        <v>169</v>
      </c>
      <c r="B169" s="53"/>
      <c r="C169" s="43" t="s">
        <v>7</v>
      </c>
      <c r="D169" s="43">
        <v>25</v>
      </c>
      <c r="E169" s="32">
        <v>5</v>
      </c>
      <c r="F169" s="13">
        <f t="shared" si="4"/>
        <v>0.2</v>
      </c>
      <c r="H169" t="s">
        <v>7</v>
      </c>
      <c r="I169">
        <v>2003</v>
      </c>
      <c r="J169" t="s">
        <v>32</v>
      </c>
      <c r="K169" t="str">
        <f t="shared" si="5"/>
        <v>Starck2003</v>
      </c>
    </row>
    <row r="170" spans="1:11" x14ac:dyDescent="0.25">
      <c r="A170">
        <v>170</v>
      </c>
      <c r="B170" s="53"/>
      <c r="C170" s="43" t="s">
        <v>7</v>
      </c>
      <c r="D170" s="43">
        <v>25</v>
      </c>
      <c r="E170" s="32">
        <v>0</v>
      </c>
      <c r="F170" s="13">
        <f t="shared" si="4"/>
        <v>0</v>
      </c>
      <c r="H170" t="s">
        <v>7</v>
      </c>
      <c r="I170">
        <v>2003</v>
      </c>
      <c r="J170" t="s">
        <v>32</v>
      </c>
      <c r="K170" t="str">
        <f t="shared" si="5"/>
        <v>Starck2003</v>
      </c>
    </row>
    <row r="171" spans="1:11" x14ac:dyDescent="0.25">
      <c r="A171">
        <v>171</v>
      </c>
      <c r="B171" s="53"/>
      <c r="C171" s="43" t="s">
        <v>7</v>
      </c>
      <c r="D171" s="43">
        <v>25</v>
      </c>
      <c r="E171" s="32">
        <v>2</v>
      </c>
      <c r="F171" s="13">
        <f t="shared" si="4"/>
        <v>0.08</v>
      </c>
      <c r="H171" t="s">
        <v>7</v>
      </c>
      <c r="I171">
        <v>2003</v>
      </c>
      <c r="J171" t="s">
        <v>32</v>
      </c>
      <c r="K171" t="str">
        <f t="shared" si="5"/>
        <v>Starck2003</v>
      </c>
    </row>
    <row r="172" spans="1:11" ht="15.75" x14ac:dyDescent="0.25">
      <c r="A172" s="37">
        <v>218</v>
      </c>
      <c r="C172" s="27" t="s">
        <v>7</v>
      </c>
      <c r="D172" s="13">
        <v>50</v>
      </c>
      <c r="E172" s="26">
        <v>16</v>
      </c>
      <c r="F172" s="13">
        <f t="shared" ref="F172:F211" si="6">E172/D172</f>
        <v>0.32</v>
      </c>
      <c r="G172" s="13"/>
      <c r="H172" s="13"/>
      <c r="I172" s="13">
        <v>2003</v>
      </c>
      <c r="J172" s="13" t="s">
        <v>33</v>
      </c>
      <c r="K172" t="str">
        <f t="shared" ref="K172:K211" si="7">CONCATENATE(J172,I172)</f>
        <v>Pigeon Butte2003</v>
      </c>
    </row>
    <row r="173" spans="1:11" ht="15.75" x14ac:dyDescent="0.25">
      <c r="A173" s="37">
        <v>219</v>
      </c>
      <c r="C173" s="27" t="s">
        <v>8</v>
      </c>
      <c r="D173" s="13">
        <v>50</v>
      </c>
      <c r="E173" s="26">
        <v>24</v>
      </c>
      <c r="F173" s="13">
        <f t="shared" si="6"/>
        <v>0.48</v>
      </c>
      <c r="G173" s="13"/>
      <c r="H173" s="13"/>
      <c r="I173" s="13">
        <v>2003</v>
      </c>
      <c r="J173" s="13" t="s">
        <v>33</v>
      </c>
      <c r="K173" t="str">
        <f t="shared" si="7"/>
        <v>Pigeon Butte2003</v>
      </c>
    </row>
    <row r="174" spans="1:11" ht="15.75" x14ac:dyDescent="0.25">
      <c r="A174" s="37">
        <v>220</v>
      </c>
      <c r="C174" s="27" t="s">
        <v>8</v>
      </c>
      <c r="D174" s="13">
        <v>50</v>
      </c>
      <c r="E174" s="26">
        <v>11</v>
      </c>
      <c r="F174" s="13">
        <f t="shared" si="6"/>
        <v>0.22</v>
      </c>
      <c r="G174" s="13"/>
      <c r="H174" s="13"/>
      <c r="I174" s="13">
        <v>2003</v>
      </c>
      <c r="J174" s="13" t="s">
        <v>33</v>
      </c>
      <c r="K174" t="str">
        <f t="shared" si="7"/>
        <v>Pigeon Butte2003</v>
      </c>
    </row>
    <row r="175" spans="1:11" ht="15.75" x14ac:dyDescent="0.25">
      <c r="A175" s="37">
        <v>221</v>
      </c>
      <c r="C175" s="27" t="s">
        <v>8</v>
      </c>
      <c r="D175" s="13">
        <v>50</v>
      </c>
      <c r="E175" s="26">
        <v>14</v>
      </c>
      <c r="F175" s="13">
        <f t="shared" si="6"/>
        <v>0.28000000000000003</v>
      </c>
      <c r="G175" s="13"/>
      <c r="H175" s="13"/>
      <c r="I175" s="13">
        <v>2003</v>
      </c>
      <c r="J175" s="13" t="s">
        <v>33</v>
      </c>
      <c r="K175" t="str">
        <f t="shared" si="7"/>
        <v>Pigeon Butte2003</v>
      </c>
    </row>
    <row r="176" spans="1:11" ht="15.75" x14ac:dyDescent="0.25">
      <c r="A176" s="37">
        <v>222</v>
      </c>
      <c r="C176" s="27" t="s">
        <v>7</v>
      </c>
      <c r="D176" s="13">
        <v>50</v>
      </c>
      <c r="E176" s="26">
        <v>14</v>
      </c>
      <c r="F176" s="13">
        <f t="shared" si="6"/>
        <v>0.28000000000000003</v>
      </c>
      <c r="G176" s="13"/>
      <c r="H176" s="13"/>
      <c r="I176" s="13">
        <v>2003</v>
      </c>
      <c r="J176" s="13" t="s">
        <v>33</v>
      </c>
      <c r="K176" t="str">
        <f t="shared" si="7"/>
        <v>Pigeon Butte2003</v>
      </c>
    </row>
    <row r="177" spans="1:11" ht="15.75" x14ac:dyDescent="0.25">
      <c r="A177" s="37">
        <v>223</v>
      </c>
      <c r="C177" s="27" t="s">
        <v>7</v>
      </c>
      <c r="D177" s="13">
        <v>50</v>
      </c>
      <c r="E177" s="26">
        <v>17</v>
      </c>
      <c r="F177" s="13">
        <f t="shared" si="6"/>
        <v>0.34</v>
      </c>
      <c r="G177" s="13"/>
      <c r="H177" s="13"/>
      <c r="I177" s="13">
        <v>2003</v>
      </c>
      <c r="J177" s="13" t="s">
        <v>33</v>
      </c>
      <c r="K177" t="str">
        <f t="shared" si="7"/>
        <v>Pigeon Butte2003</v>
      </c>
    </row>
    <row r="178" spans="1:11" ht="15.75" x14ac:dyDescent="0.25">
      <c r="A178" s="37">
        <v>224</v>
      </c>
      <c r="C178" s="27" t="s">
        <v>7</v>
      </c>
      <c r="D178" s="13">
        <v>50</v>
      </c>
      <c r="E178" s="26">
        <v>7</v>
      </c>
      <c r="F178" s="13">
        <f t="shared" si="6"/>
        <v>0.14000000000000001</v>
      </c>
      <c r="G178" s="13"/>
      <c r="H178" s="13"/>
      <c r="I178" s="13">
        <v>2003</v>
      </c>
      <c r="J178" s="13" t="s">
        <v>33</v>
      </c>
      <c r="K178" t="str">
        <f t="shared" si="7"/>
        <v>Pigeon Butte2003</v>
      </c>
    </row>
    <row r="179" spans="1:11" ht="15.75" x14ac:dyDescent="0.25">
      <c r="A179" s="37">
        <v>225</v>
      </c>
      <c r="C179" s="27" t="s">
        <v>7</v>
      </c>
      <c r="D179" s="13">
        <v>50</v>
      </c>
      <c r="E179" s="26">
        <v>8</v>
      </c>
      <c r="F179" s="13">
        <f t="shared" si="6"/>
        <v>0.16</v>
      </c>
      <c r="G179" s="13"/>
      <c r="H179" s="13"/>
      <c r="I179" s="13">
        <v>2003</v>
      </c>
      <c r="J179" s="13" t="s">
        <v>33</v>
      </c>
      <c r="K179" t="str">
        <f t="shared" si="7"/>
        <v>Pigeon Butte2003</v>
      </c>
    </row>
    <row r="180" spans="1:11" ht="15.75" x14ac:dyDescent="0.25">
      <c r="A180" s="37">
        <v>226</v>
      </c>
      <c r="C180" s="27" t="s">
        <v>8</v>
      </c>
      <c r="D180" s="13">
        <v>50</v>
      </c>
      <c r="E180" s="26">
        <v>18</v>
      </c>
      <c r="F180" s="13">
        <f t="shared" si="6"/>
        <v>0.36</v>
      </c>
      <c r="G180" s="13"/>
      <c r="H180" s="13"/>
      <c r="I180" s="13">
        <v>2003</v>
      </c>
      <c r="J180" s="13" t="s">
        <v>33</v>
      </c>
      <c r="K180" t="str">
        <f t="shared" si="7"/>
        <v>Pigeon Butte2003</v>
      </c>
    </row>
    <row r="181" spans="1:11" ht="15.75" x14ac:dyDescent="0.25">
      <c r="A181" s="37">
        <v>227</v>
      </c>
      <c r="C181" s="27" t="s">
        <v>8</v>
      </c>
      <c r="D181" s="13">
        <v>50</v>
      </c>
      <c r="E181" s="26">
        <v>16</v>
      </c>
      <c r="F181" s="13">
        <f t="shared" si="6"/>
        <v>0.32</v>
      </c>
      <c r="G181" s="13"/>
      <c r="H181" s="13"/>
      <c r="I181" s="13">
        <v>2003</v>
      </c>
      <c r="J181" s="13" t="s">
        <v>33</v>
      </c>
      <c r="K181" t="str">
        <f t="shared" si="7"/>
        <v>Pigeon Butte2003</v>
      </c>
    </row>
    <row r="182" spans="1:11" x14ac:dyDescent="0.25">
      <c r="A182" s="37">
        <v>228</v>
      </c>
      <c r="B182" s="43">
        <v>1</v>
      </c>
      <c r="C182" s="43" t="s">
        <v>8</v>
      </c>
      <c r="D182" s="13">
        <v>50</v>
      </c>
      <c r="E182" s="43">
        <v>4</v>
      </c>
      <c r="F182" s="13">
        <f t="shared" si="6"/>
        <v>0.08</v>
      </c>
      <c r="G182" s="13" t="s">
        <v>13</v>
      </c>
      <c r="H182" s="13" t="s">
        <v>7</v>
      </c>
      <c r="I182" s="37">
        <v>2000</v>
      </c>
      <c r="J182" s="37" t="s">
        <v>34</v>
      </c>
      <c r="K182" t="str">
        <f t="shared" si="7"/>
        <v>Isabelle2000</v>
      </c>
    </row>
    <row r="183" spans="1:11" x14ac:dyDescent="0.25">
      <c r="A183" s="37">
        <v>229</v>
      </c>
      <c r="B183" s="43">
        <v>1</v>
      </c>
      <c r="C183" s="43" t="s">
        <v>7</v>
      </c>
      <c r="D183" s="13">
        <v>50</v>
      </c>
      <c r="E183" s="43">
        <v>3</v>
      </c>
      <c r="F183" s="13">
        <f t="shared" si="6"/>
        <v>0.06</v>
      </c>
      <c r="G183" s="13" t="s">
        <v>13</v>
      </c>
      <c r="H183" s="13" t="s">
        <v>7</v>
      </c>
      <c r="I183" s="37">
        <v>2000</v>
      </c>
      <c r="J183" s="37" t="s">
        <v>34</v>
      </c>
      <c r="K183" t="str">
        <f t="shared" si="7"/>
        <v>Isabelle2000</v>
      </c>
    </row>
    <row r="184" spans="1:11" x14ac:dyDescent="0.25">
      <c r="A184" s="37">
        <v>230</v>
      </c>
      <c r="B184" s="43">
        <v>2</v>
      </c>
      <c r="C184" s="43" t="s">
        <v>8</v>
      </c>
      <c r="D184" s="13">
        <v>50</v>
      </c>
      <c r="E184" s="43">
        <v>20</v>
      </c>
      <c r="F184" s="13">
        <f t="shared" si="6"/>
        <v>0.4</v>
      </c>
      <c r="G184" s="13" t="s">
        <v>13</v>
      </c>
      <c r="H184" s="13" t="s">
        <v>7</v>
      </c>
      <c r="I184" s="37">
        <v>2000</v>
      </c>
      <c r="J184" s="37" t="s">
        <v>34</v>
      </c>
      <c r="K184" t="str">
        <f t="shared" si="7"/>
        <v>Isabelle2000</v>
      </c>
    </row>
    <row r="185" spans="1:11" x14ac:dyDescent="0.25">
      <c r="A185" s="37">
        <v>231</v>
      </c>
      <c r="B185" s="43">
        <v>2</v>
      </c>
      <c r="C185" s="43" t="s">
        <v>7</v>
      </c>
      <c r="D185" s="13">
        <v>50</v>
      </c>
      <c r="E185" s="43">
        <v>16</v>
      </c>
      <c r="F185" s="13">
        <f t="shared" si="6"/>
        <v>0.32</v>
      </c>
      <c r="G185" s="13" t="s">
        <v>13</v>
      </c>
      <c r="H185" s="13" t="s">
        <v>7</v>
      </c>
      <c r="I185" s="37">
        <v>2000</v>
      </c>
      <c r="J185" s="37" t="s">
        <v>34</v>
      </c>
      <c r="K185" t="str">
        <f t="shared" si="7"/>
        <v>Isabelle2000</v>
      </c>
    </row>
    <row r="186" spans="1:11" x14ac:dyDescent="0.25">
      <c r="A186" s="37">
        <v>232</v>
      </c>
      <c r="B186" s="43">
        <v>3</v>
      </c>
      <c r="C186" s="43" t="s">
        <v>8</v>
      </c>
      <c r="D186" s="13">
        <v>50</v>
      </c>
      <c r="E186" s="43">
        <v>1</v>
      </c>
      <c r="F186" s="13">
        <f t="shared" si="6"/>
        <v>0.02</v>
      </c>
      <c r="G186" s="13" t="s">
        <v>13</v>
      </c>
      <c r="H186" s="13" t="s">
        <v>7</v>
      </c>
      <c r="I186">
        <v>2000</v>
      </c>
      <c r="J186" t="s">
        <v>34</v>
      </c>
      <c r="K186" t="str">
        <f t="shared" si="7"/>
        <v>Isabelle2000</v>
      </c>
    </row>
    <row r="187" spans="1:11" x14ac:dyDescent="0.25">
      <c r="A187" s="37">
        <v>233</v>
      </c>
      <c r="B187" s="43">
        <v>3</v>
      </c>
      <c r="C187" s="43" t="s">
        <v>7</v>
      </c>
      <c r="D187" s="13">
        <v>50</v>
      </c>
      <c r="E187" s="43">
        <v>1</v>
      </c>
      <c r="F187" s="13">
        <f t="shared" si="6"/>
        <v>0.02</v>
      </c>
      <c r="G187" s="13" t="s">
        <v>13</v>
      </c>
      <c r="H187" s="13" t="s">
        <v>7</v>
      </c>
      <c r="I187" s="37">
        <v>2000</v>
      </c>
      <c r="J187" s="37" t="s">
        <v>34</v>
      </c>
      <c r="K187" t="str">
        <f t="shared" si="7"/>
        <v>Isabelle2000</v>
      </c>
    </row>
    <row r="188" spans="1:11" x14ac:dyDescent="0.25">
      <c r="A188" s="37">
        <v>234</v>
      </c>
      <c r="B188" s="43">
        <v>4</v>
      </c>
      <c r="C188" s="43" t="s">
        <v>8</v>
      </c>
      <c r="D188" s="13">
        <v>50</v>
      </c>
      <c r="E188" s="43">
        <v>16</v>
      </c>
      <c r="F188" s="13">
        <f t="shared" si="6"/>
        <v>0.32</v>
      </c>
      <c r="G188" s="13" t="s">
        <v>13</v>
      </c>
      <c r="H188" s="13" t="s">
        <v>7</v>
      </c>
      <c r="I188" s="37">
        <v>2000</v>
      </c>
      <c r="J188" s="37" t="s">
        <v>34</v>
      </c>
      <c r="K188" t="str">
        <f t="shared" si="7"/>
        <v>Isabelle2000</v>
      </c>
    </row>
    <row r="189" spans="1:11" x14ac:dyDescent="0.25">
      <c r="A189" s="37">
        <v>235</v>
      </c>
      <c r="B189" s="43">
        <v>4</v>
      </c>
      <c r="C189" s="43" t="s">
        <v>7</v>
      </c>
      <c r="D189" s="13">
        <v>50</v>
      </c>
      <c r="E189" s="43">
        <v>18</v>
      </c>
      <c r="F189" s="13">
        <f t="shared" si="6"/>
        <v>0.36</v>
      </c>
      <c r="G189" s="13" t="s">
        <v>13</v>
      </c>
      <c r="H189" s="13" t="s">
        <v>7</v>
      </c>
      <c r="I189" s="37">
        <v>2000</v>
      </c>
      <c r="J189" s="37" t="s">
        <v>34</v>
      </c>
      <c r="K189" t="str">
        <f t="shared" si="7"/>
        <v>Isabelle2000</v>
      </c>
    </row>
    <row r="190" spans="1:11" x14ac:dyDescent="0.25">
      <c r="A190" s="37">
        <v>236</v>
      </c>
      <c r="B190" s="43">
        <v>5</v>
      </c>
      <c r="C190" s="43" t="s">
        <v>8</v>
      </c>
      <c r="D190" s="13">
        <v>50</v>
      </c>
      <c r="E190" s="43">
        <v>10</v>
      </c>
      <c r="F190" s="13">
        <f t="shared" si="6"/>
        <v>0.2</v>
      </c>
      <c r="G190" s="13" t="s">
        <v>13</v>
      </c>
      <c r="H190" s="13" t="s">
        <v>7</v>
      </c>
      <c r="I190">
        <v>2000</v>
      </c>
      <c r="J190" t="s">
        <v>34</v>
      </c>
      <c r="K190" t="str">
        <f t="shared" si="7"/>
        <v>Isabelle2000</v>
      </c>
    </row>
    <row r="191" spans="1:11" x14ac:dyDescent="0.25">
      <c r="A191" s="37">
        <v>237</v>
      </c>
      <c r="B191" s="43">
        <v>5</v>
      </c>
      <c r="C191" s="43" t="s">
        <v>7</v>
      </c>
      <c r="D191" s="13">
        <v>50</v>
      </c>
      <c r="E191" s="43">
        <v>9</v>
      </c>
      <c r="F191" s="13">
        <f t="shared" si="6"/>
        <v>0.18</v>
      </c>
      <c r="G191" s="13" t="s">
        <v>13</v>
      </c>
      <c r="H191" s="13" t="s">
        <v>7</v>
      </c>
      <c r="I191" s="37">
        <v>2000</v>
      </c>
      <c r="J191" s="37" t="s">
        <v>34</v>
      </c>
      <c r="K191" t="str">
        <f t="shared" si="7"/>
        <v>Isabelle2000</v>
      </c>
    </row>
    <row r="192" spans="1:11" x14ac:dyDescent="0.25">
      <c r="A192" s="37">
        <v>238</v>
      </c>
      <c r="B192" s="43">
        <v>6</v>
      </c>
      <c r="C192" s="43" t="s">
        <v>8</v>
      </c>
      <c r="D192" s="13">
        <v>50</v>
      </c>
      <c r="E192" s="43">
        <v>19</v>
      </c>
      <c r="F192" s="13">
        <f t="shared" si="6"/>
        <v>0.38</v>
      </c>
      <c r="G192" s="13" t="s">
        <v>13</v>
      </c>
      <c r="H192" s="13" t="s">
        <v>7</v>
      </c>
      <c r="I192">
        <v>2000</v>
      </c>
      <c r="J192" t="s">
        <v>34</v>
      </c>
      <c r="K192" t="str">
        <f t="shared" si="7"/>
        <v>Isabelle2000</v>
      </c>
    </row>
    <row r="193" spans="1:11" x14ac:dyDescent="0.25">
      <c r="A193" s="37">
        <v>239</v>
      </c>
      <c r="B193" s="43">
        <v>6</v>
      </c>
      <c r="C193" s="43" t="s">
        <v>7</v>
      </c>
      <c r="D193" s="13">
        <v>50</v>
      </c>
      <c r="E193" s="43">
        <v>23</v>
      </c>
      <c r="F193" s="13">
        <f t="shared" si="6"/>
        <v>0.46</v>
      </c>
      <c r="G193" s="13" t="s">
        <v>13</v>
      </c>
      <c r="H193" s="13" t="s">
        <v>7</v>
      </c>
      <c r="I193" s="37">
        <v>2000</v>
      </c>
      <c r="J193" s="37" t="s">
        <v>34</v>
      </c>
      <c r="K193" t="str">
        <f t="shared" si="7"/>
        <v>Isabelle2000</v>
      </c>
    </row>
    <row r="194" spans="1:11" x14ac:dyDescent="0.25">
      <c r="A194" s="37">
        <v>240</v>
      </c>
      <c r="B194" s="43">
        <v>7</v>
      </c>
      <c r="C194" s="43" t="s">
        <v>8</v>
      </c>
      <c r="D194" s="13">
        <v>50</v>
      </c>
      <c r="E194" s="43">
        <v>12</v>
      </c>
      <c r="F194" s="13">
        <f t="shared" si="6"/>
        <v>0.24</v>
      </c>
      <c r="G194" s="13" t="s">
        <v>13</v>
      </c>
      <c r="H194" s="13" t="s">
        <v>7</v>
      </c>
      <c r="I194">
        <v>2000</v>
      </c>
      <c r="J194" t="s">
        <v>34</v>
      </c>
      <c r="K194" t="str">
        <f t="shared" si="7"/>
        <v>Isabelle2000</v>
      </c>
    </row>
    <row r="195" spans="1:11" x14ac:dyDescent="0.25">
      <c r="A195" s="37">
        <v>241</v>
      </c>
      <c r="B195" s="43">
        <v>7</v>
      </c>
      <c r="C195" s="43" t="s">
        <v>7</v>
      </c>
      <c r="D195" s="13">
        <v>50</v>
      </c>
      <c r="E195" s="43">
        <v>10</v>
      </c>
      <c r="F195" s="13">
        <f t="shared" si="6"/>
        <v>0.2</v>
      </c>
      <c r="G195" s="13" t="s">
        <v>13</v>
      </c>
      <c r="H195" s="13" t="s">
        <v>7</v>
      </c>
      <c r="I195" s="37">
        <v>2000</v>
      </c>
      <c r="J195" s="37" t="s">
        <v>34</v>
      </c>
      <c r="K195" t="str">
        <f t="shared" si="7"/>
        <v>Isabelle2000</v>
      </c>
    </row>
    <row r="196" spans="1:11" x14ac:dyDescent="0.25">
      <c r="A196" s="37">
        <v>242</v>
      </c>
      <c r="B196" s="43">
        <v>8</v>
      </c>
      <c r="C196" s="43" t="s">
        <v>8</v>
      </c>
      <c r="D196" s="13">
        <v>50</v>
      </c>
      <c r="E196" s="43">
        <v>13</v>
      </c>
      <c r="F196" s="13">
        <f t="shared" si="6"/>
        <v>0.26</v>
      </c>
      <c r="G196" s="13" t="s">
        <v>13</v>
      </c>
      <c r="H196" s="13" t="s">
        <v>7</v>
      </c>
      <c r="I196" s="37">
        <v>2000</v>
      </c>
      <c r="J196" s="37" t="s">
        <v>34</v>
      </c>
      <c r="K196" t="str">
        <f t="shared" si="7"/>
        <v>Isabelle2000</v>
      </c>
    </row>
    <row r="197" spans="1:11" x14ac:dyDescent="0.25">
      <c r="A197" s="37">
        <v>243</v>
      </c>
      <c r="B197" s="43">
        <v>8</v>
      </c>
      <c r="C197" s="43" t="s">
        <v>7</v>
      </c>
      <c r="D197" s="13">
        <v>50</v>
      </c>
      <c r="E197" s="43">
        <v>18</v>
      </c>
      <c r="F197" s="13">
        <f t="shared" si="6"/>
        <v>0.36</v>
      </c>
      <c r="G197" s="13" t="s">
        <v>13</v>
      </c>
      <c r="H197" s="13" t="s">
        <v>7</v>
      </c>
      <c r="I197" s="37">
        <v>2000</v>
      </c>
      <c r="J197" s="37" t="s">
        <v>34</v>
      </c>
      <c r="K197" t="str">
        <f t="shared" si="7"/>
        <v>Isabelle2000</v>
      </c>
    </row>
    <row r="198" spans="1:11" x14ac:dyDescent="0.25">
      <c r="A198" s="37">
        <v>244</v>
      </c>
      <c r="B198" s="43">
        <v>9</v>
      </c>
      <c r="C198" s="43" t="s">
        <v>8</v>
      </c>
      <c r="D198" s="13">
        <v>50</v>
      </c>
      <c r="E198" s="43">
        <v>20</v>
      </c>
      <c r="F198" s="13">
        <f t="shared" si="6"/>
        <v>0.4</v>
      </c>
      <c r="G198" s="13" t="s">
        <v>13</v>
      </c>
      <c r="H198" s="13" t="s">
        <v>7</v>
      </c>
      <c r="I198" s="37">
        <v>2000</v>
      </c>
      <c r="J198" t="s">
        <v>34</v>
      </c>
      <c r="K198" t="str">
        <f t="shared" si="7"/>
        <v>Isabelle2000</v>
      </c>
    </row>
    <row r="199" spans="1:11" x14ac:dyDescent="0.25">
      <c r="A199" s="37">
        <v>245</v>
      </c>
      <c r="B199" s="43">
        <v>9</v>
      </c>
      <c r="C199" s="43" t="s">
        <v>7</v>
      </c>
      <c r="D199" s="13">
        <v>50</v>
      </c>
      <c r="E199" s="43">
        <v>18</v>
      </c>
      <c r="F199" s="13">
        <f t="shared" si="6"/>
        <v>0.36</v>
      </c>
      <c r="G199" s="13" t="s">
        <v>13</v>
      </c>
      <c r="H199" s="13" t="s">
        <v>7</v>
      </c>
      <c r="I199" s="37">
        <v>2000</v>
      </c>
      <c r="J199" s="37" t="s">
        <v>34</v>
      </c>
      <c r="K199" t="str">
        <f t="shared" si="7"/>
        <v>Isabelle2000</v>
      </c>
    </row>
    <row r="200" spans="1:11" x14ac:dyDescent="0.25">
      <c r="A200" s="37">
        <v>246</v>
      </c>
      <c r="B200" s="43">
        <v>10</v>
      </c>
      <c r="C200" s="43" t="s">
        <v>8</v>
      </c>
      <c r="D200" s="13">
        <v>50</v>
      </c>
      <c r="E200" s="43">
        <v>12</v>
      </c>
      <c r="F200" s="13">
        <f t="shared" si="6"/>
        <v>0.24</v>
      </c>
      <c r="G200" s="13" t="s">
        <v>13</v>
      </c>
      <c r="H200" s="13" t="s">
        <v>7</v>
      </c>
      <c r="I200" s="37">
        <v>2000</v>
      </c>
      <c r="J200" t="s">
        <v>34</v>
      </c>
      <c r="K200" t="str">
        <f t="shared" si="7"/>
        <v>Isabelle2000</v>
      </c>
    </row>
    <row r="201" spans="1:11" x14ac:dyDescent="0.25">
      <c r="A201" s="37">
        <v>247</v>
      </c>
      <c r="B201" s="43">
        <v>10</v>
      </c>
      <c r="C201" s="43" t="s">
        <v>7</v>
      </c>
      <c r="D201" s="13">
        <v>50</v>
      </c>
      <c r="E201" s="43">
        <v>14</v>
      </c>
      <c r="F201" s="13">
        <f t="shared" si="6"/>
        <v>0.28000000000000003</v>
      </c>
      <c r="G201" s="13" t="s">
        <v>13</v>
      </c>
      <c r="H201" s="13" t="s">
        <v>7</v>
      </c>
      <c r="I201" s="37">
        <v>2000</v>
      </c>
      <c r="J201" s="37" t="s">
        <v>34</v>
      </c>
      <c r="K201" t="str">
        <f t="shared" si="7"/>
        <v>Isabelle2000</v>
      </c>
    </row>
    <row r="202" spans="1:11" x14ac:dyDescent="0.25">
      <c r="A202" s="37">
        <v>248</v>
      </c>
      <c r="B202" s="37">
        <v>3</v>
      </c>
      <c r="C202" s="37" t="s">
        <v>8</v>
      </c>
      <c r="D202" s="32">
        <v>100</v>
      </c>
      <c r="E202" s="37">
        <v>26</v>
      </c>
      <c r="F202" s="13">
        <f t="shared" si="6"/>
        <v>0.26</v>
      </c>
      <c r="G202" s="37" t="s">
        <v>13</v>
      </c>
      <c r="H202" s="37" t="s">
        <v>7</v>
      </c>
      <c r="I202" s="37">
        <v>2010</v>
      </c>
      <c r="J202" s="37" t="s">
        <v>38</v>
      </c>
      <c r="K202" t="str">
        <f t="shared" si="7"/>
        <v>Bellfountain2010</v>
      </c>
    </row>
    <row r="203" spans="1:11" x14ac:dyDescent="0.25">
      <c r="A203" s="37">
        <v>249</v>
      </c>
      <c r="B203" s="37">
        <v>3</v>
      </c>
      <c r="C203" s="37" t="s">
        <v>7</v>
      </c>
      <c r="D203" s="32">
        <v>100</v>
      </c>
      <c r="E203" s="37">
        <v>1</v>
      </c>
      <c r="F203" s="13">
        <f t="shared" si="6"/>
        <v>0.01</v>
      </c>
      <c r="G203" s="53" t="s">
        <v>13</v>
      </c>
      <c r="H203" s="37" t="s">
        <v>7</v>
      </c>
      <c r="I203" s="37">
        <v>2010</v>
      </c>
      <c r="J203" s="37" t="s">
        <v>38</v>
      </c>
      <c r="K203" s="37" t="str">
        <f t="shared" si="7"/>
        <v>Bellfountain2010</v>
      </c>
    </row>
    <row r="204" spans="1:11" x14ac:dyDescent="0.25">
      <c r="A204" s="37">
        <v>250</v>
      </c>
      <c r="B204" s="37">
        <v>6</v>
      </c>
      <c r="C204" s="37" t="s">
        <v>8</v>
      </c>
      <c r="D204" s="37">
        <v>100</v>
      </c>
      <c r="E204" s="37">
        <v>46</v>
      </c>
      <c r="F204" s="13">
        <f t="shared" si="6"/>
        <v>0.46</v>
      </c>
      <c r="G204" s="13" t="s">
        <v>13</v>
      </c>
      <c r="H204" s="37" t="s">
        <v>7</v>
      </c>
      <c r="I204" s="37">
        <v>2010</v>
      </c>
      <c r="J204" s="37" t="s">
        <v>38</v>
      </c>
      <c r="K204" s="37" t="str">
        <f t="shared" si="7"/>
        <v>Bellfountain2010</v>
      </c>
    </row>
    <row r="205" spans="1:11" x14ac:dyDescent="0.25">
      <c r="A205" s="37">
        <v>251</v>
      </c>
      <c r="B205" s="37">
        <v>6</v>
      </c>
      <c r="C205" s="37" t="s">
        <v>7</v>
      </c>
      <c r="D205" s="37">
        <v>100</v>
      </c>
      <c r="E205" s="37">
        <v>19</v>
      </c>
      <c r="F205" s="13">
        <f t="shared" si="6"/>
        <v>0.19</v>
      </c>
      <c r="G205" s="13" t="s">
        <v>13</v>
      </c>
      <c r="H205" s="37" t="s">
        <v>7</v>
      </c>
      <c r="I205" s="37">
        <v>2010</v>
      </c>
      <c r="J205" s="37" t="s">
        <v>38</v>
      </c>
      <c r="K205" s="37" t="str">
        <f t="shared" si="7"/>
        <v>Bellfountain2010</v>
      </c>
    </row>
    <row r="206" spans="1:11" x14ac:dyDescent="0.25">
      <c r="A206" s="37">
        <v>252</v>
      </c>
      <c r="B206" s="37">
        <v>8</v>
      </c>
      <c r="C206" s="37" t="s">
        <v>8</v>
      </c>
      <c r="D206" s="32">
        <v>100</v>
      </c>
      <c r="E206" s="37">
        <v>21</v>
      </c>
      <c r="F206" s="13">
        <f t="shared" si="6"/>
        <v>0.21</v>
      </c>
      <c r="G206" s="13" t="s">
        <v>13</v>
      </c>
      <c r="H206" s="37" t="s">
        <v>7</v>
      </c>
      <c r="I206" s="37">
        <v>2010</v>
      </c>
      <c r="J206" s="37" t="s">
        <v>38</v>
      </c>
      <c r="K206" s="37" t="str">
        <f t="shared" si="7"/>
        <v>Bellfountain2010</v>
      </c>
    </row>
    <row r="207" spans="1:11" x14ac:dyDescent="0.25">
      <c r="A207" s="37">
        <v>253</v>
      </c>
      <c r="B207" s="37">
        <v>8</v>
      </c>
      <c r="C207" s="37" t="s">
        <v>7</v>
      </c>
      <c r="D207" s="32">
        <v>100</v>
      </c>
      <c r="E207" s="37">
        <v>47</v>
      </c>
      <c r="F207" s="13">
        <f t="shared" si="6"/>
        <v>0.47</v>
      </c>
      <c r="G207" s="53" t="s">
        <v>13</v>
      </c>
      <c r="H207" s="37" t="s">
        <v>7</v>
      </c>
      <c r="I207" s="37">
        <v>2010</v>
      </c>
      <c r="J207" s="37" t="s">
        <v>38</v>
      </c>
      <c r="K207" s="37" t="str">
        <f t="shared" si="7"/>
        <v>Bellfountain2010</v>
      </c>
    </row>
    <row r="208" spans="1:11" x14ac:dyDescent="0.25">
      <c r="A208" s="37">
        <v>254</v>
      </c>
      <c r="B208" s="37">
        <v>10</v>
      </c>
      <c r="C208" s="37" t="s">
        <v>8</v>
      </c>
      <c r="D208" s="32">
        <v>100</v>
      </c>
      <c r="E208" s="37">
        <v>44</v>
      </c>
      <c r="F208" s="13">
        <f t="shared" si="6"/>
        <v>0.44</v>
      </c>
      <c r="G208" s="53" t="s">
        <v>13</v>
      </c>
      <c r="H208" s="37" t="s">
        <v>7</v>
      </c>
      <c r="I208" s="37">
        <v>2010</v>
      </c>
      <c r="J208" s="37" t="s">
        <v>38</v>
      </c>
      <c r="K208" s="37" t="str">
        <f t="shared" si="7"/>
        <v>Bellfountain2010</v>
      </c>
    </row>
    <row r="209" spans="1:11" x14ac:dyDescent="0.25">
      <c r="A209" s="37">
        <v>255</v>
      </c>
      <c r="B209" s="37">
        <v>10</v>
      </c>
      <c r="C209" s="37" t="s">
        <v>7</v>
      </c>
      <c r="D209" s="32">
        <v>100</v>
      </c>
      <c r="E209" s="37">
        <v>15</v>
      </c>
      <c r="F209" s="13">
        <f t="shared" si="6"/>
        <v>0.15</v>
      </c>
      <c r="G209" s="13" t="s">
        <v>13</v>
      </c>
      <c r="H209" s="37" t="s">
        <v>7</v>
      </c>
      <c r="I209" s="37">
        <v>2010</v>
      </c>
      <c r="J209" s="37" t="s">
        <v>38</v>
      </c>
      <c r="K209" s="37" t="str">
        <f t="shared" si="7"/>
        <v>Bellfountain2010</v>
      </c>
    </row>
    <row r="210" spans="1:11" x14ac:dyDescent="0.25">
      <c r="A210" s="37">
        <v>256</v>
      </c>
      <c r="B210" s="37">
        <v>12</v>
      </c>
      <c r="C210" s="37" t="s">
        <v>8</v>
      </c>
      <c r="D210" s="32">
        <v>100</v>
      </c>
      <c r="E210" s="37">
        <v>31</v>
      </c>
      <c r="F210" s="13">
        <f t="shared" si="6"/>
        <v>0.31</v>
      </c>
      <c r="G210" s="13" t="s">
        <v>13</v>
      </c>
      <c r="H210" s="37" t="s">
        <v>7</v>
      </c>
      <c r="I210" s="37">
        <v>2010</v>
      </c>
      <c r="J210" s="37" t="s">
        <v>38</v>
      </c>
      <c r="K210" s="37" t="str">
        <f t="shared" si="7"/>
        <v>Bellfountain2010</v>
      </c>
    </row>
    <row r="211" spans="1:11" x14ac:dyDescent="0.25">
      <c r="A211" s="37">
        <v>257</v>
      </c>
      <c r="B211" s="37">
        <v>12</v>
      </c>
      <c r="C211" s="37" t="s">
        <v>7</v>
      </c>
      <c r="D211" s="32">
        <v>100</v>
      </c>
      <c r="E211" s="37">
        <v>2</v>
      </c>
      <c r="F211" s="13">
        <f t="shared" si="6"/>
        <v>0.02</v>
      </c>
      <c r="G211" s="13" t="s">
        <v>13</v>
      </c>
      <c r="H211" s="37" t="s">
        <v>7</v>
      </c>
      <c r="I211" s="37">
        <v>2010</v>
      </c>
      <c r="J211" s="37" t="s">
        <v>38</v>
      </c>
      <c r="K211" s="37" t="str">
        <f t="shared" si="7"/>
        <v>Bellfountain2010</v>
      </c>
    </row>
    <row r="212" spans="1:11" x14ac:dyDescent="0.25">
      <c r="A212" s="37">
        <v>258</v>
      </c>
      <c r="B212" s="37">
        <v>13</v>
      </c>
      <c r="C212" s="37" t="s">
        <v>8</v>
      </c>
      <c r="D212" s="37">
        <v>100</v>
      </c>
      <c r="E212" s="37">
        <v>17</v>
      </c>
      <c r="F212" s="13">
        <f t="shared" ref="F212:F275" si="8">E212/D212</f>
        <v>0.17</v>
      </c>
      <c r="G212" s="53" t="s">
        <v>13</v>
      </c>
      <c r="H212" s="37" t="s">
        <v>7</v>
      </c>
      <c r="I212" s="37">
        <v>2010</v>
      </c>
      <c r="J212" s="37" t="s">
        <v>38</v>
      </c>
      <c r="K212" s="37" t="str">
        <f t="shared" ref="K212:K275" si="9">CONCATENATE(J212,I212)</f>
        <v>Bellfountain2010</v>
      </c>
    </row>
    <row r="213" spans="1:11" x14ac:dyDescent="0.25">
      <c r="A213" s="37">
        <v>259</v>
      </c>
      <c r="B213" s="37">
        <v>13</v>
      </c>
      <c r="C213" s="37" t="s">
        <v>7</v>
      </c>
      <c r="D213" s="37">
        <v>100</v>
      </c>
      <c r="E213" s="37">
        <v>6</v>
      </c>
      <c r="F213" s="13">
        <f t="shared" si="8"/>
        <v>0.06</v>
      </c>
      <c r="G213" s="53" t="s">
        <v>13</v>
      </c>
      <c r="H213" s="37" t="s">
        <v>7</v>
      </c>
      <c r="I213" s="37">
        <v>2010</v>
      </c>
      <c r="J213" s="37" t="s">
        <v>38</v>
      </c>
      <c r="K213" s="37" t="str">
        <f t="shared" si="9"/>
        <v>Bellfountain2010</v>
      </c>
    </row>
    <row r="214" spans="1:11" x14ac:dyDescent="0.25">
      <c r="A214" s="37">
        <v>260</v>
      </c>
      <c r="B214" s="37">
        <v>15</v>
      </c>
      <c r="C214" s="37" t="s">
        <v>8</v>
      </c>
      <c r="D214" s="32">
        <v>100</v>
      </c>
      <c r="E214" s="37">
        <v>16</v>
      </c>
      <c r="F214" s="13">
        <f t="shared" si="8"/>
        <v>0.16</v>
      </c>
      <c r="G214" s="13" t="s">
        <v>13</v>
      </c>
      <c r="H214" s="37" t="s">
        <v>7</v>
      </c>
      <c r="I214" s="37">
        <v>2010</v>
      </c>
      <c r="J214" s="37" t="s">
        <v>38</v>
      </c>
      <c r="K214" s="37" t="str">
        <f t="shared" si="9"/>
        <v>Bellfountain2010</v>
      </c>
    </row>
    <row r="215" spans="1:11" x14ac:dyDescent="0.25">
      <c r="A215" s="37">
        <v>261</v>
      </c>
      <c r="B215" s="37">
        <v>15</v>
      </c>
      <c r="C215" s="37" t="s">
        <v>7</v>
      </c>
      <c r="D215" s="32">
        <v>100</v>
      </c>
      <c r="E215" s="37">
        <v>3</v>
      </c>
      <c r="F215" s="13">
        <f t="shared" si="8"/>
        <v>0.03</v>
      </c>
      <c r="G215" s="13" t="s">
        <v>13</v>
      </c>
      <c r="H215" s="37" t="s">
        <v>7</v>
      </c>
      <c r="I215" s="37">
        <v>2010</v>
      </c>
      <c r="J215" s="37" t="s">
        <v>38</v>
      </c>
      <c r="K215" s="37" t="str">
        <f t="shared" si="9"/>
        <v>Bellfountain2010</v>
      </c>
    </row>
    <row r="216" spans="1:11" x14ac:dyDescent="0.25">
      <c r="A216" s="37">
        <v>262</v>
      </c>
      <c r="B216" s="37">
        <v>17</v>
      </c>
      <c r="C216" s="37" t="s">
        <v>8</v>
      </c>
      <c r="D216" s="32">
        <v>100</v>
      </c>
      <c r="E216" s="37">
        <v>41</v>
      </c>
      <c r="F216" s="13">
        <f t="shared" si="8"/>
        <v>0.41</v>
      </c>
      <c r="G216" s="13" t="s">
        <v>13</v>
      </c>
      <c r="H216" s="37" t="s">
        <v>7</v>
      </c>
      <c r="I216" s="37">
        <v>2010</v>
      </c>
      <c r="J216" s="37" t="s">
        <v>38</v>
      </c>
      <c r="K216" s="37" t="str">
        <f t="shared" si="9"/>
        <v>Bellfountain2010</v>
      </c>
    </row>
    <row r="217" spans="1:11" x14ac:dyDescent="0.25">
      <c r="A217" s="37">
        <v>263</v>
      </c>
      <c r="B217" s="37">
        <v>17</v>
      </c>
      <c r="C217" s="37" t="s">
        <v>7</v>
      </c>
      <c r="D217" s="32">
        <v>100</v>
      </c>
      <c r="E217" s="37">
        <v>17</v>
      </c>
      <c r="F217" s="13">
        <f t="shared" si="8"/>
        <v>0.17</v>
      </c>
      <c r="G217" s="53" t="s">
        <v>13</v>
      </c>
      <c r="H217" s="37" t="s">
        <v>7</v>
      </c>
      <c r="I217" s="37">
        <v>2010</v>
      </c>
      <c r="J217" s="37" t="s">
        <v>38</v>
      </c>
      <c r="K217" s="37" t="str">
        <f t="shared" si="9"/>
        <v>Bellfountain2010</v>
      </c>
    </row>
    <row r="218" spans="1:11" x14ac:dyDescent="0.25">
      <c r="A218" s="37">
        <v>264</v>
      </c>
      <c r="B218" s="37">
        <v>18</v>
      </c>
      <c r="C218" s="37" t="s">
        <v>8</v>
      </c>
      <c r="D218" s="32">
        <v>100</v>
      </c>
      <c r="E218" s="37">
        <v>21</v>
      </c>
      <c r="F218" s="13">
        <f t="shared" si="8"/>
        <v>0.21</v>
      </c>
      <c r="G218" s="53" t="s">
        <v>13</v>
      </c>
      <c r="H218" s="37" t="s">
        <v>7</v>
      </c>
      <c r="I218" s="37">
        <v>2010</v>
      </c>
      <c r="J218" s="37" t="s">
        <v>38</v>
      </c>
      <c r="K218" s="37" t="str">
        <f t="shared" si="9"/>
        <v>Bellfountain2010</v>
      </c>
    </row>
    <row r="219" spans="1:11" x14ac:dyDescent="0.25">
      <c r="A219" s="37">
        <v>265</v>
      </c>
      <c r="B219" s="37">
        <v>18</v>
      </c>
      <c r="C219" s="37" t="s">
        <v>7</v>
      </c>
      <c r="D219" s="32">
        <v>100</v>
      </c>
      <c r="E219" s="37">
        <v>5</v>
      </c>
      <c r="F219" s="13">
        <f t="shared" si="8"/>
        <v>0.05</v>
      </c>
      <c r="G219" s="13" t="s">
        <v>13</v>
      </c>
      <c r="H219" s="37" t="s">
        <v>7</v>
      </c>
      <c r="I219" s="37">
        <v>2010</v>
      </c>
      <c r="J219" s="37" t="s">
        <v>38</v>
      </c>
      <c r="K219" s="37" t="str">
        <f t="shared" si="9"/>
        <v>Bellfountain2010</v>
      </c>
    </row>
    <row r="220" spans="1:11" x14ac:dyDescent="0.25">
      <c r="A220" s="37">
        <v>266</v>
      </c>
      <c r="B220" s="37">
        <v>20</v>
      </c>
      <c r="C220" s="37" t="s">
        <v>8</v>
      </c>
      <c r="D220" s="37">
        <v>100</v>
      </c>
      <c r="E220" s="37">
        <v>59</v>
      </c>
      <c r="F220" s="13">
        <f t="shared" si="8"/>
        <v>0.59</v>
      </c>
      <c r="G220" s="13" t="s">
        <v>13</v>
      </c>
      <c r="H220" s="37" t="s">
        <v>7</v>
      </c>
      <c r="I220" s="37">
        <v>2010</v>
      </c>
      <c r="J220" s="37" t="s">
        <v>38</v>
      </c>
      <c r="K220" s="37" t="str">
        <f t="shared" si="9"/>
        <v>Bellfountain2010</v>
      </c>
    </row>
    <row r="221" spans="1:11" x14ac:dyDescent="0.25">
      <c r="A221" s="37">
        <v>267</v>
      </c>
      <c r="B221" s="37">
        <v>20</v>
      </c>
      <c r="C221" s="37" t="s">
        <v>7</v>
      </c>
      <c r="D221" s="37">
        <v>100</v>
      </c>
      <c r="E221" s="37">
        <v>31</v>
      </c>
      <c r="F221" s="13">
        <f t="shared" si="8"/>
        <v>0.31</v>
      </c>
      <c r="G221" s="13" t="s">
        <v>13</v>
      </c>
      <c r="H221" s="37" t="s">
        <v>7</v>
      </c>
      <c r="I221" s="37">
        <v>2010</v>
      </c>
      <c r="J221" s="37" t="s">
        <v>38</v>
      </c>
      <c r="K221" s="37" t="str">
        <f t="shared" si="9"/>
        <v>Bellfountain2010</v>
      </c>
    </row>
    <row r="222" spans="1:11" x14ac:dyDescent="0.25">
      <c r="A222" s="37">
        <v>268</v>
      </c>
      <c r="B222" s="37">
        <v>23</v>
      </c>
      <c r="C222" s="37" t="s">
        <v>8</v>
      </c>
      <c r="D222" s="32">
        <v>100</v>
      </c>
      <c r="E222" s="37">
        <v>23</v>
      </c>
      <c r="F222" s="13">
        <f t="shared" si="8"/>
        <v>0.23</v>
      </c>
      <c r="G222" s="53" t="s">
        <v>13</v>
      </c>
      <c r="H222" s="37" t="s">
        <v>7</v>
      </c>
      <c r="I222" s="37">
        <v>2010</v>
      </c>
      <c r="J222" s="37" t="s">
        <v>38</v>
      </c>
      <c r="K222" s="37" t="str">
        <f t="shared" si="9"/>
        <v>Bellfountain2010</v>
      </c>
    </row>
    <row r="223" spans="1:11" x14ac:dyDescent="0.25">
      <c r="A223" s="37">
        <v>269</v>
      </c>
      <c r="B223" s="37">
        <v>23</v>
      </c>
      <c r="C223" s="37" t="s">
        <v>7</v>
      </c>
      <c r="D223" s="32">
        <v>100</v>
      </c>
      <c r="E223" s="37">
        <v>3</v>
      </c>
      <c r="F223" s="13">
        <f t="shared" si="8"/>
        <v>0.03</v>
      </c>
      <c r="G223" s="53" t="s">
        <v>13</v>
      </c>
      <c r="H223" s="37" t="s">
        <v>7</v>
      </c>
      <c r="I223" s="37">
        <v>2010</v>
      </c>
      <c r="J223" s="37" t="s">
        <v>38</v>
      </c>
      <c r="K223" s="37" t="str">
        <f t="shared" si="9"/>
        <v>Bellfountain2010</v>
      </c>
    </row>
    <row r="224" spans="1:11" x14ac:dyDescent="0.25">
      <c r="A224" s="37">
        <v>270</v>
      </c>
      <c r="B224" s="37">
        <v>24</v>
      </c>
      <c r="C224" s="37" t="s">
        <v>8</v>
      </c>
      <c r="D224" s="32">
        <v>100</v>
      </c>
      <c r="E224" s="37">
        <v>12</v>
      </c>
      <c r="F224" s="13">
        <f t="shared" si="8"/>
        <v>0.12</v>
      </c>
      <c r="G224" s="13" t="s">
        <v>13</v>
      </c>
      <c r="H224" s="37" t="s">
        <v>7</v>
      </c>
      <c r="I224" s="37">
        <v>2010</v>
      </c>
      <c r="J224" s="37" t="s">
        <v>38</v>
      </c>
      <c r="K224" s="37" t="str">
        <f t="shared" si="9"/>
        <v>Bellfountain2010</v>
      </c>
    </row>
    <row r="225" spans="1:11" x14ac:dyDescent="0.25">
      <c r="A225" s="37">
        <v>271</v>
      </c>
      <c r="B225" s="37">
        <v>24</v>
      </c>
      <c r="C225" s="37" t="s">
        <v>7</v>
      </c>
      <c r="D225" s="32">
        <v>100</v>
      </c>
      <c r="E225" s="37">
        <v>3</v>
      </c>
      <c r="F225" s="13">
        <f t="shared" si="8"/>
        <v>0.03</v>
      </c>
      <c r="G225" s="13" t="s">
        <v>13</v>
      </c>
      <c r="H225" s="37" t="s">
        <v>7</v>
      </c>
      <c r="I225" s="37">
        <v>2010</v>
      </c>
      <c r="J225" s="37" t="s">
        <v>38</v>
      </c>
      <c r="K225" s="37" t="str">
        <f t="shared" si="9"/>
        <v>Bellfountain2010</v>
      </c>
    </row>
    <row r="226" spans="1:11" x14ac:dyDescent="0.25">
      <c r="A226" s="37">
        <v>272</v>
      </c>
      <c r="B226" s="37">
        <v>26</v>
      </c>
      <c r="C226" s="37" t="s">
        <v>8</v>
      </c>
      <c r="D226" s="32">
        <v>100</v>
      </c>
      <c r="E226" s="37">
        <v>21</v>
      </c>
      <c r="F226" s="13">
        <f t="shared" si="8"/>
        <v>0.21</v>
      </c>
      <c r="G226" s="13" t="s">
        <v>13</v>
      </c>
      <c r="H226" s="37" t="s">
        <v>7</v>
      </c>
      <c r="I226" s="37">
        <v>2010</v>
      </c>
      <c r="J226" s="37" t="s">
        <v>38</v>
      </c>
      <c r="K226" s="37" t="str">
        <f t="shared" si="9"/>
        <v>Bellfountain2010</v>
      </c>
    </row>
    <row r="227" spans="1:11" x14ac:dyDescent="0.25">
      <c r="A227" s="37">
        <v>273</v>
      </c>
      <c r="B227" s="37">
        <v>26</v>
      </c>
      <c r="C227" s="37" t="s">
        <v>7</v>
      </c>
      <c r="D227" s="32">
        <v>100</v>
      </c>
      <c r="E227" s="37">
        <v>3</v>
      </c>
      <c r="F227" s="13">
        <f t="shared" si="8"/>
        <v>0.03</v>
      </c>
      <c r="G227" s="53" t="s">
        <v>13</v>
      </c>
      <c r="H227" s="37" t="s">
        <v>7</v>
      </c>
      <c r="I227" s="37">
        <v>2010</v>
      </c>
      <c r="J227" s="37" t="s">
        <v>38</v>
      </c>
      <c r="K227" s="37" t="str">
        <f t="shared" si="9"/>
        <v>Bellfountain2010</v>
      </c>
    </row>
    <row r="228" spans="1:11" x14ac:dyDescent="0.25">
      <c r="A228" s="37">
        <v>274</v>
      </c>
      <c r="B228" s="37">
        <v>27</v>
      </c>
      <c r="C228" s="37" t="s">
        <v>8</v>
      </c>
      <c r="D228" s="37">
        <v>100</v>
      </c>
      <c r="E228" s="37">
        <v>25</v>
      </c>
      <c r="F228" s="13">
        <f t="shared" si="8"/>
        <v>0.25</v>
      </c>
      <c r="G228" s="53" t="s">
        <v>13</v>
      </c>
      <c r="H228" s="37" t="s">
        <v>7</v>
      </c>
      <c r="I228" s="37">
        <v>2010</v>
      </c>
      <c r="J228" s="37" t="s">
        <v>38</v>
      </c>
      <c r="K228" s="37" t="str">
        <f t="shared" si="9"/>
        <v>Bellfountain2010</v>
      </c>
    </row>
    <row r="229" spans="1:11" x14ac:dyDescent="0.25">
      <c r="A229" s="37">
        <v>275</v>
      </c>
      <c r="B229" s="37">
        <v>27</v>
      </c>
      <c r="C229" s="37" t="s">
        <v>7</v>
      </c>
      <c r="D229" s="37">
        <v>100</v>
      </c>
      <c r="E229" s="37">
        <v>12</v>
      </c>
      <c r="F229" s="13">
        <f t="shared" si="8"/>
        <v>0.12</v>
      </c>
      <c r="G229" s="13" t="s">
        <v>13</v>
      </c>
      <c r="H229" s="37" t="s">
        <v>7</v>
      </c>
      <c r="I229" s="37">
        <v>2010</v>
      </c>
      <c r="J229" s="37" t="s">
        <v>38</v>
      </c>
      <c r="K229" s="37" t="str">
        <f t="shared" si="9"/>
        <v>Bellfountain2010</v>
      </c>
    </row>
    <row r="230" spans="1:11" x14ac:dyDescent="0.25">
      <c r="A230" s="37">
        <v>276</v>
      </c>
      <c r="B230" s="37">
        <v>33</v>
      </c>
      <c r="C230" s="37" t="s">
        <v>8</v>
      </c>
      <c r="D230" s="32">
        <v>100</v>
      </c>
      <c r="E230" s="37">
        <v>36</v>
      </c>
      <c r="F230" s="13">
        <f t="shared" si="8"/>
        <v>0.36</v>
      </c>
      <c r="G230" s="13" t="s">
        <v>13</v>
      </c>
      <c r="H230" s="37" t="s">
        <v>7</v>
      </c>
      <c r="I230" s="37">
        <v>2010</v>
      </c>
      <c r="J230" s="37" t="s">
        <v>38</v>
      </c>
      <c r="K230" s="37" t="str">
        <f t="shared" si="9"/>
        <v>Bellfountain2010</v>
      </c>
    </row>
    <row r="231" spans="1:11" x14ac:dyDescent="0.25">
      <c r="A231" s="37">
        <v>277</v>
      </c>
      <c r="B231" s="37">
        <v>33</v>
      </c>
      <c r="C231" s="37" t="s">
        <v>7</v>
      </c>
      <c r="D231" s="32">
        <v>100</v>
      </c>
      <c r="E231" s="37">
        <v>26</v>
      </c>
      <c r="F231" s="13">
        <f t="shared" si="8"/>
        <v>0.26</v>
      </c>
      <c r="G231" s="13" t="s">
        <v>13</v>
      </c>
      <c r="H231" s="37" t="s">
        <v>7</v>
      </c>
      <c r="I231" s="37">
        <v>2010</v>
      </c>
      <c r="J231" s="37" t="s">
        <v>38</v>
      </c>
      <c r="K231" s="37" t="str">
        <f t="shared" si="9"/>
        <v>Bellfountain2010</v>
      </c>
    </row>
    <row r="232" spans="1:11" x14ac:dyDescent="0.25">
      <c r="A232" s="37">
        <v>278</v>
      </c>
      <c r="B232" s="37">
        <v>34</v>
      </c>
      <c r="C232" s="37" t="s">
        <v>8</v>
      </c>
      <c r="D232" s="32">
        <v>100</v>
      </c>
      <c r="E232" s="37">
        <v>26</v>
      </c>
      <c r="F232" s="13">
        <f t="shared" si="8"/>
        <v>0.26</v>
      </c>
      <c r="G232" s="53" t="s">
        <v>13</v>
      </c>
      <c r="H232" s="37" t="s">
        <v>7</v>
      </c>
      <c r="I232" s="37">
        <v>2010</v>
      </c>
      <c r="J232" s="37" t="s">
        <v>38</v>
      </c>
      <c r="K232" s="37" t="str">
        <f t="shared" si="9"/>
        <v>Bellfountain2010</v>
      </c>
    </row>
    <row r="233" spans="1:11" x14ac:dyDescent="0.25">
      <c r="A233" s="37">
        <v>279</v>
      </c>
      <c r="B233" s="37">
        <v>34</v>
      </c>
      <c r="C233" s="37" t="s">
        <v>7</v>
      </c>
      <c r="D233" s="32">
        <v>100</v>
      </c>
      <c r="E233" s="37">
        <v>2</v>
      </c>
      <c r="F233" s="13">
        <f t="shared" si="8"/>
        <v>0.02</v>
      </c>
      <c r="G233" s="53" t="s">
        <v>13</v>
      </c>
      <c r="H233" s="37" t="s">
        <v>7</v>
      </c>
      <c r="I233" s="37">
        <v>2010</v>
      </c>
      <c r="J233" s="37" t="s">
        <v>38</v>
      </c>
      <c r="K233" s="37" t="str">
        <f t="shared" si="9"/>
        <v>Bellfountain2010</v>
      </c>
    </row>
    <row r="234" spans="1:11" x14ac:dyDescent="0.25">
      <c r="A234" s="37">
        <v>280</v>
      </c>
      <c r="B234" s="37">
        <v>35</v>
      </c>
      <c r="C234" s="37" t="s">
        <v>8</v>
      </c>
      <c r="D234" s="32">
        <v>100</v>
      </c>
      <c r="E234" s="37">
        <v>49</v>
      </c>
      <c r="F234" s="13">
        <f t="shared" si="8"/>
        <v>0.49</v>
      </c>
      <c r="G234" s="13" t="s">
        <v>13</v>
      </c>
      <c r="H234" s="37" t="s">
        <v>7</v>
      </c>
      <c r="I234" s="37">
        <v>2010</v>
      </c>
      <c r="J234" s="37" t="s">
        <v>38</v>
      </c>
      <c r="K234" s="37" t="str">
        <f t="shared" si="9"/>
        <v>Bellfountain2010</v>
      </c>
    </row>
    <row r="235" spans="1:11" x14ac:dyDescent="0.25">
      <c r="A235" s="37">
        <v>281</v>
      </c>
      <c r="B235" s="37">
        <v>35</v>
      </c>
      <c r="C235" s="37" t="s">
        <v>7</v>
      </c>
      <c r="D235" s="32">
        <v>100</v>
      </c>
      <c r="E235" s="37">
        <v>31</v>
      </c>
      <c r="F235" s="13">
        <f t="shared" si="8"/>
        <v>0.31</v>
      </c>
      <c r="G235" s="13" t="s">
        <v>13</v>
      </c>
      <c r="H235" s="37" t="s">
        <v>7</v>
      </c>
      <c r="I235" s="37">
        <v>2010</v>
      </c>
      <c r="J235" s="37" t="s">
        <v>38</v>
      </c>
      <c r="K235" s="37" t="str">
        <f t="shared" si="9"/>
        <v>Bellfountain2010</v>
      </c>
    </row>
    <row r="236" spans="1:11" x14ac:dyDescent="0.25">
      <c r="A236" s="37">
        <v>282</v>
      </c>
      <c r="B236" s="37">
        <v>37</v>
      </c>
      <c r="C236" s="37" t="s">
        <v>8</v>
      </c>
      <c r="D236" s="37">
        <v>100</v>
      </c>
      <c r="E236" s="37">
        <v>20</v>
      </c>
      <c r="F236" s="13">
        <f t="shared" si="8"/>
        <v>0.2</v>
      </c>
      <c r="G236" s="13" t="s">
        <v>13</v>
      </c>
      <c r="H236" s="37" t="s">
        <v>7</v>
      </c>
      <c r="I236" s="37">
        <v>2010</v>
      </c>
      <c r="J236" s="37" t="s">
        <v>38</v>
      </c>
      <c r="K236" s="37" t="str">
        <f t="shared" si="9"/>
        <v>Bellfountain2010</v>
      </c>
    </row>
    <row r="237" spans="1:11" x14ac:dyDescent="0.25">
      <c r="A237" s="37">
        <v>283</v>
      </c>
      <c r="B237" s="37">
        <v>37</v>
      </c>
      <c r="C237" s="37" t="s">
        <v>7</v>
      </c>
      <c r="D237" s="37">
        <v>100</v>
      </c>
      <c r="E237" s="37">
        <v>2</v>
      </c>
      <c r="F237" s="13">
        <f t="shared" si="8"/>
        <v>0.02</v>
      </c>
      <c r="G237" s="53" t="s">
        <v>13</v>
      </c>
      <c r="H237" s="37" t="s">
        <v>7</v>
      </c>
      <c r="I237" s="37">
        <v>2010</v>
      </c>
      <c r="J237" s="37" t="s">
        <v>38</v>
      </c>
      <c r="K237" s="37" t="str">
        <f t="shared" si="9"/>
        <v>Bellfountain2010</v>
      </c>
    </row>
    <row r="238" spans="1:11" x14ac:dyDescent="0.25">
      <c r="A238" s="37">
        <v>284</v>
      </c>
      <c r="B238" s="37">
        <v>40</v>
      </c>
      <c r="C238" s="37" t="s">
        <v>8</v>
      </c>
      <c r="D238" s="32">
        <v>100</v>
      </c>
      <c r="E238" s="37">
        <v>19</v>
      </c>
      <c r="F238" s="13">
        <f t="shared" si="8"/>
        <v>0.19</v>
      </c>
      <c r="G238" s="53" t="s">
        <v>13</v>
      </c>
      <c r="H238" s="37" t="s">
        <v>7</v>
      </c>
      <c r="I238" s="37">
        <v>2010</v>
      </c>
      <c r="J238" s="37" t="s">
        <v>38</v>
      </c>
      <c r="K238" s="37" t="str">
        <f t="shared" si="9"/>
        <v>Bellfountain2010</v>
      </c>
    </row>
    <row r="239" spans="1:11" x14ac:dyDescent="0.25">
      <c r="A239" s="37">
        <v>285</v>
      </c>
      <c r="B239" s="37">
        <v>40</v>
      </c>
      <c r="C239" s="37" t="s">
        <v>7</v>
      </c>
      <c r="D239" s="32">
        <v>100</v>
      </c>
      <c r="E239" s="37">
        <v>8</v>
      </c>
      <c r="F239" s="13">
        <f t="shared" si="8"/>
        <v>0.08</v>
      </c>
      <c r="G239" s="13" t="s">
        <v>13</v>
      </c>
      <c r="H239" s="37" t="s">
        <v>7</v>
      </c>
      <c r="I239" s="37">
        <v>2010</v>
      </c>
      <c r="J239" s="37" t="s">
        <v>38</v>
      </c>
      <c r="K239" s="37" t="str">
        <f t="shared" si="9"/>
        <v>Bellfountain2010</v>
      </c>
    </row>
    <row r="240" spans="1:11" x14ac:dyDescent="0.25">
      <c r="A240" s="37">
        <v>286</v>
      </c>
      <c r="B240" s="37">
        <v>44</v>
      </c>
      <c r="C240" s="37" t="s">
        <v>8</v>
      </c>
      <c r="D240" s="32">
        <v>100</v>
      </c>
      <c r="E240" s="37">
        <v>14</v>
      </c>
      <c r="F240" s="13">
        <f t="shared" si="8"/>
        <v>0.14000000000000001</v>
      </c>
      <c r="G240" s="13" t="s">
        <v>13</v>
      </c>
      <c r="H240" s="37" t="s">
        <v>7</v>
      </c>
      <c r="I240" s="37">
        <v>2010</v>
      </c>
      <c r="J240" s="37" t="s">
        <v>38</v>
      </c>
      <c r="K240" s="37" t="str">
        <f t="shared" si="9"/>
        <v>Bellfountain2010</v>
      </c>
    </row>
    <row r="241" spans="1:11" x14ac:dyDescent="0.25">
      <c r="A241" s="37">
        <v>287</v>
      </c>
      <c r="B241" s="37">
        <v>44</v>
      </c>
      <c r="C241" s="37" t="s">
        <v>7</v>
      </c>
      <c r="D241" s="32">
        <v>100</v>
      </c>
      <c r="E241" s="37">
        <v>1</v>
      </c>
      <c r="F241" s="13">
        <f t="shared" si="8"/>
        <v>0.01</v>
      </c>
      <c r="G241" s="13" t="s">
        <v>13</v>
      </c>
      <c r="H241" s="37" t="s">
        <v>7</v>
      </c>
      <c r="I241" s="37">
        <v>2010</v>
      </c>
      <c r="J241" s="37" t="s">
        <v>38</v>
      </c>
      <c r="K241" s="37" t="str">
        <f t="shared" si="9"/>
        <v>Bellfountain2010</v>
      </c>
    </row>
    <row r="242" spans="1:11" x14ac:dyDescent="0.25">
      <c r="A242" s="37">
        <v>288</v>
      </c>
      <c r="B242" s="37">
        <v>2</v>
      </c>
      <c r="C242" s="37" t="s">
        <v>8</v>
      </c>
      <c r="D242" s="32">
        <v>100</v>
      </c>
      <c r="E242" s="37">
        <v>2</v>
      </c>
      <c r="F242" s="13">
        <f t="shared" si="8"/>
        <v>0.02</v>
      </c>
      <c r="G242" s="53" t="s">
        <v>13</v>
      </c>
      <c r="H242" s="37" t="s">
        <v>7</v>
      </c>
      <c r="I242" s="37">
        <v>2010</v>
      </c>
      <c r="J242" s="37" t="s">
        <v>39</v>
      </c>
      <c r="K242" s="37" t="str">
        <f t="shared" si="9"/>
        <v>Ft. Hoskins2010</v>
      </c>
    </row>
    <row r="243" spans="1:11" x14ac:dyDescent="0.25">
      <c r="A243" s="37">
        <v>289</v>
      </c>
      <c r="B243" s="37">
        <v>6</v>
      </c>
      <c r="C243" s="37" t="s">
        <v>8</v>
      </c>
      <c r="D243" s="37">
        <v>100</v>
      </c>
      <c r="E243" s="37">
        <v>5</v>
      </c>
      <c r="F243" s="13">
        <f t="shared" si="8"/>
        <v>0.05</v>
      </c>
      <c r="G243" s="53" t="s">
        <v>13</v>
      </c>
      <c r="H243" s="37" t="s">
        <v>7</v>
      </c>
      <c r="I243" s="37">
        <v>2010</v>
      </c>
      <c r="J243" s="37" t="s">
        <v>39</v>
      </c>
      <c r="K243" s="37" t="str">
        <f t="shared" si="9"/>
        <v>Ft. Hoskins2010</v>
      </c>
    </row>
    <row r="244" spans="1:11" x14ac:dyDescent="0.25">
      <c r="A244" s="37">
        <v>290</v>
      </c>
      <c r="B244" s="37">
        <v>9</v>
      </c>
      <c r="C244" s="37" t="s">
        <v>8</v>
      </c>
      <c r="D244" s="32">
        <v>100</v>
      </c>
      <c r="E244" s="37">
        <v>11</v>
      </c>
      <c r="F244" s="13">
        <f t="shared" si="8"/>
        <v>0.11</v>
      </c>
      <c r="G244" s="13" t="s">
        <v>13</v>
      </c>
      <c r="H244" s="37" t="s">
        <v>7</v>
      </c>
      <c r="I244" s="37">
        <v>2010</v>
      </c>
      <c r="J244" s="37" t="s">
        <v>39</v>
      </c>
      <c r="K244" s="37" t="str">
        <f t="shared" si="9"/>
        <v>Ft. Hoskins2010</v>
      </c>
    </row>
    <row r="245" spans="1:11" x14ac:dyDescent="0.25">
      <c r="A245" s="37">
        <v>291</v>
      </c>
      <c r="B245" s="37">
        <v>11</v>
      </c>
      <c r="C245" s="37" t="s">
        <v>8</v>
      </c>
      <c r="D245" s="32">
        <v>100</v>
      </c>
      <c r="E245" s="37">
        <v>0</v>
      </c>
      <c r="F245" s="13">
        <f t="shared" si="8"/>
        <v>0</v>
      </c>
      <c r="G245" s="13" t="s">
        <v>13</v>
      </c>
      <c r="H245" s="37" t="s">
        <v>7</v>
      </c>
      <c r="I245" s="37">
        <v>2010</v>
      </c>
      <c r="J245" s="37" t="s">
        <v>39</v>
      </c>
      <c r="K245" s="37" t="str">
        <f t="shared" si="9"/>
        <v>Ft. Hoskins2010</v>
      </c>
    </row>
    <row r="246" spans="1:11" x14ac:dyDescent="0.25">
      <c r="A246" s="37">
        <v>292</v>
      </c>
      <c r="B246" s="37">
        <v>16</v>
      </c>
      <c r="C246" s="37" t="s">
        <v>8</v>
      </c>
      <c r="D246" s="32">
        <v>100</v>
      </c>
      <c r="E246" s="37">
        <v>35</v>
      </c>
      <c r="F246" s="13">
        <f t="shared" si="8"/>
        <v>0.35</v>
      </c>
      <c r="G246" s="13" t="s">
        <v>13</v>
      </c>
      <c r="H246" s="37" t="s">
        <v>7</v>
      </c>
      <c r="I246" s="37">
        <v>2010</v>
      </c>
      <c r="J246" s="37" t="s">
        <v>39</v>
      </c>
      <c r="K246" s="37" t="str">
        <f t="shared" si="9"/>
        <v>Ft. Hoskins2010</v>
      </c>
    </row>
    <row r="247" spans="1:11" x14ac:dyDescent="0.25">
      <c r="A247" s="37">
        <v>293</v>
      </c>
      <c r="B247" s="37">
        <v>20</v>
      </c>
      <c r="C247" s="37" t="s">
        <v>8</v>
      </c>
      <c r="D247" s="37">
        <v>100</v>
      </c>
      <c r="E247" s="37">
        <v>11</v>
      </c>
      <c r="F247" s="13">
        <f t="shared" si="8"/>
        <v>0.11</v>
      </c>
      <c r="G247" s="53" t="s">
        <v>13</v>
      </c>
      <c r="H247" s="37" t="s">
        <v>7</v>
      </c>
      <c r="I247" s="37">
        <v>2010</v>
      </c>
      <c r="J247" s="37" t="s">
        <v>39</v>
      </c>
      <c r="K247" s="37" t="str">
        <f t="shared" si="9"/>
        <v>Ft. Hoskins2010</v>
      </c>
    </row>
    <row r="248" spans="1:11" x14ac:dyDescent="0.25">
      <c r="A248" s="37">
        <v>294</v>
      </c>
      <c r="B248" s="37">
        <v>21</v>
      </c>
      <c r="C248" s="37" t="s">
        <v>8</v>
      </c>
      <c r="D248" s="32">
        <v>100</v>
      </c>
      <c r="E248" s="37">
        <v>14</v>
      </c>
      <c r="F248" s="13">
        <f t="shared" si="8"/>
        <v>0.14000000000000001</v>
      </c>
      <c r="G248" s="53" t="s">
        <v>13</v>
      </c>
      <c r="H248" s="37" t="s">
        <v>7</v>
      </c>
      <c r="I248" s="37">
        <v>2010</v>
      </c>
      <c r="J248" s="37" t="s">
        <v>39</v>
      </c>
      <c r="K248" s="37" t="str">
        <f t="shared" si="9"/>
        <v>Ft. Hoskins2010</v>
      </c>
    </row>
    <row r="249" spans="1:11" x14ac:dyDescent="0.25">
      <c r="A249" s="37">
        <v>295</v>
      </c>
      <c r="B249" s="37">
        <v>25</v>
      </c>
      <c r="C249" s="37" t="s">
        <v>8</v>
      </c>
      <c r="D249" s="32">
        <v>100</v>
      </c>
      <c r="E249" s="37">
        <v>24</v>
      </c>
      <c r="F249" s="13">
        <f t="shared" si="8"/>
        <v>0.24</v>
      </c>
      <c r="G249" s="13" t="s">
        <v>13</v>
      </c>
      <c r="H249" s="37" t="s">
        <v>7</v>
      </c>
      <c r="I249" s="37">
        <v>2010</v>
      </c>
      <c r="J249" s="37" t="s">
        <v>39</v>
      </c>
      <c r="K249" s="37" t="str">
        <f t="shared" si="9"/>
        <v>Ft. Hoskins2010</v>
      </c>
    </row>
    <row r="250" spans="1:11" x14ac:dyDescent="0.25">
      <c r="A250" s="37">
        <v>296</v>
      </c>
      <c r="B250" s="37">
        <v>30</v>
      </c>
      <c r="C250" s="37" t="s">
        <v>8</v>
      </c>
      <c r="D250" s="32">
        <v>100</v>
      </c>
      <c r="E250" s="37">
        <v>5</v>
      </c>
      <c r="F250" s="13">
        <f t="shared" si="8"/>
        <v>0.05</v>
      </c>
      <c r="G250" s="13" t="s">
        <v>13</v>
      </c>
      <c r="H250" s="37" t="s">
        <v>7</v>
      </c>
      <c r="I250" s="37">
        <v>2010</v>
      </c>
      <c r="J250" s="37" t="s">
        <v>39</v>
      </c>
      <c r="K250" s="37" t="str">
        <f t="shared" si="9"/>
        <v>Ft. Hoskins2010</v>
      </c>
    </row>
    <row r="251" spans="1:11" x14ac:dyDescent="0.25">
      <c r="A251" s="37">
        <v>297</v>
      </c>
      <c r="B251" s="37">
        <v>32</v>
      </c>
      <c r="C251" s="37" t="s">
        <v>8</v>
      </c>
      <c r="D251" s="37">
        <v>100</v>
      </c>
      <c r="E251" s="37">
        <v>34</v>
      </c>
      <c r="F251" s="13">
        <f t="shared" si="8"/>
        <v>0.34</v>
      </c>
      <c r="G251" s="13" t="s">
        <v>13</v>
      </c>
      <c r="H251" s="37" t="s">
        <v>7</v>
      </c>
      <c r="I251" s="37">
        <v>2010</v>
      </c>
      <c r="J251" s="37" t="s">
        <v>39</v>
      </c>
      <c r="K251" s="37" t="str">
        <f t="shared" si="9"/>
        <v>Ft. Hoskins2010</v>
      </c>
    </row>
    <row r="252" spans="1:11" x14ac:dyDescent="0.25">
      <c r="A252" s="37">
        <v>298</v>
      </c>
      <c r="B252" s="37">
        <v>33</v>
      </c>
      <c r="C252" s="37" t="s">
        <v>8</v>
      </c>
      <c r="D252" s="32">
        <v>100</v>
      </c>
      <c r="E252" s="37">
        <v>58</v>
      </c>
      <c r="F252" s="13">
        <f t="shared" si="8"/>
        <v>0.57999999999999996</v>
      </c>
      <c r="G252" s="53" t="s">
        <v>13</v>
      </c>
      <c r="H252" s="37" t="s">
        <v>7</v>
      </c>
      <c r="I252" s="37">
        <v>2010</v>
      </c>
      <c r="J252" s="37" t="s">
        <v>39</v>
      </c>
      <c r="K252" s="37" t="str">
        <f t="shared" si="9"/>
        <v>Ft. Hoskins2010</v>
      </c>
    </row>
    <row r="253" spans="1:11" x14ac:dyDescent="0.25">
      <c r="A253" s="37">
        <v>299</v>
      </c>
      <c r="B253" s="37">
        <v>37</v>
      </c>
      <c r="C253" s="37" t="s">
        <v>8</v>
      </c>
      <c r="D253" s="32">
        <v>100</v>
      </c>
      <c r="E253" s="37">
        <v>23</v>
      </c>
      <c r="F253" s="13">
        <f t="shared" si="8"/>
        <v>0.23</v>
      </c>
      <c r="G253" s="53" t="s">
        <v>13</v>
      </c>
      <c r="H253" s="37" t="s">
        <v>7</v>
      </c>
      <c r="I253" s="37">
        <v>2010</v>
      </c>
      <c r="J253" s="37" t="s">
        <v>39</v>
      </c>
      <c r="K253" s="37" t="str">
        <f t="shared" si="9"/>
        <v>Ft. Hoskins2010</v>
      </c>
    </row>
    <row r="254" spans="1:11" x14ac:dyDescent="0.25">
      <c r="A254" s="37">
        <v>300</v>
      </c>
      <c r="B254" s="37">
        <v>38</v>
      </c>
      <c r="C254" s="37" t="s">
        <v>8</v>
      </c>
      <c r="D254" s="32">
        <v>100</v>
      </c>
      <c r="E254" s="37">
        <v>24</v>
      </c>
      <c r="F254" s="13">
        <f t="shared" si="8"/>
        <v>0.24</v>
      </c>
      <c r="G254" s="13" t="s">
        <v>13</v>
      </c>
      <c r="H254" s="37" t="s">
        <v>7</v>
      </c>
      <c r="I254" s="37">
        <v>2010</v>
      </c>
      <c r="J254" s="37" t="s">
        <v>39</v>
      </c>
      <c r="K254" s="37" t="str">
        <f t="shared" si="9"/>
        <v>Ft. Hoskins2010</v>
      </c>
    </row>
    <row r="255" spans="1:11" x14ac:dyDescent="0.25">
      <c r="A255" s="37">
        <v>301</v>
      </c>
      <c r="B255" s="37">
        <v>39</v>
      </c>
      <c r="C255" s="37" t="s">
        <v>8</v>
      </c>
      <c r="D255" s="37">
        <v>100</v>
      </c>
      <c r="E255" s="37">
        <v>13</v>
      </c>
      <c r="F255" s="13">
        <f t="shared" si="8"/>
        <v>0.13</v>
      </c>
      <c r="G255" s="13" t="s">
        <v>13</v>
      </c>
      <c r="H255" s="37" t="s">
        <v>7</v>
      </c>
      <c r="I255" s="37">
        <v>2010</v>
      </c>
      <c r="J255" s="37" t="s">
        <v>39</v>
      </c>
      <c r="K255" s="37" t="str">
        <f t="shared" si="9"/>
        <v>Ft. Hoskins2010</v>
      </c>
    </row>
    <row r="256" spans="1:11" x14ac:dyDescent="0.25">
      <c r="A256" s="37">
        <v>302</v>
      </c>
      <c r="B256" s="37">
        <v>40</v>
      </c>
      <c r="C256" s="37" t="s">
        <v>8</v>
      </c>
      <c r="D256" s="32">
        <v>100</v>
      </c>
      <c r="E256" s="37">
        <v>14</v>
      </c>
      <c r="F256" s="13">
        <f t="shared" si="8"/>
        <v>0.14000000000000001</v>
      </c>
      <c r="G256" s="13" t="s">
        <v>13</v>
      </c>
      <c r="H256" s="37" t="s">
        <v>7</v>
      </c>
      <c r="I256" s="37">
        <v>2010</v>
      </c>
      <c r="J256" s="37" t="s">
        <v>39</v>
      </c>
      <c r="K256" s="37" t="str">
        <f t="shared" si="9"/>
        <v>Ft. Hoskins2010</v>
      </c>
    </row>
    <row r="257" spans="1:11" x14ac:dyDescent="0.25">
      <c r="A257" s="37">
        <v>303</v>
      </c>
      <c r="B257" s="37">
        <v>42</v>
      </c>
      <c r="C257" s="37" t="s">
        <v>8</v>
      </c>
      <c r="D257" s="32">
        <v>100</v>
      </c>
      <c r="E257" s="37">
        <v>61</v>
      </c>
      <c r="F257" s="13">
        <f t="shared" si="8"/>
        <v>0.61</v>
      </c>
      <c r="G257" s="53" t="s">
        <v>13</v>
      </c>
      <c r="H257" s="37" t="s">
        <v>7</v>
      </c>
      <c r="I257" s="37">
        <v>2010</v>
      </c>
      <c r="J257" s="37" t="s">
        <v>39</v>
      </c>
      <c r="K257" s="37" t="str">
        <f t="shared" si="9"/>
        <v>Ft. Hoskins2010</v>
      </c>
    </row>
    <row r="258" spans="1:11" x14ac:dyDescent="0.25">
      <c r="A258" s="37">
        <v>304</v>
      </c>
      <c r="B258" s="37">
        <v>43</v>
      </c>
      <c r="C258" s="37" t="s">
        <v>8</v>
      </c>
      <c r="D258" s="32">
        <v>100</v>
      </c>
      <c r="E258" s="37">
        <v>41</v>
      </c>
      <c r="F258" s="13">
        <f t="shared" si="8"/>
        <v>0.41</v>
      </c>
      <c r="G258" s="53" t="s">
        <v>13</v>
      </c>
      <c r="H258" s="37" t="s">
        <v>7</v>
      </c>
      <c r="I258" s="37">
        <v>2010</v>
      </c>
      <c r="J258" s="37" t="s">
        <v>39</v>
      </c>
      <c r="K258" s="37" t="str">
        <f t="shared" si="9"/>
        <v>Ft. Hoskins2010</v>
      </c>
    </row>
    <row r="259" spans="1:11" x14ac:dyDescent="0.25">
      <c r="A259" s="37">
        <v>305</v>
      </c>
      <c r="B259" s="37">
        <v>44</v>
      </c>
      <c r="C259" s="37" t="s">
        <v>8</v>
      </c>
      <c r="D259" s="37">
        <v>100</v>
      </c>
      <c r="E259" s="37">
        <v>40</v>
      </c>
      <c r="F259" s="13">
        <f t="shared" si="8"/>
        <v>0.4</v>
      </c>
      <c r="G259" s="13" t="s">
        <v>13</v>
      </c>
      <c r="H259" s="37" t="s">
        <v>7</v>
      </c>
      <c r="I259" s="37">
        <v>2010</v>
      </c>
      <c r="J259" s="37" t="s">
        <v>39</v>
      </c>
      <c r="K259" s="37" t="str">
        <f t="shared" si="9"/>
        <v>Ft. Hoskins2010</v>
      </c>
    </row>
    <row r="260" spans="1:11" x14ac:dyDescent="0.25">
      <c r="A260" s="37">
        <v>306</v>
      </c>
      <c r="B260" s="37">
        <v>49</v>
      </c>
      <c r="C260" s="37" t="s">
        <v>8</v>
      </c>
      <c r="D260" s="32">
        <v>100</v>
      </c>
      <c r="E260" s="37">
        <v>34</v>
      </c>
      <c r="F260" s="13">
        <f t="shared" si="8"/>
        <v>0.34</v>
      </c>
      <c r="G260" s="13" t="s">
        <v>13</v>
      </c>
      <c r="H260" s="37" t="s">
        <v>7</v>
      </c>
      <c r="I260" s="37">
        <v>2010</v>
      </c>
      <c r="J260" s="37" t="s">
        <v>39</v>
      </c>
      <c r="K260" s="37" t="str">
        <f t="shared" si="9"/>
        <v>Ft. Hoskins2010</v>
      </c>
    </row>
    <row r="261" spans="1:11" x14ac:dyDescent="0.25">
      <c r="A261" s="37">
        <v>307</v>
      </c>
      <c r="B261" s="37">
        <v>50</v>
      </c>
      <c r="C261" s="37" t="s">
        <v>8</v>
      </c>
      <c r="D261" s="32">
        <v>100</v>
      </c>
      <c r="E261" s="37">
        <v>14</v>
      </c>
      <c r="F261" s="13">
        <f t="shared" si="8"/>
        <v>0.14000000000000001</v>
      </c>
      <c r="G261" s="13" t="s">
        <v>13</v>
      </c>
      <c r="H261" s="37" t="s">
        <v>7</v>
      </c>
      <c r="I261" s="37">
        <v>2010</v>
      </c>
      <c r="J261" s="37" t="s">
        <v>39</v>
      </c>
      <c r="K261" s="37" t="str">
        <f t="shared" si="9"/>
        <v>Ft. Hoskins2010</v>
      </c>
    </row>
    <row r="262" spans="1:11" x14ac:dyDescent="0.25">
      <c r="A262" s="37">
        <v>308</v>
      </c>
      <c r="B262" s="37">
        <v>2</v>
      </c>
      <c r="C262" s="37" t="s">
        <v>7</v>
      </c>
      <c r="D262" s="32">
        <v>100</v>
      </c>
      <c r="E262" s="37">
        <v>0</v>
      </c>
      <c r="F262" s="13">
        <f t="shared" si="8"/>
        <v>0</v>
      </c>
      <c r="G262" s="53" t="s">
        <v>13</v>
      </c>
      <c r="H262" s="37" t="s">
        <v>7</v>
      </c>
      <c r="I262" s="37">
        <v>2010</v>
      </c>
      <c r="J262" s="37" t="s">
        <v>39</v>
      </c>
      <c r="K262" s="37" t="str">
        <f t="shared" si="9"/>
        <v>Ft. Hoskins2010</v>
      </c>
    </row>
    <row r="263" spans="1:11" x14ac:dyDescent="0.25">
      <c r="A263" s="37">
        <v>309</v>
      </c>
      <c r="B263" s="37">
        <v>6</v>
      </c>
      <c r="C263" s="37" t="s">
        <v>7</v>
      </c>
      <c r="D263" s="37">
        <v>100</v>
      </c>
      <c r="E263" s="37">
        <v>3</v>
      </c>
      <c r="F263" s="13">
        <f t="shared" si="8"/>
        <v>0.03</v>
      </c>
      <c r="G263" s="53" t="s">
        <v>13</v>
      </c>
      <c r="H263" s="37" t="s">
        <v>7</v>
      </c>
      <c r="I263" s="37">
        <v>2010</v>
      </c>
      <c r="J263" s="37" t="s">
        <v>39</v>
      </c>
      <c r="K263" s="37" t="str">
        <f t="shared" si="9"/>
        <v>Ft. Hoskins2010</v>
      </c>
    </row>
    <row r="264" spans="1:11" x14ac:dyDescent="0.25">
      <c r="A264" s="37">
        <v>310</v>
      </c>
      <c r="B264" s="37">
        <v>9</v>
      </c>
      <c r="C264" s="37" t="s">
        <v>7</v>
      </c>
      <c r="D264" s="32">
        <v>100</v>
      </c>
      <c r="E264" s="37">
        <v>5</v>
      </c>
      <c r="F264" s="13">
        <f t="shared" si="8"/>
        <v>0.05</v>
      </c>
      <c r="G264" s="13" t="s">
        <v>13</v>
      </c>
      <c r="H264" s="37" t="s">
        <v>7</v>
      </c>
      <c r="I264" s="37">
        <v>2010</v>
      </c>
      <c r="J264" s="37" t="s">
        <v>39</v>
      </c>
      <c r="K264" s="37" t="str">
        <f t="shared" si="9"/>
        <v>Ft. Hoskins2010</v>
      </c>
    </row>
    <row r="265" spans="1:11" x14ac:dyDescent="0.25">
      <c r="A265" s="37">
        <v>311</v>
      </c>
      <c r="B265" s="37">
        <v>11</v>
      </c>
      <c r="C265" s="37" t="s">
        <v>7</v>
      </c>
      <c r="D265" s="32">
        <v>100</v>
      </c>
      <c r="E265" s="37">
        <v>1</v>
      </c>
      <c r="F265" s="13">
        <f t="shared" si="8"/>
        <v>0.01</v>
      </c>
      <c r="G265" s="13" t="s">
        <v>13</v>
      </c>
      <c r="H265" s="37" t="s">
        <v>7</v>
      </c>
      <c r="I265" s="37">
        <v>2010</v>
      </c>
      <c r="J265" s="37" t="s">
        <v>39</v>
      </c>
      <c r="K265" s="37" t="str">
        <f t="shared" si="9"/>
        <v>Ft. Hoskins2010</v>
      </c>
    </row>
    <row r="266" spans="1:11" x14ac:dyDescent="0.25">
      <c r="A266" s="37">
        <v>312</v>
      </c>
      <c r="B266" s="37">
        <v>16</v>
      </c>
      <c r="C266" s="37" t="s">
        <v>7</v>
      </c>
      <c r="D266" s="32">
        <v>100</v>
      </c>
      <c r="E266" s="37">
        <v>7</v>
      </c>
      <c r="F266" s="13">
        <f t="shared" si="8"/>
        <v>7.0000000000000007E-2</v>
      </c>
      <c r="G266" s="13" t="s">
        <v>13</v>
      </c>
      <c r="H266" s="37" t="s">
        <v>7</v>
      </c>
      <c r="I266" s="37">
        <v>2010</v>
      </c>
      <c r="J266" s="37" t="s">
        <v>39</v>
      </c>
      <c r="K266" s="37" t="str">
        <f t="shared" si="9"/>
        <v>Ft. Hoskins2010</v>
      </c>
    </row>
    <row r="267" spans="1:11" x14ac:dyDescent="0.25">
      <c r="A267" s="37">
        <v>313</v>
      </c>
      <c r="B267" s="37">
        <v>20</v>
      </c>
      <c r="C267" s="37" t="s">
        <v>7</v>
      </c>
      <c r="D267" s="37">
        <v>100</v>
      </c>
      <c r="E267" s="37">
        <v>15</v>
      </c>
      <c r="F267" s="13">
        <f t="shared" si="8"/>
        <v>0.15</v>
      </c>
      <c r="G267" s="53" t="s">
        <v>13</v>
      </c>
      <c r="H267" s="37" t="s">
        <v>7</v>
      </c>
      <c r="I267" s="37">
        <v>2010</v>
      </c>
      <c r="J267" s="37" t="s">
        <v>39</v>
      </c>
      <c r="K267" s="37" t="str">
        <f t="shared" si="9"/>
        <v>Ft. Hoskins2010</v>
      </c>
    </row>
    <row r="268" spans="1:11" x14ac:dyDescent="0.25">
      <c r="A268" s="37">
        <v>314</v>
      </c>
      <c r="B268" s="37">
        <v>21</v>
      </c>
      <c r="C268" s="37" t="s">
        <v>7</v>
      </c>
      <c r="D268" s="32">
        <v>100</v>
      </c>
      <c r="E268" s="37">
        <v>11</v>
      </c>
      <c r="F268" s="13">
        <f t="shared" si="8"/>
        <v>0.11</v>
      </c>
      <c r="G268" s="53" t="s">
        <v>13</v>
      </c>
      <c r="H268" s="37" t="s">
        <v>7</v>
      </c>
      <c r="I268" s="37">
        <v>2010</v>
      </c>
      <c r="J268" s="37" t="s">
        <v>39</v>
      </c>
      <c r="K268" s="37" t="str">
        <f t="shared" si="9"/>
        <v>Ft. Hoskins2010</v>
      </c>
    </row>
    <row r="269" spans="1:11" x14ac:dyDescent="0.25">
      <c r="A269" s="37">
        <v>315</v>
      </c>
      <c r="B269" s="37">
        <v>25</v>
      </c>
      <c r="C269" s="37" t="s">
        <v>7</v>
      </c>
      <c r="D269" s="32">
        <v>100</v>
      </c>
      <c r="E269" s="37">
        <v>8</v>
      </c>
      <c r="F269" s="13">
        <f t="shared" si="8"/>
        <v>0.08</v>
      </c>
      <c r="G269" s="13" t="s">
        <v>13</v>
      </c>
      <c r="H269" s="37" t="s">
        <v>7</v>
      </c>
      <c r="I269" s="37">
        <v>2010</v>
      </c>
      <c r="J269" s="37" t="s">
        <v>39</v>
      </c>
      <c r="K269" s="37" t="str">
        <f t="shared" si="9"/>
        <v>Ft. Hoskins2010</v>
      </c>
    </row>
    <row r="270" spans="1:11" x14ac:dyDescent="0.25">
      <c r="A270" s="37">
        <v>316</v>
      </c>
      <c r="B270" s="37">
        <v>30</v>
      </c>
      <c r="C270" s="37" t="s">
        <v>7</v>
      </c>
      <c r="D270" s="32">
        <v>100</v>
      </c>
      <c r="E270" s="37">
        <v>11</v>
      </c>
      <c r="F270" s="13">
        <f t="shared" si="8"/>
        <v>0.11</v>
      </c>
      <c r="G270" s="13" t="s">
        <v>13</v>
      </c>
      <c r="H270" s="37" t="s">
        <v>7</v>
      </c>
      <c r="I270" s="37">
        <v>2010</v>
      </c>
      <c r="J270" s="37" t="s">
        <v>39</v>
      </c>
      <c r="K270" s="37" t="str">
        <f t="shared" si="9"/>
        <v>Ft. Hoskins2010</v>
      </c>
    </row>
    <row r="271" spans="1:11" x14ac:dyDescent="0.25">
      <c r="A271" s="37">
        <v>317</v>
      </c>
      <c r="B271" s="37">
        <v>32</v>
      </c>
      <c r="C271" s="37" t="s">
        <v>7</v>
      </c>
      <c r="D271" s="37">
        <v>100</v>
      </c>
      <c r="E271" s="37">
        <v>5</v>
      </c>
      <c r="F271" s="13">
        <f t="shared" si="8"/>
        <v>0.05</v>
      </c>
      <c r="G271" s="13" t="s">
        <v>13</v>
      </c>
      <c r="H271" s="37" t="s">
        <v>7</v>
      </c>
      <c r="I271" s="37">
        <v>2010</v>
      </c>
      <c r="J271" s="37" t="s">
        <v>39</v>
      </c>
      <c r="K271" s="37" t="str">
        <f t="shared" si="9"/>
        <v>Ft. Hoskins2010</v>
      </c>
    </row>
    <row r="272" spans="1:11" x14ac:dyDescent="0.25">
      <c r="A272" s="37">
        <v>318</v>
      </c>
      <c r="B272" s="37">
        <v>33</v>
      </c>
      <c r="C272" s="37" t="s">
        <v>7</v>
      </c>
      <c r="D272" s="32">
        <v>100</v>
      </c>
      <c r="E272" s="37">
        <v>33</v>
      </c>
      <c r="F272" s="13">
        <f t="shared" si="8"/>
        <v>0.33</v>
      </c>
      <c r="G272" s="53" t="s">
        <v>13</v>
      </c>
      <c r="H272" s="37" t="s">
        <v>7</v>
      </c>
      <c r="I272" s="37">
        <v>2010</v>
      </c>
      <c r="J272" s="37" t="s">
        <v>39</v>
      </c>
      <c r="K272" s="37" t="str">
        <f t="shared" si="9"/>
        <v>Ft. Hoskins2010</v>
      </c>
    </row>
    <row r="273" spans="1:11" x14ac:dyDescent="0.25">
      <c r="A273" s="37">
        <v>319</v>
      </c>
      <c r="B273" s="37">
        <v>37</v>
      </c>
      <c r="C273" s="37" t="s">
        <v>7</v>
      </c>
      <c r="D273" s="32">
        <v>100</v>
      </c>
      <c r="E273" s="37">
        <v>15</v>
      </c>
      <c r="F273" s="13">
        <f t="shared" si="8"/>
        <v>0.15</v>
      </c>
      <c r="G273" s="53" t="s">
        <v>13</v>
      </c>
      <c r="H273" s="37" t="s">
        <v>7</v>
      </c>
      <c r="I273" s="37">
        <v>2010</v>
      </c>
      <c r="J273" s="37" t="s">
        <v>39</v>
      </c>
      <c r="K273" s="37" t="str">
        <f t="shared" si="9"/>
        <v>Ft. Hoskins2010</v>
      </c>
    </row>
    <row r="274" spans="1:11" x14ac:dyDescent="0.25">
      <c r="A274" s="37">
        <v>320</v>
      </c>
      <c r="B274" s="37">
        <v>38</v>
      </c>
      <c r="C274" s="37" t="s">
        <v>7</v>
      </c>
      <c r="D274" s="32">
        <v>100</v>
      </c>
      <c r="E274" s="37">
        <v>17</v>
      </c>
      <c r="F274" s="13">
        <f t="shared" si="8"/>
        <v>0.17</v>
      </c>
      <c r="G274" s="13" t="s">
        <v>13</v>
      </c>
      <c r="H274" s="37" t="s">
        <v>7</v>
      </c>
      <c r="I274" s="37">
        <v>2010</v>
      </c>
      <c r="J274" s="37" t="s">
        <v>39</v>
      </c>
      <c r="K274" s="37" t="str">
        <f t="shared" si="9"/>
        <v>Ft. Hoskins2010</v>
      </c>
    </row>
    <row r="275" spans="1:11" x14ac:dyDescent="0.25">
      <c r="A275" s="37">
        <v>321</v>
      </c>
      <c r="B275" s="37">
        <v>39</v>
      </c>
      <c r="C275" s="37" t="s">
        <v>7</v>
      </c>
      <c r="D275" s="37">
        <v>100</v>
      </c>
      <c r="E275" s="37">
        <v>6</v>
      </c>
      <c r="F275" s="13">
        <f t="shared" si="8"/>
        <v>0.06</v>
      </c>
      <c r="G275" s="13" t="s">
        <v>13</v>
      </c>
      <c r="H275" s="37" t="s">
        <v>7</v>
      </c>
      <c r="I275" s="37">
        <v>2010</v>
      </c>
      <c r="J275" s="37" t="s">
        <v>39</v>
      </c>
      <c r="K275" s="37" t="str">
        <f t="shared" si="9"/>
        <v>Ft. Hoskins2010</v>
      </c>
    </row>
    <row r="276" spans="1:11" x14ac:dyDescent="0.25">
      <c r="A276" s="37">
        <v>322</v>
      </c>
      <c r="B276" s="37">
        <v>40</v>
      </c>
      <c r="C276" s="37" t="s">
        <v>7</v>
      </c>
      <c r="D276" s="32">
        <v>100</v>
      </c>
      <c r="E276" s="37">
        <v>15</v>
      </c>
      <c r="F276" s="13">
        <f t="shared" ref="F276:F339" si="10">E276/D276</f>
        <v>0.15</v>
      </c>
      <c r="G276" s="13" t="s">
        <v>13</v>
      </c>
      <c r="H276" s="37" t="s">
        <v>7</v>
      </c>
      <c r="I276" s="37">
        <v>2010</v>
      </c>
      <c r="J276" s="37" t="s">
        <v>39</v>
      </c>
      <c r="K276" s="37" t="str">
        <f t="shared" ref="K276:K321" si="11">CONCATENATE(J276,I276)</f>
        <v>Ft. Hoskins2010</v>
      </c>
    </row>
    <row r="277" spans="1:11" x14ac:dyDescent="0.25">
      <c r="A277" s="37">
        <v>323</v>
      </c>
      <c r="B277" s="37">
        <v>42</v>
      </c>
      <c r="C277" s="37" t="s">
        <v>7</v>
      </c>
      <c r="D277" s="32">
        <v>100</v>
      </c>
      <c r="E277" s="37">
        <v>34</v>
      </c>
      <c r="F277" s="13">
        <f t="shared" si="10"/>
        <v>0.34</v>
      </c>
      <c r="G277" s="53" t="s">
        <v>13</v>
      </c>
      <c r="H277" s="37" t="s">
        <v>7</v>
      </c>
      <c r="I277" s="37">
        <v>2010</v>
      </c>
      <c r="J277" s="37" t="s">
        <v>39</v>
      </c>
      <c r="K277" s="37" t="str">
        <f t="shared" si="11"/>
        <v>Ft. Hoskins2010</v>
      </c>
    </row>
    <row r="278" spans="1:11" x14ac:dyDescent="0.25">
      <c r="A278" s="37">
        <v>324</v>
      </c>
      <c r="B278" s="37">
        <v>43</v>
      </c>
      <c r="C278" s="37" t="s">
        <v>7</v>
      </c>
      <c r="D278" s="32">
        <v>100</v>
      </c>
      <c r="E278" s="37">
        <v>35</v>
      </c>
      <c r="F278" s="13">
        <f t="shared" si="10"/>
        <v>0.35</v>
      </c>
      <c r="G278" s="53" t="s">
        <v>13</v>
      </c>
      <c r="H278" s="37" t="s">
        <v>7</v>
      </c>
      <c r="I278" s="37">
        <v>2010</v>
      </c>
      <c r="J278" s="37" t="s">
        <v>39</v>
      </c>
      <c r="K278" s="37" t="str">
        <f t="shared" si="11"/>
        <v>Ft. Hoskins2010</v>
      </c>
    </row>
    <row r="279" spans="1:11" x14ac:dyDescent="0.25">
      <c r="A279" s="37">
        <v>325</v>
      </c>
      <c r="B279" s="37">
        <v>44</v>
      </c>
      <c r="C279" s="37" t="s">
        <v>7</v>
      </c>
      <c r="D279" s="37">
        <v>100</v>
      </c>
      <c r="E279" s="37">
        <v>27</v>
      </c>
      <c r="F279" s="13">
        <f t="shared" si="10"/>
        <v>0.27</v>
      </c>
      <c r="G279" s="13" t="s">
        <v>13</v>
      </c>
      <c r="H279" s="37" t="s">
        <v>7</v>
      </c>
      <c r="I279" s="37">
        <v>2010</v>
      </c>
      <c r="J279" s="37" t="s">
        <v>39</v>
      </c>
      <c r="K279" s="37" t="str">
        <f t="shared" si="11"/>
        <v>Ft. Hoskins2010</v>
      </c>
    </row>
    <row r="280" spans="1:11" x14ac:dyDescent="0.25">
      <c r="A280" s="37">
        <v>326</v>
      </c>
      <c r="B280" s="37">
        <v>49</v>
      </c>
      <c r="C280" s="37" t="s">
        <v>7</v>
      </c>
      <c r="D280" s="32">
        <v>100</v>
      </c>
      <c r="E280" s="37">
        <v>19</v>
      </c>
      <c r="F280" s="13">
        <f t="shared" si="10"/>
        <v>0.19</v>
      </c>
      <c r="G280" s="13" t="s">
        <v>13</v>
      </c>
      <c r="H280" s="37" t="s">
        <v>7</v>
      </c>
      <c r="I280" s="37">
        <v>2010</v>
      </c>
      <c r="J280" s="37" t="s">
        <v>39</v>
      </c>
      <c r="K280" s="37" t="str">
        <f t="shared" si="11"/>
        <v>Ft. Hoskins2010</v>
      </c>
    </row>
    <row r="281" spans="1:11" x14ac:dyDescent="0.25">
      <c r="A281" s="37">
        <v>327</v>
      </c>
      <c r="B281" s="37">
        <v>50</v>
      </c>
      <c r="C281" s="37" t="s">
        <v>7</v>
      </c>
      <c r="D281" s="32">
        <v>100</v>
      </c>
      <c r="E281" s="37">
        <v>21</v>
      </c>
      <c r="F281" s="13">
        <f t="shared" si="10"/>
        <v>0.21</v>
      </c>
      <c r="G281" s="13" t="s">
        <v>13</v>
      </c>
      <c r="H281" s="37" t="s">
        <v>7</v>
      </c>
      <c r="I281" s="37">
        <v>2010</v>
      </c>
      <c r="J281" s="37" t="s">
        <v>39</v>
      </c>
      <c r="K281" s="37" t="str">
        <f t="shared" si="11"/>
        <v>Ft. Hoskins2010</v>
      </c>
    </row>
    <row r="282" spans="1:11" x14ac:dyDescent="0.25">
      <c r="A282" s="37">
        <v>328</v>
      </c>
      <c r="B282" s="37">
        <v>2</v>
      </c>
      <c r="C282" s="37" t="s">
        <v>8</v>
      </c>
      <c r="D282" s="32">
        <v>100</v>
      </c>
      <c r="E282" s="37">
        <v>27</v>
      </c>
      <c r="F282" s="13">
        <f t="shared" si="10"/>
        <v>0.27</v>
      </c>
      <c r="G282" s="53" t="s">
        <v>13</v>
      </c>
      <c r="H282" s="37" t="s">
        <v>7</v>
      </c>
      <c r="I282" s="37">
        <v>2010</v>
      </c>
      <c r="J282" s="37" t="s">
        <v>33</v>
      </c>
      <c r="K282" s="37" t="str">
        <f t="shared" si="11"/>
        <v>Pigeon Butte2010</v>
      </c>
    </row>
    <row r="283" spans="1:11" x14ac:dyDescent="0.25">
      <c r="A283" s="37">
        <v>329</v>
      </c>
      <c r="B283" s="37">
        <v>3</v>
      </c>
      <c r="C283" s="37" t="s">
        <v>8</v>
      </c>
      <c r="D283" s="37">
        <v>100</v>
      </c>
      <c r="E283" s="37">
        <v>42</v>
      </c>
      <c r="F283" s="13">
        <f t="shared" si="10"/>
        <v>0.42</v>
      </c>
      <c r="G283" s="53" t="s">
        <v>13</v>
      </c>
      <c r="H283" s="37" t="s">
        <v>7</v>
      </c>
      <c r="I283" s="37">
        <v>2010</v>
      </c>
      <c r="J283" s="37" t="s">
        <v>33</v>
      </c>
      <c r="K283" s="37" t="str">
        <f t="shared" si="11"/>
        <v>Pigeon Butte2010</v>
      </c>
    </row>
    <row r="284" spans="1:11" x14ac:dyDescent="0.25">
      <c r="A284" s="37">
        <v>330</v>
      </c>
      <c r="B284" s="37">
        <v>5</v>
      </c>
      <c r="C284" s="37" t="s">
        <v>8</v>
      </c>
      <c r="D284" s="32">
        <v>100</v>
      </c>
      <c r="E284" s="37">
        <v>41</v>
      </c>
      <c r="F284" s="13">
        <f t="shared" si="10"/>
        <v>0.41</v>
      </c>
      <c r="G284" s="13" t="s">
        <v>13</v>
      </c>
      <c r="H284" s="37" t="s">
        <v>7</v>
      </c>
      <c r="I284" s="37">
        <v>2010</v>
      </c>
      <c r="J284" s="37" t="s">
        <v>33</v>
      </c>
      <c r="K284" s="37" t="str">
        <f t="shared" si="11"/>
        <v>Pigeon Butte2010</v>
      </c>
    </row>
    <row r="285" spans="1:11" x14ac:dyDescent="0.25">
      <c r="A285" s="37">
        <v>331</v>
      </c>
      <c r="B285" s="37">
        <v>6</v>
      </c>
      <c r="C285" s="37" t="s">
        <v>8</v>
      </c>
      <c r="D285" s="32">
        <v>100</v>
      </c>
      <c r="E285" s="37">
        <v>11</v>
      </c>
      <c r="F285" s="13">
        <f t="shared" si="10"/>
        <v>0.11</v>
      </c>
      <c r="G285" s="13" t="s">
        <v>13</v>
      </c>
      <c r="H285" s="37" t="s">
        <v>7</v>
      </c>
      <c r="I285" s="37">
        <v>2010</v>
      </c>
      <c r="J285" s="37" t="s">
        <v>33</v>
      </c>
      <c r="K285" s="37" t="str">
        <f t="shared" si="11"/>
        <v>Pigeon Butte2010</v>
      </c>
    </row>
    <row r="286" spans="1:11" x14ac:dyDescent="0.25">
      <c r="A286" s="37">
        <v>332</v>
      </c>
      <c r="B286" s="37">
        <v>9</v>
      </c>
      <c r="C286" s="37" t="s">
        <v>8</v>
      </c>
      <c r="D286" s="32">
        <v>100</v>
      </c>
      <c r="E286" s="37">
        <v>27</v>
      </c>
      <c r="F286" s="13">
        <f t="shared" si="10"/>
        <v>0.27</v>
      </c>
      <c r="G286" s="13" t="s">
        <v>13</v>
      </c>
      <c r="H286" s="37" t="s">
        <v>7</v>
      </c>
      <c r="I286" s="37">
        <v>2010</v>
      </c>
      <c r="J286" s="37" t="s">
        <v>33</v>
      </c>
      <c r="K286" s="37" t="str">
        <f t="shared" si="11"/>
        <v>Pigeon Butte2010</v>
      </c>
    </row>
    <row r="287" spans="1:11" x14ac:dyDescent="0.25">
      <c r="A287" s="37">
        <v>333</v>
      </c>
      <c r="B287" s="37">
        <v>12</v>
      </c>
      <c r="C287" s="37" t="s">
        <v>8</v>
      </c>
      <c r="D287" s="37">
        <v>100</v>
      </c>
      <c r="E287" s="37">
        <v>21</v>
      </c>
      <c r="F287" s="13">
        <f t="shared" si="10"/>
        <v>0.21</v>
      </c>
      <c r="G287" s="53" t="s">
        <v>13</v>
      </c>
      <c r="H287" s="37" t="s">
        <v>7</v>
      </c>
      <c r="I287" s="37">
        <v>2010</v>
      </c>
      <c r="J287" s="37" t="s">
        <v>33</v>
      </c>
      <c r="K287" s="37" t="str">
        <f t="shared" si="11"/>
        <v>Pigeon Butte2010</v>
      </c>
    </row>
    <row r="288" spans="1:11" x14ac:dyDescent="0.25">
      <c r="A288" s="37">
        <v>334</v>
      </c>
      <c r="B288" s="37">
        <v>17</v>
      </c>
      <c r="C288" s="37" t="s">
        <v>8</v>
      </c>
      <c r="D288" s="32">
        <v>100</v>
      </c>
      <c r="E288" s="37">
        <v>14</v>
      </c>
      <c r="F288" s="13">
        <f t="shared" si="10"/>
        <v>0.14000000000000001</v>
      </c>
      <c r="G288" s="53" t="s">
        <v>13</v>
      </c>
      <c r="H288" s="37" t="s">
        <v>7</v>
      </c>
      <c r="I288" s="37">
        <v>2010</v>
      </c>
      <c r="J288" s="37" t="s">
        <v>33</v>
      </c>
      <c r="K288" s="37" t="str">
        <f t="shared" si="11"/>
        <v>Pigeon Butte2010</v>
      </c>
    </row>
    <row r="289" spans="1:11" x14ac:dyDescent="0.25">
      <c r="A289" s="37">
        <v>335</v>
      </c>
      <c r="B289" s="37">
        <v>18</v>
      </c>
      <c r="C289" s="37" t="s">
        <v>8</v>
      </c>
      <c r="D289" s="32">
        <v>100</v>
      </c>
      <c r="E289" s="37">
        <v>12</v>
      </c>
      <c r="F289" s="13">
        <f t="shared" si="10"/>
        <v>0.12</v>
      </c>
      <c r="G289" s="13" t="s">
        <v>13</v>
      </c>
      <c r="H289" s="37" t="s">
        <v>7</v>
      </c>
      <c r="I289" s="37">
        <v>2010</v>
      </c>
      <c r="J289" s="37" t="s">
        <v>33</v>
      </c>
      <c r="K289" s="37" t="str">
        <f t="shared" si="11"/>
        <v>Pigeon Butte2010</v>
      </c>
    </row>
    <row r="290" spans="1:11" x14ac:dyDescent="0.25">
      <c r="A290" s="37">
        <v>336</v>
      </c>
      <c r="B290" s="37">
        <v>24</v>
      </c>
      <c r="C290" s="37" t="s">
        <v>8</v>
      </c>
      <c r="D290" s="32">
        <v>100</v>
      </c>
      <c r="E290" s="37">
        <v>37</v>
      </c>
      <c r="F290" s="13">
        <f t="shared" si="10"/>
        <v>0.37</v>
      </c>
      <c r="G290" s="13" t="s">
        <v>13</v>
      </c>
      <c r="H290" s="37" t="s">
        <v>7</v>
      </c>
      <c r="I290" s="37">
        <v>2010</v>
      </c>
      <c r="J290" s="37" t="s">
        <v>33</v>
      </c>
      <c r="K290" s="37" t="str">
        <f t="shared" si="11"/>
        <v>Pigeon Butte2010</v>
      </c>
    </row>
    <row r="291" spans="1:11" x14ac:dyDescent="0.25">
      <c r="A291" s="37">
        <v>337</v>
      </c>
      <c r="B291" s="37">
        <v>26</v>
      </c>
      <c r="C291" s="37" t="s">
        <v>8</v>
      </c>
      <c r="D291" s="37">
        <v>100</v>
      </c>
      <c r="E291" s="37">
        <v>21</v>
      </c>
      <c r="F291" s="13">
        <f t="shared" si="10"/>
        <v>0.21</v>
      </c>
      <c r="G291" s="13" t="s">
        <v>13</v>
      </c>
      <c r="H291" s="37" t="s">
        <v>7</v>
      </c>
      <c r="I291" s="37">
        <v>2010</v>
      </c>
      <c r="J291" s="37" t="s">
        <v>33</v>
      </c>
      <c r="K291" s="37" t="str">
        <f t="shared" si="11"/>
        <v>Pigeon Butte2010</v>
      </c>
    </row>
    <row r="292" spans="1:11" x14ac:dyDescent="0.25">
      <c r="A292" s="37">
        <v>338</v>
      </c>
      <c r="B292" s="37">
        <v>27</v>
      </c>
      <c r="C292" s="37" t="s">
        <v>8</v>
      </c>
      <c r="D292" s="32">
        <v>100</v>
      </c>
      <c r="E292" s="37">
        <v>17</v>
      </c>
      <c r="F292" s="13">
        <f t="shared" si="10"/>
        <v>0.17</v>
      </c>
      <c r="G292" s="53" t="s">
        <v>13</v>
      </c>
      <c r="H292" s="37" t="s">
        <v>7</v>
      </c>
      <c r="I292" s="37">
        <v>2010</v>
      </c>
      <c r="J292" s="37" t="s">
        <v>33</v>
      </c>
      <c r="K292" s="37" t="str">
        <f t="shared" si="11"/>
        <v>Pigeon Butte2010</v>
      </c>
    </row>
    <row r="293" spans="1:11" x14ac:dyDescent="0.25">
      <c r="A293" s="37">
        <v>339</v>
      </c>
      <c r="B293" s="37">
        <v>28</v>
      </c>
      <c r="C293" s="37" t="s">
        <v>8</v>
      </c>
      <c r="D293" s="32">
        <v>100</v>
      </c>
      <c r="E293" s="37">
        <v>24</v>
      </c>
      <c r="F293" s="13">
        <f t="shared" si="10"/>
        <v>0.24</v>
      </c>
      <c r="G293" s="53" t="s">
        <v>13</v>
      </c>
      <c r="H293" s="37" t="s">
        <v>7</v>
      </c>
      <c r="I293" s="37">
        <v>2010</v>
      </c>
      <c r="J293" s="37" t="s">
        <v>33</v>
      </c>
      <c r="K293" s="37" t="str">
        <f t="shared" si="11"/>
        <v>Pigeon Butte2010</v>
      </c>
    </row>
    <row r="294" spans="1:11" x14ac:dyDescent="0.25">
      <c r="A294" s="37">
        <v>340</v>
      </c>
      <c r="B294" s="37">
        <v>32</v>
      </c>
      <c r="C294" s="37" t="s">
        <v>8</v>
      </c>
      <c r="D294" s="32">
        <v>100</v>
      </c>
      <c r="E294" s="37">
        <v>39</v>
      </c>
      <c r="F294" s="13">
        <f t="shared" si="10"/>
        <v>0.39</v>
      </c>
      <c r="G294" s="13" t="s">
        <v>13</v>
      </c>
      <c r="H294" s="37" t="s">
        <v>7</v>
      </c>
      <c r="I294" s="37">
        <v>2010</v>
      </c>
      <c r="J294" s="37" t="s">
        <v>33</v>
      </c>
      <c r="K294" s="37" t="str">
        <f t="shared" si="11"/>
        <v>Pigeon Butte2010</v>
      </c>
    </row>
    <row r="295" spans="1:11" x14ac:dyDescent="0.25">
      <c r="A295" s="37">
        <v>341</v>
      </c>
      <c r="B295" s="37">
        <v>35</v>
      </c>
      <c r="C295" s="37" t="s">
        <v>8</v>
      </c>
      <c r="D295" s="37">
        <v>100</v>
      </c>
      <c r="E295" s="37">
        <v>20</v>
      </c>
      <c r="F295" s="13">
        <f t="shared" si="10"/>
        <v>0.2</v>
      </c>
      <c r="G295" s="13" t="s">
        <v>13</v>
      </c>
      <c r="H295" s="37" t="s">
        <v>7</v>
      </c>
      <c r="I295" s="37">
        <v>2010</v>
      </c>
      <c r="J295" s="37" t="s">
        <v>33</v>
      </c>
      <c r="K295" s="37" t="str">
        <f t="shared" si="11"/>
        <v>Pigeon Butte2010</v>
      </c>
    </row>
    <row r="296" spans="1:11" x14ac:dyDescent="0.25">
      <c r="A296" s="37">
        <v>342</v>
      </c>
      <c r="B296" s="37">
        <v>39</v>
      </c>
      <c r="C296" s="37" t="s">
        <v>8</v>
      </c>
      <c r="D296" s="32">
        <v>100</v>
      </c>
      <c r="E296" s="37">
        <v>49</v>
      </c>
      <c r="F296" s="13">
        <f t="shared" si="10"/>
        <v>0.49</v>
      </c>
      <c r="G296" s="13" t="s">
        <v>13</v>
      </c>
      <c r="H296" s="37" t="s">
        <v>7</v>
      </c>
      <c r="I296" s="37">
        <v>2010</v>
      </c>
      <c r="J296" s="37" t="s">
        <v>33</v>
      </c>
      <c r="K296" s="37" t="str">
        <f t="shared" si="11"/>
        <v>Pigeon Butte2010</v>
      </c>
    </row>
    <row r="297" spans="1:11" x14ac:dyDescent="0.25">
      <c r="A297" s="37">
        <v>343</v>
      </c>
      <c r="B297" s="37">
        <v>42</v>
      </c>
      <c r="C297" s="37" t="s">
        <v>8</v>
      </c>
      <c r="D297" s="32">
        <v>100</v>
      </c>
      <c r="E297" s="37">
        <v>26</v>
      </c>
      <c r="F297" s="13">
        <f t="shared" si="10"/>
        <v>0.26</v>
      </c>
      <c r="G297" s="53" t="s">
        <v>13</v>
      </c>
      <c r="H297" s="37" t="s">
        <v>7</v>
      </c>
      <c r="I297" s="37">
        <v>2010</v>
      </c>
      <c r="J297" s="37" t="s">
        <v>33</v>
      </c>
      <c r="K297" s="37" t="str">
        <f t="shared" si="11"/>
        <v>Pigeon Butte2010</v>
      </c>
    </row>
    <row r="298" spans="1:11" x14ac:dyDescent="0.25">
      <c r="A298" s="37">
        <v>344</v>
      </c>
      <c r="B298" s="37">
        <v>43</v>
      </c>
      <c r="C298" s="37" t="s">
        <v>8</v>
      </c>
      <c r="D298" s="32">
        <v>100</v>
      </c>
      <c r="E298" s="37">
        <v>48</v>
      </c>
      <c r="F298" s="13">
        <f t="shared" si="10"/>
        <v>0.48</v>
      </c>
      <c r="G298" s="53" t="s">
        <v>13</v>
      </c>
      <c r="H298" s="37" t="s">
        <v>7</v>
      </c>
      <c r="I298" s="37">
        <v>2010</v>
      </c>
      <c r="J298" s="37" t="s">
        <v>33</v>
      </c>
      <c r="K298" s="37" t="str">
        <f t="shared" si="11"/>
        <v>Pigeon Butte2010</v>
      </c>
    </row>
    <row r="299" spans="1:11" x14ac:dyDescent="0.25">
      <c r="A299" s="37">
        <v>345</v>
      </c>
      <c r="B299" s="37">
        <v>44</v>
      </c>
      <c r="C299" s="37" t="s">
        <v>8</v>
      </c>
      <c r="D299" s="37">
        <v>100</v>
      </c>
      <c r="E299" s="37">
        <v>49</v>
      </c>
      <c r="F299" s="13">
        <f t="shared" si="10"/>
        <v>0.49</v>
      </c>
      <c r="G299" s="13" t="s">
        <v>13</v>
      </c>
      <c r="H299" s="37" t="s">
        <v>7</v>
      </c>
      <c r="I299" s="37">
        <v>2010</v>
      </c>
      <c r="J299" s="37" t="s">
        <v>33</v>
      </c>
      <c r="K299" s="37" t="str">
        <f t="shared" si="11"/>
        <v>Pigeon Butte2010</v>
      </c>
    </row>
    <row r="300" spans="1:11" x14ac:dyDescent="0.25">
      <c r="A300" s="37">
        <v>346</v>
      </c>
      <c r="B300" s="37">
        <v>45</v>
      </c>
      <c r="C300" s="37" t="s">
        <v>8</v>
      </c>
      <c r="D300" s="32">
        <v>100</v>
      </c>
      <c r="E300" s="37">
        <v>11</v>
      </c>
      <c r="F300" s="13">
        <f t="shared" si="10"/>
        <v>0.11</v>
      </c>
      <c r="G300" s="13" t="s">
        <v>13</v>
      </c>
      <c r="H300" s="37" t="s">
        <v>7</v>
      </c>
      <c r="I300" s="37">
        <v>2010</v>
      </c>
      <c r="J300" s="37" t="s">
        <v>33</v>
      </c>
      <c r="K300" s="37" t="str">
        <f t="shared" si="11"/>
        <v>Pigeon Butte2010</v>
      </c>
    </row>
    <row r="301" spans="1:11" x14ac:dyDescent="0.25">
      <c r="A301" s="37">
        <v>347</v>
      </c>
      <c r="B301" s="37">
        <v>46</v>
      </c>
      <c r="C301" s="37" t="s">
        <v>8</v>
      </c>
      <c r="D301" s="32">
        <v>100</v>
      </c>
      <c r="E301" s="37">
        <v>24</v>
      </c>
      <c r="F301" s="13">
        <f t="shared" si="10"/>
        <v>0.24</v>
      </c>
      <c r="G301" s="13" t="s">
        <v>13</v>
      </c>
      <c r="H301" s="37" t="s">
        <v>7</v>
      </c>
      <c r="I301" s="37">
        <v>2010</v>
      </c>
      <c r="J301" s="37" t="s">
        <v>33</v>
      </c>
      <c r="K301" s="37" t="str">
        <f t="shared" si="11"/>
        <v>Pigeon Butte2010</v>
      </c>
    </row>
    <row r="302" spans="1:11" x14ac:dyDescent="0.25">
      <c r="A302" s="37">
        <v>348</v>
      </c>
      <c r="B302" s="37">
        <v>2</v>
      </c>
      <c r="C302" s="37" t="s">
        <v>7</v>
      </c>
      <c r="D302" s="32">
        <v>100</v>
      </c>
      <c r="E302" s="37">
        <v>3</v>
      </c>
      <c r="F302" s="13">
        <f t="shared" si="10"/>
        <v>0.03</v>
      </c>
      <c r="G302" s="53" t="s">
        <v>13</v>
      </c>
      <c r="H302" s="37" t="s">
        <v>7</v>
      </c>
      <c r="I302" s="37">
        <v>2010</v>
      </c>
      <c r="J302" s="37" t="s">
        <v>33</v>
      </c>
      <c r="K302" s="37" t="str">
        <f t="shared" si="11"/>
        <v>Pigeon Butte2010</v>
      </c>
    </row>
    <row r="303" spans="1:11" x14ac:dyDescent="0.25">
      <c r="A303" s="37">
        <v>349</v>
      </c>
      <c r="B303" s="37">
        <v>3</v>
      </c>
      <c r="C303" s="37" t="s">
        <v>7</v>
      </c>
      <c r="D303" s="37">
        <v>100</v>
      </c>
      <c r="E303" s="37">
        <v>9</v>
      </c>
      <c r="F303" s="13">
        <f t="shared" si="10"/>
        <v>0.09</v>
      </c>
      <c r="G303" s="53" t="s">
        <v>13</v>
      </c>
      <c r="H303" s="37" t="s">
        <v>7</v>
      </c>
      <c r="I303" s="37">
        <v>2010</v>
      </c>
      <c r="J303" s="37" t="s">
        <v>33</v>
      </c>
      <c r="K303" s="37" t="str">
        <f t="shared" si="11"/>
        <v>Pigeon Butte2010</v>
      </c>
    </row>
    <row r="304" spans="1:11" x14ac:dyDescent="0.25">
      <c r="A304" s="37">
        <v>350</v>
      </c>
      <c r="B304" s="37">
        <v>5</v>
      </c>
      <c r="C304" s="37" t="s">
        <v>7</v>
      </c>
      <c r="D304" s="32">
        <v>100</v>
      </c>
      <c r="E304" s="37">
        <v>34</v>
      </c>
      <c r="F304" s="13">
        <f t="shared" si="10"/>
        <v>0.34</v>
      </c>
      <c r="G304" s="13" t="s">
        <v>13</v>
      </c>
      <c r="H304" s="37" t="s">
        <v>7</v>
      </c>
      <c r="I304" s="37">
        <v>2010</v>
      </c>
      <c r="J304" s="37" t="s">
        <v>33</v>
      </c>
      <c r="K304" s="37" t="str">
        <f t="shared" si="11"/>
        <v>Pigeon Butte2010</v>
      </c>
    </row>
    <row r="305" spans="1:11" x14ac:dyDescent="0.25">
      <c r="A305" s="37">
        <v>351</v>
      </c>
      <c r="B305" s="37">
        <v>6</v>
      </c>
      <c r="C305" s="37" t="s">
        <v>7</v>
      </c>
      <c r="D305" s="32">
        <v>100</v>
      </c>
      <c r="E305" s="37">
        <v>8</v>
      </c>
      <c r="F305" s="13">
        <f t="shared" si="10"/>
        <v>0.08</v>
      </c>
      <c r="G305" s="13" t="s">
        <v>13</v>
      </c>
      <c r="H305" s="37" t="s">
        <v>7</v>
      </c>
      <c r="I305" s="37">
        <v>2010</v>
      </c>
      <c r="J305" s="37" t="s">
        <v>33</v>
      </c>
      <c r="K305" s="37" t="str">
        <f t="shared" si="11"/>
        <v>Pigeon Butte2010</v>
      </c>
    </row>
    <row r="306" spans="1:11" x14ac:dyDescent="0.25">
      <c r="A306" s="37">
        <v>352</v>
      </c>
      <c r="B306" s="37">
        <v>9</v>
      </c>
      <c r="C306" s="37" t="s">
        <v>7</v>
      </c>
      <c r="D306" s="32">
        <v>100</v>
      </c>
      <c r="E306" s="37">
        <v>9</v>
      </c>
      <c r="F306" s="13">
        <f t="shared" si="10"/>
        <v>0.09</v>
      </c>
      <c r="G306" s="13" t="s">
        <v>13</v>
      </c>
      <c r="H306" s="37" t="s">
        <v>7</v>
      </c>
      <c r="I306" s="37">
        <v>2010</v>
      </c>
      <c r="J306" s="37" t="s">
        <v>33</v>
      </c>
      <c r="K306" s="37" t="str">
        <f t="shared" si="11"/>
        <v>Pigeon Butte2010</v>
      </c>
    </row>
    <row r="307" spans="1:11" x14ac:dyDescent="0.25">
      <c r="A307" s="37">
        <v>353</v>
      </c>
      <c r="B307" s="37">
        <v>12</v>
      </c>
      <c r="C307" s="37" t="s">
        <v>7</v>
      </c>
      <c r="D307" s="37">
        <v>100</v>
      </c>
      <c r="E307" s="37">
        <v>7</v>
      </c>
      <c r="F307" s="13">
        <f t="shared" si="10"/>
        <v>7.0000000000000007E-2</v>
      </c>
      <c r="G307" s="53" t="s">
        <v>13</v>
      </c>
      <c r="H307" s="37" t="s">
        <v>7</v>
      </c>
      <c r="I307" s="37">
        <v>2010</v>
      </c>
      <c r="J307" s="37" t="s">
        <v>33</v>
      </c>
      <c r="K307" s="37" t="str">
        <f t="shared" si="11"/>
        <v>Pigeon Butte2010</v>
      </c>
    </row>
    <row r="308" spans="1:11" x14ac:dyDescent="0.25">
      <c r="A308" s="37">
        <v>354</v>
      </c>
      <c r="B308" s="37">
        <v>17</v>
      </c>
      <c r="C308" s="37" t="s">
        <v>7</v>
      </c>
      <c r="D308" s="32">
        <v>100</v>
      </c>
      <c r="E308" s="37">
        <v>15</v>
      </c>
      <c r="F308" s="13">
        <f t="shared" si="10"/>
        <v>0.15</v>
      </c>
      <c r="G308" s="53" t="s">
        <v>13</v>
      </c>
      <c r="H308" s="37" t="s">
        <v>7</v>
      </c>
      <c r="I308" s="37">
        <v>2010</v>
      </c>
      <c r="J308" s="37" t="s">
        <v>33</v>
      </c>
      <c r="K308" s="37" t="str">
        <f t="shared" si="11"/>
        <v>Pigeon Butte2010</v>
      </c>
    </row>
    <row r="309" spans="1:11" x14ac:dyDescent="0.25">
      <c r="A309" s="37">
        <v>355</v>
      </c>
      <c r="B309" s="37">
        <v>18</v>
      </c>
      <c r="C309" s="37" t="s">
        <v>7</v>
      </c>
      <c r="D309" s="32">
        <v>100</v>
      </c>
      <c r="E309" s="37">
        <v>5</v>
      </c>
      <c r="F309" s="13">
        <f t="shared" si="10"/>
        <v>0.05</v>
      </c>
      <c r="G309" s="13" t="s">
        <v>13</v>
      </c>
      <c r="H309" s="37" t="s">
        <v>7</v>
      </c>
      <c r="I309" s="37">
        <v>2010</v>
      </c>
      <c r="J309" s="37" t="s">
        <v>33</v>
      </c>
      <c r="K309" s="37" t="str">
        <f t="shared" si="11"/>
        <v>Pigeon Butte2010</v>
      </c>
    </row>
    <row r="310" spans="1:11" x14ac:dyDescent="0.25">
      <c r="A310" s="37">
        <v>356</v>
      </c>
      <c r="B310" s="37">
        <v>24</v>
      </c>
      <c r="C310" s="37" t="s">
        <v>7</v>
      </c>
      <c r="D310" s="32">
        <v>100</v>
      </c>
      <c r="E310" s="37">
        <v>14</v>
      </c>
      <c r="F310" s="13">
        <f t="shared" si="10"/>
        <v>0.14000000000000001</v>
      </c>
      <c r="G310" s="13" t="s">
        <v>13</v>
      </c>
      <c r="H310" s="37" t="s">
        <v>7</v>
      </c>
      <c r="I310" s="37">
        <v>2010</v>
      </c>
      <c r="J310" s="37" t="s">
        <v>33</v>
      </c>
      <c r="K310" s="37" t="str">
        <f t="shared" si="11"/>
        <v>Pigeon Butte2010</v>
      </c>
    </row>
    <row r="311" spans="1:11" x14ac:dyDescent="0.25">
      <c r="A311" s="37">
        <v>357</v>
      </c>
      <c r="B311" s="37">
        <v>26</v>
      </c>
      <c r="C311" s="37" t="s">
        <v>7</v>
      </c>
      <c r="D311" s="37">
        <v>100</v>
      </c>
      <c r="E311" s="37">
        <v>18</v>
      </c>
      <c r="F311" s="13">
        <f t="shared" si="10"/>
        <v>0.18</v>
      </c>
      <c r="G311" s="13" t="s">
        <v>13</v>
      </c>
      <c r="H311" s="37" t="s">
        <v>7</v>
      </c>
      <c r="I311" s="37">
        <v>2010</v>
      </c>
      <c r="J311" s="37" t="s">
        <v>33</v>
      </c>
      <c r="K311" s="37" t="str">
        <f t="shared" si="11"/>
        <v>Pigeon Butte2010</v>
      </c>
    </row>
    <row r="312" spans="1:11" x14ac:dyDescent="0.25">
      <c r="A312" s="37">
        <v>358</v>
      </c>
      <c r="B312" s="37">
        <v>27</v>
      </c>
      <c r="C312" s="37" t="s">
        <v>7</v>
      </c>
      <c r="D312" s="32">
        <v>100</v>
      </c>
      <c r="E312" s="37">
        <v>1</v>
      </c>
      <c r="F312" s="13">
        <f t="shared" si="10"/>
        <v>0.01</v>
      </c>
      <c r="G312" s="53" t="s">
        <v>13</v>
      </c>
      <c r="H312" s="37" t="s">
        <v>7</v>
      </c>
      <c r="I312" s="37">
        <v>2010</v>
      </c>
      <c r="J312" s="37" t="s">
        <v>33</v>
      </c>
      <c r="K312" s="37" t="str">
        <f t="shared" si="11"/>
        <v>Pigeon Butte2010</v>
      </c>
    </row>
    <row r="313" spans="1:11" x14ac:dyDescent="0.25">
      <c r="A313" s="37">
        <v>359</v>
      </c>
      <c r="B313" s="37">
        <v>28</v>
      </c>
      <c r="C313" s="37" t="s">
        <v>7</v>
      </c>
      <c r="D313" s="32">
        <v>100</v>
      </c>
      <c r="E313" s="37">
        <v>10</v>
      </c>
      <c r="F313" s="13">
        <f t="shared" si="10"/>
        <v>0.1</v>
      </c>
      <c r="G313" s="53" t="s">
        <v>13</v>
      </c>
      <c r="H313" s="37" t="s">
        <v>7</v>
      </c>
      <c r="I313" s="37">
        <v>2010</v>
      </c>
      <c r="J313" s="37" t="s">
        <v>33</v>
      </c>
      <c r="K313" s="37" t="str">
        <f t="shared" si="11"/>
        <v>Pigeon Butte2010</v>
      </c>
    </row>
    <row r="314" spans="1:11" x14ac:dyDescent="0.25">
      <c r="A314" s="37">
        <v>360</v>
      </c>
      <c r="B314" s="37">
        <v>32</v>
      </c>
      <c r="C314" s="37" t="s">
        <v>7</v>
      </c>
      <c r="D314" s="32">
        <v>100</v>
      </c>
      <c r="E314" s="37">
        <v>28</v>
      </c>
      <c r="F314" s="13">
        <f t="shared" si="10"/>
        <v>0.28000000000000003</v>
      </c>
      <c r="G314" s="13" t="s">
        <v>13</v>
      </c>
      <c r="H314" s="37" t="s">
        <v>7</v>
      </c>
      <c r="I314" s="37">
        <v>2010</v>
      </c>
      <c r="J314" s="37" t="s">
        <v>33</v>
      </c>
      <c r="K314" s="37" t="str">
        <f t="shared" si="11"/>
        <v>Pigeon Butte2010</v>
      </c>
    </row>
    <row r="315" spans="1:11" x14ac:dyDescent="0.25">
      <c r="A315" s="37">
        <v>361</v>
      </c>
      <c r="B315" s="37">
        <v>35</v>
      </c>
      <c r="C315" s="37" t="s">
        <v>7</v>
      </c>
      <c r="D315" s="37">
        <v>100</v>
      </c>
      <c r="E315" s="37">
        <v>5</v>
      </c>
      <c r="F315" s="13">
        <f t="shared" si="10"/>
        <v>0.05</v>
      </c>
      <c r="G315" s="13" t="s">
        <v>13</v>
      </c>
      <c r="H315" s="37" t="s">
        <v>7</v>
      </c>
      <c r="I315" s="37">
        <v>2010</v>
      </c>
      <c r="J315" s="37" t="s">
        <v>33</v>
      </c>
      <c r="K315" s="37" t="str">
        <f t="shared" si="11"/>
        <v>Pigeon Butte2010</v>
      </c>
    </row>
    <row r="316" spans="1:11" x14ac:dyDescent="0.25">
      <c r="A316" s="37">
        <v>362</v>
      </c>
      <c r="B316" s="37">
        <v>39</v>
      </c>
      <c r="C316" s="37" t="s">
        <v>7</v>
      </c>
      <c r="D316" s="32">
        <v>100</v>
      </c>
      <c r="E316" s="37">
        <v>30</v>
      </c>
      <c r="F316" s="13">
        <f t="shared" si="10"/>
        <v>0.3</v>
      </c>
      <c r="G316" s="13" t="s">
        <v>13</v>
      </c>
      <c r="H316" s="37" t="s">
        <v>7</v>
      </c>
      <c r="I316" s="37">
        <v>2010</v>
      </c>
      <c r="J316" s="37" t="s">
        <v>33</v>
      </c>
      <c r="K316" s="37" t="str">
        <f t="shared" si="11"/>
        <v>Pigeon Butte2010</v>
      </c>
    </row>
    <row r="317" spans="1:11" x14ac:dyDescent="0.25">
      <c r="A317" s="37">
        <v>363</v>
      </c>
      <c r="B317" s="37">
        <v>42</v>
      </c>
      <c r="C317" s="37" t="s">
        <v>7</v>
      </c>
      <c r="D317" s="32">
        <v>100</v>
      </c>
      <c r="E317" s="37">
        <v>4</v>
      </c>
      <c r="F317" s="13">
        <f t="shared" si="10"/>
        <v>0.04</v>
      </c>
      <c r="G317" s="53" t="s">
        <v>13</v>
      </c>
      <c r="H317" s="37" t="s">
        <v>7</v>
      </c>
      <c r="I317" s="37">
        <v>2010</v>
      </c>
      <c r="J317" s="37" t="s">
        <v>33</v>
      </c>
      <c r="K317" s="37" t="str">
        <f t="shared" si="11"/>
        <v>Pigeon Butte2010</v>
      </c>
    </row>
    <row r="318" spans="1:11" x14ac:dyDescent="0.25">
      <c r="A318" s="37">
        <v>364</v>
      </c>
      <c r="B318" s="37">
        <v>43</v>
      </c>
      <c r="C318" s="37" t="s">
        <v>7</v>
      </c>
      <c r="D318" s="32">
        <v>100</v>
      </c>
      <c r="E318" s="37">
        <v>30</v>
      </c>
      <c r="F318" s="13">
        <f t="shared" si="10"/>
        <v>0.3</v>
      </c>
      <c r="G318" s="53" t="s">
        <v>13</v>
      </c>
      <c r="H318" s="37" t="s">
        <v>7</v>
      </c>
      <c r="I318" s="37">
        <v>2010</v>
      </c>
      <c r="J318" s="37" t="s">
        <v>33</v>
      </c>
      <c r="K318" s="37" t="str">
        <f t="shared" si="11"/>
        <v>Pigeon Butte2010</v>
      </c>
    </row>
    <row r="319" spans="1:11" x14ac:dyDescent="0.25">
      <c r="A319" s="37">
        <v>365</v>
      </c>
      <c r="B319" s="37">
        <v>44</v>
      </c>
      <c r="C319" s="37" t="s">
        <v>7</v>
      </c>
      <c r="D319" s="37">
        <v>100</v>
      </c>
      <c r="E319" s="37">
        <v>18</v>
      </c>
      <c r="F319" s="13">
        <f t="shared" si="10"/>
        <v>0.18</v>
      </c>
      <c r="G319" s="13" t="s">
        <v>13</v>
      </c>
      <c r="H319" s="37" t="s">
        <v>7</v>
      </c>
      <c r="I319" s="37">
        <v>2010</v>
      </c>
      <c r="J319" s="37" t="s">
        <v>33</v>
      </c>
      <c r="K319" s="37" t="str">
        <f t="shared" si="11"/>
        <v>Pigeon Butte2010</v>
      </c>
    </row>
    <row r="320" spans="1:11" x14ac:dyDescent="0.25">
      <c r="A320" s="37">
        <v>366</v>
      </c>
      <c r="B320" s="37">
        <v>45</v>
      </c>
      <c r="C320" s="37" t="s">
        <v>7</v>
      </c>
      <c r="D320" s="32">
        <v>100</v>
      </c>
      <c r="E320" s="37">
        <v>4</v>
      </c>
      <c r="F320" s="13">
        <f t="shared" si="10"/>
        <v>0.04</v>
      </c>
      <c r="G320" s="13" t="s">
        <v>13</v>
      </c>
      <c r="H320" s="37" t="s">
        <v>7</v>
      </c>
      <c r="I320" s="37">
        <v>2010</v>
      </c>
      <c r="J320" s="37" t="s">
        <v>33</v>
      </c>
      <c r="K320" s="37" t="str">
        <f t="shared" si="11"/>
        <v>Pigeon Butte2010</v>
      </c>
    </row>
    <row r="321" spans="1:11" x14ac:dyDescent="0.25">
      <c r="A321" s="37">
        <v>367</v>
      </c>
      <c r="B321" s="37">
        <v>46</v>
      </c>
      <c r="C321" s="37" t="s">
        <v>7</v>
      </c>
      <c r="D321" s="32">
        <v>100</v>
      </c>
      <c r="E321" s="37">
        <v>4</v>
      </c>
      <c r="F321" s="13">
        <f t="shared" si="10"/>
        <v>0.04</v>
      </c>
      <c r="G321" s="13" t="s">
        <v>13</v>
      </c>
      <c r="H321" s="37" t="s">
        <v>7</v>
      </c>
      <c r="I321" s="37">
        <v>2010</v>
      </c>
      <c r="J321" s="37" t="s">
        <v>33</v>
      </c>
      <c r="K321" s="37" t="str">
        <f t="shared" si="11"/>
        <v>Pigeon Butte2010</v>
      </c>
    </row>
    <row r="322" spans="1:11" x14ac:dyDescent="0.25">
      <c r="A322" s="37">
        <v>368</v>
      </c>
      <c r="B322" s="44" t="s">
        <v>58</v>
      </c>
      <c r="C322" s="44" t="s">
        <v>8</v>
      </c>
      <c r="D322" s="37">
        <v>50</v>
      </c>
      <c r="E322" s="44">
        <v>3</v>
      </c>
      <c r="F322" s="28">
        <f t="shared" si="10"/>
        <v>0.06</v>
      </c>
      <c r="G322" s="37" t="s">
        <v>118</v>
      </c>
      <c r="H322" s="45" t="s">
        <v>7</v>
      </c>
      <c r="I322" s="37">
        <v>2002</v>
      </c>
      <c r="J322" s="37" t="s">
        <v>119</v>
      </c>
      <c r="K322" s="37" t="str">
        <f t="shared" ref="K322:K361" si="12">CONCATENATE("Coble",I322)</f>
        <v>Coble2002</v>
      </c>
    </row>
    <row r="323" spans="1:11" x14ac:dyDescent="0.25">
      <c r="A323" s="37">
        <v>371</v>
      </c>
      <c r="B323" s="44" t="s">
        <v>61</v>
      </c>
      <c r="C323" s="44" t="s">
        <v>8</v>
      </c>
      <c r="D323" s="37">
        <v>50</v>
      </c>
      <c r="E323" s="44">
        <v>3</v>
      </c>
      <c r="F323" s="28">
        <f t="shared" si="10"/>
        <v>0.06</v>
      </c>
      <c r="G323" s="37" t="s">
        <v>118</v>
      </c>
      <c r="H323" s="45" t="s">
        <v>7</v>
      </c>
      <c r="I323" s="37">
        <v>2002</v>
      </c>
      <c r="J323" s="37" t="s">
        <v>119</v>
      </c>
      <c r="K323" s="37" t="str">
        <f t="shared" si="12"/>
        <v>Coble2002</v>
      </c>
    </row>
    <row r="324" spans="1:11" x14ac:dyDescent="0.25">
      <c r="A324" s="37">
        <v>372</v>
      </c>
      <c r="B324" s="44" t="s">
        <v>62</v>
      </c>
      <c r="C324" s="44" t="s">
        <v>8</v>
      </c>
      <c r="D324" s="37">
        <v>50</v>
      </c>
      <c r="E324" s="44">
        <v>0</v>
      </c>
      <c r="F324" s="28">
        <f t="shared" si="10"/>
        <v>0</v>
      </c>
      <c r="G324" s="37" t="s">
        <v>118</v>
      </c>
      <c r="H324" s="45" t="s">
        <v>7</v>
      </c>
      <c r="I324" s="37">
        <v>2002</v>
      </c>
      <c r="J324" s="37" t="s">
        <v>119</v>
      </c>
      <c r="K324" s="37" t="str">
        <f t="shared" si="12"/>
        <v>Coble2002</v>
      </c>
    </row>
    <row r="325" spans="1:11" x14ac:dyDescent="0.25">
      <c r="A325" s="37">
        <v>374</v>
      </c>
      <c r="B325" s="44" t="s">
        <v>64</v>
      </c>
      <c r="C325" s="44" t="s">
        <v>8</v>
      </c>
      <c r="D325" s="37">
        <v>50</v>
      </c>
      <c r="E325" s="44">
        <v>2</v>
      </c>
      <c r="F325" s="28">
        <f t="shared" si="10"/>
        <v>0.04</v>
      </c>
      <c r="G325" s="37" t="s">
        <v>118</v>
      </c>
      <c r="H325" s="45" t="s">
        <v>7</v>
      </c>
      <c r="I325" s="37">
        <v>2002</v>
      </c>
      <c r="J325" s="37" t="s">
        <v>119</v>
      </c>
      <c r="K325" s="37" t="str">
        <f t="shared" si="12"/>
        <v>Coble2002</v>
      </c>
    </row>
    <row r="326" spans="1:11" x14ac:dyDescent="0.25">
      <c r="A326" s="37">
        <v>377</v>
      </c>
      <c r="B326" s="44" t="s">
        <v>67</v>
      </c>
      <c r="C326" s="44" t="s">
        <v>8</v>
      </c>
      <c r="D326" s="37">
        <v>50</v>
      </c>
      <c r="E326" s="44">
        <v>0</v>
      </c>
      <c r="F326" s="28">
        <f t="shared" si="10"/>
        <v>0</v>
      </c>
      <c r="G326" s="37" t="s">
        <v>118</v>
      </c>
      <c r="H326" s="45" t="s">
        <v>7</v>
      </c>
      <c r="I326" s="37">
        <v>2002</v>
      </c>
      <c r="J326" s="37" t="s">
        <v>119</v>
      </c>
      <c r="K326" s="37" t="str">
        <f t="shared" si="12"/>
        <v>Coble2002</v>
      </c>
    </row>
    <row r="327" spans="1:11" x14ac:dyDescent="0.25">
      <c r="A327" s="37">
        <v>378</v>
      </c>
      <c r="B327" s="44" t="s">
        <v>68</v>
      </c>
      <c r="C327" s="44" t="s">
        <v>8</v>
      </c>
      <c r="D327" s="37">
        <v>50</v>
      </c>
      <c r="E327" s="44">
        <v>2</v>
      </c>
      <c r="F327" s="28">
        <f t="shared" si="10"/>
        <v>0.04</v>
      </c>
      <c r="G327" s="37" t="s">
        <v>118</v>
      </c>
      <c r="H327" s="45" t="s">
        <v>7</v>
      </c>
      <c r="I327" s="37">
        <v>2002</v>
      </c>
      <c r="J327" s="37" t="s">
        <v>119</v>
      </c>
      <c r="K327" s="37" t="str">
        <f t="shared" si="12"/>
        <v>Coble2002</v>
      </c>
    </row>
    <row r="328" spans="1:11" x14ac:dyDescent="0.25">
      <c r="A328" s="37">
        <v>381</v>
      </c>
      <c r="B328" s="44" t="s">
        <v>71</v>
      </c>
      <c r="C328" s="44" t="s">
        <v>8</v>
      </c>
      <c r="D328" s="37">
        <v>50</v>
      </c>
      <c r="E328" s="44">
        <v>1</v>
      </c>
      <c r="F328" s="28">
        <f t="shared" si="10"/>
        <v>0.02</v>
      </c>
      <c r="G328" s="37" t="s">
        <v>118</v>
      </c>
      <c r="H328" s="45" t="s">
        <v>7</v>
      </c>
      <c r="I328" s="37">
        <v>2002</v>
      </c>
      <c r="J328" s="37" t="s">
        <v>119</v>
      </c>
      <c r="K328" s="37" t="str">
        <f t="shared" si="12"/>
        <v>Coble2002</v>
      </c>
    </row>
    <row r="329" spans="1:11" x14ac:dyDescent="0.25">
      <c r="A329" s="37">
        <v>383</v>
      </c>
      <c r="B329" s="44" t="s">
        <v>73</v>
      </c>
      <c r="C329" s="44" t="s">
        <v>8</v>
      </c>
      <c r="D329" s="37">
        <v>50</v>
      </c>
      <c r="E329" s="44">
        <v>6</v>
      </c>
      <c r="F329" s="28">
        <f t="shared" si="10"/>
        <v>0.12</v>
      </c>
      <c r="G329" s="37" t="s">
        <v>118</v>
      </c>
      <c r="H329" s="45" t="s">
        <v>7</v>
      </c>
      <c r="I329" s="37">
        <v>2002</v>
      </c>
      <c r="J329" s="37" t="s">
        <v>119</v>
      </c>
      <c r="K329" s="37" t="str">
        <f t="shared" si="12"/>
        <v>Coble2002</v>
      </c>
    </row>
    <row r="330" spans="1:11" x14ac:dyDescent="0.25">
      <c r="A330" s="37">
        <v>384</v>
      </c>
      <c r="B330" s="44" t="s">
        <v>74</v>
      </c>
      <c r="C330" s="44" t="s">
        <v>8</v>
      </c>
      <c r="D330" s="37">
        <v>50</v>
      </c>
      <c r="E330" s="44">
        <v>0</v>
      </c>
      <c r="F330" s="28">
        <f t="shared" si="10"/>
        <v>0</v>
      </c>
      <c r="G330" s="37" t="s">
        <v>118</v>
      </c>
      <c r="H330" s="45" t="s">
        <v>7</v>
      </c>
      <c r="I330" s="37">
        <v>2002</v>
      </c>
      <c r="J330" s="37" t="s">
        <v>119</v>
      </c>
      <c r="K330" s="37" t="str">
        <f t="shared" si="12"/>
        <v>Coble2002</v>
      </c>
    </row>
    <row r="331" spans="1:11" x14ac:dyDescent="0.25">
      <c r="A331" s="37">
        <v>387</v>
      </c>
      <c r="B331" s="44" t="s">
        <v>77</v>
      </c>
      <c r="C331" s="44" t="s">
        <v>8</v>
      </c>
      <c r="D331" s="37">
        <v>50</v>
      </c>
      <c r="E331" s="44">
        <v>3</v>
      </c>
      <c r="F331" s="28">
        <f t="shared" si="10"/>
        <v>0.06</v>
      </c>
      <c r="G331" s="37" t="s">
        <v>118</v>
      </c>
      <c r="H331" s="45" t="s">
        <v>7</v>
      </c>
      <c r="I331" s="37">
        <v>2002</v>
      </c>
      <c r="J331" s="37" t="s">
        <v>119</v>
      </c>
      <c r="K331" s="37" t="str">
        <f t="shared" si="12"/>
        <v>Coble2002</v>
      </c>
    </row>
    <row r="332" spans="1:11" x14ac:dyDescent="0.25">
      <c r="A332" s="37">
        <v>388</v>
      </c>
      <c r="B332" s="44" t="s">
        <v>78</v>
      </c>
      <c r="C332" s="44" t="s">
        <v>8</v>
      </c>
      <c r="D332" s="37">
        <v>50</v>
      </c>
      <c r="E332" s="44">
        <v>0</v>
      </c>
      <c r="F332" s="28">
        <f t="shared" si="10"/>
        <v>0</v>
      </c>
      <c r="G332" s="37" t="s">
        <v>118</v>
      </c>
      <c r="H332" s="45" t="s">
        <v>7</v>
      </c>
      <c r="I332" s="37">
        <v>2002</v>
      </c>
      <c r="J332" s="37" t="s">
        <v>119</v>
      </c>
      <c r="K332" s="37" t="str">
        <f t="shared" si="12"/>
        <v>Coble2002</v>
      </c>
    </row>
    <row r="333" spans="1:11" x14ac:dyDescent="0.25">
      <c r="A333" s="37">
        <v>390</v>
      </c>
      <c r="B333" s="44" t="s">
        <v>80</v>
      </c>
      <c r="C333" s="44" t="s">
        <v>8</v>
      </c>
      <c r="D333" s="37">
        <v>50</v>
      </c>
      <c r="E333" s="44">
        <v>2</v>
      </c>
      <c r="F333" s="28">
        <f t="shared" si="10"/>
        <v>0.04</v>
      </c>
      <c r="G333" s="37" t="s">
        <v>118</v>
      </c>
      <c r="H333" s="45" t="s">
        <v>7</v>
      </c>
      <c r="I333" s="37">
        <v>2002</v>
      </c>
      <c r="J333" s="37" t="s">
        <v>119</v>
      </c>
      <c r="K333" s="37" t="str">
        <f t="shared" si="12"/>
        <v>Coble2002</v>
      </c>
    </row>
    <row r="334" spans="1:11" x14ac:dyDescent="0.25">
      <c r="A334" s="37">
        <v>393</v>
      </c>
      <c r="B334" s="44" t="s">
        <v>83</v>
      </c>
      <c r="C334" s="44" t="s">
        <v>8</v>
      </c>
      <c r="D334" s="37">
        <v>50</v>
      </c>
      <c r="E334" s="44">
        <v>1</v>
      </c>
      <c r="F334" s="28">
        <f t="shared" si="10"/>
        <v>0.02</v>
      </c>
      <c r="G334" s="37" t="s">
        <v>118</v>
      </c>
      <c r="H334" s="45" t="s">
        <v>7</v>
      </c>
      <c r="I334" s="37">
        <v>2002</v>
      </c>
      <c r="J334" s="37" t="s">
        <v>119</v>
      </c>
      <c r="K334" s="37" t="str">
        <f t="shared" si="12"/>
        <v>Coble2002</v>
      </c>
    </row>
    <row r="335" spans="1:11" x14ac:dyDescent="0.25">
      <c r="A335" s="37">
        <v>394</v>
      </c>
      <c r="B335" s="44" t="s">
        <v>84</v>
      </c>
      <c r="C335" s="44" t="s">
        <v>8</v>
      </c>
      <c r="D335" s="37">
        <v>50</v>
      </c>
      <c r="E335" s="44">
        <v>3</v>
      </c>
      <c r="F335" s="28">
        <f t="shared" si="10"/>
        <v>0.06</v>
      </c>
      <c r="G335" s="37" t="s">
        <v>118</v>
      </c>
      <c r="H335" s="45" t="s">
        <v>7</v>
      </c>
      <c r="I335" s="37">
        <v>2002</v>
      </c>
      <c r="J335" s="37" t="s">
        <v>119</v>
      </c>
      <c r="K335" s="37" t="str">
        <f t="shared" si="12"/>
        <v>Coble2002</v>
      </c>
    </row>
    <row r="336" spans="1:11" x14ac:dyDescent="0.25">
      <c r="A336" s="37">
        <v>397</v>
      </c>
      <c r="B336" s="44" t="s">
        <v>87</v>
      </c>
      <c r="C336" s="44" t="s">
        <v>8</v>
      </c>
      <c r="D336" s="37">
        <v>50</v>
      </c>
      <c r="E336" s="44">
        <v>5</v>
      </c>
      <c r="F336" s="28">
        <f t="shared" si="10"/>
        <v>0.1</v>
      </c>
      <c r="G336" s="37" t="s">
        <v>118</v>
      </c>
      <c r="H336" s="45" t="s">
        <v>7</v>
      </c>
      <c r="I336" s="37">
        <v>2002</v>
      </c>
      <c r="J336" s="37" t="s">
        <v>119</v>
      </c>
      <c r="K336" s="37" t="str">
        <f t="shared" si="12"/>
        <v>Coble2002</v>
      </c>
    </row>
    <row r="337" spans="1:11" x14ac:dyDescent="0.25">
      <c r="A337" s="37">
        <v>399</v>
      </c>
      <c r="B337" s="44" t="s">
        <v>89</v>
      </c>
      <c r="C337" s="44" t="s">
        <v>8</v>
      </c>
      <c r="D337" s="37">
        <v>50</v>
      </c>
      <c r="E337" s="44">
        <v>10</v>
      </c>
      <c r="F337" s="28">
        <f t="shared" si="10"/>
        <v>0.2</v>
      </c>
      <c r="G337" s="37" t="s">
        <v>118</v>
      </c>
      <c r="H337" s="45" t="s">
        <v>7</v>
      </c>
      <c r="I337" s="37">
        <v>2002</v>
      </c>
      <c r="J337" s="37" t="s">
        <v>119</v>
      </c>
      <c r="K337" s="37" t="str">
        <f t="shared" si="12"/>
        <v>Coble2002</v>
      </c>
    </row>
    <row r="338" spans="1:11" x14ac:dyDescent="0.25">
      <c r="A338" s="37">
        <v>400</v>
      </c>
      <c r="B338" s="44" t="s">
        <v>90</v>
      </c>
      <c r="C338" s="44" t="s">
        <v>8</v>
      </c>
      <c r="D338" s="37">
        <v>50</v>
      </c>
      <c r="E338" s="44">
        <v>5</v>
      </c>
      <c r="F338" s="28">
        <f t="shared" si="10"/>
        <v>0.1</v>
      </c>
      <c r="G338" s="37" t="s">
        <v>118</v>
      </c>
      <c r="H338" s="45" t="s">
        <v>7</v>
      </c>
      <c r="I338" s="37">
        <v>2002</v>
      </c>
      <c r="J338" s="37" t="s">
        <v>119</v>
      </c>
      <c r="K338" s="37" t="str">
        <f t="shared" si="12"/>
        <v>Coble2002</v>
      </c>
    </row>
    <row r="339" spans="1:11" x14ac:dyDescent="0.25">
      <c r="A339" s="37">
        <v>403</v>
      </c>
      <c r="B339" s="44" t="s">
        <v>93</v>
      </c>
      <c r="C339" s="44" t="s">
        <v>8</v>
      </c>
      <c r="D339" s="37">
        <v>50</v>
      </c>
      <c r="E339" s="44">
        <v>2</v>
      </c>
      <c r="F339" s="28">
        <f t="shared" si="10"/>
        <v>0.04</v>
      </c>
      <c r="G339" s="37" t="s">
        <v>118</v>
      </c>
      <c r="H339" s="45" t="s">
        <v>7</v>
      </c>
      <c r="I339" s="37">
        <v>2002</v>
      </c>
      <c r="J339" s="37" t="s">
        <v>119</v>
      </c>
      <c r="K339" s="37" t="str">
        <f t="shared" si="12"/>
        <v>Coble2002</v>
      </c>
    </row>
    <row r="340" spans="1:11" x14ac:dyDescent="0.25">
      <c r="A340" s="37">
        <v>404</v>
      </c>
      <c r="B340" s="44" t="s">
        <v>94</v>
      </c>
      <c r="C340" s="44" t="s">
        <v>8</v>
      </c>
      <c r="D340" s="37">
        <v>50</v>
      </c>
      <c r="E340" s="44">
        <v>3</v>
      </c>
      <c r="F340" s="28">
        <f t="shared" ref="F340:F361" si="13">E340/D340</f>
        <v>0.06</v>
      </c>
      <c r="G340" s="37" t="s">
        <v>118</v>
      </c>
      <c r="H340" s="45" t="s">
        <v>7</v>
      </c>
      <c r="I340" s="37">
        <v>2002</v>
      </c>
      <c r="J340" s="37" t="s">
        <v>119</v>
      </c>
      <c r="K340" s="37" t="str">
        <f t="shared" si="12"/>
        <v>Coble2002</v>
      </c>
    </row>
    <row r="341" spans="1:11" x14ac:dyDescent="0.25">
      <c r="A341" s="37">
        <v>407</v>
      </c>
      <c r="B341" s="44" t="s">
        <v>97</v>
      </c>
      <c r="C341" s="44" t="s">
        <v>8</v>
      </c>
      <c r="D341" s="37">
        <v>50</v>
      </c>
      <c r="E341" s="44">
        <v>1</v>
      </c>
      <c r="F341" s="28">
        <f t="shared" si="13"/>
        <v>0.02</v>
      </c>
      <c r="G341" s="37" t="s">
        <v>118</v>
      </c>
      <c r="H341" s="45" t="s">
        <v>7</v>
      </c>
      <c r="I341" s="37">
        <v>2002</v>
      </c>
      <c r="J341" s="37" t="s">
        <v>119</v>
      </c>
      <c r="K341" s="37" t="str">
        <f t="shared" si="12"/>
        <v>Coble2002</v>
      </c>
    </row>
    <row r="342" spans="1:11" x14ac:dyDescent="0.25">
      <c r="A342" s="37">
        <v>369</v>
      </c>
      <c r="B342" s="44" t="s">
        <v>59</v>
      </c>
      <c r="C342" s="44" t="s">
        <v>7</v>
      </c>
      <c r="D342" s="37">
        <v>50</v>
      </c>
      <c r="E342" s="44">
        <v>1</v>
      </c>
      <c r="F342" s="28">
        <f t="shared" si="13"/>
        <v>0.02</v>
      </c>
      <c r="G342" s="37" t="s">
        <v>118</v>
      </c>
      <c r="H342" s="45" t="s">
        <v>7</v>
      </c>
      <c r="I342" s="37">
        <v>2002</v>
      </c>
      <c r="J342" s="37" t="s">
        <v>119</v>
      </c>
      <c r="K342" s="37" t="str">
        <f t="shared" si="12"/>
        <v>Coble2002</v>
      </c>
    </row>
    <row r="343" spans="1:11" x14ac:dyDescent="0.25">
      <c r="A343" s="37">
        <v>370</v>
      </c>
      <c r="B343" s="44" t="s">
        <v>60</v>
      </c>
      <c r="C343" s="44" t="s">
        <v>7</v>
      </c>
      <c r="D343" s="37">
        <v>50</v>
      </c>
      <c r="E343" s="44">
        <v>6</v>
      </c>
      <c r="F343" s="28">
        <f t="shared" si="13"/>
        <v>0.12</v>
      </c>
      <c r="G343" s="37" t="s">
        <v>118</v>
      </c>
      <c r="H343" s="45" t="s">
        <v>7</v>
      </c>
      <c r="I343" s="37">
        <v>2002</v>
      </c>
      <c r="J343" s="37" t="s">
        <v>119</v>
      </c>
      <c r="K343" s="37" t="str">
        <f t="shared" si="12"/>
        <v>Coble2002</v>
      </c>
    </row>
    <row r="344" spans="1:11" x14ac:dyDescent="0.25">
      <c r="A344" s="37">
        <v>373</v>
      </c>
      <c r="B344" s="44" t="s">
        <v>63</v>
      </c>
      <c r="C344" s="44" t="s">
        <v>7</v>
      </c>
      <c r="D344" s="37">
        <v>50</v>
      </c>
      <c r="E344" s="44">
        <v>3</v>
      </c>
      <c r="F344" s="28">
        <f t="shared" si="13"/>
        <v>0.06</v>
      </c>
      <c r="G344" s="37" t="s">
        <v>118</v>
      </c>
      <c r="H344" s="45" t="s">
        <v>7</v>
      </c>
      <c r="I344" s="37">
        <v>2002</v>
      </c>
      <c r="J344" s="37" t="s">
        <v>119</v>
      </c>
      <c r="K344" s="37" t="str">
        <f t="shared" si="12"/>
        <v>Coble2002</v>
      </c>
    </row>
    <row r="345" spans="1:11" x14ac:dyDescent="0.25">
      <c r="A345" s="37">
        <v>375</v>
      </c>
      <c r="B345" s="44" t="s">
        <v>65</v>
      </c>
      <c r="C345" s="44" t="s">
        <v>7</v>
      </c>
      <c r="D345" s="37">
        <v>50</v>
      </c>
      <c r="E345" s="44">
        <v>4</v>
      </c>
      <c r="F345" s="28">
        <f t="shared" si="13"/>
        <v>0.08</v>
      </c>
      <c r="G345" s="37" t="s">
        <v>118</v>
      </c>
      <c r="H345" s="45" t="s">
        <v>7</v>
      </c>
      <c r="I345" s="37">
        <v>2002</v>
      </c>
      <c r="J345" s="37" t="s">
        <v>119</v>
      </c>
      <c r="K345" s="37" t="str">
        <f t="shared" si="12"/>
        <v>Coble2002</v>
      </c>
    </row>
    <row r="346" spans="1:11" x14ac:dyDescent="0.25">
      <c r="A346" s="37">
        <v>376</v>
      </c>
      <c r="B346" s="44" t="s">
        <v>66</v>
      </c>
      <c r="C346" s="44" t="s">
        <v>7</v>
      </c>
      <c r="D346" s="37">
        <v>50</v>
      </c>
      <c r="E346" s="44">
        <v>1</v>
      </c>
      <c r="F346" s="28">
        <f t="shared" si="13"/>
        <v>0.02</v>
      </c>
      <c r="G346" s="37" t="s">
        <v>118</v>
      </c>
      <c r="H346" s="45" t="s">
        <v>7</v>
      </c>
      <c r="I346" s="37">
        <v>2002</v>
      </c>
      <c r="J346" s="37" t="s">
        <v>119</v>
      </c>
      <c r="K346" s="37" t="str">
        <f t="shared" si="12"/>
        <v>Coble2002</v>
      </c>
    </row>
    <row r="347" spans="1:11" x14ac:dyDescent="0.25">
      <c r="A347" s="37">
        <v>379</v>
      </c>
      <c r="B347" s="44" t="s">
        <v>69</v>
      </c>
      <c r="C347" s="44" t="s">
        <v>7</v>
      </c>
      <c r="D347" s="37">
        <v>50</v>
      </c>
      <c r="E347" s="44">
        <v>1</v>
      </c>
      <c r="F347" s="28">
        <f t="shared" si="13"/>
        <v>0.02</v>
      </c>
      <c r="G347" s="37" t="s">
        <v>118</v>
      </c>
      <c r="H347" s="45" t="s">
        <v>7</v>
      </c>
      <c r="I347" s="37">
        <v>2002</v>
      </c>
      <c r="J347" s="37" t="s">
        <v>119</v>
      </c>
      <c r="K347" s="37" t="str">
        <f t="shared" si="12"/>
        <v>Coble2002</v>
      </c>
    </row>
    <row r="348" spans="1:11" x14ac:dyDescent="0.25">
      <c r="A348" s="37">
        <v>380</v>
      </c>
      <c r="B348" s="44" t="s">
        <v>70</v>
      </c>
      <c r="C348" s="44" t="s">
        <v>7</v>
      </c>
      <c r="D348" s="37">
        <v>50</v>
      </c>
      <c r="E348" s="44">
        <v>1</v>
      </c>
      <c r="F348" s="28">
        <f t="shared" si="13"/>
        <v>0.02</v>
      </c>
      <c r="G348" s="37" t="s">
        <v>118</v>
      </c>
      <c r="H348" s="45" t="s">
        <v>7</v>
      </c>
      <c r="I348" s="37">
        <v>2002</v>
      </c>
      <c r="J348" s="37" t="s">
        <v>119</v>
      </c>
      <c r="K348" s="37" t="str">
        <f t="shared" si="12"/>
        <v>Coble2002</v>
      </c>
    </row>
    <row r="349" spans="1:11" x14ac:dyDescent="0.25">
      <c r="A349" s="37">
        <v>382</v>
      </c>
      <c r="B349" s="44" t="s">
        <v>72</v>
      </c>
      <c r="C349" s="44" t="s">
        <v>7</v>
      </c>
      <c r="D349" s="37">
        <v>50</v>
      </c>
      <c r="E349" s="44">
        <v>21</v>
      </c>
      <c r="F349" s="28">
        <f t="shared" si="13"/>
        <v>0.42</v>
      </c>
      <c r="G349" s="37" t="s">
        <v>118</v>
      </c>
      <c r="H349" s="45" t="s">
        <v>7</v>
      </c>
      <c r="I349" s="37">
        <v>2002</v>
      </c>
      <c r="J349" s="37" t="s">
        <v>119</v>
      </c>
      <c r="K349" s="37" t="str">
        <f t="shared" si="12"/>
        <v>Coble2002</v>
      </c>
    </row>
    <row r="350" spans="1:11" x14ac:dyDescent="0.25">
      <c r="A350" s="37">
        <v>385</v>
      </c>
      <c r="B350" s="44" t="s">
        <v>75</v>
      </c>
      <c r="C350" s="44" t="s">
        <v>7</v>
      </c>
      <c r="D350" s="37">
        <v>50</v>
      </c>
      <c r="E350" s="44">
        <v>0</v>
      </c>
      <c r="F350" s="28">
        <f t="shared" si="13"/>
        <v>0</v>
      </c>
      <c r="G350" s="37" t="s">
        <v>118</v>
      </c>
      <c r="H350" s="45" t="s">
        <v>7</v>
      </c>
      <c r="I350" s="37">
        <v>2002</v>
      </c>
      <c r="J350" s="37" t="s">
        <v>119</v>
      </c>
      <c r="K350" s="37" t="str">
        <f t="shared" si="12"/>
        <v>Coble2002</v>
      </c>
    </row>
    <row r="351" spans="1:11" x14ac:dyDescent="0.25">
      <c r="A351" s="37">
        <v>386</v>
      </c>
      <c r="B351" s="44" t="s">
        <v>76</v>
      </c>
      <c r="C351" s="44" t="s">
        <v>7</v>
      </c>
      <c r="D351" s="37">
        <v>50</v>
      </c>
      <c r="E351" s="44">
        <v>2</v>
      </c>
      <c r="F351" s="28">
        <f t="shared" si="13"/>
        <v>0.04</v>
      </c>
      <c r="G351" s="37" t="s">
        <v>118</v>
      </c>
      <c r="H351" s="45" t="s">
        <v>7</v>
      </c>
      <c r="I351" s="37">
        <v>2002</v>
      </c>
      <c r="J351" s="37" t="s">
        <v>119</v>
      </c>
      <c r="K351" s="37" t="str">
        <f t="shared" si="12"/>
        <v>Coble2002</v>
      </c>
    </row>
    <row r="352" spans="1:11" x14ac:dyDescent="0.25">
      <c r="A352" s="37">
        <v>389</v>
      </c>
      <c r="B352" s="44" t="s">
        <v>79</v>
      </c>
      <c r="C352" s="44" t="s">
        <v>7</v>
      </c>
      <c r="D352" s="37">
        <v>50</v>
      </c>
      <c r="E352" s="44">
        <v>1</v>
      </c>
      <c r="F352" s="28">
        <f t="shared" si="13"/>
        <v>0.02</v>
      </c>
      <c r="G352" s="37" t="s">
        <v>118</v>
      </c>
      <c r="H352" s="45" t="s">
        <v>7</v>
      </c>
      <c r="I352" s="37">
        <v>2002</v>
      </c>
      <c r="J352" s="37" t="s">
        <v>119</v>
      </c>
      <c r="K352" s="37" t="str">
        <f t="shared" si="12"/>
        <v>Coble2002</v>
      </c>
    </row>
    <row r="353" spans="1:11" x14ac:dyDescent="0.25">
      <c r="A353" s="37">
        <v>391</v>
      </c>
      <c r="B353" s="44" t="s">
        <v>81</v>
      </c>
      <c r="C353" s="44" t="s">
        <v>7</v>
      </c>
      <c r="D353" s="37">
        <v>50</v>
      </c>
      <c r="E353" s="44">
        <v>1</v>
      </c>
      <c r="F353" s="28">
        <f t="shared" si="13"/>
        <v>0.02</v>
      </c>
      <c r="G353" s="37" t="s">
        <v>118</v>
      </c>
      <c r="H353" s="45" t="s">
        <v>7</v>
      </c>
      <c r="I353" s="37">
        <v>2002</v>
      </c>
      <c r="J353" s="37" t="s">
        <v>119</v>
      </c>
      <c r="K353" s="37" t="str">
        <f t="shared" si="12"/>
        <v>Coble2002</v>
      </c>
    </row>
    <row r="354" spans="1:11" x14ac:dyDescent="0.25">
      <c r="A354" s="37">
        <v>392</v>
      </c>
      <c r="B354" s="44" t="s">
        <v>82</v>
      </c>
      <c r="C354" s="44" t="s">
        <v>7</v>
      </c>
      <c r="D354" s="37">
        <v>50</v>
      </c>
      <c r="E354" s="44">
        <v>1</v>
      </c>
      <c r="F354" s="28">
        <f t="shared" si="13"/>
        <v>0.02</v>
      </c>
      <c r="G354" s="37" t="s">
        <v>118</v>
      </c>
      <c r="H354" s="45" t="s">
        <v>7</v>
      </c>
      <c r="I354" s="37">
        <v>2002</v>
      </c>
      <c r="J354" s="37" t="s">
        <v>119</v>
      </c>
      <c r="K354" s="37" t="str">
        <f t="shared" si="12"/>
        <v>Coble2002</v>
      </c>
    </row>
    <row r="355" spans="1:11" x14ac:dyDescent="0.25">
      <c r="A355" s="37">
        <v>395</v>
      </c>
      <c r="B355" s="44" t="s">
        <v>85</v>
      </c>
      <c r="C355" s="44" t="s">
        <v>7</v>
      </c>
      <c r="D355" s="37">
        <v>50</v>
      </c>
      <c r="E355" s="44">
        <v>3</v>
      </c>
      <c r="F355" s="28">
        <f t="shared" si="13"/>
        <v>0.06</v>
      </c>
      <c r="G355" s="37" t="s">
        <v>118</v>
      </c>
      <c r="H355" s="45" t="s">
        <v>7</v>
      </c>
      <c r="I355" s="37">
        <v>2002</v>
      </c>
      <c r="J355" s="37" t="s">
        <v>119</v>
      </c>
      <c r="K355" s="37" t="str">
        <f t="shared" si="12"/>
        <v>Coble2002</v>
      </c>
    </row>
    <row r="356" spans="1:11" x14ac:dyDescent="0.25">
      <c r="A356" s="37">
        <v>396</v>
      </c>
      <c r="B356" s="44" t="s">
        <v>86</v>
      </c>
      <c r="C356" s="44" t="s">
        <v>7</v>
      </c>
      <c r="D356" s="37">
        <v>50</v>
      </c>
      <c r="E356" s="44">
        <v>9</v>
      </c>
      <c r="F356" s="28">
        <f t="shared" si="13"/>
        <v>0.18</v>
      </c>
      <c r="G356" s="37" t="s">
        <v>118</v>
      </c>
      <c r="H356" s="45" t="s">
        <v>7</v>
      </c>
      <c r="I356" s="37">
        <v>2002</v>
      </c>
      <c r="J356" s="37" t="s">
        <v>119</v>
      </c>
      <c r="K356" s="37" t="str">
        <f t="shared" si="12"/>
        <v>Coble2002</v>
      </c>
    </row>
    <row r="357" spans="1:11" x14ac:dyDescent="0.25">
      <c r="A357" s="37">
        <v>398</v>
      </c>
      <c r="B357" s="44" t="s">
        <v>88</v>
      </c>
      <c r="C357" s="44" t="s">
        <v>7</v>
      </c>
      <c r="D357" s="37">
        <v>50</v>
      </c>
      <c r="E357" s="44">
        <v>9</v>
      </c>
      <c r="F357" s="28">
        <f t="shared" si="13"/>
        <v>0.18</v>
      </c>
      <c r="G357" s="37" t="s">
        <v>118</v>
      </c>
      <c r="H357" s="45" t="s">
        <v>7</v>
      </c>
      <c r="I357" s="37">
        <v>2002</v>
      </c>
      <c r="J357" s="37" t="s">
        <v>119</v>
      </c>
      <c r="K357" s="37" t="str">
        <f t="shared" si="12"/>
        <v>Coble2002</v>
      </c>
    </row>
    <row r="358" spans="1:11" x14ac:dyDescent="0.25">
      <c r="A358" s="37">
        <v>401</v>
      </c>
      <c r="B358" s="44" t="s">
        <v>91</v>
      </c>
      <c r="C358" s="44" t="s">
        <v>7</v>
      </c>
      <c r="D358" s="37">
        <v>50</v>
      </c>
      <c r="E358" s="44">
        <v>8</v>
      </c>
      <c r="F358" s="28">
        <f t="shared" si="13"/>
        <v>0.16</v>
      </c>
      <c r="G358" s="37" t="s">
        <v>118</v>
      </c>
      <c r="H358" s="45" t="s">
        <v>7</v>
      </c>
      <c r="I358" s="37">
        <v>2002</v>
      </c>
      <c r="J358" s="37" t="s">
        <v>119</v>
      </c>
      <c r="K358" s="37" t="str">
        <f t="shared" si="12"/>
        <v>Coble2002</v>
      </c>
    </row>
    <row r="359" spans="1:11" x14ac:dyDescent="0.25">
      <c r="A359" s="37">
        <v>402</v>
      </c>
      <c r="B359" s="44" t="s">
        <v>92</v>
      </c>
      <c r="C359" s="44" t="s">
        <v>7</v>
      </c>
      <c r="D359" s="37">
        <v>50</v>
      </c>
      <c r="E359" s="44">
        <v>15</v>
      </c>
      <c r="F359" s="28">
        <f t="shared" si="13"/>
        <v>0.3</v>
      </c>
      <c r="G359" s="37" t="s">
        <v>118</v>
      </c>
      <c r="H359" s="45" t="s">
        <v>7</v>
      </c>
      <c r="I359" s="37">
        <v>2002</v>
      </c>
      <c r="J359" s="37" t="s">
        <v>119</v>
      </c>
      <c r="K359" s="37" t="str">
        <f t="shared" si="12"/>
        <v>Coble2002</v>
      </c>
    </row>
    <row r="360" spans="1:11" x14ac:dyDescent="0.25">
      <c r="A360" s="37">
        <v>405</v>
      </c>
      <c r="B360" s="44" t="s">
        <v>95</v>
      </c>
      <c r="C360" s="44" t="s">
        <v>7</v>
      </c>
      <c r="D360" s="37">
        <v>50</v>
      </c>
      <c r="E360" s="44">
        <v>1</v>
      </c>
      <c r="F360" s="28">
        <f t="shared" si="13"/>
        <v>0.02</v>
      </c>
      <c r="G360" s="37" t="s">
        <v>118</v>
      </c>
      <c r="H360" s="45" t="s">
        <v>7</v>
      </c>
      <c r="I360" s="37">
        <v>2002</v>
      </c>
      <c r="J360" s="37" t="s">
        <v>119</v>
      </c>
      <c r="K360" s="37" t="str">
        <f t="shared" si="12"/>
        <v>Coble2002</v>
      </c>
    </row>
    <row r="361" spans="1:11" x14ac:dyDescent="0.25">
      <c r="A361" s="37">
        <v>406</v>
      </c>
      <c r="B361" s="44" t="s">
        <v>96</v>
      </c>
      <c r="C361" s="44" t="s">
        <v>7</v>
      </c>
      <c r="D361" s="37">
        <v>50</v>
      </c>
      <c r="E361" s="44">
        <v>13</v>
      </c>
      <c r="F361" s="28">
        <f t="shared" si="13"/>
        <v>0.26</v>
      </c>
      <c r="G361" s="37" t="s">
        <v>118</v>
      </c>
      <c r="H361" s="45" t="s">
        <v>7</v>
      </c>
      <c r="I361" s="37">
        <v>2002</v>
      </c>
      <c r="J361" s="37" t="s">
        <v>119</v>
      </c>
      <c r="K361" s="37" t="str">
        <f t="shared" si="12"/>
        <v>Coble2002</v>
      </c>
    </row>
    <row r="362" spans="1:11" x14ac:dyDescent="0.25">
      <c r="A362" s="37">
        <v>408</v>
      </c>
      <c r="B362" s="44" t="s">
        <v>98</v>
      </c>
      <c r="C362" s="44" t="s">
        <v>7</v>
      </c>
      <c r="D362" s="37">
        <v>50</v>
      </c>
      <c r="E362" s="44">
        <v>4</v>
      </c>
      <c r="F362" s="28">
        <f t="shared" ref="F362:F363" si="14">E362/D362</f>
        <v>0.08</v>
      </c>
      <c r="G362" s="37" t="s">
        <v>118</v>
      </c>
      <c r="H362" s="45" t="s">
        <v>7</v>
      </c>
      <c r="I362" s="37">
        <v>2003</v>
      </c>
      <c r="J362" s="37" t="s">
        <v>119</v>
      </c>
      <c r="K362" s="37" t="str">
        <f t="shared" ref="K362:K363" si="15">CONCATENATE("Coble",I362)</f>
        <v>Coble2003</v>
      </c>
    </row>
    <row r="363" spans="1:11" x14ac:dyDescent="0.25">
      <c r="A363" s="37">
        <v>409</v>
      </c>
      <c r="B363" s="44" t="s">
        <v>99</v>
      </c>
      <c r="C363" s="44" t="s">
        <v>8</v>
      </c>
      <c r="D363" s="37">
        <v>50</v>
      </c>
      <c r="E363" s="44">
        <v>7</v>
      </c>
      <c r="F363" s="28">
        <f t="shared" si="14"/>
        <v>0.14000000000000001</v>
      </c>
      <c r="G363" s="37" t="s">
        <v>118</v>
      </c>
      <c r="H363" s="45" t="s">
        <v>7</v>
      </c>
      <c r="I363" s="37">
        <v>2003</v>
      </c>
      <c r="J363" s="37" t="s">
        <v>119</v>
      </c>
      <c r="K363" s="37" t="str">
        <f t="shared" si="15"/>
        <v>Coble2003</v>
      </c>
    </row>
    <row r="364" spans="1:11" x14ac:dyDescent="0.25">
      <c r="A364" s="37">
        <v>410</v>
      </c>
      <c r="B364" s="44" t="s">
        <v>100</v>
      </c>
      <c r="C364" s="44" t="s">
        <v>8</v>
      </c>
      <c r="D364" s="37">
        <v>50</v>
      </c>
      <c r="E364" s="44">
        <v>20</v>
      </c>
      <c r="F364" s="28">
        <f t="shared" ref="F364:F399" si="16">E364/D364</f>
        <v>0.4</v>
      </c>
      <c r="G364" s="37" t="s">
        <v>118</v>
      </c>
      <c r="H364" s="45" t="s">
        <v>7</v>
      </c>
      <c r="I364" s="37">
        <v>2003</v>
      </c>
      <c r="J364" s="37" t="s">
        <v>119</v>
      </c>
      <c r="K364" s="37" t="str">
        <f t="shared" ref="K364:K381" si="17">CONCATENATE("Coble",I364)</f>
        <v>Coble2003</v>
      </c>
    </row>
    <row r="365" spans="1:11" x14ac:dyDescent="0.25">
      <c r="A365" s="37">
        <v>413</v>
      </c>
      <c r="B365" s="44" t="s">
        <v>103</v>
      </c>
      <c r="C365" s="44" t="s">
        <v>8</v>
      </c>
      <c r="D365" s="37">
        <v>50</v>
      </c>
      <c r="E365" s="44">
        <v>9</v>
      </c>
      <c r="F365" s="28">
        <f t="shared" si="16"/>
        <v>0.18</v>
      </c>
      <c r="G365" s="37" t="s">
        <v>118</v>
      </c>
      <c r="H365" s="45" t="s">
        <v>7</v>
      </c>
      <c r="I365" s="37">
        <v>2003</v>
      </c>
      <c r="J365" s="37" t="s">
        <v>119</v>
      </c>
      <c r="K365" s="37" t="str">
        <f t="shared" si="17"/>
        <v>Coble2003</v>
      </c>
    </row>
    <row r="366" spans="1:11" x14ac:dyDescent="0.25">
      <c r="A366" s="37">
        <v>415</v>
      </c>
      <c r="B366" s="44" t="s">
        <v>105</v>
      </c>
      <c r="C366" s="44" t="s">
        <v>8</v>
      </c>
      <c r="D366" s="37">
        <v>50</v>
      </c>
      <c r="E366" s="44">
        <v>9</v>
      </c>
      <c r="F366" s="28">
        <f t="shared" si="16"/>
        <v>0.18</v>
      </c>
      <c r="G366" s="37" t="s">
        <v>118</v>
      </c>
      <c r="H366" s="45" t="s">
        <v>7</v>
      </c>
      <c r="I366" s="37">
        <v>2003</v>
      </c>
      <c r="J366" s="37" t="s">
        <v>119</v>
      </c>
      <c r="K366" s="37" t="str">
        <f t="shared" si="17"/>
        <v>Coble2003</v>
      </c>
    </row>
    <row r="367" spans="1:11" x14ac:dyDescent="0.25">
      <c r="A367" s="37">
        <v>417</v>
      </c>
      <c r="B367" s="44" t="s">
        <v>107</v>
      </c>
      <c r="C367" s="44" t="s">
        <v>8</v>
      </c>
      <c r="D367" s="37">
        <v>50</v>
      </c>
      <c r="E367" s="44">
        <v>8</v>
      </c>
      <c r="F367" s="28">
        <f t="shared" si="16"/>
        <v>0.16</v>
      </c>
      <c r="G367" s="37" t="s">
        <v>118</v>
      </c>
      <c r="H367" s="45" t="s">
        <v>7</v>
      </c>
      <c r="I367" s="37">
        <v>2003</v>
      </c>
      <c r="J367" s="37" t="s">
        <v>119</v>
      </c>
      <c r="K367" s="37" t="str">
        <f t="shared" si="17"/>
        <v>Coble2003</v>
      </c>
    </row>
    <row r="368" spans="1:11" x14ac:dyDescent="0.25">
      <c r="A368" s="37">
        <v>418</v>
      </c>
      <c r="B368" s="44" t="s">
        <v>108</v>
      </c>
      <c r="C368" s="44" t="s">
        <v>8</v>
      </c>
      <c r="D368" s="37">
        <v>50</v>
      </c>
      <c r="E368" s="44">
        <v>9</v>
      </c>
      <c r="F368" s="28">
        <f t="shared" si="16"/>
        <v>0.18</v>
      </c>
      <c r="G368" s="37" t="s">
        <v>118</v>
      </c>
      <c r="H368" s="45" t="s">
        <v>7</v>
      </c>
      <c r="I368" s="37">
        <v>2003</v>
      </c>
      <c r="J368" s="37" t="s">
        <v>119</v>
      </c>
      <c r="K368" s="37" t="str">
        <f t="shared" si="17"/>
        <v>Coble2003</v>
      </c>
    </row>
    <row r="369" spans="1:11" x14ac:dyDescent="0.25">
      <c r="A369" s="37">
        <v>421</v>
      </c>
      <c r="B369" s="44" t="s">
        <v>111</v>
      </c>
      <c r="C369" s="44" t="s">
        <v>8</v>
      </c>
      <c r="D369" s="37">
        <v>50</v>
      </c>
      <c r="E369" s="44">
        <v>14</v>
      </c>
      <c r="F369" s="28">
        <f t="shared" si="16"/>
        <v>0.28000000000000003</v>
      </c>
      <c r="G369" s="37" t="s">
        <v>118</v>
      </c>
      <c r="H369" s="45" t="s">
        <v>7</v>
      </c>
      <c r="I369" s="37">
        <v>2003</v>
      </c>
      <c r="J369" s="37" t="s">
        <v>119</v>
      </c>
      <c r="K369" s="37" t="str">
        <f t="shared" si="17"/>
        <v>Coble2003</v>
      </c>
    </row>
    <row r="370" spans="1:11" x14ac:dyDescent="0.25">
      <c r="A370" s="37">
        <v>423</v>
      </c>
      <c r="B370" s="44" t="s">
        <v>113</v>
      </c>
      <c r="C370" s="44" t="s">
        <v>8</v>
      </c>
      <c r="D370" s="37">
        <v>50</v>
      </c>
      <c r="E370" s="44">
        <v>8</v>
      </c>
      <c r="F370" s="28">
        <f t="shared" si="16"/>
        <v>0.16</v>
      </c>
      <c r="G370" s="37" t="s">
        <v>118</v>
      </c>
      <c r="H370" s="45" t="s">
        <v>7</v>
      </c>
      <c r="I370" s="37">
        <v>2003</v>
      </c>
      <c r="J370" s="37" t="s">
        <v>119</v>
      </c>
      <c r="K370" s="37" t="str">
        <f t="shared" si="17"/>
        <v>Coble2003</v>
      </c>
    </row>
    <row r="371" spans="1:11" x14ac:dyDescent="0.25">
      <c r="A371" s="37">
        <v>425</v>
      </c>
      <c r="B371" s="44" t="s">
        <v>115</v>
      </c>
      <c r="C371" s="44" t="s">
        <v>8</v>
      </c>
      <c r="D371" s="37">
        <v>50</v>
      </c>
      <c r="E371" s="44">
        <v>12</v>
      </c>
      <c r="F371" s="28">
        <f t="shared" si="16"/>
        <v>0.24</v>
      </c>
      <c r="G371" s="37" t="s">
        <v>118</v>
      </c>
      <c r="H371" s="45" t="s">
        <v>7</v>
      </c>
      <c r="I371" s="37">
        <v>2003</v>
      </c>
      <c r="J371" s="37" t="s">
        <v>119</v>
      </c>
      <c r="K371" s="37" t="str">
        <f t="shared" si="17"/>
        <v>Coble2003</v>
      </c>
    </row>
    <row r="372" spans="1:11" x14ac:dyDescent="0.25">
      <c r="A372" s="37">
        <v>426</v>
      </c>
      <c r="B372" s="44" t="s">
        <v>116</v>
      </c>
      <c r="C372" s="44" t="s">
        <v>8</v>
      </c>
      <c r="D372" s="37">
        <v>50</v>
      </c>
      <c r="E372" s="44">
        <v>7</v>
      </c>
      <c r="F372" s="28">
        <f t="shared" si="16"/>
        <v>0.14000000000000001</v>
      </c>
      <c r="G372" s="37" t="s">
        <v>118</v>
      </c>
      <c r="H372" s="45" t="s">
        <v>7</v>
      </c>
      <c r="I372" s="37">
        <v>2003</v>
      </c>
      <c r="J372" s="37" t="s">
        <v>119</v>
      </c>
      <c r="K372" s="37" t="str">
        <f t="shared" si="17"/>
        <v>Coble2003</v>
      </c>
    </row>
    <row r="373" spans="1:11" x14ac:dyDescent="0.25">
      <c r="A373" s="37">
        <v>411</v>
      </c>
      <c r="B373" s="44" t="s">
        <v>101</v>
      </c>
      <c r="C373" s="44" t="s">
        <v>7</v>
      </c>
      <c r="D373" s="37">
        <v>50</v>
      </c>
      <c r="E373" s="44">
        <v>5</v>
      </c>
      <c r="F373" s="28">
        <f t="shared" si="16"/>
        <v>0.1</v>
      </c>
      <c r="G373" s="37" t="s">
        <v>118</v>
      </c>
      <c r="H373" s="45" t="s">
        <v>7</v>
      </c>
      <c r="I373" s="37">
        <v>2003</v>
      </c>
      <c r="J373" s="37" t="s">
        <v>119</v>
      </c>
      <c r="K373" s="37" t="str">
        <f t="shared" si="17"/>
        <v>Coble2003</v>
      </c>
    </row>
    <row r="374" spans="1:11" x14ac:dyDescent="0.25">
      <c r="A374" s="37">
        <v>412</v>
      </c>
      <c r="B374" s="44" t="s">
        <v>102</v>
      </c>
      <c r="C374" s="44" t="s">
        <v>7</v>
      </c>
      <c r="D374" s="37">
        <v>50</v>
      </c>
      <c r="E374" s="44">
        <v>12</v>
      </c>
      <c r="F374" s="28">
        <f t="shared" si="16"/>
        <v>0.24</v>
      </c>
      <c r="G374" s="37" t="s">
        <v>118</v>
      </c>
      <c r="H374" s="45" t="s">
        <v>7</v>
      </c>
      <c r="I374" s="37">
        <v>2003</v>
      </c>
      <c r="J374" s="37" t="s">
        <v>119</v>
      </c>
      <c r="K374" s="37" t="str">
        <f t="shared" si="17"/>
        <v>Coble2003</v>
      </c>
    </row>
    <row r="375" spans="1:11" x14ac:dyDescent="0.25">
      <c r="A375" s="37">
        <v>414</v>
      </c>
      <c r="B375" s="44" t="s">
        <v>104</v>
      </c>
      <c r="C375" s="44" t="s">
        <v>7</v>
      </c>
      <c r="D375" s="37">
        <v>50</v>
      </c>
      <c r="E375" s="44">
        <v>6</v>
      </c>
      <c r="F375" s="28">
        <f t="shared" si="16"/>
        <v>0.12</v>
      </c>
      <c r="G375" s="37" t="s">
        <v>118</v>
      </c>
      <c r="H375" s="45" t="s">
        <v>7</v>
      </c>
      <c r="I375" s="37">
        <v>2003</v>
      </c>
      <c r="J375" s="37" t="s">
        <v>119</v>
      </c>
      <c r="K375" s="37" t="str">
        <f t="shared" si="17"/>
        <v>Coble2003</v>
      </c>
    </row>
    <row r="376" spans="1:11" x14ac:dyDescent="0.25">
      <c r="A376" s="37">
        <v>416</v>
      </c>
      <c r="B376" s="44" t="s">
        <v>106</v>
      </c>
      <c r="C376" s="44" t="s">
        <v>7</v>
      </c>
      <c r="D376" s="37">
        <v>50</v>
      </c>
      <c r="E376" s="44">
        <v>0</v>
      </c>
      <c r="F376" s="28">
        <f t="shared" si="16"/>
        <v>0</v>
      </c>
      <c r="G376" s="37" t="s">
        <v>118</v>
      </c>
      <c r="H376" s="45" t="s">
        <v>7</v>
      </c>
      <c r="I376" s="37">
        <v>2003</v>
      </c>
      <c r="J376" s="37" t="s">
        <v>119</v>
      </c>
      <c r="K376" s="37" t="str">
        <f t="shared" si="17"/>
        <v>Coble2003</v>
      </c>
    </row>
    <row r="377" spans="1:11" x14ac:dyDescent="0.25">
      <c r="A377" s="37">
        <v>419</v>
      </c>
      <c r="B377" s="44" t="s">
        <v>109</v>
      </c>
      <c r="C377" s="44" t="s">
        <v>7</v>
      </c>
      <c r="D377" s="37">
        <v>50</v>
      </c>
      <c r="E377" s="44">
        <v>3</v>
      </c>
      <c r="F377" s="28">
        <f t="shared" si="16"/>
        <v>0.06</v>
      </c>
      <c r="G377" s="37" t="s">
        <v>118</v>
      </c>
      <c r="H377" s="45" t="s">
        <v>7</v>
      </c>
      <c r="I377" s="37">
        <v>2003</v>
      </c>
      <c r="J377" s="37" t="s">
        <v>119</v>
      </c>
      <c r="K377" s="37" t="str">
        <f t="shared" si="17"/>
        <v>Coble2003</v>
      </c>
    </row>
    <row r="378" spans="1:11" x14ac:dyDescent="0.25">
      <c r="A378" s="37">
        <v>420</v>
      </c>
      <c r="B378" s="44" t="s">
        <v>110</v>
      </c>
      <c r="C378" s="44" t="s">
        <v>7</v>
      </c>
      <c r="D378" s="37">
        <v>50</v>
      </c>
      <c r="E378" s="44">
        <v>1</v>
      </c>
      <c r="F378" s="28">
        <f t="shared" si="16"/>
        <v>0.02</v>
      </c>
      <c r="G378" s="37" t="s">
        <v>118</v>
      </c>
      <c r="H378" s="45" t="s">
        <v>7</v>
      </c>
      <c r="I378" s="37">
        <v>2003</v>
      </c>
      <c r="J378" s="37" t="s">
        <v>119</v>
      </c>
      <c r="K378" s="37" t="str">
        <f t="shared" si="17"/>
        <v>Coble2003</v>
      </c>
    </row>
    <row r="379" spans="1:11" x14ac:dyDescent="0.25">
      <c r="A379" s="37">
        <v>422</v>
      </c>
      <c r="B379" s="44" t="s">
        <v>112</v>
      </c>
      <c r="C379" s="44" t="s">
        <v>7</v>
      </c>
      <c r="D379" s="37">
        <v>50</v>
      </c>
      <c r="E379" s="44">
        <v>16</v>
      </c>
      <c r="F379" s="28">
        <f t="shared" si="16"/>
        <v>0.32</v>
      </c>
      <c r="G379" s="37" t="s">
        <v>118</v>
      </c>
      <c r="H379" s="45" t="s">
        <v>7</v>
      </c>
      <c r="I379" s="37">
        <v>2003</v>
      </c>
      <c r="J379" s="37" t="s">
        <v>119</v>
      </c>
      <c r="K379" s="37" t="str">
        <f t="shared" si="17"/>
        <v>Coble2003</v>
      </c>
    </row>
    <row r="380" spans="1:11" x14ac:dyDescent="0.25">
      <c r="A380" s="37">
        <v>424</v>
      </c>
      <c r="B380" s="44" t="s">
        <v>114</v>
      </c>
      <c r="C380" s="44" t="s">
        <v>7</v>
      </c>
      <c r="D380" s="37">
        <v>50</v>
      </c>
      <c r="E380" s="44">
        <v>2</v>
      </c>
      <c r="F380" s="28">
        <f t="shared" si="16"/>
        <v>0.04</v>
      </c>
      <c r="G380" s="37" t="s">
        <v>118</v>
      </c>
      <c r="H380" s="45" t="s">
        <v>7</v>
      </c>
      <c r="I380" s="37">
        <v>2003</v>
      </c>
      <c r="J380" s="37" t="s">
        <v>119</v>
      </c>
      <c r="K380" s="37" t="str">
        <f t="shared" si="17"/>
        <v>Coble2003</v>
      </c>
    </row>
    <row r="381" spans="1:11" x14ac:dyDescent="0.25">
      <c r="A381" s="37">
        <v>427</v>
      </c>
      <c r="B381" s="44" t="s">
        <v>117</v>
      </c>
      <c r="C381" s="44" t="s">
        <v>7</v>
      </c>
      <c r="D381" s="37">
        <v>50</v>
      </c>
      <c r="E381" s="44">
        <v>1</v>
      </c>
      <c r="F381" s="28">
        <f t="shared" si="16"/>
        <v>0.02</v>
      </c>
      <c r="G381" s="37" t="s">
        <v>118</v>
      </c>
      <c r="H381" s="45" t="s">
        <v>7</v>
      </c>
      <c r="I381" s="37">
        <v>2003</v>
      </c>
      <c r="J381" s="37" t="s">
        <v>119</v>
      </c>
      <c r="K381" s="37" t="str">
        <f t="shared" si="17"/>
        <v>Coble2003</v>
      </c>
    </row>
    <row r="382" spans="1:11" x14ac:dyDescent="0.25">
      <c r="A382">
        <v>428</v>
      </c>
      <c r="B382" s="52">
        <v>2</v>
      </c>
      <c r="C382" s="53" t="s">
        <v>7</v>
      </c>
      <c r="D382" s="53">
        <v>30</v>
      </c>
      <c r="E382" s="52">
        <v>13</v>
      </c>
      <c r="F382" s="65">
        <f t="shared" si="16"/>
        <v>0.43333333333333335</v>
      </c>
      <c r="G382" t="s">
        <v>20</v>
      </c>
      <c r="H382" s="59" t="s">
        <v>8</v>
      </c>
      <c r="I382">
        <v>1998</v>
      </c>
      <c r="J382" t="s">
        <v>153</v>
      </c>
      <c r="K382" t="str">
        <f>J382</f>
        <v>Green Oaks</v>
      </c>
    </row>
    <row r="383" spans="1:11" x14ac:dyDescent="0.25">
      <c r="A383" s="53">
        <v>429</v>
      </c>
      <c r="B383" s="52">
        <v>4</v>
      </c>
      <c r="C383" s="53" t="s">
        <v>7</v>
      </c>
      <c r="D383" s="53">
        <v>30</v>
      </c>
      <c r="E383" s="52">
        <v>24</v>
      </c>
      <c r="F383" s="56">
        <f t="shared" si="16"/>
        <v>0.8</v>
      </c>
      <c r="G383" t="s">
        <v>20</v>
      </c>
      <c r="H383" s="59" t="s">
        <v>8</v>
      </c>
      <c r="I383">
        <v>1998</v>
      </c>
      <c r="J383" t="s">
        <v>153</v>
      </c>
      <c r="K383" s="53" t="str">
        <f t="shared" ref="K383:K399" si="18">J383</f>
        <v>Green Oaks</v>
      </c>
    </row>
    <row r="384" spans="1:11" x14ac:dyDescent="0.25">
      <c r="A384" s="53">
        <v>430</v>
      </c>
      <c r="B384" s="52">
        <v>5</v>
      </c>
      <c r="C384" s="53" t="s">
        <v>7</v>
      </c>
      <c r="D384" s="53">
        <v>30</v>
      </c>
      <c r="E384" s="52">
        <v>13</v>
      </c>
      <c r="F384" s="65">
        <f t="shared" si="16"/>
        <v>0.43333333333333335</v>
      </c>
      <c r="G384" s="53" t="s">
        <v>20</v>
      </c>
      <c r="H384" s="59" t="s">
        <v>8</v>
      </c>
      <c r="I384">
        <v>1998</v>
      </c>
      <c r="J384" s="53" t="s">
        <v>153</v>
      </c>
      <c r="K384" s="53" t="str">
        <f t="shared" si="18"/>
        <v>Green Oaks</v>
      </c>
    </row>
    <row r="385" spans="1:11" x14ac:dyDescent="0.25">
      <c r="A385" s="53">
        <v>431</v>
      </c>
      <c r="B385" s="52">
        <v>7</v>
      </c>
      <c r="C385" s="53" t="s">
        <v>7</v>
      </c>
      <c r="D385" s="53">
        <v>30</v>
      </c>
      <c r="E385" s="52">
        <v>13</v>
      </c>
      <c r="F385" s="65">
        <f t="shared" si="16"/>
        <v>0.43333333333333335</v>
      </c>
      <c r="G385" s="53" t="s">
        <v>20</v>
      </c>
      <c r="H385" s="59" t="s">
        <v>8</v>
      </c>
      <c r="I385" s="53">
        <v>1998</v>
      </c>
      <c r="J385" s="53" t="s">
        <v>153</v>
      </c>
      <c r="K385" s="53" t="str">
        <f t="shared" si="18"/>
        <v>Green Oaks</v>
      </c>
    </row>
    <row r="386" spans="1:11" x14ac:dyDescent="0.25">
      <c r="A386" s="53">
        <v>432</v>
      </c>
      <c r="B386" s="52">
        <v>9</v>
      </c>
      <c r="C386" s="53" t="s">
        <v>7</v>
      </c>
      <c r="D386" s="53">
        <v>30</v>
      </c>
      <c r="E386" s="52">
        <v>15</v>
      </c>
      <c r="F386" s="56">
        <f t="shared" si="16"/>
        <v>0.5</v>
      </c>
      <c r="G386" s="53" t="s">
        <v>20</v>
      </c>
      <c r="H386" s="59" t="s">
        <v>8</v>
      </c>
      <c r="I386" s="53">
        <v>1998</v>
      </c>
      <c r="J386" s="53" t="s">
        <v>153</v>
      </c>
      <c r="K386" s="53" t="str">
        <f t="shared" si="18"/>
        <v>Green Oaks</v>
      </c>
    </row>
    <row r="387" spans="1:11" x14ac:dyDescent="0.25">
      <c r="A387" s="53">
        <v>433</v>
      </c>
      <c r="B387" s="52">
        <v>10</v>
      </c>
      <c r="C387" s="53" t="s">
        <v>7</v>
      </c>
      <c r="D387" s="53">
        <v>30</v>
      </c>
      <c r="E387" s="52">
        <v>19</v>
      </c>
      <c r="F387" s="65">
        <f t="shared" si="16"/>
        <v>0.6333333333333333</v>
      </c>
      <c r="G387" s="53" t="s">
        <v>20</v>
      </c>
      <c r="H387" s="59" t="s">
        <v>8</v>
      </c>
      <c r="I387" s="53">
        <v>1998</v>
      </c>
      <c r="J387" s="53" t="s">
        <v>153</v>
      </c>
      <c r="K387" s="53" t="str">
        <f t="shared" si="18"/>
        <v>Green Oaks</v>
      </c>
    </row>
    <row r="388" spans="1:11" x14ac:dyDescent="0.25">
      <c r="A388" s="53">
        <v>434</v>
      </c>
      <c r="B388" s="52">
        <v>11</v>
      </c>
      <c r="C388" s="53" t="s">
        <v>7</v>
      </c>
      <c r="D388" s="53">
        <v>30</v>
      </c>
      <c r="E388" s="52">
        <v>12</v>
      </c>
      <c r="F388" s="56">
        <f t="shared" si="16"/>
        <v>0.4</v>
      </c>
      <c r="G388" s="53" t="s">
        <v>20</v>
      </c>
      <c r="H388" s="59" t="s">
        <v>8</v>
      </c>
      <c r="I388" s="53">
        <v>1998</v>
      </c>
      <c r="J388" s="53" t="s">
        <v>153</v>
      </c>
      <c r="K388" s="53" t="str">
        <f t="shared" si="18"/>
        <v>Green Oaks</v>
      </c>
    </row>
    <row r="389" spans="1:11" x14ac:dyDescent="0.25">
      <c r="A389" s="53">
        <v>435</v>
      </c>
      <c r="B389" s="52">
        <v>12</v>
      </c>
      <c r="C389" s="53" t="s">
        <v>7</v>
      </c>
      <c r="D389" s="53">
        <v>30</v>
      </c>
      <c r="E389" s="52">
        <v>10</v>
      </c>
      <c r="F389" s="65">
        <f t="shared" si="16"/>
        <v>0.33333333333333331</v>
      </c>
      <c r="G389" s="53" t="s">
        <v>20</v>
      </c>
      <c r="H389" s="59" t="s">
        <v>8</v>
      </c>
      <c r="I389" s="53">
        <v>1998</v>
      </c>
      <c r="J389" s="53" t="s">
        <v>153</v>
      </c>
      <c r="K389" s="53" t="str">
        <f t="shared" si="18"/>
        <v>Green Oaks</v>
      </c>
    </row>
    <row r="390" spans="1:11" x14ac:dyDescent="0.25">
      <c r="A390" s="53">
        <v>436</v>
      </c>
      <c r="B390" s="52">
        <v>13</v>
      </c>
      <c r="C390" s="53" t="s">
        <v>7</v>
      </c>
      <c r="D390" s="53">
        <v>30</v>
      </c>
      <c r="E390" s="52">
        <v>8</v>
      </c>
      <c r="F390" s="65">
        <f t="shared" si="16"/>
        <v>0.26666666666666666</v>
      </c>
      <c r="G390" s="53" t="s">
        <v>20</v>
      </c>
      <c r="H390" s="59" t="s">
        <v>8</v>
      </c>
      <c r="I390" s="53">
        <v>1998</v>
      </c>
      <c r="J390" s="53" t="s">
        <v>153</v>
      </c>
      <c r="K390" s="53" t="str">
        <f t="shared" si="18"/>
        <v>Green Oaks</v>
      </c>
    </row>
    <row r="391" spans="1:11" x14ac:dyDescent="0.25">
      <c r="A391" s="53">
        <v>437</v>
      </c>
      <c r="B391" s="52">
        <v>17</v>
      </c>
      <c r="C391" s="53" t="s">
        <v>7</v>
      </c>
      <c r="D391" s="53">
        <v>30</v>
      </c>
      <c r="E391" s="52">
        <v>9</v>
      </c>
      <c r="F391" s="56">
        <f t="shared" si="16"/>
        <v>0.3</v>
      </c>
      <c r="G391" s="53" t="s">
        <v>20</v>
      </c>
      <c r="H391" s="59" t="s">
        <v>8</v>
      </c>
      <c r="I391" s="53">
        <v>1998</v>
      </c>
      <c r="J391" s="53" t="s">
        <v>153</v>
      </c>
      <c r="K391" s="53" t="str">
        <f t="shared" si="18"/>
        <v>Green Oaks</v>
      </c>
    </row>
    <row r="392" spans="1:11" x14ac:dyDescent="0.25">
      <c r="A392" s="53">
        <v>438</v>
      </c>
      <c r="B392" s="52">
        <v>18</v>
      </c>
      <c r="C392" s="53" t="s">
        <v>7</v>
      </c>
      <c r="D392" s="53">
        <v>30</v>
      </c>
      <c r="E392" s="52">
        <v>6</v>
      </c>
      <c r="F392" s="56">
        <f t="shared" si="16"/>
        <v>0.2</v>
      </c>
      <c r="G392" s="53" t="s">
        <v>20</v>
      </c>
      <c r="H392" s="59" t="s">
        <v>8</v>
      </c>
      <c r="I392" s="53">
        <v>1998</v>
      </c>
      <c r="J392" s="53" t="s">
        <v>153</v>
      </c>
      <c r="K392" s="53" t="str">
        <f t="shared" si="18"/>
        <v>Green Oaks</v>
      </c>
    </row>
    <row r="393" spans="1:11" x14ac:dyDescent="0.25">
      <c r="A393" s="53">
        <v>439</v>
      </c>
      <c r="B393" s="52">
        <v>20</v>
      </c>
      <c r="C393" s="53" t="s">
        <v>8</v>
      </c>
      <c r="D393" s="53">
        <v>30</v>
      </c>
      <c r="E393" s="52">
        <v>4</v>
      </c>
      <c r="F393" s="65">
        <f t="shared" si="16"/>
        <v>0.13333333333333333</v>
      </c>
      <c r="G393" s="53" t="s">
        <v>20</v>
      </c>
      <c r="H393" s="59" t="s">
        <v>8</v>
      </c>
      <c r="I393" s="53">
        <v>1998</v>
      </c>
      <c r="J393" s="53" t="s">
        <v>153</v>
      </c>
      <c r="K393" s="53" t="str">
        <f t="shared" si="18"/>
        <v>Green Oaks</v>
      </c>
    </row>
    <row r="394" spans="1:11" x14ac:dyDescent="0.25">
      <c r="A394" s="53">
        <v>440</v>
      </c>
      <c r="B394" s="52">
        <v>21</v>
      </c>
      <c r="C394" s="53" t="s">
        <v>8</v>
      </c>
      <c r="D394" s="53">
        <v>30</v>
      </c>
      <c r="E394" s="52">
        <v>13</v>
      </c>
      <c r="F394" s="65">
        <f t="shared" si="16"/>
        <v>0.43333333333333335</v>
      </c>
      <c r="G394" s="53" t="s">
        <v>20</v>
      </c>
      <c r="H394" s="59" t="s">
        <v>8</v>
      </c>
      <c r="I394" s="53">
        <v>1998</v>
      </c>
      <c r="J394" s="53" t="s">
        <v>153</v>
      </c>
      <c r="K394" s="53" t="str">
        <f t="shared" si="18"/>
        <v>Green Oaks</v>
      </c>
    </row>
    <row r="395" spans="1:11" x14ac:dyDescent="0.25">
      <c r="A395" s="53">
        <v>441</v>
      </c>
      <c r="B395" s="52">
        <v>24</v>
      </c>
      <c r="C395" s="53" t="s">
        <v>8</v>
      </c>
      <c r="D395" s="53">
        <v>30</v>
      </c>
      <c r="E395" s="52">
        <v>8</v>
      </c>
      <c r="F395" s="65">
        <f t="shared" si="16"/>
        <v>0.26666666666666666</v>
      </c>
      <c r="G395" s="53" t="s">
        <v>20</v>
      </c>
      <c r="H395" s="59" t="s">
        <v>8</v>
      </c>
      <c r="I395" s="53">
        <v>1998</v>
      </c>
      <c r="J395" s="53" t="s">
        <v>153</v>
      </c>
      <c r="K395" s="53" t="str">
        <f t="shared" si="18"/>
        <v>Green Oaks</v>
      </c>
    </row>
    <row r="396" spans="1:11" x14ac:dyDescent="0.25">
      <c r="A396" s="53">
        <v>442</v>
      </c>
      <c r="B396" s="52">
        <v>25</v>
      </c>
      <c r="C396" s="53" t="s">
        <v>8</v>
      </c>
      <c r="D396" s="53">
        <v>30</v>
      </c>
      <c r="E396" s="52">
        <v>9</v>
      </c>
      <c r="F396" s="56">
        <f t="shared" si="16"/>
        <v>0.3</v>
      </c>
      <c r="G396" s="53" t="s">
        <v>20</v>
      </c>
      <c r="H396" s="59" t="s">
        <v>8</v>
      </c>
      <c r="I396" s="53">
        <v>1998</v>
      </c>
      <c r="J396" s="53" t="s">
        <v>153</v>
      </c>
      <c r="K396" s="53" t="str">
        <f t="shared" si="18"/>
        <v>Green Oaks</v>
      </c>
    </row>
    <row r="397" spans="1:11" x14ac:dyDescent="0.25">
      <c r="A397" s="53">
        <v>443</v>
      </c>
      <c r="B397" s="52">
        <v>28</v>
      </c>
      <c r="C397" s="53" t="s">
        <v>8</v>
      </c>
      <c r="D397" s="53">
        <v>30</v>
      </c>
      <c r="E397" s="52">
        <v>9</v>
      </c>
      <c r="F397" s="56">
        <f t="shared" si="16"/>
        <v>0.3</v>
      </c>
      <c r="G397" s="53" t="s">
        <v>20</v>
      </c>
      <c r="H397" s="59" t="s">
        <v>8</v>
      </c>
      <c r="I397" s="53">
        <v>1998</v>
      </c>
      <c r="J397" s="53" t="s">
        <v>153</v>
      </c>
      <c r="K397" s="53" t="str">
        <f t="shared" si="18"/>
        <v>Green Oaks</v>
      </c>
    </row>
    <row r="398" spans="1:11" x14ac:dyDescent="0.25">
      <c r="A398" s="53">
        <v>444</v>
      </c>
      <c r="B398" s="52">
        <v>29</v>
      </c>
      <c r="C398" s="53" t="s">
        <v>8</v>
      </c>
      <c r="D398" s="53">
        <v>30</v>
      </c>
      <c r="E398" s="52">
        <v>17</v>
      </c>
      <c r="F398" s="65">
        <f t="shared" si="16"/>
        <v>0.56666666666666665</v>
      </c>
      <c r="G398" s="53" t="s">
        <v>20</v>
      </c>
      <c r="H398" s="59" t="s">
        <v>8</v>
      </c>
      <c r="I398" s="53">
        <v>1998</v>
      </c>
      <c r="J398" s="53" t="s">
        <v>153</v>
      </c>
      <c r="K398" s="53" t="str">
        <f t="shared" si="18"/>
        <v>Green Oaks</v>
      </c>
    </row>
    <row r="399" spans="1:11" x14ac:dyDescent="0.25">
      <c r="A399" s="53">
        <v>445</v>
      </c>
      <c r="B399" s="52">
        <v>30</v>
      </c>
      <c r="C399" s="53" t="s">
        <v>8</v>
      </c>
      <c r="D399" s="53">
        <v>30</v>
      </c>
      <c r="E399" s="52">
        <v>14</v>
      </c>
      <c r="F399" s="65">
        <f t="shared" si="16"/>
        <v>0.46666666666666667</v>
      </c>
      <c r="G399" s="53" t="s">
        <v>20</v>
      </c>
      <c r="H399" s="59" t="s">
        <v>8</v>
      </c>
      <c r="I399" s="53">
        <v>1998</v>
      </c>
      <c r="J399" s="53" t="s">
        <v>153</v>
      </c>
      <c r="K399" s="53" t="str">
        <f t="shared" si="18"/>
        <v>Green Oaks</v>
      </c>
    </row>
  </sheetData>
  <sortState ref="A410:K427">
    <sortCondition ref="C410:C42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B1" zoomScale="80" zoomScaleNormal="80" workbookViewId="0">
      <selection activeCell="L23" sqref="L23"/>
    </sheetView>
  </sheetViews>
  <sheetFormatPr defaultRowHeight="15" x14ac:dyDescent="0.25"/>
  <cols>
    <col min="1" max="1" width="20.140625" bestFit="1" customWidth="1"/>
    <col min="2" max="3" width="17.140625" style="37" customWidth="1"/>
    <col min="6" max="6" width="9.140625" style="37"/>
    <col min="11" max="12" width="9.140625" customWidth="1"/>
    <col min="13" max="13" width="14.140625" customWidth="1"/>
    <col min="14" max="14" width="18.85546875" customWidth="1"/>
    <col min="15" max="15" width="20" customWidth="1"/>
    <col min="16" max="16" width="20.85546875" customWidth="1"/>
    <col min="17" max="17" width="18.7109375" customWidth="1"/>
    <col min="18" max="23" width="5" customWidth="1"/>
    <col min="24" max="24" width="4" customWidth="1"/>
    <col min="25" max="33" width="5" customWidth="1"/>
    <col min="34" max="34" width="4" customWidth="1"/>
    <col min="35" max="42" width="5" customWidth="1"/>
    <col min="43" max="43" width="4" customWidth="1"/>
    <col min="44" max="52" width="5" customWidth="1"/>
    <col min="53" max="53" width="4" customWidth="1"/>
    <col min="54" max="64" width="5" customWidth="1"/>
    <col min="65" max="65" width="7.7109375" customWidth="1"/>
    <col min="66" max="66" width="11.28515625" bestFit="1" customWidth="1"/>
  </cols>
  <sheetData>
    <row r="1" spans="1:10" x14ac:dyDescent="0.25">
      <c r="A1" s="37" t="s">
        <v>37</v>
      </c>
      <c r="C1" s="37" t="s">
        <v>124</v>
      </c>
      <c r="D1" s="37" t="s">
        <v>40</v>
      </c>
      <c r="E1" s="37" t="s">
        <v>57</v>
      </c>
      <c r="F1" s="37" t="s">
        <v>126</v>
      </c>
      <c r="G1" s="37"/>
      <c r="H1" s="37"/>
      <c r="I1" s="37" t="s">
        <v>41</v>
      </c>
      <c r="J1" t="s">
        <v>56</v>
      </c>
    </row>
    <row r="2" spans="1:10" x14ac:dyDescent="0.25">
      <c r="A2" s="37" t="s">
        <v>42</v>
      </c>
      <c r="B2" s="37" t="s">
        <v>8</v>
      </c>
      <c r="C2" s="37">
        <v>0.28350000000000003</v>
      </c>
      <c r="D2" s="37">
        <v>0.13124003721586283</v>
      </c>
      <c r="E2" s="37">
        <v>19</v>
      </c>
      <c r="F2" s="37">
        <f>E2+1</f>
        <v>20</v>
      </c>
      <c r="G2" s="37">
        <f>E2*(D2^2)</f>
        <v>0.32725500000000018</v>
      </c>
      <c r="H2" s="37"/>
      <c r="I2" s="37"/>
    </row>
    <row r="3" spans="1:10" x14ac:dyDescent="0.25">
      <c r="A3" s="37" t="s">
        <v>42</v>
      </c>
      <c r="B3" s="37" t="s">
        <v>7</v>
      </c>
      <c r="C3" s="37">
        <v>0.11850000000000001</v>
      </c>
      <c r="D3" s="37">
        <v>0.1296259801769773</v>
      </c>
      <c r="E3" s="37">
        <v>19</v>
      </c>
      <c r="F3" s="37">
        <f t="shared" ref="F3:F59" si="0">E3+1</f>
        <v>20</v>
      </c>
      <c r="G3" s="37">
        <f t="shared" ref="G3:G27" si="1">E3*(D3^2)</f>
        <v>0.31925500000000012</v>
      </c>
      <c r="H3" s="37">
        <f>G2+G3</f>
        <v>0.64651000000000036</v>
      </c>
      <c r="I3" s="37">
        <f>SQRT(H3/F2+F3)</f>
        <v>4.4757485966037009</v>
      </c>
      <c r="J3">
        <f>(C3-C2)/I3</f>
        <v>-3.6865341392321671E-2</v>
      </c>
    </row>
    <row r="4" spans="1:10" x14ac:dyDescent="0.25">
      <c r="A4" s="37" t="s">
        <v>43</v>
      </c>
      <c r="B4" s="36" t="s">
        <v>8</v>
      </c>
      <c r="C4" s="39">
        <v>0.1142857142857143</v>
      </c>
      <c r="D4" s="37">
        <v>0.11191833757572654</v>
      </c>
      <c r="E4" s="37">
        <v>20</v>
      </c>
      <c r="F4" s="37">
        <f t="shared" si="0"/>
        <v>21</v>
      </c>
      <c r="G4" s="37">
        <f t="shared" si="1"/>
        <v>0.25051428571428569</v>
      </c>
      <c r="H4" s="37"/>
      <c r="I4" s="37"/>
      <c r="J4" s="37"/>
    </row>
    <row r="5" spans="1:10" x14ac:dyDescent="0.25">
      <c r="A5" s="37" t="s">
        <v>43</v>
      </c>
      <c r="B5" s="36" t="s">
        <v>7</v>
      </c>
      <c r="C5" s="39">
        <v>6.7368421052631577E-2</v>
      </c>
      <c r="D5" s="37">
        <v>0.13987463058289645</v>
      </c>
      <c r="E5" s="37">
        <v>18</v>
      </c>
      <c r="F5" s="37">
        <f t="shared" si="0"/>
        <v>19</v>
      </c>
      <c r="G5" s="37">
        <f t="shared" si="1"/>
        <v>0.35216842105263152</v>
      </c>
      <c r="H5" s="37">
        <f t="shared" ref="H5" si="2">G4+G5</f>
        <v>0.60268270676691715</v>
      </c>
      <c r="I5" s="37">
        <f t="shared" ref="I5" si="3">SQRT(H5/F4+F5)</f>
        <v>4.3621897226636888</v>
      </c>
      <c r="J5" s="37">
        <f t="shared" ref="J5" si="4">(C5-C4)/I5</f>
        <v>-1.0755445364818648E-2</v>
      </c>
    </row>
    <row r="6" spans="1:10" x14ac:dyDescent="0.25">
      <c r="A6" s="37" t="s">
        <v>44</v>
      </c>
      <c r="B6" s="13" t="s">
        <v>17</v>
      </c>
      <c r="C6" s="39">
        <v>0.188</v>
      </c>
      <c r="D6" s="37">
        <v>0.14688341241306069</v>
      </c>
      <c r="E6" s="37">
        <v>19</v>
      </c>
      <c r="F6" s="37">
        <f t="shared" si="0"/>
        <v>20</v>
      </c>
      <c r="G6" s="37">
        <f t="shared" si="1"/>
        <v>0.40992000000000017</v>
      </c>
      <c r="H6" s="37"/>
      <c r="I6" s="37"/>
      <c r="J6" s="37"/>
    </row>
    <row r="7" spans="1:10" x14ac:dyDescent="0.25">
      <c r="A7" s="37" t="s">
        <v>44</v>
      </c>
      <c r="B7" s="13" t="s">
        <v>18</v>
      </c>
      <c r="C7" s="39">
        <v>0.13200000000000003</v>
      </c>
      <c r="D7" s="37">
        <v>9.9768152285818701E-2</v>
      </c>
      <c r="E7" s="37">
        <v>19</v>
      </c>
      <c r="F7" s="37">
        <f t="shared" si="0"/>
        <v>20</v>
      </c>
      <c r="G7" s="37">
        <f t="shared" si="1"/>
        <v>0.1891199999999999</v>
      </c>
      <c r="H7" s="37">
        <f t="shared" ref="H7" si="5">G6+G7</f>
        <v>0.59904000000000002</v>
      </c>
      <c r="I7" s="37">
        <f t="shared" ref="I7" si="6">SQRT(H7/F6+F7)</f>
        <v>4.4754834375740913</v>
      </c>
      <c r="J7" s="37">
        <f>(C7-C6)/I7</f>
        <v>-1.2512614733382731E-2</v>
      </c>
    </row>
    <row r="8" spans="1:10" s="46" customFormat="1" hidden="1" x14ac:dyDescent="0.25">
      <c r="A8" s="46" t="s">
        <v>45</v>
      </c>
      <c r="B8" s="28" t="s">
        <v>8</v>
      </c>
      <c r="C8" s="28">
        <v>0.28160000000000002</v>
      </c>
      <c r="D8" s="46">
        <v>8.3739277920618846E-2</v>
      </c>
      <c r="E8" s="46">
        <v>9</v>
      </c>
      <c r="F8" s="37">
        <f t="shared" si="0"/>
        <v>10</v>
      </c>
      <c r="G8" s="46">
        <f t="shared" si="1"/>
        <v>6.3110399999999789E-2</v>
      </c>
      <c r="I8" s="37"/>
    </row>
    <row r="9" spans="1:10" s="46" customFormat="1" hidden="1" x14ac:dyDescent="0.25">
      <c r="A9" s="46" t="s">
        <v>45</v>
      </c>
      <c r="B9" s="28" t="s">
        <v>7</v>
      </c>
      <c r="C9" s="28">
        <v>4.9200000000000001E-2</v>
      </c>
      <c r="D9" s="46">
        <v>2.2787911025122263E-2</v>
      </c>
      <c r="E9" s="46">
        <v>9</v>
      </c>
      <c r="F9" s="37">
        <f t="shared" si="0"/>
        <v>10</v>
      </c>
      <c r="G9" s="46">
        <f t="shared" si="1"/>
        <v>4.6735999999999982E-3</v>
      </c>
      <c r="H9" s="46">
        <f t="shared" ref="H9" si="7">G8+G9</f>
        <v>6.7783999999999789E-2</v>
      </c>
      <c r="I9" s="37">
        <f t="shared" ref="I9" si="8">SQRT(H9/F8+F9)</f>
        <v>3.1633492377541876</v>
      </c>
      <c r="J9" s="46">
        <f>(C9-C8)/I9</f>
        <v>-7.3466437795212225E-2</v>
      </c>
    </row>
    <row r="10" spans="1:10" s="46" customFormat="1" hidden="1" x14ac:dyDescent="0.25">
      <c r="A10" s="46" t="s">
        <v>46</v>
      </c>
      <c r="B10" s="46" t="s">
        <v>8</v>
      </c>
      <c r="C10" s="46">
        <v>0.23149999999999998</v>
      </c>
      <c r="D10" s="46">
        <v>0.17649437146236344</v>
      </c>
      <c r="E10" s="46">
        <v>19</v>
      </c>
      <c r="F10" s="37">
        <f t="shared" si="0"/>
        <v>20</v>
      </c>
      <c r="G10" s="46">
        <f t="shared" si="1"/>
        <v>0.59185499999999991</v>
      </c>
      <c r="I10" s="37"/>
    </row>
    <row r="11" spans="1:10" s="46" customFormat="1" hidden="1" x14ac:dyDescent="0.25">
      <c r="A11" s="46" t="s">
        <v>46</v>
      </c>
      <c r="B11" s="46" t="s">
        <v>7</v>
      </c>
      <c r="C11" s="46">
        <v>0.14399999999999999</v>
      </c>
      <c r="D11" s="46">
        <v>0.10927512357155654</v>
      </c>
      <c r="E11" s="46">
        <v>19</v>
      </c>
      <c r="F11" s="37">
        <f t="shared" si="0"/>
        <v>20</v>
      </c>
      <c r="G11" s="46">
        <f t="shared" si="1"/>
        <v>0.22688000000000008</v>
      </c>
      <c r="H11" s="46">
        <f t="shared" ref="H11" si="9">G10+G11</f>
        <v>0.81873499999999999</v>
      </c>
      <c r="I11" s="37">
        <f t="shared" ref="I11" si="10">SQRT(H11/F10+F11)</f>
        <v>4.4767104831561308</v>
      </c>
      <c r="J11" s="46">
        <f t="shared" ref="J11" si="11">(C11-C10)/I11</f>
        <v>-1.9545601693302158E-2</v>
      </c>
    </row>
    <row r="12" spans="1:10" s="46" customFormat="1" hidden="1" x14ac:dyDescent="0.25">
      <c r="A12" s="46" t="s">
        <v>47</v>
      </c>
      <c r="B12" s="32" t="s">
        <v>8</v>
      </c>
      <c r="C12" s="32">
        <v>0.254</v>
      </c>
      <c r="D12" s="46">
        <v>0.1296319576510532</v>
      </c>
      <c r="E12" s="46">
        <v>9</v>
      </c>
      <c r="F12" s="37">
        <f t="shared" si="0"/>
        <v>10</v>
      </c>
      <c r="G12" s="46">
        <f t="shared" si="1"/>
        <v>0.15124000000000007</v>
      </c>
      <c r="I12" s="37"/>
    </row>
    <row r="13" spans="1:10" s="46" customFormat="1" hidden="1" x14ac:dyDescent="0.25">
      <c r="A13" s="46" t="s">
        <v>47</v>
      </c>
      <c r="B13" s="32" t="s">
        <v>7</v>
      </c>
      <c r="C13" s="32">
        <v>0.25999999999999995</v>
      </c>
      <c r="D13" s="46">
        <v>0.14204850501775015</v>
      </c>
      <c r="E13" s="46">
        <v>9</v>
      </c>
      <c r="F13" s="37">
        <f t="shared" si="0"/>
        <v>10</v>
      </c>
      <c r="G13" s="46">
        <f t="shared" si="1"/>
        <v>0.18160000000000012</v>
      </c>
      <c r="H13" s="46">
        <f t="shared" ref="H13" si="12">G12+G13</f>
        <v>0.33284000000000019</v>
      </c>
      <c r="I13" s="37">
        <f t="shared" ref="I13" si="13">SQRT(H13/F12+F13)</f>
        <v>3.1675359508614895</v>
      </c>
      <c r="J13" s="46">
        <f t="shared" ref="J13" si="14">(C13-C12)/I13</f>
        <v>1.8942168591229728E-3</v>
      </c>
    </row>
    <row r="14" spans="1:10" s="46" customFormat="1" hidden="1" x14ac:dyDescent="0.25">
      <c r="A14" s="46" t="s">
        <v>48</v>
      </c>
      <c r="B14" s="49" t="s">
        <v>8</v>
      </c>
      <c r="C14" s="47">
        <v>0.34120000000000006</v>
      </c>
      <c r="D14" s="46">
        <v>9.0097231428668739E-2</v>
      </c>
      <c r="E14" s="46">
        <v>9</v>
      </c>
      <c r="F14" s="37">
        <f t="shared" si="0"/>
        <v>10</v>
      </c>
      <c r="G14" s="46">
        <f t="shared" si="1"/>
        <v>7.3057599999999834E-2</v>
      </c>
      <c r="I14" s="37"/>
    </row>
    <row r="15" spans="1:10" s="46" customFormat="1" hidden="1" x14ac:dyDescent="0.25">
      <c r="A15" s="46" t="s">
        <v>48</v>
      </c>
      <c r="B15" s="49" t="s">
        <v>7</v>
      </c>
      <c r="C15" s="47">
        <v>0.1</v>
      </c>
      <c r="D15" s="46">
        <v>2.5785439474418265E-2</v>
      </c>
      <c r="E15" s="46">
        <v>9</v>
      </c>
      <c r="F15" s="37">
        <f t="shared" si="0"/>
        <v>10</v>
      </c>
      <c r="G15" s="46">
        <f t="shared" si="1"/>
        <v>5.9839999999999893E-3</v>
      </c>
      <c r="H15" s="46">
        <f t="shared" ref="H15" si="15">G14+G15</f>
        <v>7.9041599999999823E-2</v>
      </c>
      <c r="I15" s="37">
        <f t="shared" ref="I15" si="16">SQRT(H15/F14+F15)</f>
        <v>3.1635271707383832</v>
      </c>
      <c r="J15" s="46">
        <f t="shared" ref="J15" si="17">(C15-C14)/I15</f>
        <v>-7.6244010872112328E-2</v>
      </c>
    </row>
    <row r="16" spans="1:10" s="46" customFormat="1" ht="15.75" x14ac:dyDescent="0.25">
      <c r="A16" s="46" t="s">
        <v>49</v>
      </c>
      <c r="B16" s="26" t="s">
        <v>25</v>
      </c>
      <c r="C16" s="50">
        <v>0.33</v>
      </c>
      <c r="D16" s="46">
        <v>9.7570487341203743E-2</v>
      </c>
      <c r="E16" s="46">
        <v>4</v>
      </c>
      <c r="F16" s="37">
        <f t="shared" si="0"/>
        <v>5</v>
      </c>
      <c r="G16" s="46">
        <f t="shared" si="1"/>
        <v>3.8080000000000003E-2</v>
      </c>
      <c r="I16" s="37"/>
    </row>
    <row r="17" spans="1:14" s="46" customFormat="1" ht="15.75" x14ac:dyDescent="0.25">
      <c r="A17" s="46" t="s">
        <v>49</v>
      </c>
      <c r="B17" s="26" t="s">
        <v>7</v>
      </c>
      <c r="C17" s="47">
        <v>0.24800000000000005</v>
      </c>
      <c r="D17" s="46">
        <v>9.2303846073714682E-2</v>
      </c>
      <c r="E17" s="46">
        <v>4</v>
      </c>
      <c r="F17" s="37">
        <f t="shared" si="0"/>
        <v>5</v>
      </c>
      <c r="G17" s="46">
        <f t="shared" si="1"/>
        <v>3.4080000000000055E-2</v>
      </c>
      <c r="H17" s="46">
        <f t="shared" ref="H17" si="18">G16+G17</f>
        <v>7.2160000000000057E-2</v>
      </c>
      <c r="I17" s="37">
        <f t="shared" ref="I17" si="19">SQRT(H17/F16+F17)</f>
        <v>2.2392927454890752</v>
      </c>
      <c r="J17" s="46">
        <f t="shared" ref="J17" si="20">(C17-C16)/I17</f>
        <v>-3.6618704796496211E-2</v>
      </c>
    </row>
    <row r="18" spans="1:14" s="46" customFormat="1" x14ac:dyDescent="0.25">
      <c r="A18" s="46" t="s">
        <v>50</v>
      </c>
      <c r="B18" s="46" t="s">
        <v>8</v>
      </c>
      <c r="C18" s="47">
        <v>0.28000000000000003</v>
      </c>
      <c r="D18" s="46">
        <v>0.12977713690461001</v>
      </c>
      <c r="E18" s="46">
        <v>19</v>
      </c>
      <c r="F18" s="37">
        <f t="shared" si="0"/>
        <v>20</v>
      </c>
      <c r="G18" s="46">
        <f t="shared" si="1"/>
        <v>0.31999999999999995</v>
      </c>
      <c r="I18" s="37"/>
    </row>
    <row r="19" spans="1:14" s="46" customFormat="1" x14ac:dyDescent="0.25">
      <c r="A19" s="46" t="s">
        <v>50</v>
      </c>
      <c r="B19" s="46" t="s">
        <v>7</v>
      </c>
      <c r="C19" s="47">
        <v>0.128</v>
      </c>
      <c r="D19" s="46">
        <v>0.10298696902751187</v>
      </c>
      <c r="E19" s="46">
        <v>19</v>
      </c>
      <c r="F19" s="37">
        <f t="shared" si="0"/>
        <v>20</v>
      </c>
      <c r="G19" s="46">
        <f t="shared" si="1"/>
        <v>0.20152000000000006</v>
      </c>
      <c r="H19" s="46">
        <f t="shared" ref="H19" si="21">G18+G19</f>
        <v>0.52151999999999998</v>
      </c>
      <c r="I19" s="37">
        <f t="shared" ref="I19" si="22">SQRT(H19/F18+F19)</f>
        <v>4.4750503907777395</v>
      </c>
      <c r="J19" s="46">
        <f t="shared" ref="J19" si="23">(C19-C18)/I19</f>
        <v>-3.3966097971375744E-2</v>
      </c>
    </row>
    <row r="20" spans="1:14" s="46" customFormat="1" x14ac:dyDescent="0.25">
      <c r="A20" s="46" t="s">
        <v>51</v>
      </c>
      <c r="B20" s="48" t="s">
        <v>8</v>
      </c>
      <c r="C20" s="47">
        <v>0.15560000000000002</v>
      </c>
      <c r="D20" s="46">
        <v>5.6236010606095468E-2</v>
      </c>
      <c r="E20" s="46">
        <v>9</v>
      </c>
      <c r="F20" s="37">
        <f t="shared" si="0"/>
        <v>10</v>
      </c>
      <c r="G20" s="46">
        <f t="shared" si="1"/>
        <v>2.8462399999999936E-2</v>
      </c>
      <c r="I20" s="37"/>
    </row>
    <row r="21" spans="1:14" s="46" customFormat="1" x14ac:dyDescent="0.25">
      <c r="A21" s="46" t="s">
        <v>51</v>
      </c>
      <c r="B21" s="48" t="s">
        <v>7</v>
      </c>
      <c r="C21" s="47">
        <v>9.2000000000000016E-3</v>
      </c>
      <c r="D21" s="46">
        <v>5.9777364723893021E-3</v>
      </c>
      <c r="E21" s="46">
        <v>9</v>
      </c>
      <c r="F21" s="37">
        <f t="shared" si="0"/>
        <v>10</v>
      </c>
      <c r="G21" s="46">
        <f t="shared" si="1"/>
        <v>3.2159999999999969E-4</v>
      </c>
      <c r="H21" s="46">
        <f t="shared" ref="H21" si="24">G20+G21</f>
        <v>2.8783999999999935E-2</v>
      </c>
      <c r="I21" s="37">
        <f t="shared" ref="I21" si="25">SQRT(H21/F20+F21)</f>
        <v>3.1627327424238678</v>
      </c>
      <c r="J21" s="46">
        <f t="shared" ref="J21" si="26">(C21-C20)/I21</f>
        <v>-4.6289083499290992E-2</v>
      </c>
      <c r="N21" s="46">
        <f>SQRT(0.4052)</f>
        <v>0.63655321851358193</v>
      </c>
    </row>
    <row r="22" spans="1:14" s="64" customFormat="1" x14ac:dyDescent="0.25">
      <c r="A22" s="64" t="s">
        <v>52</v>
      </c>
      <c r="B22" s="66" t="s">
        <v>8</v>
      </c>
      <c r="C22" s="58">
        <v>3.1428571428571431E-2</v>
      </c>
      <c r="D22" s="58">
        <v>7.8726121445186148E-2</v>
      </c>
      <c r="E22" s="64">
        <v>13</v>
      </c>
      <c r="F22" s="58">
        <v>14</v>
      </c>
      <c r="G22" s="64">
        <f t="shared" si="1"/>
        <v>8.0571428571428572E-2</v>
      </c>
    </row>
    <row r="23" spans="1:14" s="64" customFormat="1" x14ac:dyDescent="0.25">
      <c r="A23" s="64" t="s">
        <v>52</v>
      </c>
      <c r="B23" s="66" t="s">
        <v>7</v>
      </c>
      <c r="C23" s="58">
        <v>7.5000000000000011E-2</v>
      </c>
      <c r="D23" s="58">
        <v>8.8694231304333807E-2</v>
      </c>
      <c r="E23" s="64">
        <v>16</v>
      </c>
      <c r="F23" s="58">
        <v>16</v>
      </c>
      <c r="G23" s="64">
        <f t="shared" si="1"/>
        <v>0.12586666666666668</v>
      </c>
      <c r="H23" s="64">
        <f t="shared" ref="H23" si="27">G22+G23</f>
        <v>0.20643809523809525</v>
      </c>
      <c r="I23" s="64">
        <f t="shared" ref="I23" si="28">SQRT(H23/F22+F23)</f>
        <v>4.001842772802461</v>
      </c>
      <c r="J23" s="64">
        <f t="shared" ref="J23" si="29">(C23-C22)/I23</f>
        <v>1.0887841188452246E-2</v>
      </c>
      <c r="L23" s="64">
        <f>SQRT(((E22*D22^2)+(E23*D23))/(F22+F23))</f>
        <v>0.22358288019142322</v>
      </c>
    </row>
    <row r="24" spans="1:14" s="46" customFormat="1" x14ac:dyDescent="0.25">
      <c r="A24" s="46" t="s">
        <v>120</v>
      </c>
      <c r="B24" s="32" t="s">
        <v>8</v>
      </c>
      <c r="C24" s="32">
        <v>5.1999999999999998E-2</v>
      </c>
      <c r="D24" s="46">
        <v>4.9161388357766692E-2</v>
      </c>
      <c r="E24" s="46">
        <v>19</v>
      </c>
      <c r="F24" s="37">
        <f t="shared" si="0"/>
        <v>20</v>
      </c>
      <c r="G24" s="46">
        <f t="shared" si="1"/>
        <v>4.5920000000000002E-2</v>
      </c>
      <c r="I24" s="37"/>
    </row>
    <row r="25" spans="1:14" s="46" customFormat="1" x14ac:dyDescent="0.25">
      <c r="A25" s="46" t="s">
        <v>120</v>
      </c>
      <c r="B25" s="32" t="s">
        <v>7</v>
      </c>
      <c r="C25" s="47">
        <v>0.10100000000000001</v>
      </c>
      <c r="D25" s="46">
        <v>0.11543510366389739</v>
      </c>
      <c r="E25" s="46">
        <v>19</v>
      </c>
      <c r="F25" s="37">
        <f t="shared" si="0"/>
        <v>20</v>
      </c>
      <c r="G25" s="46">
        <f t="shared" si="1"/>
        <v>0.25318000000000002</v>
      </c>
      <c r="H25" s="46">
        <f t="shared" ref="H25" si="30">G24+G25</f>
        <v>0.29910000000000003</v>
      </c>
      <c r="I25" s="37">
        <f t="shared" ref="I25" si="31">SQRT(H25/F24+F25)</f>
        <v>4.4738076623833525</v>
      </c>
      <c r="J25" s="46">
        <f t="shared" ref="J25" si="32">(C25-C24)/I25</f>
        <v>1.095263893707402E-2</v>
      </c>
    </row>
    <row r="26" spans="1:14" s="46" customFormat="1" x14ac:dyDescent="0.25">
      <c r="A26" s="46" t="s">
        <v>121</v>
      </c>
      <c r="B26" s="32" t="s">
        <v>8</v>
      </c>
      <c r="C26" s="47">
        <v>0.20599999999999999</v>
      </c>
      <c r="D26" s="46">
        <v>8.1130895608406972E-2</v>
      </c>
      <c r="E26" s="46">
        <v>9</v>
      </c>
      <c r="F26" s="37">
        <f t="shared" si="0"/>
        <v>10</v>
      </c>
      <c r="G26" s="46">
        <f t="shared" si="1"/>
        <v>5.924000000000007E-2</v>
      </c>
      <c r="I26" s="37"/>
      <c r="N26" s="64"/>
    </row>
    <row r="27" spans="1:14" s="46" customFormat="1" x14ac:dyDescent="0.25">
      <c r="A27" s="46" t="s">
        <v>123</v>
      </c>
      <c r="B27" s="32" t="s">
        <v>7</v>
      </c>
      <c r="C27" s="47">
        <v>0.1</v>
      </c>
      <c r="D27" s="46">
        <v>0.10370899457402696</v>
      </c>
      <c r="E27" s="46">
        <v>9</v>
      </c>
      <c r="F27" s="37">
        <f t="shared" si="0"/>
        <v>10</v>
      </c>
      <c r="G27" s="46">
        <f t="shared" si="1"/>
        <v>9.6799999999999997E-2</v>
      </c>
      <c r="H27" s="46">
        <f t="shared" ref="H27" si="33">G26+G27</f>
        <v>0.15604000000000007</v>
      </c>
      <c r="I27" s="37">
        <f t="shared" ref="I27" si="34">SQRT(H27/F26+F27)</f>
        <v>3.1647439074907782</v>
      </c>
      <c r="J27" s="46">
        <f t="shared" ref="J27" si="35">(C27-C26)/I27</f>
        <v>-3.3494021348490062E-2</v>
      </c>
    </row>
    <row r="28" spans="1:14" s="60" customFormat="1" x14ac:dyDescent="0.25">
      <c r="B28" s="55"/>
      <c r="C28" s="61"/>
      <c r="F28" s="53"/>
      <c r="I28" s="53"/>
    </row>
    <row r="29" spans="1:14" s="60" customFormat="1" x14ac:dyDescent="0.25">
      <c r="B29" s="55"/>
      <c r="C29" s="61"/>
      <c r="F29" s="53"/>
      <c r="I29" s="53"/>
    </row>
    <row r="30" spans="1:14" s="60" customFormat="1" x14ac:dyDescent="0.25">
      <c r="B30" s="55"/>
      <c r="C30" s="61"/>
      <c r="F30" s="53"/>
      <c r="I30" s="53"/>
    </row>
    <row r="31" spans="1:14" s="60" customFormat="1" x14ac:dyDescent="0.25">
      <c r="B31" s="55"/>
      <c r="C31" s="61"/>
      <c r="F31" s="53"/>
      <c r="I31" s="53"/>
    </row>
    <row r="32" spans="1:14" x14ac:dyDescent="0.25">
      <c r="A32" s="37"/>
      <c r="B32" s="45"/>
      <c r="D32" s="37"/>
      <c r="G32" s="37"/>
      <c r="I32" s="37"/>
    </row>
    <row r="34" spans="1:16" x14ac:dyDescent="0.25">
      <c r="A34" s="37" t="s">
        <v>37</v>
      </c>
      <c r="C34" s="37" t="s">
        <v>124</v>
      </c>
      <c r="D34" s="37" t="s">
        <v>40</v>
      </c>
      <c r="E34" s="37" t="s">
        <v>57</v>
      </c>
      <c r="F34" s="37" t="s">
        <v>126</v>
      </c>
      <c r="G34" s="37"/>
      <c r="H34" s="37"/>
      <c r="I34" s="37" t="s">
        <v>41</v>
      </c>
      <c r="J34" s="37" t="s">
        <v>125</v>
      </c>
      <c r="K34" s="37"/>
      <c r="M34" s="57" t="s">
        <v>54</v>
      </c>
      <c r="N34" s="53" t="s">
        <v>122</v>
      </c>
      <c r="O34" s="53" t="s">
        <v>130</v>
      </c>
      <c r="P34" s="53" t="s">
        <v>131</v>
      </c>
    </row>
    <row r="35" spans="1:16" x14ac:dyDescent="0.25">
      <c r="A35" s="37" t="s">
        <v>42</v>
      </c>
      <c r="B35" s="37" t="s">
        <v>8</v>
      </c>
      <c r="C35" s="37">
        <v>28.35</v>
      </c>
      <c r="D35" s="39">
        <v>13.124003721586279</v>
      </c>
      <c r="E35" s="37">
        <v>19</v>
      </c>
      <c r="F35" s="37">
        <f t="shared" si="0"/>
        <v>20</v>
      </c>
      <c r="G35" s="37">
        <f t="shared" ref="G35:G60" si="36">E35*(D35^2)</f>
        <v>3272.5499999999997</v>
      </c>
      <c r="H35" s="37"/>
      <c r="J35" s="37"/>
      <c r="K35" s="37"/>
      <c r="M35" s="54" t="s">
        <v>52</v>
      </c>
      <c r="N35" s="58"/>
      <c r="O35" s="58"/>
      <c r="P35" s="58"/>
    </row>
    <row r="36" spans="1:16" x14ac:dyDescent="0.25">
      <c r="A36" s="37" t="s">
        <v>42</v>
      </c>
      <c r="B36" s="37" t="s">
        <v>7</v>
      </c>
      <c r="C36" s="37">
        <v>11.85</v>
      </c>
      <c r="D36" s="39">
        <v>12.962598017697728</v>
      </c>
      <c r="E36" s="37">
        <v>19</v>
      </c>
      <c r="F36" s="37">
        <f t="shared" si="0"/>
        <v>20</v>
      </c>
      <c r="G36" s="37">
        <f t="shared" si="36"/>
        <v>3192.55</v>
      </c>
      <c r="H36" s="37">
        <f>G35+G36</f>
        <v>6465.1</v>
      </c>
      <c r="I36" s="37">
        <f>(D35+D36)/2</f>
        <v>13.043300869642003</v>
      </c>
      <c r="J36" s="37">
        <f>(C36-C35)/I36</f>
        <v>-1.2650172042265304</v>
      </c>
      <c r="K36" s="37"/>
      <c r="M36" s="51" t="s">
        <v>8</v>
      </c>
      <c r="N36" s="58">
        <v>14</v>
      </c>
      <c r="O36" s="58">
        <v>7.8726121445186148E-2</v>
      </c>
      <c r="P36" s="58">
        <v>3.1428571428571431E-2</v>
      </c>
    </row>
    <row r="37" spans="1:16" x14ac:dyDescent="0.25">
      <c r="A37" s="37" t="s">
        <v>43</v>
      </c>
      <c r="B37" s="36" t="s">
        <v>8</v>
      </c>
      <c r="C37" s="39">
        <v>2.8571428571428572</v>
      </c>
      <c r="D37" s="39">
        <v>2.797958439393164</v>
      </c>
      <c r="E37" s="37">
        <v>20</v>
      </c>
      <c r="F37" s="37">
        <f t="shared" si="0"/>
        <v>21</v>
      </c>
      <c r="G37" s="37">
        <f t="shared" si="36"/>
        <v>156.57142857142861</v>
      </c>
      <c r="H37" s="37"/>
      <c r="I37" s="37"/>
      <c r="J37" s="37"/>
      <c r="K37" s="37"/>
      <c r="M37" s="51" t="s">
        <v>7</v>
      </c>
      <c r="N37" s="58">
        <v>16</v>
      </c>
      <c r="O37" s="58">
        <v>8.8694231304333807E-2</v>
      </c>
      <c r="P37" s="58">
        <v>7.5000000000000011E-2</v>
      </c>
    </row>
    <row r="38" spans="1:16" x14ac:dyDescent="0.25">
      <c r="A38" s="37" t="s">
        <v>43</v>
      </c>
      <c r="B38" s="36" t="s">
        <v>7</v>
      </c>
      <c r="C38" s="39">
        <v>1.6842105263157894</v>
      </c>
      <c r="D38" s="39">
        <v>3.4968657645724113</v>
      </c>
      <c r="E38" s="37">
        <v>18</v>
      </c>
      <c r="F38" s="37">
        <f t="shared" si="0"/>
        <v>19</v>
      </c>
      <c r="G38" s="37">
        <f t="shared" si="36"/>
        <v>220.10526315789468</v>
      </c>
      <c r="H38" s="37">
        <f t="shared" ref="H38" si="37">G37+G38</f>
        <v>376.6766917293233</v>
      </c>
      <c r="I38" s="37">
        <f t="shared" ref="I38" si="38">(D37+D38)/2</f>
        <v>3.1474121019827876</v>
      </c>
      <c r="J38" s="37">
        <f t="shared" ref="J38" si="39">(C38-C37)/I38</f>
        <v>-0.37266563539237552</v>
      </c>
      <c r="K38" s="37"/>
      <c r="M38" s="62" t="s">
        <v>55</v>
      </c>
      <c r="N38" s="61">
        <v>30</v>
      </c>
      <c r="O38" s="61">
        <v>8.5650989218006041E-2</v>
      </c>
      <c r="P38" s="61">
        <v>5.4666666666666669E-2</v>
      </c>
    </row>
    <row r="39" spans="1:16" x14ac:dyDescent="0.25">
      <c r="A39" s="37" t="s">
        <v>44</v>
      </c>
      <c r="B39" s="13" t="s">
        <v>17</v>
      </c>
      <c r="C39" s="39"/>
      <c r="D39" s="37"/>
      <c r="E39" s="37">
        <v>19</v>
      </c>
      <c r="F39" s="37">
        <f t="shared" si="0"/>
        <v>20</v>
      </c>
      <c r="G39" s="37">
        <f t="shared" si="36"/>
        <v>0</v>
      </c>
      <c r="H39" s="37"/>
      <c r="I39" s="37"/>
      <c r="J39" s="37"/>
      <c r="K39" s="37"/>
    </row>
    <row r="40" spans="1:16" x14ac:dyDescent="0.25">
      <c r="A40" s="37" t="s">
        <v>44</v>
      </c>
      <c r="B40" s="13" t="s">
        <v>18</v>
      </c>
      <c r="C40" s="39"/>
      <c r="D40" s="37"/>
      <c r="E40" s="37">
        <v>19</v>
      </c>
      <c r="F40" s="37">
        <f t="shared" si="0"/>
        <v>20</v>
      </c>
      <c r="G40" s="37">
        <f t="shared" si="36"/>
        <v>0</v>
      </c>
      <c r="H40" s="37">
        <f t="shared" ref="H40" si="40">G39+G40</f>
        <v>0</v>
      </c>
      <c r="I40" s="37">
        <f t="shared" ref="I40" si="41">(D39+D40)/2</f>
        <v>0</v>
      </c>
      <c r="J40" s="37"/>
      <c r="K40" s="37"/>
    </row>
    <row r="41" spans="1:16" x14ac:dyDescent="0.25">
      <c r="A41" s="46" t="s">
        <v>45</v>
      </c>
      <c r="B41" s="28" t="s">
        <v>8</v>
      </c>
      <c r="C41" s="39">
        <v>70.400000000000006</v>
      </c>
      <c r="D41" s="39">
        <v>20.934819480154751</v>
      </c>
      <c r="E41" s="46">
        <v>9</v>
      </c>
      <c r="F41" s="37">
        <f t="shared" si="0"/>
        <v>10</v>
      </c>
      <c r="G41" s="46">
        <f t="shared" si="36"/>
        <v>3944.4000000000015</v>
      </c>
      <c r="H41" s="46"/>
      <c r="I41" s="37"/>
      <c r="J41" s="46"/>
      <c r="K41" s="46"/>
    </row>
    <row r="42" spans="1:16" x14ac:dyDescent="0.25">
      <c r="A42" s="46" t="s">
        <v>45</v>
      </c>
      <c r="B42" s="28" t="s">
        <v>7</v>
      </c>
      <c r="C42" s="39">
        <v>12.3</v>
      </c>
      <c r="D42" s="39">
        <v>5.6969777562805657</v>
      </c>
      <c r="E42" s="46">
        <v>9</v>
      </c>
      <c r="F42" s="37">
        <f t="shared" si="0"/>
        <v>10</v>
      </c>
      <c r="G42" s="46">
        <f t="shared" si="36"/>
        <v>292.09999999999991</v>
      </c>
      <c r="H42" s="46">
        <f t="shared" ref="H42" si="42">G41+G42</f>
        <v>4236.5000000000018</v>
      </c>
      <c r="I42" s="37">
        <f t="shared" ref="I42" si="43">(D41+D42)/2</f>
        <v>13.315898618217659</v>
      </c>
      <c r="J42" s="46">
        <f>(C42-C41)/I42</f>
        <v>-4.3632053431611908</v>
      </c>
      <c r="K42" s="46"/>
    </row>
    <row r="43" spans="1:16" x14ac:dyDescent="0.25">
      <c r="A43" s="46" t="s">
        <v>46</v>
      </c>
      <c r="B43" s="46" t="s">
        <v>8</v>
      </c>
      <c r="C43" s="39">
        <v>23.15</v>
      </c>
      <c r="D43" s="39">
        <v>17.649437146236345</v>
      </c>
      <c r="E43" s="46">
        <v>19</v>
      </c>
      <c r="F43" s="37">
        <f t="shared" si="0"/>
        <v>20</v>
      </c>
      <c r="G43" s="46">
        <f t="shared" si="36"/>
        <v>5918.5499999999993</v>
      </c>
      <c r="H43" s="46"/>
      <c r="I43" s="37"/>
      <c r="J43" s="46"/>
      <c r="K43" s="46"/>
    </row>
    <row r="44" spans="1:16" x14ac:dyDescent="0.25">
      <c r="A44" s="46" t="s">
        <v>46</v>
      </c>
      <c r="B44" s="46" t="s">
        <v>7</v>
      </c>
      <c r="C44" s="39">
        <v>14.4</v>
      </c>
      <c r="D44" s="39">
        <v>10.927512357155653</v>
      </c>
      <c r="E44" s="46">
        <v>19</v>
      </c>
      <c r="F44" s="37">
        <f t="shared" si="0"/>
        <v>20</v>
      </c>
      <c r="G44" s="46">
        <f t="shared" si="36"/>
        <v>2268.8000000000002</v>
      </c>
      <c r="H44" s="46">
        <f t="shared" ref="H44" si="44">G43+G44</f>
        <v>8187.3499999999995</v>
      </c>
      <c r="I44" s="37">
        <f t="shared" ref="I44" si="45">(D43+D44)/2</f>
        <v>14.288474751695999</v>
      </c>
      <c r="J44" s="46">
        <f t="shared" ref="J44" si="46">(C44-C43)/I44</f>
        <v>-0.61238166788665804</v>
      </c>
      <c r="K44" s="46"/>
    </row>
    <row r="45" spans="1:16" x14ac:dyDescent="0.25">
      <c r="A45" s="46" t="s">
        <v>47</v>
      </c>
      <c r="B45" s="32" t="s">
        <v>8</v>
      </c>
      <c r="C45" s="39">
        <v>12.7</v>
      </c>
      <c r="D45" s="39">
        <v>6.4815978825526583</v>
      </c>
      <c r="E45" s="46">
        <v>9</v>
      </c>
      <c r="F45" s="37">
        <f t="shared" si="0"/>
        <v>10</v>
      </c>
      <c r="G45" s="46">
        <f t="shared" si="36"/>
        <v>378.09999999999997</v>
      </c>
      <c r="H45" s="46"/>
      <c r="I45" s="37"/>
      <c r="J45" s="46"/>
      <c r="K45" s="46"/>
    </row>
    <row r="46" spans="1:16" x14ac:dyDescent="0.25">
      <c r="A46" s="46" t="s">
        <v>47</v>
      </c>
      <c r="B46" s="32" t="s">
        <v>7</v>
      </c>
      <c r="C46" s="39">
        <v>13</v>
      </c>
      <c r="D46" s="39">
        <v>7.1024252508875056</v>
      </c>
      <c r="E46" s="46">
        <v>9</v>
      </c>
      <c r="F46" s="37">
        <f t="shared" si="0"/>
        <v>10</v>
      </c>
      <c r="G46" s="46">
        <f t="shared" si="36"/>
        <v>454.00000000000006</v>
      </c>
      <c r="H46" s="46">
        <f t="shared" ref="H46" si="47">G45+G46</f>
        <v>832.1</v>
      </c>
      <c r="I46" s="37">
        <f t="shared" ref="I46" si="48">(D45+D46)/2</f>
        <v>6.792011566720082</v>
      </c>
      <c r="J46" s="46">
        <f t="shared" ref="J46" si="49">(C46-C45)/I46</f>
        <v>4.4169536087064289E-2</v>
      </c>
      <c r="K46" s="46"/>
    </row>
    <row r="47" spans="1:16" x14ac:dyDescent="0.25">
      <c r="A47" s="46" t="s">
        <v>48</v>
      </c>
      <c r="B47" s="49" t="s">
        <v>8</v>
      </c>
      <c r="C47" s="47">
        <v>85.3</v>
      </c>
      <c r="D47" s="47">
        <v>22.524307857167223</v>
      </c>
      <c r="E47" s="46">
        <v>9</v>
      </c>
      <c r="F47" s="37">
        <f t="shared" si="0"/>
        <v>10</v>
      </c>
      <c r="G47" s="46">
        <f t="shared" si="36"/>
        <v>4566.1000000000058</v>
      </c>
      <c r="H47" s="46"/>
      <c r="I47" s="37"/>
      <c r="J47" s="46"/>
      <c r="K47" s="46"/>
    </row>
    <row r="48" spans="1:16" x14ac:dyDescent="0.25">
      <c r="A48" s="46" t="s">
        <v>48</v>
      </c>
      <c r="B48" s="49" t="s">
        <v>7</v>
      </c>
      <c r="C48" s="47">
        <v>25</v>
      </c>
      <c r="D48" s="47">
        <v>6.4463598686045724</v>
      </c>
      <c r="E48" s="46">
        <v>9</v>
      </c>
      <c r="F48" s="37">
        <f t="shared" si="0"/>
        <v>10</v>
      </c>
      <c r="G48" s="46">
        <f t="shared" si="36"/>
        <v>374</v>
      </c>
      <c r="H48" s="46">
        <f t="shared" ref="H48" si="50">G47+G48</f>
        <v>4940.1000000000058</v>
      </c>
      <c r="I48" s="37">
        <f t="shared" ref="I48" si="51">(D47+D48)/2</f>
        <v>14.485333862885899</v>
      </c>
      <c r="J48" s="46">
        <f t="shared" ref="J48" si="52">(C48-C47)/I48</f>
        <v>-4.1628312174771294</v>
      </c>
      <c r="K48" s="46"/>
    </row>
    <row r="49" spans="1:11" ht="15.75" x14ac:dyDescent="0.25">
      <c r="A49" s="46" t="s">
        <v>49</v>
      </c>
      <c r="B49" s="26" t="s">
        <v>25</v>
      </c>
      <c r="C49" s="39">
        <v>16.333333333333332</v>
      </c>
      <c r="D49" s="39">
        <v>6.8068592855540446</v>
      </c>
      <c r="E49" s="46">
        <v>4</v>
      </c>
      <c r="F49" s="37">
        <f t="shared" si="0"/>
        <v>5</v>
      </c>
      <c r="G49" s="46">
        <f t="shared" si="36"/>
        <v>185.33333333333329</v>
      </c>
      <c r="H49" s="46"/>
      <c r="I49" s="37"/>
      <c r="J49" s="46"/>
      <c r="K49" s="46"/>
    </row>
    <row r="50" spans="1:11" ht="15.75" x14ac:dyDescent="0.25">
      <c r="A50" s="46" t="s">
        <v>49</v>
      </c>
      <c r="B50" s="26" t="s">
        <v>7</v>
      </c>
      <c r="C50" s="39">
        <v>12.4</v>
      </c>
      <c r="D50" s="39">
        <v>4.6151923036857321</v>
      </c>
      <c r="E50" s="46">
        <v>4</v>
      </c>
      <c r="F50" s="37">
        <f t="shared" si="0"/>
        <v>5</v>
      </c>
      <c r="G50" s="46">
        <f t="shared" si="36"/>
        <v>85.20000000000006</v>
      </c>
      <c r="H50" s="46">
        <f t="shared" ref="H50" si="53">G49+G50</f>
        <v>270.53333333333336</v>
      </c>
      <c r="I50" s="37">
        <f t="shared" ref="I50" si="54">(D49+D50)/2</f>
        <v>5.7110257946198884</v>
      </c>
      <c r="J50" s="46">
        <f t="shared" ref="J50" si="55">(C50-C49)/I50</f>
        <v>-0.68872624197193366</v>
      </c>
      <c r="K50" s="46"/>
    </row>
    <row r="51" spans="1:11" x14ac:dyDescent="0.25">
      <c r="A51" s="46" t="s">
        <v>50</v>
      </c>
      <c r="B51" s="46" t="s">
        <v>8</v>
      </c>
      <c r="C51" s="39">
        <v>28</v>
      </c>
      <c r="D51" s="39">
        <v>12.977713690461004</v>
      </c>
      <c r="E51" s="46">
        <v>19</v>
      </c>
      <c r="F51" s="37">
        <f t="shared" si="0"/>
        <v>20</v>
      </c>
      <c r="G51" s="46">
        <f t="shared" si="36"/>
        <v>3200</v>
      </c>
      <c r="H51" s="46"/>
      <c r="I51" s="37"/>
      <c r="J51" s="46"/>
      <c r="K51" s="46"/>
    </row>
    <row r="52" spans="1:11" x14ac:dyDescent="0.25">
      <c r="A52" s="46" t="s">
        <v>50</v>
      </c>
      <c r="B52" s="46" t="s">
        <v>7</v>
      </c>
      <c r="C52" s="39">
        <v>12.8</v>
      </c>
      <c r="D52" s="39">
        <v>10.298696902751184</v>
      </c>
      <c r="E52" s="46">
        <v>19</v>
      </c>
      <c r="F52" s="37">
        <f t="shared" si="0"/>
        <v>20</v>
      </c>
      <c r="G52" s="46">
        <f t="shared" si="36"/>
        <v>2015.1999999999996</v>
      </c>
      <c r="H52" s="46">
        <f t="shared" ref="H52" si="56">G51+G52</f>
        <v>5215.2</v>
      </c>
      <c r="I52" s="37">
        <f t="shared" ref="I52" si="57">(D51+D52)/2</f>
        <v>11.638205296606094</v>
      </c>
      <c r="J52" s="46">
        <f>(C52-C51)/I52</f>
        <v>-1.3060432955614374</v>
      </c>
      <c r="K52" s="46"/>
    </row>
    <row r="53" spans="1:11" x14ac:dyDescent="0.25">
      <c r="A53" s="46" t="s">
        <v>51</v>
      </c>
      <c r="B53" s="48" t="s">
        <v>8</v>
      </c>
      <c r="C53" s="47">
        <v>38.9</v>
      </c>
      <c r="D53" s="47">
        <v>14.059002651523882</v>
      </c>
      <c r="E53" s="46">
        <v>9</v>
      </c>
      <c r="F53" s="37">
        <f t="shared" si="0"/>
        <v>10</v>
      </c>
      <c r="G53" s="46">
        <f t="shared" si="36"/>
        <v>1778.8999999999999</v>
      </c>
      <c r="H53" s="46"/>
      <c r="I53" s="37"/>
      <c r="J53" s="46"/>
      <c r="K53" s="46"/>
    </row>
    <row r="54" spans="1:11" x14ac:dyDescent="0.25">
      <c r="A54" s="46" t="s">
        <v>51</v>
      </c>
      <c r="B54" s="48" t="s">
        <v>7</v>
      </c>
      <c r="C54" s="47">
        <v>2.2999999999999998</v>
      </c>
      <c r="D54" s="47">
        <v>1.4944341180973264</v>
      </c>
      <c r="E54" s="46">
        <v>9</v>
      </c>
      <c r="F54" s="37">
        <f t="shared" si="0"/>
        <v>10</v>
      </c>
      <c r="G54" s="46">
        <f t="shared" si="36"/>
        <v>20.100000000000005</v>
      </c>
      <c r="H54" s="46">
        <f t="shared" ref="H54" si="58">G53+G54</f>
        <v>1798.9999999999998</v>
      </c>
      <c r="I54" s="37">
        <f t="shared" ref="I54" si="59">(D53+D54)/2</f>
        <v>7.7767183848106036</v>
      </c>
      <c r="J54" s="46">
        <f t="shared" ref="J54" si="60">(C54-C53)/I54</f>
        <v>-4.7063553273944825</v>
      </c>
      <c r="K54" s="46"/>
    </row>
    <row r="55" spans="1:11" s="64" customFormat="1" x14ac:dyDescent="0.25">
      <c r="A55" s="64" t="s">
        <v>52</v>
      </c>
      <c r="B55" s="66" t="s">
        <v>8</v>
      </c>
      <c r="C55" s="67">
        <v>1.2666666666666666</v>
      </c>
      <c r="D55" s="67">
        <v>2.6120850877693718</v>
      </c>
      <c r="E55" s="64">
        <v>29</v>
      </c>
      <c r="F55" s="64">
        <f t="shared" si="0"/>
        <v>30</v>
      </c>
      <c r="G55" s="64">
        <f t="shared" si="36"/>
        <v>197.86666666666667</v>
      </c>
    </row>
    <row r="56" spans="1:11" s="64" customFormat="1" x14ac:dyDescent="0.25">
      <c r="A56" s="64" t="s">
        <v>52</v>
      </c>
      <c r="B56" s="66" t="s">
        <v>7</v>
      </c>
      <c r="C56" s="67">
        <v>1.875</v>
      </c>
      <c r="D56" s="67">
        <v>2.1812988140392484</v>
      </c>
      <c r="E56" s="64">
        <v>31</v>
      </c>
      <c r="F56" s="64">
        <f t="shared" si="0"/>
        <v>32</v>
      </c>
      <c r="G56" s="64">
        <f t="shared" si="36"/>
        <v>147.5</v>
      </c>
      <c r="H56" s="64">
        <f t="shared" ref="H56" si="61">G55+G56</f>
        <v>345.36666666666667</v>
      </c>
      <c r="I56" s="64">
        <f>(D55+D56)/2</f>
        <v>2.3966919509043101</v>
      </c>
      <c r="J56" s="64">
        <f t="shared" ref="J56" si="62">(C56-C55)/I56</f>
        <v>0.25382207884655328</v>
      </c>
    </row>
    <row r="57" spans="1:11" x14ac:dyDescent="0.25">
      <c r="A57" s="46" t="s">
        <v>120</v>
      </c>
      <c r="B57" s="32" t="s">
        <v>8</v>
      </c>
      <c r="C57" s="39">
        <v>2.6</v>
      </c>
      <c r="D57" s="39">
        <v>2.4580694178883347</v>
      </c>
      <c r="E57" s="46">
        <v>19</v>
      </c>
      <c r="F57" s="37">
        <f t="shared" si="0"/>
        <v>20</v>
      </c>
      <c r="G57" s="46">
        <f t="shared" si="36"/>
        <v>114.80000000000004</v>
      </c>
      <c r="H57" s="46"/>
      <c r="I57" s="37"/>
      <c r="J57" s="46"/>
      <c r="K57" s="46"/>
    </row>
    <row r="58" spans="1:11" x14ac:dyDescent="0.25">
      <c r="A58" s="46" t="s">
        <v>120</v>
      </c>
      <c r="B58" s="32" t="s">
        <v>7</v>
      </c>
      <c r="C58" s="39">
        <v>5.05</v>
      </c>
      <c r="D58" s="39">
        <v>5.7717551831948697</v>
      </c>
      <c r="E58" s="46">
        <v>19</v>
      </c>
      <c r="F58" s="37">
        <f t="shared" si="0"/>
        <v>20</v>
      </c>
      <c r="G58" s="46">
        <f t="shared" si="36"/>
        <v>632.95000000000005</v>
      </c>
      <c r="H58" s="46">
        <f t="shared" ref="H58" si="63">G57+G58</f>
        <v>747.75000000000011</v>
      </c>
      <c r="I58" s="37">
        <f t="shared" ref="I58" si="64">(D57+D58)/2</f>
        <v>4.1149123005416026</v>
      </c>
      <c r="J58" s="46">
        <f t="shared" ref="J58" si="65">(C58-C57)/I58</f>
        <v>0.59539543520223559</v>
      </c>
      <c r="K58" s="46"/>
    </row>
    <row r="59" spans="1:11" x14ac:dyDescent="0.25">
      <c r="A59" s="46" t="s">
        <v>121</v>
      </c>
      <c r="B59" s="32" t="s">
        <v>8</v>
      </c>
      <c r="C59" s="39">
        <v>10.3</v>
      </c>
      <c r="D59" s="39">
        <v>4.0565447804203449</v>
      </c>
      <c r="E59" s="46">
        <v>9</v>
      </c>
      <c r="F59" s="37">
        <f t="shared" si="0"/>
        <v>10</v>
      </c>
      <c r="G59" s="46">
        <f t="shared" si="36"/>
        <v>148.09999999999991</v>
      </c>
      <c r="H59" s="46"/>
      <c r="I59" s="37"/>
      <c r="J59" s="46"/>
      <c r="K59" s="46"/>
    </row>
    <row r="60" spans="1:11" x14ac:dyDescent="0.25">
      <c r="A60" s="46" t="s">
        <v>123</v>
      </c>
      <c r="B60" s="32" t="s">
        <v>7</v>
      </c>
      <c r="C60" s="39">
        <v>5</v>
      </c>
      <c r="D60" s="39">
        <v>5.1854497287013483</v>
      </c>
      <c r="E60" s="46">
        <v>9</v>
      </c>
      <c r="F60" s="37">
        <f>E60+1</f>
        <v>10</v>
      </c>
      <c r="G60" s="46">
        <f t="shared" si="36"/>
        <v>241.99999999999997</v>
      </c>
      <c r="H60" s="46">
        <f t="shared" ref="H60" si="66">G59+G60</f>
        <v>390.09999999999991</v>
      </c>
      <c r="I60" s="37">
        <f t="shared" ref="I60" si="67">(D59+D60)/2</f>
        <v>4.6209972545608462</v>
      </c>
      <c r="J60" s="46">
        <f t="shared" ref="J60" si="68">(C60-C59)/I60</f>
        <v>-1.1469385736529036</v>
      </c>
      <c r="K60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P15" zoomScaleNormal="100" workbookViewId="0">
      <selection activeCell="R21" sqref="R21"/>
    </sheetView>
  </sheetViews>
  <sheetFormatPr defaultRowHeight="15" x14ac:dyDescent="0.25"/>
  <cols>
    <col min="1" max="1" width="20.140625" bestFit="1" customWidth="1"/>
    <col min="2" max="2" width="8.140625" style="53" customWidth="1"/>
    <col min="3" max="3" width="7" style="53" bestFit="1" customWidth="1"/>
    <col min="4" max="4" width="9.28515625" style="53" bestFit="1" customWidth="1"/>
    <col min="5" max="6" width="9.28515625" style="53" customWidth="1"/>
    <col min="7" max="7" width="13.42578125" style="37" bestFit="1" customWidth="1"/>
    <col min="8" max="8" width="15.7109375" bestFit="1" customWidth="1"/>
    <col min="9" max="9" width="15.7109375" style="53" customWidth="1"/>
    <col min="11" max="11" width="12" bestFit="1" customWidth="1"/>
    <col min="12" max="12" width="12" style="53" customWidth="1"/>
    <col min="14" max="14" width="0" hidden="1" customWidth="1"/>
    <col min="15" max="15" width="13.42578125" bestFit="1" customWidth="1"/>
    <col min="17" max="17" width="15.5703125" customWidth="1"/>
    <col min="18" max="18" width="12" bestFit="1" customWidth="1"/>
    <col min="19" max="19" width="9.140625" style="53"/>
  </cols>
  <sheetData>
    <row r="1" spans="1:23" s="53" customFormat="1" x14ac:dyDescent="0.25"/>
    <row r="2" spans="1:23" ht="17.25" x14ac:dyDescent="0.25">
      <c r="C2" s="53" t="s">
        <v>161</v>
      </c>
      <c r="D2" s="53" t="s">
        <v>162</v>
      </c>
      <c r="G2" s="37" t="s">
        <v>127</v>
      </c>
      <c r="H2" t="s">
        <v>128</v>
      </c>
      <c r="I2" s="53" t="s">
        <v>188</v>
      </c>
      <c r="J2" t="s">
        <v>164</v>
      </c>
      <c r="K2" t="s">
        <v>165</v>
      </c>
      <c r="L2" s="53" t="s">
        <v>41</v>
      </c>
      <c r="M2" t="s">
        <v>129</v>
      </c>
      <c r="N2" t="s">
        <v>132</v>
      </c>
      <c r="O2" t="s">
        <v>160</v>
      </c>
      <c r="P2" s="63" t="s">
        <v>169</v>
      </c>
      <c r="Q2" t="s">
        <v>166</v>
      </c>
      <c r="R2" t="s">
        <v>167</v>
      </c>
      <c r="S2" s="53" t="s">
        <v>174</v>
      </c>
      <c r="T2" s="63" t="s">
        <v>168</v>
      </c>
      <c r="U2" s="63" t="s">
        <v>172</v>
      </c>
      <c r="V2" s="63" t="s">
        <v>173</v>
      </c>
      <c r="W2" s="63" t="s">
        <v>190</v>
      </c>
    </row>
    <row r="3" spans="1:23" x14ac:dyDescent="0.25">
      <c r="A3" s="53" t="s">
        <v>42</v>
      </c>
      <c r="B3" s="53" t="s">
        <v>133</v>
      </c>
      <c r="C3" s="53">
        <v>20</v>
      </c>
      <c r="D3" s="53">
        <v>20</v>
      </c>
      <c r="E3" s="53">
        <f>C3-1</f>
        <v>19</v>
      </c>
      <c r="F3" s="53">
        <f>D3-1</f>
        <v>19</v>
      </c>
      <c r="G3" s="53">
        <v>0.11850000000000001</v>
      </c>
      <c r="H3" s="53">
        <v>0.28350000000000003</v>
      </c>
      <c r="I3" s="53">
        <f t="shared" ref="I3:I15" si="0">G3-H3</f>
        <v>-0.16500000000000004</v>
      </c>
      <c r="J3" s="53">
        <v>0.1296259801769773</v>
      </c>
      <c r="K3" s="53">
        <v>0.13124003721586283</v>
      </c>
      <c r="L3" s="53">
        <v>0.13043550533743328</v>
      </c>
      <c r="M3" s="53">
        <f>(G3-H3)/L3</f>
        <v>-1.2649929907746307</v>
      </c>
      <c r="N3">
        <f t="shared" ref="N3:N15" si="1">M3/(SQRT(M3^2+4))</f>
        <v>-0.53454721196172894</v>
      </c>
      <c r="O3">
        <f t="shared" ref="O3:O15" si="2">1-(3/(4*(C3+D3-2)-1))</f>
        <v>0.98013245033112584</v>
      </c>
      <c r="P3">
        <f t="shared" ref="P3:P15" si="3">M3*O3</f>
        <v>-1.2398606796996381</v>
      </c>
      <c r="Q3">
        <f t="shared" ref="Q3:Q15" si="4">((C3+D3)/(C3*D3))+((P3^2)/(2*(C3+D3)))</f>
        <v>0.11921568131331561</v>
      </c>
      <c r="R3">
        <f t="shared" ref="R3:R15" si="5">1/Q3</f>
        <v>8.3881582438123985</v>
      </c>
      <c r="S3" s="53">
        <f t="shared" ref="S3:S15" si="6">R3*(P3^2)</f>
        <v>12.894734049500814</v>
      </c>
      <c r="T3">
        <f t="shared" ref="T3:T15" si="7">R3*P3</f>
        <v>-10.400147581601363</v>
      </c>
      <c r="U3">
        <f>M3-R21</f>
        <v>-0.61339847127124947</v>
      </c>
      <c r="V3">
        <f t="shared" ref="V3:V15" si="8">U3^2</f>
        <v>0.37625768455790587</v>
      </c>
      <c r="W3">
        <f t="shared" ref="W3:W15" si="9">V3*R3</f>
        <v>3.1561089985221633</v>
      </c>
    </row>
    <row r="4" spans="1:23" x14ac:dyDescent="0.25">
      <c r="A4" s="53" t="s">
        <v>43</v>
      </c>
      <c r="B4" s="53" t="s">
        <v>134</v>
      </c>
      <c r="C4" s="53">
        <v>19</v>
      </c>
      <c r="D4" s="53">
        <v>21</v>
      </c>
      <c r="E4" s="53">
        <f t="shared" ref="E4:E15" si="10">C4-1</f>
        <v>18</v>
      </c>
      <c r="F4" s="53">
        <f t="shared" ref="F4:F15" si="11">D4-1</f>
        <v>20</v>
      </c>
      <c r="G4" s="58">
        <v>6.7368421052631577E-2</v>
      </c>
      <c r="H4" s="58">
        <v>0.1142857142857143</v>
      </c>
      <c r="I4" s="53">
        <f t="shared" si="0"/>
        <v>-4.6917293233082719E-2</v>
      </c>
      <c r="J4" s="53">
        <v>0.13987463058289645</v>
      </c>
      <c r="K4" s="53">
        <v>0.11191833757572654</v>
      </c>
      <c r="L4" s="53">
        <v>0.12593677473521522</v>
      </c>
      <c r="M4" s="53">
        <f t="shared" ref="M4:M15" si="12">(G4-H4)/L4</f>
        <v>-0.37254640935284661</v>
      </c>
      <c r="N4" s="53">
        <f t="shared" si="1"/>
        <v>-0.18312331561265818</v>
      </c>
      <c r="O4" s="53">
        <f t="shared" si="2"/>
        <v>0.98013245033112584</v>
      </c>
      <c r="P4" s="53">
        <f t="shared" si="3"/>
        <v>-0.36514482506106821</v>
      </c>
      <c r="Q4" s="53">
        <f t="shared" si="4"/>
        <v>0.10191726085727701</v>
      </c>
      <c r="R4" s="53">
        <f t="shared" si="5"/>
        <v>9.8118806528796032</v>
      </c>
      <c r="S4" s="53">
        <f t="shared" si="6"/>
        <v>1.3082253403139625</v>
      </c>
      <c r="T4" s="53">
        <f t="shared" si="7"/>
        <v>-3.5827574445158024</v>
      </c>
      <c r="U4">
        <f>M4-R19</f>
        <v>-0.37254640935284661</v>
      </c>
      <c r="V4" s="53">
        <f t="shared" si="8"/>
        <v>0.13879082712169877</v>
      </c>
      <c r="W4" s="53">
        <f t="shared" si="9"/>
        <v>1.3617990314325539</v>
      </c>
    </row>
    <row r="5" spans="1:23" x14ac:dyDescent="0.25">
      <c r="A5" s="46" t="s">
        <v>45</v>
      </c>
      <c r="B5" s="60" t="s">
        <v>135</v>
      </c>
      <c r="C5" s="60">
        <v>10</v>
      </c>
      <c r="D5" s="60">
        <v>10</v>
      </c>
      <c r="E5" s="53">
        <f t="shared" si="10"/>
        <v>9</v>
      </c>
      <c r="F5" s="53">
        <f t="shared" si="11"/>
        <v>9</v>
      </c>
      <c r="G5" s="56">
        <v>4.9200000000000001E-2</v>
      </c>
      <c r="H5" s="56">
        <v>0.28160000000000002</v>
      </c>
      <c r="I5" s="53">
        <f t="shared" si="0"/>
        <v>-0.23240000000000002</v>
      </c>
      <c r="J5" s="60">
        <v>2.2787911025122263E-2</v>
      </c>
      <c r="K5" s="46">
        <v>8.3739277920618846E-2</v>
      </c>
      <c r="L5" s="53">
        <v>6.1365933365164146E-2</v>
      </c>
      <c r="M5" s="53">
        <f t="shared" si="12"/>
        <v>-3.7871174975385853</v>
      </c>
      <c r="N5" s="53">
        <f t="shared" si="1"/>
        <v>-0.88426486542595883</v>
      </c>
      <c r="O5" s="53">
        <f t="shared" si="2"/>
        <v>0.95774647887323949</v>
      </c>
      <c r="P5" s="53">
        <f t="shared" si="3"/>
        <v>-3.6270984483468145</v>
      </c>
      <c r="Q5" s="53">
        <f t="shared" si="4"/>
        <v>0.52889607884999679</v>
      </c>
      <c r="R5" s="53">
        <f t="shared" si="5"/>
        <v>1.8907305990514172</v>
      </c>
      <c r="S5" s="53">
        <f t="shared" si="6"/>
        <v>24.874155207588657</v>
      </c>
      <c r="T5" s="53">
        <f t="shared" si="7"/>
        <v>-6.8578660220612386</v>
      </c>
      <c r="U5" s="53">
        <f>M5-R19</f>
        <v>-3.7871174975385853</v>
      </c>
      <c r="V5" s="53">
        <f t="shared" si="8"/>
        <v>14.342258940162916</v>
      </c>
      <c r="W5" s="53">
        <f t="shared" si="9"/>
        <v>27.117347837684772</v>
      </c>
    </row>
    <row r="6" spans="1:23" x14ac:dyDescent="0.25">
      <c r="A6" s="60" t="s">
        <v>46</v>
      </c>
      <c r="B6" s="60" t="s">
        <v>136</v>
      </c>
      <c r="C6" s="60">
        <v>20</v>
      </c>
      <c r="D6" s="60">
        <v>20</v>
      </c>
      <c r="E6" s="53">
        <f t="shared" si="10"/>
        <v>19</v>
      </c>
      <c r="F6" s="53">
        <f t="shared" si="11"/>
        <v>19</v>
      </c>
      <c r="G6" s="60">
        <v>0.14399999999999999</v>
      </c>
      <c r="H6" s="60">
        <v>0.23149999999999998</v>
      </c>
      <c r="I6" s="53">
        <f t="shared" si="0"/>
        <v>-8.7499999999999994E-2</v>
      </c>
      <c r="J6" s="60">
        <v>0.10927512357155654</v>
      </c>
      <c r="K6" s="60">
        <v>0.17649437146236344</v>
      </c>
      <c r="L6" s="53">
        <v>0.14678439254476902</v>
      </c>
      <c r="M6" s="53">
        <f t="shared" si="12"/>
        <v>-0.59611242369186235</v>
      </c>
      <c r="N6" s="53">
        <f t="shared" si="1"/>
        <v>-0.28563843276277034</v>
      </c>
      <c r="O6" s="53">
        <f t="shared" si="2"/>
        <v>0.98013245033112584</v>
      </c>
      <c r="P6" s="53">
        <f t="shared" si="3"/>
        <v>-0.58426913050593132</v>
      </c>
      <c r="Q6" s="53">
        <f t="shared" si="4"/>
        <v>0.10426713021077696</v>
      </c>
      <c r="R6" s="53">
        <f t="shared" si="5"/>
        <v>9.5907502007439049</v>
      </c>
      <c r="S6" s="53">
        <f t="shared" si="6"/>
        <v>3.2739983940487631</v>
      </c>
      <c r="T6" s="53">
        <f t="shared" si="7"/>
        <v>-5.6035792806882272</v>
      </c>
      <c r="U6" s="53">
        <f>M6-R19</f>
        <v>-0.59611242369186235</v>
      </c>
      <c r="V6" s="53">
        <f t="shared" si="8"/>
        <v>0.35535002167978641</v>
      </c>
      <c r="W6" s="53">
        <f t="shared" si="9"/>
        <v>3.4080732917597625</v>
      </c>
    </row>
    <row r="7" spans="1:23" x14ac:dyDescent="0.25">
      <c r="A7" s="46" t="s">
        <v>153</v>
      </c>
      <c r="B7" s="60" t="s">
        <v>154</v>
      </c>
      <c r="C7" s="60">
        <v>11</v>
      </c>
      <c r="D7" s="60">
        <v>7</v>
      </c>
      <c r="E7" s="53">
        <f t="shared" si="10"/>
        <v>10</v>
      </c>
      <c r="F7" s="53">
        <f t="shared" si="11"/>
        <v>6</v>
      </c>
      <c r="G7" s="58">
        <v>0.4303030303030303</v>
      </c>
      <c r="H7" s="58">
        <v>0.35238095238095241</v>
      </c>
      <c r="I7" s="53">
        <f t="shared" si="0"/>
        <v>7.7922077922077893E-2</v>
      </c>
      <c r="J7" s="58">
        <v>0.17026420348945645</v>
      </c>
      <c r="K7" s="58">
        <v>0.14511444124621448</v>
      </c>
      <c r="L7" s="53">
        <v>0.16129324928685726</v>
      </c>
      <c r="M7" s="53">
        <f t="shared" si="12"/>
        <v>0.48310811684061755</v>
      </c>
      <c r="N7" s="53">
        <f t="shared" si="1"/>
        <v>0.23480104063501031</v>
      </c>
      <c r="O7" s="53">
        <f t="shared" si="2"/>
        <v>0.95238095238095233</v>
      </c>
      <c r="P7" s="53">
        <f t="shared" si="3"/>
        <v>0.46010296841963572</v>
      </c>
      <c r="Q7" s="53">
        <f t="shared" si="4"/>
        <v>0.23964664325369378</v>
      </c>
      <c r="R7" s="53">
        <f t="shared" si="5"/>
        <v>4.1728103779087107</v>
      </c>
      <c r="S7" s="53">
        <f t="shared" si="6"/>
        <v>0.88336201448253471</v>
      </c>
      <c r="T7" s="53">
        <f t="shared" si="7"/>
        <v>1.9199224415280598</v>
      </c>
      <c r="U7" s="53">
        <f>M7-R19</f>
        <v>0.48310811684061755</v>
      </c>
      <c r="V7" s="53">
        <f t="shared" si="8"/>
        <v>0.23339345255728777</v>
      </c>
      <c r="W7" s="53">
        <f t="shared" si="9"/>
        <v>0.97390662096699476</v>
      </c>
    </row>
    <row r="8" spans="1:23" x14ac:dyDescent="0.25">
      <c r="A8" s="46" t="s">
        <v>47</v>
      </c>
      <c r="B8" s="60" t="s">
        <v>137</v>
      </c>
      <c r="C8" s="60">
        <v>10</v>
      </c>
      <c r="D8" s="60">
        <v>10</v>
      </c>
      <c r="E8" s="53">
        <f t="shared" si="10"/>
        <v>9</v>
      </c>
      <c r="F8" s="53">
        <f t="shared" si="11"/>
        <v>9</v>
      </c>
      <c r="G8" s="55">
        <v>0.25999999999999995</v>
      </c>
      <c r="H8" s="55">
        <v>0.254</v>
      </c>
      <c r="I8" s="53">
        <f t="shared" si="0"/>
        <v>5.9999999999999498E-3</v>
      </c>
      <c r="J8" s="46">
        <v>0.14204850501775015</v>
      </c>
      <c r="K8" s="46">
        <v>0.1296319576510532</v>
      </c>
      <c r="L8" s="53">
        <v>0.1359820249559151</v>
      </c>
      <c r="M8" s="53">
        <f t="shared" si="12"/>
        <v>4.4123478834391008E-2</v>
      </c>
      <c r="N8" s="53">
        <f t="shared" si="1"/>
        <v>2.2056372427560859E-2</v>
      </c>
      <c r="O8" s="53">
        <f t="shared" si="2"/>
        <v>0.95774647887323949</v>
      </c>
      <c r="P8" s="53">
        <f t="shared" si="3"/>
        <v>4.2259106489275895E-2</v>
      </c>
      <c r="Q8" s="53">
        <f t="shared" si="4"/>
        <v>0.20004464580203182</v>
      </c>
      <c r="R8" s="53">
        <f t="shared" si="5"/>
        <v>4.9988841040495533</v>
      </c>
      <c r="S8" s="53">
        <f t="shared" si="6"/>
        <v>8.9271676035721313E-3</v>
      </c>
      <c r="T8" s="53">
        <f t="shared" si="7"/>
        <v>0.21124837568057861</v>
      </c>
      <c r="U8" s="53">
        <f>M8-R19</f>
        <v>4.4123478834391008E-2</v>
      </c>
      <c r="V8" s="53">
        <f t="shared" si="8"/>
        <v>1.9468813844489513E-3</v>
      </c>
      <c r="W8" s="53">
        <f t="shared" si="9"/>
        <v>9.7322344051918499E-3</v>
      </c>
    </row>
    <row r="9" spans="1:23" x14ac:dyDescent="0.25">
      <c r="A9" s="60" t="s">
        <v>48</v>
      </c>
      <c r="B9" s="60" t="s">
        <v>138</v>
      </c>
      <c r="C9" s="60">
        <v>10</v>
      </c>
      <c r="D9" s="60">
        <v>10</v>
      </c>
      <c r="E9" s="53">
        <f t="shared" si="10"/>
        <v>9</v>
      </c>
      <c r="F9" s="53">
        <f t="shared" si="11"/>
        <v>9</v>
      </c>
      <c r="G9" s="61">
        <v>0.1</v>
      </c>
      <c r="H9" s="61">
        <v>0.34120000000000006</v>
      </c>
      <c r="I9" s="53">
        <f t="shared" si="0"/>
        <v>-0.24120000000000005</v>
      </c>
      <c r="J9" s="60">
        <v>2.5785439474418265E-2</v>
      </c>
      <c r="K9" s="60">
        <v>9.0097231428668739E-2</v>
      </c>
      <c r="L9" s="53">
        <v>6.6266130111845151E-2</v>
      </c>
      <c r="M9" s="53">
        <f t="shared" si="12"/>
        <v>-3.6398685058701696</v>
      </c>
      <c r="N9" s="53">
        <f t="shared" si="1"/>
        <v>-0.87641182987948463</v>
      </c>
      <c r="O9" s="53">
        <f t="shared" si="2"/>
        <v>0.95774647887323949</v>
      </c>
      <c r="P9" s="53">
        <f t="shared" si="3"/>
        <v>-3.4860712450587541</v>
      </c>
      <c r="Q9" s="53">
        <f t="shared" si="4"/>
        <v>0.50381731814063735</v>
      </c>
      <c r="R9" s="53">
        <f t="shared" si="5"/>
        <v>1.9848464195128293</v>
      </c>
      <c r="S9" s="53">
        <f t="shared" si="6"/>
        <v>24.121228643897364</v>
      </c>
      <c r="T9" s="53">
        <f t="shared" si="7"/>
        <v>-6.9193160289214992</v>
      </c>
      <c r="U9" s="53">
        <f>M9-R19</f>
        <v>-3.6398685058701696</v>
      </c>
      <c r="V9" s="53">
        <f t="shared" si="8"/>
        <v>13.248642740025542</v>
      </c>
      <c r="W9" s="53">
        <f t="shared" si="9"/>
        <v>26.296521105944336</v>
      </c>
    </row>
    <row r="10" spans="1:23" x14ac:dyDescent="0.25">
      <c r="A10" s="46" t="s">
        <v>49</v>
      </c>
      <c r="B10" s="60" t="s">
        <v>143</v>
      </c>
      <c r="C10" s="60">
        <v>5</v>
      </c>
      <c r="D10" s="60">
        <v>5</v>
      </c>
      <c r="E10" s="53">
        <f t="shared" si="10"/>
        <v>4</v>
      </c>
      <c r="F10" s="53">
        <f t="shared" si="11"/>
        <v>4</v>
      </c>
      <c r="G10" s="58">
        <v>0.248</v>
      </c>
      <c r="H10" s="58">
        <v>0.33199999999999996</v>
      </c>
      <c r="I10" s="53">
        <f t="shared" si="0"/>
        <v>-8.3999999999999964E-2</v>
      </c>
      <c r="J10" s="58">
        <v>9.7570487341203896E-2</v>
      </c>
      <c r="K10" s="46">
        <v>9.7570487341203743E-2</v>
      </c>
      <c r="L10" s="53">
        <v>9.7570487341203813E-2</v>
      </c>
      <c r="M10" s="53">
        <f t="shared" si="12"/>
        <v>-0.86091606477532612</v>
      </c>
      <c r="N10" s="53">
        <f t="shared" si="1"/>
        <v>-0.39538278089000956</v>
      </c>
      <c r="O10" s="53">
        <f t="shared" si="2"/>
        <v>0.90322580645161288</v>
      </c>
      <c r="P10" s="53">
        <f t="shared" si="3"/>
        <v>-0.77760160689384294</v>
      </c>
      <c r="Q10" s="53">
        <f t="shared" si="4"/>
        <v>0.43023321295219435</v>
      </c>
      <c r="R10" s="53">
        <f t="shared" si="5"/>
        <v>2.3243207867150777</v>
      </c>
      <c r="S10" s="53">
        <f t="shared" si="6"/>
        <v>1.4054337062793762</v>
      </c>
      <c r="T10" s="53">
        <f t="shared" si="7"/>
        <v>-1.8073955786864055</v>
      </c>
      <c r="U10" s="53">
        <f>M10-R19</f>
        <v>-0.86091606477532612</v>
      </c>
      <c r="V10" s="53">
        <f t="shared" si="8"/>
        <v>0.74117647058823355</v>
      </c>
      <c r="W10" s="53">
        <f t="shared" si="9"/>
        <v>1.7227318772123477</v>
      </c>
    </row>
    <row r="11" spans="1:23" x14ac:dyDescent="0.25">
      <c r="A11" s="46" t="s">
        <v>50</v>
      </c>
      <c r="B11" s="60" t="s">
        <v>139</v>
      </c>
      <c r="C11" s="60">
        <v>20</v>
      </c>
      <c r="D11" s="60">
        <v>20</v>
      </c>
      <c r="E11" s="53">
        <f t="shared" si="10"/>
        <v>19</v>
      </c>
      <c r="F11" s="53">
        <f t="shared" si="11"/>
        <v>19</v>
      </c>
      <c r="G11" s="58">
        <v>0.128</v>
      </c>
      <c r="H11" s="61">
        <v>0.28000000000000003</v>
      </c>
      <c r="I11" s="53">
        <f t="shared" si="0"/>
        <v>-0.15200000000000002</v>
      </c>
      <c r="J11" s="46">
        <v>9.2303846073714682E-2</v>
      </c>
      <c r="K11" s="46">
        <v>0.12977713690461001</v>
      </c>
      <c r="L11" s="53">
        <v>0.11261017996424191</v>
      </c>
      <c r="M11" s="53">
        <f t="shared" si="12"/>
        <v>-1.3497891580340775</v>
      </c>
      <c r="N11" s="53">
        <f t="shared" si="1"/>
        <v>-0.55941282274726556</v>
      </c>
      <c r="O11" s="53">
        <f t="shared" si="2"/>
        <v>0.98013245033112584</v>
      </c>
      <c r="P11" s="53">
        <f t="shared" si="3"/>
        <v>-1.3229721548943276</v>
      </c>
      <c r="Q11" s="53">
        <f t="shared" si="4"/>
        <v>0.12187819153282177</v>
      </c>
      <c r="R11" s="53">
        <f t="shared" si="5"/>
        <v>8.2049133435878083</v>
      </c>
      <c r="S11" s="53">
        <f t="shared" si="6"/>
        <v>14.360693251297526</v>
      </c>
      <c r="T11" s="53">
        <f t="shared" si="7"/>
        <v>-10.854871886887585</v>
      </c>
      <c r="U11" s="53">
        <f>M11-R19</f>
        <v>-1.3497891580340775</v>
      </c>
      <c r="V11" s="53">
        <f t="shared" si="8"/>
        <v>1.8219307711463439</v>
      </c>
      <c r="W11" s="53">
        <f t="shared" si="9"/>
        <v>14.948784095271863</v>
      </c>
    </row>
    <row r="12" spans="1:23" x14ac:dyDescent="0.25">
      <c r="A12" s="46" t="s">
        <v>51</v>
      </c>
      <c r="B12" s="60" t="s">
        <v>140</v>
      </c>
      <c r="C12" s="60">
        <v>10</v>
      </c>
      <c r="D12" s="60">
        <v>10</v>
      </c>
      <c r="E12" s="53">
        <f t="shared" si="10"/>
        <v>9</v>
      </c>
      <c r="F12" s="53">
        <f t="shared" si="11"/>
        <v>9</v>
      </c>
      <c r="G12" s="58">
        <v>9.2000000000000016E-3</v>
      </c>
      <c r="H12" s="61">
        <v>0.15560000000000002</v>
      </c>
      <c r="I12" s="53">
        <f t="shared" si="0"/>
        <v>-0.1464</v>
      </c>
      <c r="J12" s="60">
        <v>0.10298696902751187</v>
      </c>
      <c r="K12" s="46">
        <v>5.6236010606095468E-2</v>
      </c>
      <c r="L12" s="53">
        <v>8.2972298625392349E-2</v>
      </c>
      <c r="M12" s="53">
        <f t="shared" si="12"/>
        <v>-1.7644443076233713</v>
      </c>
      <c r="N12" s="53">
        <f t="shared" si="1"/>
        <v>-0.66156649157855962</v>
      </c>
      <c r="O12" s="53">
        <f t="shared" si="2"/>
        <v>0.95774647887323949</v>
      </c>
      <c r="P12" s="53">
        <f t="shared" si="3"/>
        <v>-1.6898903227942148</v>
      </c>
      <c r="Q12" s="53">
        <f t="shared" si="4"/>
        <v>0.27139323257683839</v>
      </c>
      <c r="R12" s="53">
        <f t="shared" si="5"/>
        <v>3.6846902573993785</v>
      </c>
      <c r="S12" s="53">
        <f t="shared" si="6"/>
        <v>10.522477940804972</v>
      </c>
      <c r="T12" s="53">
        <f t="shared" si="7"/>
        <v>-6.2267224084733339</v>
      </c>
      <c r="U12" s="53">
        <f>M12-R19</f>
        <v>-1.7644443076233713</v>
      </c>
      <c r="V12" s="53">
        <f t="shared" si="8"/>
        <v>3.1132637147045181</v>
      </c>
      <c r="W12" s="53">
        <f t="shared" si="9"/>
        <v>11.471412478286735</v>
      </c>
    </row>
    <row r="13" spans="1:23" s="60" customFormat="1" x14ac:dyDescent="0.25">
      <c r="A13" s="60" t="s">
        <v>52</v>
      </c>
      <c r="B13" s="60" t="s">
        <v>163</v>
      </c>
      <c r="C13" s="60">
        <v>16</v>
      </c>
      <c r="D13" s="61">
        <v>14</v>
      </c>
      <c r="E13" s="60">
        <f t="shared" si="10"/>
        <v>15</v>
      </c>
      <c r="F13" s="60">
        <f t="shared" si="11"/>
        <v>13</v>
      </c>
      <c r="G13" s="61">
        <v>7.4999999999999997E-2</v>
      </c>
      <c r="H13" s="61">
        <v>3.1428571428571431E-2</v>
      </c>
      <c r="I13" s="60">
        <f t="shared" si="0"/>
        <v>4.3571428571428567E-2</v>
      </c>
      <c r="J13" s="61">
        <v>8.8694231304333807E-2</v>
      </c>
      <c r="K13" s="61">
        <v>7.8726121445186148E-2</v>
      </c>
      <c r="L13" s="60">
        <v>0.22358288019142322</v>
      </c>
      <c r="M13" s="60">
        <f t="shared" si="12"/>
        <v>0.19487819699846587</v>
      </c>
      <c r="N13" s="60">
        <f t="shared" si="1"/>
        <v>9.6979804643397283E-2</v>
      </c>
      <c r="O13" s="60">
        <f t="shared" si="2"/>
        <v>0.97297297297297303</v>
      </c>
      <c r="P13" s="60">
        <f t="shared" si="3"/>
        <v>0.18961121870121003</v>
      </c>
      <c r="Q13" s="60">
        <f t="shared" si="4"/>
        <v>0.13452777833286073</v>
      </c>
      <c r="R13" s="60">
        <f t="shared" si="5"/>
        <v>7.4334090133095794</v>
      </c>
      <c r="S13" s="60">
        <f t="shared" si="6"/>
        <v>0.26724900019088554</v>
      </c>
      <c r="T13" s="60">
        <f t="shared" si="7"/>
        <v>1.4094577421181886</v>
      </c>
      <c r="U13" s="60">
        <f>M13-R19</f>
        <v>0.19487819699846587</v>
      </c>
      <c r="V13" s="60">
        <f t="shared" si="8"/>
        <v>3.7977511665372873E-2</v>
      </c>
      <c r="W13" s="60">
        <f t="shared" si="9"/>
        <v>0.28230237751645243</v>
      </c>
    </row>
    <row r="14" spans="1:23" x14ac:dyDescent="0.25">
      <c r="A14" s="60" t="s">
        <v>191</v>
      </c>
      <c r="B14" s="60" t="s">
        <v>141</v>
      </c>
      <c r="C14" s="60">
        <v>20</v>
      </c>
      <c r="D14" s="60">
        <v>20</v>
      </c>
      <c r="E14" s="53">
        <f t="shared" si="10"/>
        <v>19</v>
      </c>
      <c r="F14" s="53">
        <f t="shared" si="11"/>
        <v>19</v>
      </c>
      <c r="G14" s="61">
        <v>7.5000000000000011E-2</v>
      </c>
      <c r="H14" s="55">
        <v>5.1999999999999998E-2</v>
      </c>
      <c r="I14" s="53">
        <f t="shared" si="0"/>
        <v>2.3000000000000013E-2</v>
      </c>
      <c r="J14" s="60">
        <v>8.7251952561569937E-2</v>
      </c>
      <c r="K14" s="60">
        <v>4.9161388357766692E-2</v>
      </c>
      <c r="L14" s="53">
        <v>7.0815765656630475E-2</v>
      </c>
      <c r="M14" s="53">
        <f t="shared" si="12"/>
        <v>0.32478643401981666</v>
      </c>
      <c r="N14" s="53">
        <f t="shared" si="1"/>
        <v>0.16029337795699228</v>
      </c>
      <c r="O14" s="53">
        <f t="shared" si="2"/>
        <v>0.98013245033112584</v>
      </c>
      <c r="P14" s="53">
        <f t="shared" si="3"/>
        <v>0.31833372341015143</v>
      </c>
      <c r="Q14" s="53">
        <f t="shared" si="4"/>
        <v>0.10126670449325215</v>
      </c>
      <c r="R14" s="53">
        <f t="shared" si="5"/>
        <v>9.8749140203988226</v>
      </c>
      <c r="S14" s="53">
        <f t="shared" si="6"/>
        <v>1.0006878368094154</v>
      </c>
      <c r="T14" s="53">
        <f t="shared" si="7"/>
        <v>3.1435181484686652</v>
      </c>
      <c r="U14" s="53">
        <f>M14-R31</f>
        <v>0.32478643401981666</v>
      </c>
      <c r="V14" s="53">
        <f t="shared" si="8"/>
        <v>0.10548622772330872</v>
      </c>
      <c r="W14" s="53">
        <f t="shared" si="9"/>
        <v>1.0416674291038843</v>
      </c>
    </row>
    <row r="15" spans="1:23" s="64" customFormat="1" x14ac:dyDescent="0.25">
      <c r="A15" s="60" t="s">
        <v>192</v>
      </c>
      <c r="B15" s="60" t="s">
        <v>142</v>
      </c>
      <c r="C15" s="60">
        <v>10</v>
      </c>
      <c r="D15" s="60">
        <v>10</v>
      </c>
      <c r="E15" s="53">
        <f t="shared" si="10"/>
        <v>9</v>
      </c>
      <c r="F15" s="53">
        <f t="shared" si="11"/>
        <v>9</v>
      </c>
      <c r="G15" s="61">
        <v>0.10100000000000001</v>
      </c>
      <c r="H15" s="61">
        <v>0.20599999999999999</v>
      </c>
      <c r="I15" s="53">
        <f t="shared" si="0"/>
        <v>-0.10499999999999998</v>
      </c>
      <c r="J15" s="60">
        <v>0.11543510366389739</v>
      </c>
      <c r="K15" s="60">
        <v>8.1130895608406972E-2</v>
      </c>
      <c r="L15" s="53">
        <v>9.9768445362541772E-2</v>
      </c>
      <c r="M15" s="53">
        <f t="shared" si="12"/>
        <v>-1.0524369666024926</v>
      </c>
      <c r="N15" s="53">
        <f t="shared" si="1"/>
        <v>-0.46567899929718365</v>
      </c>
      <c r="O15" s="53">
        <f t="shared" si="2"/>
        <v>0.95774647887323949</v>
      </c>
      <c r="P15" s="53">
        <f t="shared" si="3"/>
        <v>-1.0079677989995706</v>
      </c>
      <c r="Q15" s="53">
        <f t="shared" si="4"/>
        <v>0.22539997709550097</v>
      </c>
      <c r="R15" s="53">
        <f t="shared" si="5"/>
        <v>4.4365576824185053</v>
      </c>
      <c r="S15" s="53">
        <f t="shared" si="6"/>
        <v>4.5075385406519564</v>
      </c>
      <c r="T15" s="53">
        <f t="shared" si="7"/>
        <v>-4.4719072822820163</v>
      </c>
      <c r="U15" s="53">
        <f>M15-R31</f>
        <v>-1.0524369666024926</v>
      </c>
      <c r="V15" s="53">
        <f t="shared" si="8"/>
        <v>1.1076235686714562</v>
      </c>
      <c r="W15" s="53">
        <f t="shared" si="9"/>
        <v>4.9140358528171495</v>
      </c>
    </row>
    <row r="16" spans="1:23" x14ac:dyDescent="0.25">
      <c r="R16">
        <f>SUM(R3:R15)</f>
        <v>76.796865701787596</v>
      </c>
      <c r="S16" s="53">
        <f>SUM(S3:S15)</f>
        <v>99.428711093469801</v>
      </c>
      <c r="T16">
        <f>SUM(T3:T15)</f>
        <v>-50.040416806321986</v>
      </c>
      <c r="V16">
        <f>SUM(V3:V15)</f>
        <v>35.624098811988823</v>
      </c>
      <c r="W16">
        <f>SUM(W3:W15)</f>
        <v>96.704423230924206</v>
      </c>
    </row>
    <row r="17" spans="1:20" x14ac:dyDescent="0.25">
      <c r="A17" t="s">
        <v>144</v>
      </c>
      <c r="H17" t="s">
        <v>187</v>
      </c>
      <c r="I17" s="53">
        <f>AVERAGE(I3:I15)</f>
        <v>-8.5378752826121271E-2</v>
      </c>
      <c r="O17" t="s">
        <v>177</v>
      </c>
      <c r="P17">
        <f>AVERAGE(P3:P16)</f>
        <v>-1.0069668611718376</v>
      </c>
    </row>
    <row r="18" spans="1:20" x14ac:dyDescent="0.25">
      <c r="A18" t="s">
        <v>145</v>
      </c>
      <c r="O18" t="s">
        <v>178</v>
      </c>
      <c r="P18">
        <v>2.5000000000000001E-2</v>
      </c>
    </row>
    <row r="19" spans="1:20" x14ac:dyDescent="0.25">
      <c r="A19" t="s">
        <v>146</v>
      </c>
      <c r="B19" s="53">
        <v>3.715652</v>
      </c>
      <c r="O19" t="s">
        <v>179</v>
      </c>
      <c r="P19">
        <v>-1.7641180999999999</v>
      </c>
      <c r="Q19">
        <v>-0.13878599999999999</v>
      </c>
    </row>
    <row r="20" spans="1:20" x14ac:dyDescent="0.25">
      <c r="A20" t="s">
        <v>147</v>
      </c>
      <c r="B20" s="53">
        <v>0.35018870000000002</v>
      </c>
      <c r="Q20" t="s">
        <v>176</v>
      </c>
      <c r="R20">
        <f>SUM(R3:R16)</f>
        <v>153.59373140357519</v>
      </c>
    </row>
    <row r="21" spans="1:20" x14ac:dyDescent="0.25">
      <c r="A21" t="s">
        <v>155</v>
      </c>
      <c r="B21" s="53">
        <v>10.610429999999999</v>
      </c>
      <c r="Q21" s="63" t="s">
        <v>169</v>
      </c>
      <c r="R21">
        <f>(SUM(T3:T15))/(SUM(R3:R15))</f>
        <v>-0.65159451950338121</v>
      </c>
    </row>
    <row r="22" spans="1:20" ht="18.75" x14ac:dyDescent="0.35">
      <c r="A22" t="s">
        <v>156</v>
      </c>
      <c r="B22" s="53" t="s">
        <v>157</v>
      </c>
      <c r="D22"/>
      <c r="G22"/>
      <c r="Q22" t="s">
        <v>170</v>
      </c>
      <c r="R22">
        <f>1/(SUM(R3:R15))</f>
        <v>1.3021364750524227E-2</v>
      </c>
    </row>
    <row r="23" spans="1:20" x14ac:dyDescent="0.25">
      <c r="A23" t="s">
        <v>158</v>
      </c>
      <c r="B23" s="53" t="s">
        <v>159</v>
      </c>
      <c r="D23"/>
      <c r="G23"/>
      <c r="Q23" t="s">
        <v>175</v>
      </c>
      <c r="R23">
        <v>12</v>
      </c>
    </row>
    <row r="24" spans="1:20" ht="18" x14ac:dyDescent="0.35">
      <c r="D24"/>
      <c r="G24"/>
      <c r="Q24" t="s">
        <v>171</v>
      </c>
      <c r="R24">
        <f>S16-((T16^2)/R16)</f>
        <v>66.822649748805503</v>
      </c>
      <c r="T24">
        <f>S16-(T16^2/R16)</f>
        <v>66.822649748805503</v>
      </c>
    </row>
    <row r="25" spans="1:20" ht="18" x14ac:dyDescent="0.35">
      <c r="D25"/>
      <c r="G25"/>
      <c r="Q25" t="s">
        <v>189</v>
      </c>
    </row>
    <row r="26" spans="1:20" x14ac:dyDescent="0.25">
      <c r="D26"/>
      <c r="G26"/>
      <c r="Q26" t="s">
        <v>180</v>
      </c>
      <c r="R26">
        <f>_xlfn.CHISQ.DIST.RT(R24, R23)</f>
        <v>1.2527067730929503E-9</v>
      </c>
    </row>
    <row r="27" spans="1:20" x14ac:dyDescent="0.25">
      <c r="D27"/>
      <c r="G27"/>
      <c r="Q27" t="s">
        <v>181</v>
      </c>
      <c r="R27">
        <f>R21+R28*R22</f>
        <v>-0.62322340292082923</v>
      </c>
      <c r="S27">
        <f>R21-R28*R22</f>
        <v>-0.67996563608593319</v>
      </c>
    </row>
    <row r="28" spans="1:20" x14ac:dyDescent="0.25">
      <c r="D28"/>
      <c r="G28"/>
      <c r="Q28" t="s">
        <v>182</v>
      </c>
      <c r="R28">
        <v>2.17881283</v>
      </c>
      <c r="T28" t="s">
        <v>183</v>
      </c>
    </row>
    <row r="29" spans="1:20" x14ac:dyDescent="0.25">
      <c r="D29"/>
      <c r="G29"/>
      <c r="Q29" t="s">
        <v>185</v>
      </c>
      <c r="R29">
        <v>1.96</v>
      </c>
    </row>
    <row r="30" spans="1:20" x14ac:dyDescent="0.25">
      <c r="D30"/>
      <c r="G30"/>
      <c r="Q30" t="s">
        <v>186</v>
      </c>
      <c r="R30">
        <f>R21+(R29*R22)</f>
        <v>-0.62607264459235368</v>
      </c>
      <c r="S30" s="53">
        <f>R21-(R29*R22)</f>
        <v>-0.67711639441440874</v>
      </c>
    </row>
    <row r="31" spans="1:20" x14ac:dyDescent="0.25">
      <c r="D31"/>
      <c r="G31"/>
      <c r="S31" s="53">
        <f>R29*R22</f>
        <v>2.5521874911027483E-2</v>
      </c>
      <c r="T31" t="s">
        <v>184</v>
      </c>
    </row>
    <row r="32" spans="1:20" x14ac:dyDescent="0.25">
      <c r="D32"/>
      <c r="G32"/>
    </row>
    <row r="33" spans="4:18" x14ac:dyDescent="0.25">
      <c r="D33"/>
      <c r="G33"/>
      <c r="R33">
        <f>R28*R22</f>
        <v>2.8371116582551936E-2</v>
      </c>
    </row>
    <row r="34" spans="4:18" x14ac:dyDescent="0.25">
      <c r="D34"/>
      <c r="G34"/>
    </row>
    <row r="35" spans="4:18" x14ac:dyDescent="0.25">
      <c r="D35"/>
      <c r="G35"/>
    </row>
    <row r="36" spans="4:18" x14ac:dyDescent="0.25">
      <c r="D36"/>
      <c r="G36"/>
    </row>
    <row r="37" spans="4:18" x14ac:dyDescent="0.25">
      <c r="D37"/>
      <c r="G37"/>
    </row>
    <row r="38" spans="4:18" x14ac:dyDescent="0.25">
      <c r="D38"/>
      <c r="G38"/>
    </row>
    <row r="39" spans="4:18" x14ac:dyDescent="0.25">
      <c r="D39"/>
      <c r="G39"/>
    </row>
    <row r="40" spans="4:18" x14ac:dyDescent="0.25">
      <c r="D40"/>
      <c r="G40"/>
    </row>
    <row r="41" spans="4:18" x14ac:dyDescent="0.25">
      <c r="D41"/>
      <c r="G41"/>
    </row>
    <row r="42" spans="4:18" x14ac:dyDescent="0.25">
      <c r="D42"/>
      <c r="G42"/>
    </row>
  </sheetData>
  <sortState ref="A3:T15">
    <sortCondition ref="A3:A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sqref="C2:C21"/>
    </sheetView>
  </sheetViews>
  <sheetFormatPr defaultRowHeight="15" x14ac:dyDescent="0.25"/>
  <sheetData>
    <row r="1" spans="1:10" x14ac:dyDescent="0.25">
      <c r="A1" t="s">
        <v>4</v>
      </c>
      <c r="B1" t="s">
        <v>5</v>
      </c>
      <c r="C1" t="s">
        <v>9</v>
      </c>
      <c r="D1" t="s">
        <v>6</v>
      </c>
      <c r="E1" t="s">
        <v>14</v>
      </c>
      <c r="F1" t="s">
        <v>19</v>
      </c>
      <c r="G1" t="s">
        <v>21</v>
      </c>
      <c r="H1" t="s">
        <v>28</v>
      </c>
      <c r="J1" t="s">
        <v>10</v>
      </c>
    </row>
    <row r="2" spans="1:10" x14ac:dyDescent="0.25">
      <c r="A2">
        <v>2</v>
      </c>
      <c r="B2" s="1" t="s">
        <v>8</v>
      </c>
      <c r="C2">
        <v>250</v>
      </c>
      <c r="D2" s="8">
        <v>41</v>
      </c>
      <c r="E2" t="s">
        <v>15</v>
      </c>
      <c r="F2" t="s">
        <v>7</v>
      </c>
      <c r="G2">
        <v>2010</v>
      </c>
      <c r="H2" t="s">
        <v>29</v>
      </c>
      <c r="J2" t="s">
        <v>11</v>
      </c>
    </row>
    <row r="3" spans="1:10" x14ac:dyDescent="0.25">
      <c r="A3">
        <v>4</v>
      </c>
      <c r="B3" s="1" t="s">
        <v>8</v>
      </c>
      <c r="C3">
        <v>250</v>
      </c>
      <c r="D3" s="8">
        <v>29</v>
      </c>
      <c r="E3" t="s">
        <v>15</v>
      </c>
      <c r="F3" t="s">
        <v>7</v>
      </c>
      <c r="G3">
        <v>2010</v>
      </c>
      <c r="H3" t="s">
        <v>29</v>
      </c>
    </row>
    <row r="4" spans="1:10" x14ac:dyDescent="0.25">
      <c r="A4">
        <v>8</v>
      </c>
      <c r="B4" s="1" t="s">
        <v>8</v>
      </c>
      <c r="C4" s="37">
        <v>250</v>
      </c>
      <c r="D4" s="8">
        <v>39</v>
      </c>
      <c r="E4" t="s">
        <v>15</v>
      </c>
      <c r="F4" t="s">
        <v>7</v>
      </c>
      <c r="G4">
        <v>2010</v>
      </c>
      <c r="H4" t="s">
        <v>29</v>
      </c>
    </row>
    <row r="5" spans="1:10" x14ac:dyDescent="0.25">
      <c r="A5">
        <v>10</v>
      </c>
      <c r="B5" s="1" t="s">
        <v>8</v>
      </c>
      <c r="C5" s="37">
        <v>250</v>
      </c>
      <c r="D5" s="8">
        <v>21</v>
      </c>
      <c r="E5" t="s">
        <v>15</v>
      </c>
      <c r="F5" t="s">
        <v>7</v>
      </c>
      <c r="G5">
        <v>2010</v>
      </c>
      <c r="H5" t="s">
        <v>29</v>
      </c>
    </row>
    <row r="6" spans="1:10" x14ac:dyDescent="0.25">
      <c r="A6">
        <v>11</v>
      </c>
      <c r="B6" s="1" t="s">
        <v>8</v>
      </c>
      <c r="C6" s="37">
        <v>250</v>
      </c>
      <c r="D6" s="8">
        <v>24</v>
      </c>
      <c r="E6" t="s">
        <v>15</v>
      </c>
      <c r="F6" t="s">
        <v>7</v>
      </c>
      <c r="G6">
        <v>2010</v>
      </c>
      <c r="H6" t="s">
        <v>29</v>
      </c>
    </row>
    <row r="7" spans="1:10" x14ac:dyDescent="0.25">
      <c r="A7">
        <v>12</v>
      </c>
      <c r="B7" s="1" t="s">
        <v>8</v>
      </c>
      <c r="C7" s="37">
        <v>250</v>
      </c>
      <c r="D7" s="8">
        <v>52</v>
      </c>
      <c r="E7" t="s">
        <v>15</v>
      </c>
      <c r="F7" t="s">
        <v>7</v>
      </c>
      <c r="G7">
        <v>2010</v>
      </c>
      <c r="H7" t="s">
        <v>29</v>
      </c>
    </row>
    <row r="8" spans="1:10" x14ac:dyDescent="0.25">
      <c r="A8">
        <v>13</v>
      </c>
      <c r="B8" s="1" t="s">
        <v>8</v>
      </c>
      <c r="C8" s="37">
        <v>250</v>
      </c>
      <c r="D8" s="8">
        <v>59</v>
      </c>
      <c r="E8" t="s">
        <v>15</v>
      </c>
      <c r="F8" t="s">
        <v>7</v>
      </c>
      <c r="G8">
        <v>2010</v>
      </c>
      <c r="H8" t="s">
        <v>29</v>
      </c>
    </row>
    <row r="9" spans="1:10" x14ac:dyDescent="0.25">
      <c r="A9">
        <v>15</v>
      </c>
      <c r="B9" s="1" t="s">
        <v>8</v>
      </c>
      <c r="C9" s="37">
        <v>250</v>
      </c>
      <c r="D9" s="8">
        <v>35</v>
      </c>
      <c r="E9" t="s">
        <v>15</v>
      </c>
      <c r="F9" t="s">
        <v>7</v>
      </c>
      <c r="G9">
        <v>2010</v>
      </c>
      <c r="H9" t="s">
        <v>29</v>
      </c>
    </row>
    <row r="10" spans="1:10" x14ac:dyDescent="0.25">
      <c r="A10">
        <v>17</v>
      </c>
      <c r="B10" s="1" t="s">
        <v>8</v>
      </c>
      <c r="C10" s="37">
        <v>250</v>
      </c>
      <c r="D10" s="8">
        <v>60</v>
      </c>
      <c r="E10" t="s">
        <v>15</v>
      </c>
      <c r="F10" t="s">
        <v>7</v>
      </c>
      <c r="G10">
        <v>2010</v>
      </c>
      <c r="H10" t="s">
        <v>29</v>
      </c>
    </row>
    <row r="11" spans="1:10" x14ac:dyDescent="0.25">
      <c r="A11">
        <v>19</v>
      </c>
      <c r="B11" s="1" t="s">
        <v>8</v>
      </c>
      <c r="C11" s="37">
        <v>250</v>
      </c>
      <c r="D11" s="8">
        <v>29</v>
      </c>
      <c r="E11" t="s">
        <v>15</v>
      </c>
      <c r="F11" t="s">
        <v>7</v>
      </c>
      <c r="G11">
        <v>2010</v>
      </c>
      <c r="H11" t="s">
        <v>29</v>
      </c>
    </row>
    <row r="12" spans="1:10" x14ac:dyDescent="0.25">
      <c r="A12">
        <v>1</v>
      </c>
      <c r="B12" s="1" t="s">
        <v>7</v>
      </c>
      <c r="C12" s="37">
        <v>250</v>
      </c>
      <c r="D12" s="8">
        <v>2</v>
      </c>
      <c r="E12" t="s">
        <v>15</v>
      </c>
      <c r="F12" t="s">
        <v>7</v>
      </c>
      <c r="G12">
        <v>2010</v>
      </c>
      <c r="H12" t="s">
        <v>29</v>
      </c>
    </row>
    <row r="13" spans="1:10" x14ac:dyDescent="0.25">
      <c r="A13">
        <v>3</v>
      </c>
      <c r="B13" s="1" t="s">
        <v>7</v>
      </c>
      <c r="C13" s="37">
        <v>250</v>
      </c>
      <c r="D13" s="8">
        <v>2</v>
      </c>
      <c r="E13" t="s">
        <v>15</v>
      </c>
      <c r="F13" t="s">
        <v>7</v>
      </c>
      <c r="G13">
        <v>2010</v>
      </c>
      <c r="H13" t="s">
        <v>29</v>
      </c>
    </row>
    <row r="14" spans="1:10" x14ac:dyDescent="0.25">
      <c r="A14">
        <v>5</v>
      </c>
      <c r="B14" s="1" t="s">
        <v>7</v>
      </c>
      <c r="C14" s="37">
        <v>250</v>
      </c>
      <c r="D14" s="8">
        <v>3</v>
      </c>
      <c r="E14" t="s">
        <v>15</v>
      </c>
      <c r="F14" t="s">
        <v>7</v>
      </c>
      <c r="G14">
        <v>2010</v>
      </c>
      <c r="H14" t="s">
        <v>29</v>
      </c>
    </row>
    <row r="15" spans="1:10" x14ac:dyDescent="0.25">
      <c r="A15">
        <v>6</v>
      </c>
      <c r="B15" s="1" t="s">
        <v>7</v>
      </c>
      <c r="C15" s="37">
        <v>250</v>
      </c>
      <c r="D15" s="8">
        <v>3</v>
      </c>
      <c r="E15" t="s">
        <v>15</v>
      </c>
      <c r="F15" t="s">
        <v>7</v>
      </c>
      <c r="G15">
        <v>2010</v>
      </c>
      <c r="H15" t="s">
        <v>29</v>
      </c>
    </row>
    <row r="16" spans="1:10" x14ac:dyDescent="0.25">
      <c r="A16">
        <v>7</v>
      </c>
      <c r="B16" s="1" t="s">
        <v>7</v>
      </c>
      <c r="C16" s="37">
        <v>250</v>
      </c>
      <c r="D16" s="8">
        <v>2</v>
      </c>
      <c r="E16" t="s">
        <v>15</v>
      </c>
      <c r="F16" t="s">
        <v>7</v>
      </c>
      <c r="G16">
        <v>2010</v>
      </c>
      <c r="H16" t="s">
        <v>29</v>
      </c>
    </row>
    <row r="17" spans="1:8" x14ac:dyDescent="0.25">
      <c r="A17">
        <v>9</v>
      </c>
      <c r="B17" s="1" t="s">
        <v>7</v>
      </c>
      <c r="C17" s="37">
        <v>250</v>
      </c>
      <c r="D17" s="8">
        <v>1</v>
      </c>
      <c r="E17" t="s">
        <v>15</v>
      </c>
      <c r="F17" t="s">
        <v>7</v>
      </c>
      <c r="G17">
        <v>2010</v>
      </c>
      <c r="H17" t="s">
        <v>29</v>
      </c>
    </row>
    <row r="18" spans="1:8" x14ac:dyDescent="0.25">
      <c r="A18">
        <v>14</v>
      </c>
      <c r="B18" s="1" t="s">
        <v>7</v>
      </c>
      <c r="C18" s="37">
        <v>250</v>
      </c>
      <c r="D18" s="8">
        <v>5</v>
      </c>
      <c r="E18" t="s">
        <v>15</v>
      </c>
      <c r="F18" t="s">
        <v>7</v>
      </c>
      <c r="G18">
        <v>2010</v>
      </c>
      <c r="H18" t="s">
        <v>29</v>
      </c>
    </row>
    <row r="19" spans="1:8" x14ac:dyDescent="0.25">
      <c r="A19">
        <v>16</v>
      </c>
      <c r="B19" s="1" t="s">
        <v>7</v>
      </c>
      <c r="C19" s="37">
        <v>250</v>
      </c>
      <c r="D19" s="8">
        <v>4</v>
      </c>
      <c r="E19" t="s">
        <v>15</v>
      </c>
      <c r="F19" t="s">
        <v>7</v>
      </c>
      <c r="G19">
        <v>2010</v>
      </c>
      <c r="H19" t="s">
        <v>29</v>
      </c>
    </row>
    <row r="20" spans="1:8" x14ac:dyDescent="0.25">
      <c r="A20">
        <v>18</v>
      </c>
      <c r="B20" s="1" t="s">
        <v>7</v>
      </c>
      <c r="C20" s="37">
        <v>250</v>
      </c>
      <c r="D20" s="8">
        <v>1</v>
      </c>
      <c r="E20" t="s">
        <v>15</v>
      </c>
      <c r="F20" t="s">
        <v>7</v>
      </c>
      <c r="G20">
        <v>2010</v>
      </c>
      <c r="H20" t="s">
        <v>29</v>
      </c>
    </row>
    <row r="21" spans="1:8" x14ac:dyDescent="0.25">
      <c r="A21">
        <v>20</v>
      </c>
      <c r="B21" s="1" t="s">
        <v>7</v>
      </c>
      <c r="C21" s="37">
        <v>250</v>
      </c>
      <c r="D21" s="8">
        <v>0</v>
      </c>
      <c r="E21" t="s">
        <v>15</v>
      </c>
      <c r="F21" t="s">
        <v>7</v>
      </c>
      <c r="G21">
        <v>2010</v>
      </c>
      <c r="H21" t="s">
        <v>29</v>
      </c>
    </row>
  </sheetData>
  <sortState ref="A2:B21">
    <sortCondition ref="B2:B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4" workbookViewId="0">
      <selection activeCell="E78" sqref="E78"/>
    </sheetView>
  </sheetViews>
  <sheetFormatPr defaultRowHeight="15" x14ac:dyDescent="0.25"/>
  <sheetData>
    <row r="1" spans="1:9" x14ac:dyDescent="0.25">
      <c r="A1" s="13" t="s">
        <v>4</v>
      </c>
      <c r="B1" s="13" t="s">
        <v>5</v>
      </c>
      <c r="C1" s="13" t="s">
        <v>9</v>
      </c>
      <c r="D1" s="13" t="s">
        <v>6</v>
      </c>
      <c r="E1" s="13" t="s">
        <v>14</v>
      </c>
      <c r="F1" s="13" t="s">
        <v>19</v>
      </c>
      <c r="G1" s="13" t="s">
        <v>21</v>
      </c>
      <c r="H1" s="13" t="s">
        <v>28</v>
      </c>
      <c r="I1" s="13"/>
    </row>
    <row r="2" spans="1:9" x14ac:dyDescent="0.25">
      <c r="A2" s="13">
        <v>521</v>
      </c>
      <c r="B2" s="13" t="s">
        <v>17</v>
      </c>
      <c r="C2" s="13">
        <v>25</v>
      </c>
      <c r="D2" s="13">
        <v>1</v>
      </c>
      <c r="E2" s="13" t="s">
        <v>193</v>
      </c>
      <c r="F2" s="13"/>
      <c r="G2" s="13">
        <v>2009</v>
      </c>
      <c r="H2" s="13" t="s">
        <v>30</v>
      </c>
      <c r="I2" s="13"/>
    </row>
    <row r="3" spans="1:9" x14ac:dyDescent="0.25">
      <c r="A3" s="13">
        <v>523</v>
      </c>
      <c r="B3" s="13" t="s">
        <v>17</v>
      </c>
      <c r="C3" s="13">
        <v>25</v>
      </c>
      <c r="D3" s="13">
        <v>4</v>
      </c>
      <c r="E3" s="13" t="s">
        <v>193</v>
      </c>
      <c r="F3" s="13"/>
      <c r="G3" s="13">
        <v>2009</v>
      </c>
      <c r="H3" s="13" t="s">
        <v>30</v>
      </c>
      <c r="I3" s="13"/>
    </row>
    <row r="4" spans="1:9" x14ac:dyDescent="0.25">
      <c r="A4" s="13">
        <v>525</v>
      </c>
      <c r="B4" s="13" t="s">
        <v>17</v>
      </c>
      <c r="C4" s="13">
        <v>25</v>
      </c>
      <c r="D4" s="13">
        <v>2</v>
      </c>
      <c r="E4" s="56" t="s">
        <v>193</v>
      </c>
      <c r="F4" s="13"/>
      <c r="G4" s="13">
        <v>2009</v>
      </c>
      <c r="H4" s="13" t="s">
        <v>30</v>
      </c>
      <c r="I4" s="13"/>
    </row>
    <row r="5" spans="1:9" x14ac:dyDescent="0.25">
      <c r="A5" s="13">
        <v>527</v>
      </c>
      <c r="B5" s="13" t="s">
        <v>17</v>
      </c>
      <c r="C5" s="13">
        <v>25</v>
      </c>
      <c r="D5" s="13">
        <v>1</v>
      </c>
      <c r="E5" s="56" t="s">
        <v>193</v>
      </c>
      <c r="F5" s="13"/>
      <c r="G5" s="13">
        <v>2009</v>
      </c>
      <c r="H5" s="13" t="s">
        <v>30</v>
      </c>
      <c r="I5" s="13"/>
    </row>
    <row r="6" spans="1:9" x14ac:dyDescent="0.25">
      <c r="A6" s="13">
        <v>529</v>
      </c>
      <c r="B6" s="13" t="s">
        <v>17</v>
      </c>
      <c r="C6" s="13">
        <v>25</v>
      </c>
      <c r="D6" s="13">
        <v>0</v>
      </c>
      <c r="E6" s="56" t="s">
        <v>193</v>
      </c>
      <c r="F6" s="13"/>
      <c r="G6" s="13">
        <v>2009</v>
      </c>
      <c r="H6" s="13" t="s">
        <v>30</v>
      </c>
      <c r="I6" s="13"/>
    </row>
    <row r="7" spans="1:9" x14ac:dyDescent="0.25">
      <c r="A7" s="13">
        <v>531</v>
      </c>
      <c r="B7" s="13" t="s">
        <v>17</v>
      </c>
      <c r="C7" s="13">
        <v>25</v>
      </c>
      <c r="D7" s="13">
        <v>1</v>
      </c>
      <c r="E7" s="56" t="s">
        <v>193</v>
      </c>
      <c r="F7" s="13"/>
      <c r="G7" s="13">
        <v>2009</v>
      </c>
      <c r="H7" s="13" t="s">
        <v>30</v>
      </c>
      <c r="I7" s="13"/>
    </row>
    <row r="8" spans="1:9" x14ac:dyDescent="0.25">
      <c r="A8" s="13">
        <v>536</v>
      </c>
      <c r="B8" s="13" t="s">
        <v>17</v>
      </c>
      <c r="C8" s="13">
        <v>25</v>
      </c>
      <c r="D8" s="13">
        <v>5</v>
      </c>
      <c r="E8" s="56" t="s">
        <v>193</v>
      </c>
      <c r="F8" s="13"/>
      <c r="G8" s="13">
        <v>2009</v>
      </c>
      <c r="H8" s="13" t="s">
        <v>30</v>
      </c>
      <c r="I8" s="13"/>
    </row>
    <row r="9" spans="1:9" x14ac:dyDescent="0.25">
      <c r="A9" s="13">
        <v>538</v>
      </c>
      <c r="B9" s="13" t="s">
        <v>17</v>
      </c>
      <c r="C9" s="13">
        <v>25</v>
      </c>
      <c r="D9" s="13">
        <v>4</v>
      </c>
      <c r="E9" s="56" t="s">
        <v>193</v>
      </c>
      <c r="F9" s="13"/>
      <c r="G9" s="13">
        <v>2009</v>
      </c>
      <c r="H9" s="13" t="s">
        <v>30</v>
      </c>
      <c r="I9" s="13"/>
    </row>
    <row r="10" spans="1:9" x14ac:dyDescent="0.25">
      <c r="A10" s="13">
        <v>540</v>
      </c>
      <c r="B10" s="13" t="s">
        <v>17</v>
      </c>
      <c r="C10" s="13">
        <v>25</v>
      </c>
      <c r="D10" s="13">
        <v>2</v>
      </c>
      <c r="E10" s="56" t="s">
        <v>193</v>
      </c>
      <c r="F10" s="13"/>
      <c r="G10" s="13">
        <v>2009</v>
      </c>
      <c r="H10" s="13" t="s">
        <v>30</v>
      </c>
      <c r="I10" s="13"/>
    </row>
    <row r="11" spans="1:9" x14ac:dyDescent="0.25">
      <c r="A11" s="13">
        <v>543</v>
      </c>
      <c r="B11" s="13" t="s">
        <v>17</v>
      </c>
      <c r="C11" s="13">
        <v>25</v>
      </c>
      <c r="D11" s="13">
        <v>5</v>
      </c>
      <c r="E11" s="56" t="s">
        <v>193</v>
      </c>
      <c r="F11" s="13"/>
      <c r="G11" s="13">
        <v>2009</v>
      </c>
      <c r="H11" s="13" t="s">
        <v>30</v>
      </c>
      <c r="I11" s="13"/>
    </row>
    <row r="12" spans="1:9" x14ac:dyDescent="0.25">
      <c r="A12" s="13">
        <v>501</v>
      </c>
      <c r="B12" s="13" t="s">
        <v>17</v>
      </c>
      <c r="C12" s="13">
        <v>25</v>
      </c>
      <c r="D12" s="13">
        <v>1</v>
      </c>
      <c r="E12" s="56" t="s">
        <v>193</v>
      </c>
      <c r="F12" s="13"/>
      <c r="G12" s="13">
        <v>2009</v>
      </c>
      <c r="H12" s="13" t="s">
        <v>30</v>
      </c>
      <c r="I12" s="13"/>
    </row>
    <row r="13" spans="1:9" x14ac:dyDescent="0.25">
      <c r="A13" s="13">
        <v>503</v>
      </c>
      <c r="B13" s="13" t="s">
        <v>17</v>
      </c>
      <c r="C13" s="13">
        <v>25</v>
      </c>
      <c r="D13" s="13">
        <v>6</v>
      </c>
      <c r="E13" s="56" t="s">
        <v>193</v>
      </c>
      <c r="F13" s="13"/>
      <c r="G13" s="13">
        <v>2009</v>
      </c>
      <c r="H13" s="13" t="s">
        <v>30</v>
      </c>
      <c r="I13" s="13"/>
    </row>
    <row r="14" spans="1:9" x14ac:dyDescent="0.25">
      <c r="A14" s="13">
        <v>505</v>
      </c>
      <c r="B14" s="13" t="s">
        <v>17</v>
      </c>
      <c r="C14" s="13">
        <v>25</v>
      </c>
      <c r="D14" s="13">
        <v>4</v>
      </c>
      <c r="E14" s="56" t="s">
        <v>193</v>
      </c>
      <c r="F14" s="13"/>
      <c r="G14" s="13">
        <v>2009</v>
      </c>
      <c r="H14" s="13" t="s">
        <v>30</v>
      </c>
      <c r="I14" s="13"/>
    </row>
    <row r="15" spans="1:9" x14ac:dyDescent="0.25">
      <c r="A15" s="13">
        <v>507</v>
      </c>
      <c r="B15" s="13" t="s">
        <v>17</v>
      </c>
      <c r="C15" s="13">
        <v>25</v>
      </c>
      <c r="D15" s="13">
        <v>7</v>
      </c>
      <c r="E15" s="56" t="s">
        <v>193</v>
      </c>
      <c r="F15" s="13"/>
      <c r="G15" s="13">
        <v>2009</v>
      </c>
      <c r="H15" s="13" t="s">
        <v>30</v>
      </c>
      <c r="I15" s="13"/>
    </row>
    <row r="16" spans="1:9" x14ac:dyDescent="0.25">
      <c r="A16" s="13">
        <v>509</v>
      </c>
      <c r="B16" s="13" t="s">
        <v>17</v>
      </c>
      <c r="C16" s="13">
        <v>25</v>
      </c>
      <c r="D16" s="13">
        <v>11</v>
      </c>
      <c r="E16" s="56" t="s">
        <v>193</v>
      </c>
      <c r="F16" s="13"/>
      <c r="G16" s="13">
        <v>2009</v>
      </c>
      <c r="H16" s="13" t="s">
        <v>30</v>
      </c>
      <c r="I16" s="13"/>
    </row>
    <row r="17" spans="1:9" x14ac:dyDescent="0.25">
      <c r="A17" s="13">
        <v>511</v>
      </c>
      <c r="B17" s="13" t="s">
        <v>17</v>
      </c>
      <c r="C17" s="13">
        <v>25</v>
      </c>
      <c r="D17" s="13">
        <v>11</v>
      </c>
      <c r="E17" s="13"/>
      <c r="F17" s="13"/>
      <c r="G17" s="13">
        <v>2009</v>
      </c>
      <c r="H17" s="13" t="s">
        <v>30</v>
      </c>
      <c r="I17" s="13"/>
    </row>
    <row r="18" spans="1:9" x14ac:dyDescent="0.25">
      <c r="A18" s="13">
        <v>513</v>
      </c>
      <c r="B18" s="13" t="s">
        <v>17</v>
      </c>
      <c r="C18" s="13">
        <v>25</v>
      </c>
      <c r="D18" s="13">
        <v>12</v>
      </c>
      <c r="E18" s="13"/>
      <c r="F18" s="13"/>
      <c r="G18" s="13">
        <v>2009</v>
      </c>
      <c r="H18" s="13" t="s">
        <v>30</v>
      </c>
      <c r="I18" s="13"/>
    </row>
    <row r="19" spans="1:9" x14ac:dyDescent="0.25">
      <c r="A19" s="13">
        <v>515</v>
      </c>
      <c r="B19" s="13" t="s">
        <v>17</v>
      </c>
      <c r="C19" s="13">
        <v>25</v>
      </c>
      <c r="D19" s="13">
        <v>2</v>
      </c>
      <c r="E19" s="13"/>
      <c r="F19" s="13"/>
      <c r="G19" s="13">
        <v>2009</v>
      </c>
      <c r="H19" s="13" t="s">
        <v>30</v>
      </c>
      <c r="I19" s="13"/>
    </row>
    <row r="20" spans="1:9" x14ac:dyDescent="0.25">
      <c r="A20" s="13">
        <v>517</v>
      </c>
      <c r="B20" s="13" t="s">
        <v>17</v>
      </c>
      <c r="C20" s="13">
        <v>25</v>
      </c>
      <c r="D20" s="13">
        <v>8</v>
      </c>
      <c r="E20" s="13"/>
      <c r="F20" s="13"/>
      <c r="G20" s="13">
        <v>2009</v>
      </c>
      <c r="H20" s="13" t="s">
        <v>30</v>
      </c>
      <c r="I20" s="13"/>
    </row>
    <row r="21" spans="1:9" x14ac:dyDescent="0.25">
      <c r="A21" s="13">
        <v>519</v>
      </c>
      <c r="B21" s="13" t="s">
        <v>17</v>
      </c>
      <c r="C21" s="13">
        <v>25</v>
      </c>
      <c r="D21" s="13">
        <v>7</v>
      </c>
      <c r="E21" s="13"/>
      <c r="F21" s="13"/>
      <c r="G21" s="13">
        <v>2009</v>
      </c>
      <c r="H21" s="13" t="s">
        <v>30</v>
      </c>
      <c r="I21" s="13"/>
    </row>
    <row r="22" spans="1:9" x14ac:dyDescent="0.25">
      <c r="A22" s="13">
        <v>522</v>
      </c>
      <c r="B22" s="13" t="s">
        <v>18</v>
      </c>
      <c r="C22" s="13">
        <v>25</v>
      </c>
      <c r="D22" s="13">
        <v>2</v>
      </c>
      <c r="E22" s="13"/>
      <c r="F22" s="13"/>
      <c r="G22" s="13">
        <v>2009</v>
      </c>
      <c r="H22" s="13" t="s">
        <v>30</v>
      </c>
      <c r="I22" s="13"/>
    </row>
    <row r="23" spans="1:9" x14ac:dyDescent="0.25">
      <c r="A23" s="13">
        <v>524</v>
      </c>
      <c r="B23" s="13" t="s">
        <v>18</v>
      </c>
      <c r="C23" s="13">
        <v>25</v>
      </c>
      <c r="D23" s="13">
        <v>0</v>
      </c>
      <c r="E23" s="13"/>
      <c r="F23" s="13"/>
      <c r="G23" s="13">
        <v>2009</v>
      </c>
      <c r="H23" s="13" t="s">
        <v>30</v>
      </c>
      <c r="I23" s="13"/>
    </row>
    <row r="24" spans="1:9" x14ac:dyDescent="0.25">
      <c r="A24" s="13">
        <v>526</v>
      </c>
      <c r="B24" s="13" t="s">
        <v>18</v>
      </c>
      <c r="C24" s="13">
        <v>25</v>
      </c>
      <c r="D24" s="13">
        <v>3</v>
      </c>
      <c r="E24" s="13"/>
      <c r="F24" s="13"/>
      <c r="G24" s="13">
        <v>2009</v>
      </c>
      <c r="H24" s="13" t="s">
        <v>30</v>
      </c>
      <c r="I24" s="13"/>
    </row>
    <row r="25" spans="1:9" x14ac:dyDescent="0.25">
      <c r="A25" s="13">
        <v>528</v>
      </c>
      <c r="B25" s="13" t="s">
        <v>18</v>
      </c>
      <c r="C25" s="13">
        <v>25</v>
      </c>
      <c r="D25" s="13">
        <v>1</v>
      </c>
      <c r="E25" s="13"/>
      <c r="F25" s="13"/>
      <c r="G25" s="13">
        <v>2009</v>
      </c>
      <c r="H25" s="13" t="s">
        <v>30</v>
      </c>
      <c r="I25" s="13"/>
    </row>
    <row r="26" spans="1:9" x14ac:dyDescent="0.25">
      <c r="A26" s="13">
        <v>530</v>
      </c>
      <c r="B26" s="13" t="s">
        <v>18</v>
      </c>
      <c r="C26" s="13">
        <v>25</v>
      </c>
      <c r="D26" s="13">
        <v>2</v>
      </c>
      <c r="E26" s="13"/>
      <c r="F26" s="13"/>
      <c r="G26" s="13">
        <v>2009</v>
      </c>
      <c r="H26" s="13" t="s">
        <v>30</v>
      </c>
      <c r="I26" s="13"/>
    </row>
    <row r="27" spans="1:9" x14ac:dyDescent="0.25">
      <c r="A27" s="13">
        <v>535</v>
      </c>
      <c r="B27" s="13" t="s">
        <v>18</v>
      </c>
      <c r="C27" s="13">
        <v>25</v>
      </c>
      <c r="D27" s="13">
        <v>0</v>
      </c>
      <c r="E27" s="13"/>
      <c r="F27" s="13"/>
      <c r="G27" s="13">
        <v>2009</v>
      </c>
      <c r="H27" s="13" t="s">
        <v>30</v>
      </c>
      <c r="I27" s="13"/>
    </row>
    <row r="28" spans="1:9" x14ac:dyDescent="0.25">
      <c r="A28" s="13">
        <v>537</v>
      </c>
      <c r="B28" s="13" t="s">
        <v>18</v>
      </c>
      <c r="C28" s="13">
        <v>25</v>
      </c>
      <c r="D28" s="13">
        <v>1</v>
      </c>
      <c r="E28" s="13"/>
      <c r="F28" s="13"/>
      <c r="G28" s="13">
        <v>2009</v>
      </c>
      <c r="H28" s="13" t="s">
        <v>30</v>
      </c>
      <c r="I28" s="13"/>
    </row>
    <row r="29" spans="1:9" x14ac:dyDescent="0.25">
      <c r="A29" s="13">
        <v>539</v>
      </c>
      <c r="B29" s="13" t="s">
        <v>18</v>
      </c>
      <c r="C29" s="13">
        <v>25</v>
      </c>
      <c r="D29" s="13">
        <v>2</v>
      </c>
      <c r="E29" s="13"/>
      <c r="F29" s="13"/>
      <c r="G29" s="13">
        <v>2009</v>
      </c>
      <c r="H29" s="13" t="s">
        <v>30</v>
      </c>
      <c r="I29" s="13"/>
    </row>
    <row r="30" spans="1:9" x14ac:dyDescent="0.25">
      <c r="A30" s="13">
        <v>542</v>
      </c>
      <c r="B30" s="13" t="s">
        <v>18</v>
      </c>
      <c r="C30" s="13">
        <v>25</v>
      </c>
      <c r="D30" s="13">
        <v>0</v>
      </c>
      <c r="E30" s="13"/>
      <c r="F30" s="13"/>
      <c r="G30" s="13">
        <v>2009</v>
      </c>
      <c r="H30" s="13" t="s">
        <v>30</v>
      </c>
      <c r="I30" s="13"/>
    </row>
    <row r="31" spans="1:9" x14ac:dyDescent="0.25">
      <c r="A31" s="13">
        <v>544</v>
      </c>
      <c r="B31" s="13" t="s">
        <v>18</v>
      </c>
      <c r="C31" s="13">
        <v>25</v>
      </c>
      <c r="D31" s="13">
        <v>3</v>
      </c>
      <c r="E31" s="13"/>
      <c r="F31" s="13"/>
      <c r="G31" s="13">
        <v>2009</v>
      </c>
      <c r="H31" s="13" t="s">
        <v>30</v>
      </c>
      <c r="I31" s="13"/>
    </row>
    <row r="32" spans="1:9" x14ac:dyDescent="0.25">
      <c r="A32" s="13">
        <v>502</v>
      </c>
      <c r="B32" s="13" t="s">
        <v>18</v>
      </c>
      <c r="C32" s="13">
        <v>25</v>
      </c>
      <c r="D32" s="13">
        <v>4</v>
      </c>
      <c r="E32" s="13"/>
      <c r="F32" s="13"/>
      <c r="G32" s="13">
        <v>2009</v>
      </c>
      <c r="H32" s="13" t="s">
        <v>30</v>
      </c>
      <c r="I32" s="13"/>
    </row>
    <row r="33" spans="1:9" x14ac:dyDescent="0.25">
      <c r="A33" s="13">
        <v>504</v>
      </c>
      <c r="B33" s="13" t="s">
        <v>18</v>
      </c>
      <c r="C33" s="13">
        <v>25</v>
      </c>
      <c r="D33" s="13">
        <v>3</v>
      </c>
      <c r="E33" s="13"/>
      <c r="F33" s="13"/>
      <c r="G33" s="13">
        <v>2009</v>
      </c>
      <c r="H33" s="13" t="s">
        <v>30</v>
      </c>
      <c r="I33" s="13"/>
    </row>
    <row r="34" spans="1:9" x14ac:dyDescent="0.25">
      <c r="A34" s="13">
        <v>506</v>
      </c>
      <c r="B34" s="13" t="s">
        <v>18</v>
      </c>
      <c r="C34" s="13">
        <v>25</v>
      </c>
      <c r="D34" s="13">
        <v>7</v>
      </c>
      <c r="E34" s="13"/>
      <c r="F34" s="13"/>
      <c r="G34" s="13">
        <v>2009</v>
      </c>
      <c r="H34" s="13" t="s">
        <v>30</v>
      </c>
      <c r="I34" s="13"/>
    </row>
    <row r="35" spans="1:9" x14ac:dyDescent="0.25">
      <c r="A35" s="13">
        <v>508</v>
      </c>
      <c r="B35" s="13" t="s">
        <v>18</v>
      </c>
      <c r="C35" s="13">
        <v>25</v>
      </c>
      <c r="D35" s="13">
        <v>5</v>
      </c>
      <c r="E35" s="13"/>
      <c r="F35" s="13"/>
      <c r="G35" s="13">
        <v>2009</v>
      </c>
      <c r="H35" s="13" t="s">
        <v>30</v>
      </c>
      <c r="I35" s="13"/>
    </row>
    <row r="36" spans="1:9" x14ac:dyDescent="0.25">
      <c r="A36" s="13">
        <v>510</v>
      </c>
      <c r="B36" s="13" t="s">
        <v>18</v>
      </c>
      <c r="C36" s="13">
        <v>25</v>
      </c>
      <c r="D36" s="13">
        <v>8</v>
      </c>
      <c r="E36" s="13"/>
      <c r="F36" s="13"/>
      <c r="G36" s="13">
        <v>2009</v>
      </c>
      <c r="H36" s="13" t="s">
        <v>30</v>
      </c>
      <c r="I36" s="13"/>
    </row>
    <row r="37" spans="1:9" x14ac:dyDescent="0.25">
      <c r="A37" s="13">
        <v>512</v>
      </c>
      <c r="B37" s="13" t="s">
        <v>18</v>
      </c>
      <c r="C37" s="13">
        <v>25</v>
      </c>
      <c r="D37" s="13">
        <v>7</v>
      </c>
      <c r="E37" s="13"/>
      <c r="F37" s="13"/>
      <c r="G37" s="13">
        <v>2009</v>
      </c>
      <c r="H37" s="13" t="s">
        <v>30</v>
      </c>
      <c r="I37" s="13"/>
    </row>
    <row r="38" spans="1:9" x14ac:dyDescent="0.25">
      <c r="A38" s="13">
        <v>514</v>
      </c>
      <c r="B38" s="13" t="s">
        <v>18</v>
      </c>
      <c r="C38" s="13">
        <v>25</v>
      </c>
      <c r="D38" s="13">
        <v>3</v>
      </c>
      <c r="E38" s="13"/>
      <c r="F38" s="13"/>
      <c r="G38" s="13">
        <v>2009</v>
      </c>
      <c r="H38" s="13" t="s">
        <v>30</v>
      </c>
      <c r="I38" s="13"/>
    </row>
    <row r="39" spans="1:9" x14ac:dyDescent="0.25">
      <c r="A39" s="13">
        <v>516</v>
      </c>
      <c r="B39" s="13" t="s">
        <v>18</v>
      </c>
      <c r="C39" s="13">
        <v>25</v>
      </c>
      <c r="D39" s="13">
        <v>5</v>
      </c>
      <c r="E39" s="13"/>
      <c r="F39" s="13"/>
      <c r="G39" s="13">
        <v>2009</v>
      </c>
      <c r="H39" s="13" t="s">
        <v>30</v>
      </c>
      <c r="I39" s="13"/>
    </row>
    <row r="40" spans="1:9" x14ac:dyDescent="0.25">
      <c r="A40" s="13">
        <v>518</v>
      </c>
      <c r="B40" s="13" t="s">
        <v>18</v>
      </c>
      <c r="C40" s="13">
        <v>25</v>
      </c>
      <c r="D40" s="13">
        <v>3</v>
      </c>
      <c r="E40" s="13"/>
      <c r="F40" s="13"/>
      <c r="G40" s="13">
        <v>2009</v>
      </c>
      <c r="H40" s="13" t="s">
        <v>30</v>
      </c>
      <c r="I40" s="13"/>
    </row>
    <row r="41" spans="1:9" x14ac:dyDescent="0.25">
      <c r="A41" s="13">
        <v>520</v>
      </c>
      <c r="B41" s="13" t="s">
        <v>18</v>
      </c>
      <c r="C41" s="13">
        <v>25</v>
      </c>
      <c r="D41" s="13">
        <v>7</v>
      </c>
      <c r="E41" s="13"/>
      <c r="F41" s="13"/>
      <c r="G41" s="13">
        <v>2009</v>
      </c>
      <c r="H41" s="13" t="s">
        <v>30</v>
      </c>
      <c r="I41" s="13"/>
    </row>
    <row r="42" spans="1:9" x14ac:dyDescent="0.25">
      <c r="A42" s="28">
        <v>2</v>
      </c>
      <c r="B42" s="28" t="s">
        <v>8</v>
      </c>
      <c r="C42" s="28">
        <v>250</v>
      </c>
      <c r="D42" s="28">
        <v>76</v>
      </c>
      <c r="E42" s="36" t="s">
        <v>20</v>
      </c>
      <c r="F42" s="13" t="s">
        <v>7</v>
      </c>
      <c r="G42" s="13">
        <v>2010</v>
      </c>
      <c r="H42" s="13" t="s">
        <v>30</v>
      </c>
      <c r="I42" s="13"/>
    </row>
    <row r="43" spans="1:9" x14ac:dyDescent="0.25">
      <c r="A43" s="28">
        <v>3</v>
      </c>
      <c r="B43" s="28" t="s">
        <v>8</v>
      </c>
      <c r="C43" s="28">
        <v>250</v>
      </c>
      <c r="D43" s="28">
        <v>46</v>
      </c>
      <c r="E43" s="36" t="s">
        <v>20</v>
      </c>
      <c r="F43" s="13" t="s">
        <v>7</v>
      </c>
      <c r="G43" s="13">
        <v>2010</v>
      </c>
      <c r="H43" s="13" t="s">
        <v>30</v>
      </c>
      <c r="I43" s="13"/>
    </row>
    <row r="44" spans="1:9" x14ac:dyDescent="0.25">
      <c r="A44" s="28">
        <v>4</v>
      </c>
      <c r="B44" s="28" t="s">
        <v>8</v>
      </c>
      <c r="C44" s="28">
        <v>250</v>
      </c>
      <c r="D44" s="28">
        <v>50</v>
      </c>
      <c r="E44" s="36" t="s">
        <v>20</v>
      </c>
      <c r="F44" s="13" t="s">
        <v>7</v>
      </c>
      <c r="G44" s="13">
        <v>2010</v>
      </c>
      <c r="H44" s="13" t="s">
        <v>30</v>
      </c>
      <c r="I44" s="13"/>
    </row>
    <row r="45" spans="1:9" x14ac:dyDescent="0.25">
      <c r="A45" s="28">
        <v>5</v>
      </c>
      <c r="B45" s="28" t="s">
        <v>8</v>
      </c>
      <c r="C45" s="28">
        <v>250</v>
      </c>
      <c r="D45" s="28">
        <v>69</v>
      </c>
      <c r="E45" s="36" t="s">
        <v>20</v>
      </c>
      <c r="F45" s="13" t="s">
        <v>7</v>
      </c>
      <c r="G45" s="13">
        <v>2010</v>
      </c>
      <c r="H45" s="13" t="s">
        <v>30</v>
      </c>
      <c r="I45" s="13"/>
    </row>
    <row r="46" spans="1:9" x14ac:dyDescent="0.25">
      <c r="A46" s="28">
        <v>7</v>
      </c>
      <c r="B46" s="28" t="s">
        <v>8</v>
      </c>
      <c r="C46" s="28">
        <v>250</v>
      </c>
      <c r="D46" s="28">
        <v>76</v>
      </c>
      <c r="E46" s="36" t="s">
        <v>20</v>
      </c>
      <c r="F46" s="13" t="s">
        <v>7</v>
      </c>
      <c r="G46" s="13">
        <v>2010</v>
      </c>
      <c r="H46" s="13" t="s">
        <v>30</v>
      </c>
      <c r="I46" s="13"/>
    </row>
    <row r="47" spans="1:9" x14ac:dyDescent="0.25">
      <c r="A47" s="28">
        <v>8</v>
      </c>
      <c r="B47" s="28" t="s">
        <v>8</v>
      </c>
      <c r="C47" s="28">
        <v>250</v>
      </c>
      <c r="D47" s="28">
        <v>122</v>
      </c>
      <c r="E47" s="36" t="s">
        <v>20</v>
      </c>
      <c r="F47" s="13" t="s">
        <v>7</v>
      </c>
      <c r="G47" s="13">
        <v>2010</v>
      </c>
      <c r="H47" s="13" t="s">
        <v>30</v>
      </c>
      <c r="I47" s="13"/>
    </row>
    <row r="48" spans="1:9" x14ac:dyDescent="0.25">
      <c r="A48" s="28">
        <v>10</v>
      </c>
      <c r="B48" s="28" t="s">
        <v>8</v>
      </c>
      <c r="C48" s="28">
        <v>250</v>
      </c>
      <c r="D48" s="28">
        <v>60</v>
      </c>
      <c r="E48" s="36" t="s">
        <v>20</v>
      </c>
      <c r="F48" s="13" t="s">
        <v>7</v>
      </c>
      <c r="G48" s="13">
        <v>2010</v>
      </c>
      <c r="H48" s="13" t="s">
        <v>30</v>
      </c>
      <c r="I48" s="13"/>
    </row>
    <row r="49" spans="1:9" x14ac:dyDescent="0.25">
      <c r="A49" s="28">
        <v>13</v>
      </c>
      <c r="B49" s="28" t="s">
        <v>8</v>
      </c>
      <c r="C49" s="28">
        <v>250</v>
      </c>
      <c r="D49" s="28">
        <v>75</v>
      </c>
      <c r="E49" s="36" t="s">
        <v>20</v>
      </c>
      <c r="F49" s="13" t="s">
        <v>7</v>
      </c>
      <c r="G49" s="13">
        <v>2010</v>
      </c>
      <c r="H49" s="13" t="s">
        <v>30</v>
      </c>
      <c r="I49" s="13"/>
    </row>
    <row r="50" spans="1:9" x14ac:dyDescent="0.25">
      <c r="A50" s="28">
        <v>19</v>
      </c>
      <c r="B50" s="28" t="s">
        <v>8</v>
      </c>
      <c r="C50" s="28">
        <v>250</v>
      </c>
      <c r="D50" s="28">
        <v>62</v>
      </c>
      <c r="E50" s="36" t="s">
        <v>20</v>
      </c>
      <c r="F50" s="13" t="s">
        <v>7</v>
      </c>
      <c r="G50" s="13">
        <v>2010</v>
      </c>
      <c r="H50" s="13" t="s">
        <v>30</v>
      </c>
      <c r="I50" s="13"/>
    </row>
    <row r="51" spans="1:9" x14ac:dyDescent="0.25">
      <c r="A51" s="28">
        <v>20</v>
      </c>
      <c r="B51" s="28" t="s">
        <v>8</v>
      </c>
      <c r="C51" s="28">
        <v>250</v>
      </c>
      <c r="D51" s="28">
        <v>68</v>
      </c>
      <c r="E51" s="36" t="s">
        <v>20</v>
      </c>
      <c r="F51" s="13" t="s">
        <v>7</v>
      </c>
      <c r="G51" s="13">
        <v>2010</v>
      </c>
      <c r="H51" s="13" t="s">
        <v>30</v>
      </c>
      <c r="I51" s="13"/>
    </row>
    <row r="52" spans="1:9" x14ac:dyDescent="0.25">
      <c r="A52" s="28">
        <v>1</v>
      </c>
      <c r="B52" s="28" t="s">
        <v>7</v>
      </c>
      <c r="C52" s="28">
        <v>250</v>
      </c>
      <c r="D52" s="28">
        <v>23</v>
      </c>
      <c r="E52" s="36" t="s">
        <v>20</v>
      </c>
      <c r="F52" s="13" t="s">
        <v>7</v>
      </c>
      <c r="G52" s="13">
        <v>2010</v>
      </c>
      <c r="H52" s="13" t="s">
        <v>30</v>
      </c>
      <c r="I52" s="13"/>
    </row>
    <row r="53" spans="1:9" x14ac:dyDescent="0.25">
      <c r="A53" s="28">
        <v>6</v>
      </c>
      <c r="B53" s="28" t="s">
        <v>7</v>
      </c>
      <c r="C53" s="28">
        <v>250</v>
      </c>
      <c r="D53" s="28">
        <v>10</v>
      </c>
      <c r="E53" s="36" t="s">
        <v>20</v>
      </c>
      <c r="F53" s="13" t="s">
        <v>7</v>
      </c>
      <c r="G53" s="13">
        <v>2010</v>
      </c>
      <c r="H53" s="13" t="s">
        <v>30</v>
      </c>
      <c r="I53" s="13"/>
    </row>
    <row r="54" spans="1:9" x14ac:dyDescent="0.25">
      <c r="A54" s="28">
        <v>9</v>
      </c>
      <c r="B54" s="28" t="s">
        <v>7</v>
      </c>
      <c r="C54" s="28">
        <v>250</v>
      </c>
      <c r="D54" s="28">
        <v>16</v>
      </c>
      <c r="E54" s="36" t="s">
        <v>20</v>
      </c>
      <c r="F54" s="13" t="s">
        <v>7</v>
      </c>
      <c r="G54" s="13">
        <v>2010</v>
      </c>
      <c r="H54" s="13" t="s">
        <v>30</v>
      </c>
      <c r="I54" s="13"/>
    </row>
    <row r="55" spans="1:9" x14ac:dyDescent="0.25">
      <c r="A55" s="28">
        <v>11</v>
      </c>
      <c r="B55" s="28" t="s">
        <v>7</v>
      </c>
      <c r="C55" s="28">
        <v>250</v>
      </c>
      <c r="D55" s="28">
        <v>4</v>
      </c>
      <c r="E55" s="36" t="s">
        <v>20</v>
      </c>
      <c r="F55" s="13" t="s">
        <v>7</v>
      </c>
      <c r="G55" s="13">
        <v>2010</v>
      </c>
      <c r="H55" s="13" t="s">
        <v>30</v>
      </c>
      <c r="I55" s="13"/>
    </row>
    <row r="56" spans="1:9" x14ac:dyDescent="0.25">
      <c r="A56" s="28">
        <v>12</v>
      </c>
      <c r="B56" s="28" t="s">
        <v>7</v>
      </c>
      <c r="C56" s="28">
        <v>250</v>
      </c>
      <c r="D56" s="28">
        <v>10</v>
      </c>
      <c r="E56" s="36" t="s">
        <v>20</v>
      </c>
      <c r="F56" s="13" t="s">
        <v>7</v>
      </c>
      <c r="G56" s="13">
        <v>2010</v>
      </c>
      <c r="H56" s="13" t="s">
        <v>30</v>
      </c>
      <c r="I56" s="13"/>
    </row>
    <row r="57" spans="1:9" x14ac:dyDescent="0.25">
      <c r="A57" s="28">
        <v>14</v>
      </c>
      <c r="B57" s="28" t="s">
        <v>7</v>
      </c>
      <c r="C57" s="28">
        <v>250</v>
      </c>
      <c r="D57" s="28">
        <v>12</v>
      </c>
      <c r="E57" s="36" t="s">
        <v>20</v>
      </c>
      <c r="F57" s="13" t="s">
        <v>7</v>
      </c>
      <c r="G57" s="13">
        <v>2010</v>
      </c>
      <c r="H57" s="13" t="s">
        <v>30</v>
      </c>
      <c r="I57" s="13"/>
    </row>
    <row r="58" spans="1:9" x14ac:dyDescent="0.25">
      <c r="A58" s="28">
        <v>15</v>
      </c>
      <c r="B58" s="28" t="s">
        <v>7</v>
      </c>
      <c r="C58" s="28">
        <v>250</v>
      </c>
      <c r="D58" s="28">
        <v>19</v>
      </c>
      <c r="E58" s="36" t="s">
        <v>20</v>
      </c>
      <c r="F58" s="13" t="s">
        <v>7</v>
      </c>
      <c r="G58" s="13">
        <v>2010</v>
      </c>
      <c r="H58" s="13" t="s">
        <v>30</v>
      </c>
      <c r="I58" s="13"/>
    </row>
    <row r="59" spans="1:9" x14ac:dyDescent="0.25">
      <c r="A59" s="28">
        <v>16</v>
      </c>
      <c r="B59" s="28" t="s">
        <v>7</v>
      </c>
      <c r="C59" s="28">
        <v>250</v>
      </c>
      <c r="D59" s="28">
        <v>9</v>
      </c>
      <c r="E59" s="36" t="s">
        <v>20</v>
      </c>
      <c r="F59" s="13" t="s">
        <v>7</v>
      </c>
      <c r="G59" s="13">
        <v>2010</v>
      </c>
      <c r="H59" s="13" t="s">
        <v>30</v>
      </c>
      <c r="I59" s="13"/>
    </row>
    <row r="60" spans="1:9" x14ac:dyDescent="0.25">
      <c r="A60" s="28">
        <v>17</v>
      </c>
      <c r="B60" s="28" t="s">
        <v>7</v>
      </c>
      <c r="C60" s="28">
        <v>250</v>
      </c>
      <c r="D60" s="28">
        <v>7</v>
      </c>
      <c r="E60" s="36" t="s">
        <v>20</v>
      </c>
      <c r="F60" s="13" t="s">
        <v>7</v>
      </c>
      <c r="G60" s="13">
        <v>2010</v>
      </c>
      <c r="H60" s="13" t="s">
        <v>30</v>
      </c>
      <c r="I60" s="13"/>
    </row>
    <row r="61" spans="1:9" x14ac:dyDescent="0.25">
      <c r="A61" s="28">
        <v>18</v>
      </c>
      <c r="B61" s="28" t="s">
        <v>7</v>
      </c>
      <c r="C61" s="28">
        <v>250</v>
      </c>
      <c r="D61" s="28">
        <v>13</v>
      </c>
      <c r="E61" s="36" t="s">
        <v>20</v>
      </c>
      <c r="F61" s="13" t="s">
        <v>7</v>
      </c>
      <c r="G61" s="13">
        <v>2010</v>
      </c>
      <c r="H61" s="13" t="s">
        <v>30</v>
      </c>
      <c r="I61" s="13"/>
    </row>
    <row r="62" spans="1:9" x14ac:dyDescent="0.25">
      <c r="A62" s="13"/>
      <c r="B62" s="13"/>
      <c r="C62" s="13"/>
      <c r="D62" s="13"/>
      <c r="E62" s="13"/>
      <c r="F62" s="13"/>
      <c r="G62" s="13"/>
      <c r="H62" s="13"/>
      <c r="I62" s="13"/>
    </row>
  </sheetData>
  <sortState ref="A2:I62">
    <sortCondition ref="B2: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71" sqref="C71"/>
    </sheetView>
  </sheetViews>
  <sheetFormatPr defaultRowHeight="15" x14ac:dyDescent="0.25"/>
  <cols>
    <col min="8" max="8" width="16" bestFit="1" customWidth="1"/>
  </cols>
  <sheetData>
    <row r="1" spans="1:8" x14ac:dyDescent="0.25">
      <c r="A1" t="s">
        <v>4</v>
      </c>
      <c r="B1" t="s">
        <v>5</v>
      </c>
      <c r="C1" t="s">
        <v>9</v>
      </c>
      <c r="D1" t="s">
        <v>6</v>
      </c>
      <c r="E1" t="s">
        <v>14</v>
      </c>
      <c r="F1" t="s">
        <v>19</v>
      </c>
      <c r="G1" t="s">
        <v>21</v>
      </c>
      <c r="H1" t="s">
        <v>28</v>
      </c>
    </row>
    <row r="2" spans="1:8" x14ac:dyDescent="0.25">
      <c r="A2">
        <v>1</v>
      </c>
      <c r="B2" s="14" t="s">
        <v>22</v>
      </c>
      <c r="C2">
        <v>250</v>
      </c>
      <c r="D2">
        <v>50</v>
      </c>
      <c r="E2" t="s">
        <v>20</v>
      </c>
      <c r="F2" t="s">
        <v>7</v>
      </c>
      <c r="G2">
        <v>2010</v>
      </c>
      <c r="H2" t="s">
        <v>31</v>
      </c>
    </row>
    <row r="3" spans="1:8" x14ac:dyDescent="0.25">
      <c r="A3">
        <v>2</v>
      </c>
      <c r="B3" s="14" t="s">
        <v>22</v>
      </c>
      <c r="C3">
        <v>250</v>
      </c>
      <c r="D3">
        <v>100</v>
      </c>
      <c r="E3" t="s">
        <v>20</v>
      </c>
      <c r="F3" t="s">
        <v>7</v>
      </c>
      <c r="G3">
        <v>2010</v>
      </c>
      <c r="H3" t="s">
        <v>31</v>
      </c>
    </row>
    <row r="4" spans="1:8" x14ac:dyDescent="0.25">
      <c r="A4">
        <v>3</v>
      </c>
      <c r="B4" s="14" t="s">
        <v>22</v>
      </c>
      <c r="C4" s="37">
        <v>250</v>
      </c>
      <c r="D4">
        <v>60</v>
      </c>
      <c r="E4" t="s">
        <v>20</v>
      </c>
      <c r="F4" t="s">
        <v>7</v>
      </c>
      <c r="G4">
        <v>2010</v>
      </c>
      <c r="H4" t="s">
        <v>31</v>
      </c>
    </row>
    <row r="5" spans="1:8" x14ac:dyDescent="0.25">
      <c r="A5">
        <v>4</v>
      </c>
      <c r="B5" s="14" t="s">
        <v>23</v>
      </c>
      <c r="C5" s="37">
        <v>250</v>
      </c>
      <c r="D5">
        <v>25</v>
      </c>
      <c r="E5" t="s">
        <v>20</v>
      </c>
      <c r="F5" t="s">
        <v>7</v>
      </c>
      <c r="G5">
        <v>2010</v>
      </c>
      <c r="H5" t="s">
        <v>31</v>
      </c>
    </row>
    <row r="6" spans="1:8" x14ac:dyDescent="0.25">
      <c r="A6">
        <v>5</v>
      </c>
      <c r="B6" s="14" t="s">
        <v>22</v>
      </c>
      <c r="C6" s="37">
        <v>250</v>
      </c>
      <c r="D6">
        <v>78</v>
      </c>
      <c r="E6" t="s">
        <v>20</v>
      </c>
      <c r="F6" t="s">
        <v>7</v>
      </c>
      <c r="G6">
        <v>2010</v>
      </c>
      <c r="H6" t="s">
        <v>31</v>
      </c>
    </row>
    <row r="7" spans="1:8" x14ac:dyDescent="0.25">
      <c r="A7">
        <v>6</v>
      </c>
      <c r="B7" s="14" t="s">
        <v>22</v>
      </c>
      <c r="C7" s="37">
        <v>250</v>
      </c>
      <c r="D7">
        <v>106</v>
      </c>
      <c r="E7" t="s">
        <v>20</v>
      </c>
      <c r="F7" t="s">
        <v>7</v>
      </c>
      <c r="G7">
        <v>2010</v>
      </c>
      <c r="H7" t="s">
        <v>31</v>
      </c>
    </row>
    <row r="8" spans="1:8" x14ac:dyDescent="0.25">
      <c r="A8">
        <v>7</v>
      </c>
      <c r="B8" s="14" t="s">
        <v>22</v>
      </c>
      <c r="C8" s="37">
        <v>250</v>
      </c>
      <c r="D8">
        <v>84</v>
      </c>
      <c r="E8" t="s">
        <v>20</v>
      </c>
      <c r="F8" t="s">
        <v>7</v>
      </c>
      <c r="G8">
        <v>2010</v>
      </c>
      <c r="H8" t="s">
        <v>31</v>
      </c>
    </row>
    <row r="9" spans="1:8" x14ac:dyDescent="0.25">
      <c r="A9">
        <v>8</v>
      </c>
      <c r="B9" s="14" t="s">
        <v>23</v>
      </c>
      <c r="C9" s="37">
        <v>250</v>
      </c>
      <c r="D9">
        <v>19</v>
      </c>
      <c r="E9" t="s">
        <v>20</v>
      </c>
      <c r="F9" t="s">
        <v>7</v>
      </c>
      <c r="G9">
        <v>2010</v>
      </c>
      <c r="H9" t="s">
        <v>31</v>
      </c>
    </row>
    <row r="10" spans="1:8" x14ac:dyDescent="0.25">
      <c r="A10">
        <v>9</v>
      </c>
      <c r="B10" s="14" t="s">
        <v>22</v>
      </c>
      <c r="C10" s="37">
        <v>250</v>
      </c>
      <c r="D10">
        <v>63</v>
      </c>
      <c r="E10" t="s">
        <v>20</v>
      </c>
      <c r="F10" t="s">
        <v>7</v>
      </c>
      <c r="G10">
        <v>2010</v>
      </c>
      <c r="H10" t="s">
        <v>31</v>
      </c>
    </row>
    <row r="11" spans="1:8" x14ac:dyDescent="0.25">
      <c r="A11">
        <v>10</v>
      </c>
      <c r="B11" s="14" t="s">
        <v>22</v>
      </c>
      <c r="C11" s="37">
        <v>250</v>
      </c>
      <c r="D11">
        <v>96</v>
      </c>
      <c r="E11" t="s">
        <v>20</v>
      </c>
      <c r="F11" t="s">
        <v>7</v>
      </c>
      <c r="G11">
        <v>2010</v>
      </c>
      <c r="H11" t="s">
        <v>31</v>
      </c>
    </row>
    <row r="12" spans="1:8" x14ac:dyDescent="0.25">
      <c r="A12">
        <v>11</v>
      </c>
      <c r="B12" s="14" t="s">
        <v>22</v>
      </c>
      <c r="C12" s="37">
        <v>250</v>
      </c>
      <c r="D12">
        <v>95</v>
      </c>
      <c r="E12" t="s">
        <v>20</v>
      </c>
      <c r="F12" t="s">
        <v>7</v>
      </c>
      <c r="G12">
        <v>2010</v>
      </c>
      <c r="H12" t="s">
        <v>31</v>
      </c>
    </row>
    <row r="13" spans="1:8" x14ac:dyDescent="0.25">
      <c r="A13">
        <v>12</v>
      </c>
      <c r="B13" s="14" t="s">
        <v>22</v>
      </c>
      <c r="C13" s="37">
        <v>250</v>
      </c>
      <c r="D13">
        <v>121</v>
      </c>
      <c r="E13" t="s">
        <v>20</v>
      </c>
      <c r="F13" t="s">
        <v>7</v>
      </c>
      <c r="G13">
        <v>2010</v>
      </c>
      <c r="H13" t="s">
        <v>31</v>
      </c>
    </row>
    <row r="14" spans="1:8" x14ac:dyDescent="0.25">
      <c r="A14">
        <v>13</v>
      </c>
      <c r="B14" s="14" t="s">
        <v>23</v>
      </c>
      <c r="C14" s="37">
        <v>250</v>
      </c>
      <c r="D14">
        <v>37</v>
      </c>
      <c r="E14" t="s">
        <v>20</v>
      </c>
      <c r="F14" t="s">
        <v>7</v>
      </c>
      <c r="G14">
        <v>2010</v>
      </c>
      <c r="H14" t="s">
        <v>31</v>
      </c>
    </row>
    <row r="15" spans="1:8" x14ac:dyDescent="0.25">
      <c r="A15">
        <v>14</v>
      </c>
      <c r="B15" s="14" t="s">
        <v>23</v>
      </c>
      <c r="C15" s="37">
        <v>250</v>
      </c>
      <c r="D15">
        <v>20</v>
      </c>
      <c r="E15" t="s">
        <v>20</v>
      </c>
      <c r="F15" t="s">
        <v>7</v>
      </c>
      <c r="G15">
        <v>2010</v>
      </c>
      <c r="H15" t="s">
        <v>31</v>
      </c>
    </row>
    <row r="16" spans="1:8" x14ac:dyDescent="0.25">
      <c r="A16">
        <v>15</v>
      </c>
      <c r="B16" s="14" t="s">
        <v>23</v>
      </c>
      <c r="C16" s="37">
        <v>250</v>
      </c>
      <c r="D16">
        <v>34</v>
      </c>
      <c r="E16" t="s">
        <v>20</v>
      </c>
      <c r="F16" t="s">
        <v>7</v>
      </c>
      <c r="G16">
        <v>2010</v>
      </c>
      <c r="H16" t="s">
        <v>31</v>
      </c>
    </row>
    <row r="17" spans="1:8" x14ac:dyDescent="0.25">
      <c r="A17">
        <v>16</v>
      </c>
      <c r="B17" s="14" t="s">
        <v>23</v>
      </c>
      <c r="C17" s="37">
        <v>250</v>
      </c>
      <c r="D17">
        <v>27</v>
      </c>
      <c r="E17" t="s">
        <v>20</v>
      </c>
      <c r="F17" t="s">
        <v>7</v>
      </c>
      <c r="G17">
        <v>2010</v>
      </c>
      <c r="H17" t="s">
        <v>31</v>
      </c>
    </row>
    <row r="18" spans="1:8" x14ac:dyDescent="0.25">
      <c r="A18">
        <v>17</v>
      </c>
      <c r="B18" s="14" t="s">
        <v>23</v>
      </c>
      <c r="C18" s="37">
        <v>250</v>
      </c>
      <c r="D18">
        <v>20</v>
      </c>
      <c r="E18" t="s">
        <v>20</v>
      </c>
      <c r="F18" t="s">
        <v>7</v>
      </c>
      <c r="G18">
        <v>2010</v>
      </c>
      <c r="H18" t="s">
        <v>31</v>
      </c>
    </row>
    <row r="19" spans="1:8" x14ac:dyDescent="0.25">
      <c r="A19">
        <v>18</v>
      </c>
      <c r="B19" s="14" t="s">
        <v>23</v>
      </c>
      <c r="C19" s="37">
        <v>250</v>
      </c>
      <c r="D19">
        <v>20</v>
      </c>
      <c r="E19" t="s">
        <v>20</v>
      </c>
      <c r="F19" t="s">
        <v>7</v>
      </c>
      <c r="G19">
        <v>2010</v>
      </c>
      <c r="H19" t="s">
        <v>31</v>
      </c>
    </row>
    <row r="20" spans="1:8" x14ac:dyDescent="0.25">
      <c r="A20">
        <v>19</v>
      </c>
      <c r="B20" s="14" t="s">
        <v>23</v>
      </c>
      <c r="C20" s="37">
        <v>250</v>
      </c>
      <c r="D20">
        <v>28</v>
      </c>
      <c r="E20" t="s">
        <v>20</v>
      </c>
      <c r="F20" t="s">
        <v>7</v>
      </c>
      <c r="G20">
        <v>2010</v>
      </c>
      <c r="H20" t="s">
        <v>31</v>
      </c>
    </row>
    <row r="21" spans="1:8" x14ac:dyDescent="0.25">
      <c r="A21">
        <v>20</v>
      </c>
      <c r="B21" s="14" t="s">
        <v>23</v>
      </c>
      <c r="C21" s="37">
        <v>250</v>
      </c>
      <c r="D21">
        <v>20</v>
      </c>
      <c r="E21" t="s">
        <v>20</v>
      </c>
      <c r="F21" t="s">
        <v>7</v>
      </c>
      <c r="G21">
        <v>2010</v>
      </c>
      <c r="H21" t="s">
        <v>31</v>
      </c>
    </row>
    <row r="22" spans="1:8" x14ac:dyDescent="0.25">
      <c r="B22" s="15"/>
    </row>
    <row r="23" spans="1:8" x14ac:dyDescent="0.25">
      <c r="B23" s="15"/>
    </row>
    <row r="24" spans="1:8" x14ac:dyDescent="0.25">
      <c r="B24" s="15"/>
    </row>
    <row r="25" spans="1:8" x14ac:dyDescent="0.25">
      <c r="B25" s="15"/>
    </row>
    <row r="26" spans="1:8" x14ac:dyDescent="0.25">
      <c r="B26" s="15"/>
    </row>
    <row r="27" spans="1:8" x14ac:dyDescent="0.25">
      <c r="B27" s="15"/>
    </row>
    <row r="28" spans="1:8" x14ac:dyDescent="0.25">
      <c r="B28" s="15"/>
    </row>
    <row r="29" spans="1:8" x14ac:dyDescent="0.25">
      <c r="B29" s="15"/>
    </row>
    <row r="30" spans="1:8" x14ac:dyDescent="0.25">
      <c r="B30" s="15"/>
    </row>
    <row r="31" spans="1:8" x14ac:dyDescent="0.25">
      <c r="B31" s="15"/>
    </row>
    <row r="32" spans="1:8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54" workbookViewId="0">
      <selection activeCell="A32" sqref="A32:XFD77"/>
    </sheetView>
  </sheetViews>
  <sheetFormatPr defaultRowHeight="15" x14ac:dyDescent="0.25"/>
  <cols>
    <col min="4" max="4" width="11.28515625" bestFit="1" customWidth="1"/>
    <col min="7" max="7" width="12.85546875" bestFit="1" customWidth="1"/>
  </cols>
  <sheetData>
    <row r="1" spans="1:8" x14ac:dyDescent="0.25">
      <c r="A1" t="s">
        <v>4</v>
      </c>
      <c r="B1" t="s">
        <v>5</v>
      </c>
      <c r="C1" t="s">
        <v>9</v>
      </c>
      <c r="D1" t="s">
        <v>6</v>
      </c>
      <c r="E1" t="s">
        <v>14</v>
      </c>
      <c r="F1" t="s">
        <v>19</v>
      </c>
      <c r="G1" t="s">
        <v>21</v>
      </c>
      <c r="H1" t="s">
        <v>28</v>
      </c>
    </row>
    <row r="2" spans="1:8" x14ac:dyDescent="0.25">
      <c r="B2" s="16" t="s">
        <v>8</v>
      </c>
      <c r="C2" s="17">
        <v>25</v>
      </c>
      <c r="D2" s="18">
        <v>0</v>
      </c>
      <c r="F2" t="s">
        <v>7</v>
      </c>
      <c r="G2">
        <v>2003</v>
      </c>
      <c r="H2" t="s">
        <v>32</v>
      </c>
    </row>
    <row r="3" spans="1:8" x14ac:dyDescent="0.25">
      <c r="B3" s="16" t="s">
        <v>8</v>
      </c>
      <c r="C3" s="17">
        <v>25</v>
      </c>
      <c r="D3" s="18">
        <v>3</v>
      </c>
      <c r="F3" t="s">
        <v>7</v>
      </c>
      <c r="G3">
        <v>2003</v>
      </c>
      <c r="H3" t="s">
        <v>32</v>
      </c>
    </row>
    <row r="4" spans="1:8" x14ac:dyDescent="0.25">
      <c r="B4" s="16" t="s">
        <v>8</v>
      </c>
      <c r="C4" s="17">
        <v>25</v>
      </c>
      <c r="D4" s="18">
        <v>7</v>
      </c>
      <c r="F4" t="s">
        <v>7</v>
      </c>
      <c r="G4">
        <v>2003</v>
      </c>
      <c r="H4" t="s">
        <v>32</v>
      </c>
    </row>
    <row r="5" spans="1:8" x14ac:dyDescent="0.25">
      <c r="B5" s="16" t="s">
        <v>8</v>
      </c>
      <c r="C5" s="17">
        <v>25</v>
      </c>
      <c r="D5" s="18">
        <v>0</v>
      </c>
      <c r="F5" t="s">
        <v>7</v>
      </c>
      <c r="G5">
        <v>2003</v>
      </c>
      <c r="H5" t="s">
        <v>32</v>
      </c>
    </row>
    <row r="6" spans="1:8" x14ac:dyDescent="0.25">
      <c r="B6" s="16" t="s">
        <v>8</v>
      </c>
      <c r="C6" s="17">
        <v>25</v>
      </c>
      <c r="D6" s="18">
        <v>0</v>
      </c>
      <c r="F6" t="s">
        <v>7</v>
      </c>
      <c r="G6">
        <v>2003</v>
      </c>
      <c r="H6" t="s">
        <v>32</v>
      </c>
    </row>
    <row r="7" spans="1:8" x14ac:dyDescent="0.25">
      <c r="B7" s="16" t="s">
        <v>8</v>
      </c>
      <c r="C7" s="17">
        <v>25</v>
      </c>
      <c r="D7" s="18">
        <v>0</v>
      </c>
      <c r="F7" t="s">
        <v>7</v>
      </c>
      <c r="G7">
        <v>2003</v>
      </c>
      <c r="H7" t="s">
        <v>32</v>
      </c>
    </row>
    <row r="8" spans="1:8" x14ac:dyDescent="0.25">
      <c r="B8" s="16" t="s">
        <v>8</v>
      </c>
      <c r="C8" s="17">
        <v>25</v>
      </c>
      <c r="D8" s="18">
        <v>1</v>
      </c>
      <c r="F8" t="s">
        <v>7</v>
      </c>
      <c r="G8">
        <v>2003</v>
      </c>
      <c r="H8" t="s">
        <v>32</v>
      </c>
    </row>
    <row r="9" spans="1:8" x14ac:dyDescent="0.25">
      <c r="B9" s="16" t="s">
        <v>8</v>
      </c>
      <c r="C9" s="17">
        <v>25</v>
      </c>
      <c r="D9" s="18">
        <v>0</v>
      </c>
      <c r="F9" t="s">
        <v>7</v>
      </c>
      <c r="G9">
        <v>2003</v>
      </c>
      <c r="H9" t="s">
        <v>32</v>
      </c>
    </row>
    <row r="10" spans="1:8" x14ac:dyDescent="0.25">
      <c r="B10" s="16" t="s">
        <v>8</v>
      </c>
      <c r="C10" s="17">
        <v>25</v>
      </c>
      <c r="D10" s="18">
        <v>0</v>
      </c>
      <c r="F10" t="s">
        <v>7</v>
      </c>
      <c r="G10">
        <v>2003</v>
      </c>
      <c r="H10" t="s">
        <v>32</v>
      </c>
    </row>
    <row r="11" spans="1:8" x14ac:dyDescent="0.25">
      <c r="B11" s="16" t="s">
        <v>8</v>
      </c>
      <c r="C11" s="17">
        <v>25</v>
      </c>
      <c r="D11" s="18">
        <v>0</v>
      </c>
      <c r="F11" t="s">
        <v>7</v>
      </c>
      <c r="G11">
        <v>2003</v>
      </c>
      <c r="H11" t="s">
        <v>32</v>
      </c>
    </row>
    <row r="12" spans="1:8" x14ac:dyDescent="0.25">
      <c r="B12" s="16" t="s">
        <v>8</v>
      </c>
      <c r="C12" s="17">
        <v>25</v>
      </c>
      <c r="D12" s="18">
        <v>0</v>
      </c>
      <c r="F12" t="s">
        <v>7</v>
      </c>
      <c r="G12">
        <v>2003</v>
      </c>
      <c r="H12" t="s">
        <v>32</v>
      </c>
    </row>
    <row r="13" spans="1:8" x14ac:dyDescent="0.25">
      <c r="B13" s="16" t="s">
        <v>8</v>
      </c>
      <c r="C13" s="17">
        <v>25</v>
      </c>
      <c r="D13" s="18">
        <v>0</v>
      </c>
      <c r="F13" t="s">
        <v>7</v>
      </c>
      <c r="G13">
        <v>2003</v>
      </c>
      <c r="H13" t="s">
        <v>32</v>
      </c>
    </row>
    <row r="14" spans="1:8" x14ac:dyDescent="0.25">
      <c r="B14" s="16" t="s">
        <v>8</v>
      </c>
      <c r="C14" s="17">
        <v>25</v>
      </c>
      <c r="D14" s="18">
        <v>0</v>
      </c>
      <c r="F14" t="s">
        <v>7</v>
      </c>
      <c r="G14">
        <v>2003</v>
      </c>
      <c r="H14" t="s">
        <v>32</v>
      </c>
    </row>
    <row r="15" spans="1:8" x14ac:dyDescent="0.25">
      <c r="B15" s="16" t="s">
        <v>8</v>
      </c>
      <c r="C15" s="17">
        <v>25</v>
      </c>
      <c r="D15" s="18">
        <v>0</v>
      </c>
      <c r="F15" t="s">
        <v>7</v>
      </c>
      <c r="G15">
        <v>2003</v>
      </c>
      <c r="H15" t="s">
        <v>32</v>
      </c>
    </row>
    <row r="16" spans="1:8" x14ac:dyDescent="0.25">
      <c r="B16" s="16" t="s">
        <v>7</v>
      </c>
      <c r="C16" s="17">
        <v>25</v>
      </c>
      <c r="D16" s="18">
        <v>6</v>
      </c>
      <c r="F16" t="s">
        <v>7</v>
      </c>
      <c r="G16">
        <v>2003</v>
      </c>
      <c r="H16" t="s">
        <v>32</v>
      </c>
    </row>
    <row r="17" spans="2:8" x14ac:dyDescent="0.25">
      <c r="B17" s="16" t="s">
        <v>7</v>
      </c>
      <c r="C17" s="17">
        <v>25</v>
      </c>
      <c r="D17" s="18">
        <v>1</v>
      </c>
      <c r="F17" t="s">
        <v>7</v>
      </c>
      <c r="G17">
        <v>2003</v>
      </c>
      <c r="H17" t="s">
        <v>32</v>
      </c>
    </row>
    <row r="18" spans="2:8" x14ac:dyDescent="0.25">
      <c r="B18" s="16" t="s">
        <v>7</v>
      </c>
      <c r="C18" s="17">
        <v>25</v>
      </c>
      <c r="D18" s="18">
        <v>4</v>
      </c>
      <c r="F18" t="s">
        <v>7</v>
      </c>
      <c r="G18">
        <v>2003</v>
      </c>
      <c r="H18" t="s">
        <v>32</v>
      </c>
    </row>
    <row r="19" spans="2:8" x14ac:dyDescent="0.25">
      <c r="B19" s="16" t="s">
        <v>7</v>
      </c>
      <c r="C19" s="17">
        <v>25</v>
      </c>
      <c r="D19" s="18">
        <v>0</v>
      </c>
      <c r="F19" t="s">
        <v>7</v>
      </c>
      <c r="G19">
        <v>2003</v>
      </c>
      <c r="H19" t="s">
        <v>32</v>
      </c>
    </row>
    <row r="20" spans="2:8" x14ac:dyDescent="0.25">
      <c r="B20" s="16" t="s">
        <v>7</v>
      </c>
      <c r="C20" s="17">
        <v>25</v>
      </c>
      <c r="D20" s="18">
        <v>6</v>
      </c>
      <c r="F20" t="s">
        <v>7</v>
      </c>
      <c r="G20">
        <v>2003</v>
      </c>
      <c r="H20" t="s">
        <v>32</v>
      </c>
    </row>
    <row r="21" spans="2:8" x14ac:dyDescent="0.25">
      <c r="B21" s="16" t="s">
        <v>7</v>
      </c>
      <c r="C21" s="17">
        <v>25</v>
      </c>
      <c r="D21" s="18">
        <v>3</v>
      </c>
      <c r="F21" t="s">
        <v>7</v>
      </c>
      <c r="G21">
        <v>2003</v>
      </c>
      <c r="H21" t="s">
        <v>32</v>
      </c>
    </row>
    <row r="22" spans="2:8" x14ac:dyDescent="0.25">
      <c r="B22" s="16" t="s">
        <v>7</v>
      </c>
      <c r="C22" s="17">
        <v>25</v>
      </c>
      <c r="D22" s="18">
        <v>0</v>
      </c>
      <c r="F22" t="s">
        <v>7</v>
      </c>
      <c r="G22">
        <v>2003</v>
      </c>
      <c r="H22" t="s">
        <v>32</v>
      </c>
    </row>
    <row r="23" spans="2:8" x14ac:dyDescent="0.25">
      <c r="B23" s="16" t="s">
        <v>7</v>
      </c>
      <c r="C23" s="17">
        <v>25</v>
      </c>
      <c r="D23" s="18">
        <v>0</v>
      </c>
      <c r="F23" t="s">
        <v>7</v>
      </c>
      <c r="G23">
        <v>2003</v>
      </c>
      <c r="H23" t="s">
        <v>32</v>
      </c>
    </row>
    <row r="24" spans="2:8" x14ac:dyDescent="0.25">
      <c r="B24" s="16" t="s">
        <v>7</v>
      </c>
      <c r="C24" s="17">
        <v>25</v>
      </c>
      <c r="D24" s="18">
        <v>0</v>
      </c>
      <c r="F24" t="s">
        <v>7</v>
      </c>
      <c r="G24">
        <v>2003</v>
      </c>
      <c r="H24" t="s">
        <v>32</v>
      </c>
    </row>
    <row r="25" spans="2:8" x14ac:dyDescent="0.25">
      <c r="B25" s="16" t="s">
        <v>7</v>
      </c>
      <c r="C25" s="17">
        <v>25</v>
      </c>
      <c r="D25" s="18">
        <v>1</v>
      </c>
      <c r="F25" t="s">
        <v>7</v>
      </c>
      <c r="G25">
        <v>2003</v>
      </c>
      <c r="H25" t="s">
        <v>32</v>
      </c>
    </row>
    <row r="26" spans="2:8" x14ac:dyDescent="0.25">
      <c r="B26" s="16" t="s">
        <v>7</v>
      </c>
      <c r="C26" s="17">
        <v>25</v>
      </c>
      <c r="D26" s="18">
        <v>0</v>
      </c>
      <c r="F26" t="s">
        <v>7</v>
      </c>
      <c r="G26">
        <v>2003</v>
      </c>
      <c r="H26" t="s">
        <v>32</v>
      </c>
    </row>
    <row r="27" spans="2:8" x14ac:dyDescent="0.25">
      <c r="B27" s="16" t="s">
        <v>7</v>
      </c>
      <c r="C27" s="17">
        <v>25</v>
      </c>
      <c r="D27" s="18">
        <v>1</v>
      </c>
      <c r="F27" t="s">
        <v>7</v>
      </c>
      <c r="G27">
        <v>2003</v>
      </c>
      <c r="H27" t="s">
        <v>32</v>
      </c>
    </row>
    <row r="28" spans="2:8" x14ac:dyDescent="0.25">
      <c r="B28" s="16" t="s">
        <v>7</v>
      </c>
      <c r="C28" s="17">
        <v>25</v>
      </c>
      <c r="D28" s="18">
        <v>1</v>
      </c>
      <c r="F28" t="s">
        <v>7</v>
      </c>
      <c r="G28">
        <v>2003</v>
      </c>
      <c r="H28" t="s">
        <v>32</v>
      </c>
    </row>
    <row r="29" spans="2:8" x14ac:dyDescent="0.25">
      <c r="B29" s="16" t="s">
        <v>7</v>
      </c>
      <c r="C29" s="17">
        <v>25</v>
      </c>
      <c r="D29" s="18">
        <v>5</v>
      </c>
      <c r="F29" t="s">
        <v>7</v>
      </c>
      <c r="G29">
        <v>2003</v>
      </c>
      <c r="H29" t="s">
        <v>32</v>
      </c>
    </row>
    <row r="30" spans="2:8" x14ac:dyDescent="0.25">
      <c r="B30" s="16" t="s">
        <v>7</v>
      </c>
      <c r="C30" s="17">
        <v>25</v>
      </c>
      <c r="D30" s="18">
        <v>0</v>
      </c>
      <c r="F30" t="s">
        <v>7</v>
      </c>
      <c r="G30">
        <v>2003</v>
      </c>
      <c r="H30" t="s">
        <v>32</v>
      </c>
    </row>
    <row r="31" spans="2:8" x14ac:dyDescent="0.25">
      <c r="B31" s="16" t="s">
        <v>7</v>
      </c>
      <c r="C31" s="17">
        <v>25</v>
      </c>
      <c r="D31" s="18">
        <v>2</v>
      </c>
      <c r="F31" t="s">
        <v>7</v>
      </c>
      <c r="G31">
        <v>2003</v>
      </c>
      <c r="H31" t="s">
        <v>32</v>
      </c>
    </row>
    <row r="32" spans="2:8" x14ac:dyDescent="0.25">
      <c r="B32" s="21" t="s">
        <v>8</v>
      </c>
      <c r="C32" s="19">
        <v>25</v>
      </c>
      <c r="D32" s="20">
        <v>0</v>
      </c>
      <c r="E32" t="s">
        <v>24</v>
      </c>
      <c r="G32">
        <v>2003</v>
      </c>
      <c r="H32" t="s">
        <v>32</v>
      </c>
    </row>
    <row r="33" spans="2:8" x14ac:dyDescent="0.25">
      <c r="B33" s="21" t="s">
        <v>7</v>
      </c>
      <c r="C33" s="19">
        <v>25</v>
      </c>
      <c r="D33" s="20">
        <v>6</v>
      </c>
      <c r="E33" t="s">
        <v>24</v>
      </c>
      <c r="G33">
        <v>2003</v>
      </c>
      <c r="H33" t="s">
        <v>32</v>
      </c>
    </row>
    <row r="34" spans="2:8" x14ac:dyDescent="0.25">
      <c r="B34" s="21" t="s">
        <v>7</v>
      </c>
      <c r="C34" s="19">
        <v>25</v>
      </c>
      <c r="D34" s="20">
        <v>1</v>
      </c>
      <c r="E34" t="s">
        <v>24</v>
      </c>
      <c r="G34">
        <v>2003</v>
      </c>
      <c r="H34" t="s">
        <v>32</v>
      </c>
    </row>
    <row r="35" spans="2:8" x14ac:dyDescent="0.25">
      <c r="B35" s="21" t="s">
        <v>8</v>
      </c>
      <c r="C35" s="19">
        <v>25</v>
      </c>
      <c r="D35" s="20">
        <v>3</v>
      </c>
      <c r="E35" t="s">
        <v>24</v>
      </c>
      <c r="G35">
        <v>2003</v>
      </c>
      <c r="H35" t="s">
        <v>32</v>
      </c>
    </row>
    <row r="36" spans="2:8" x14ac:dyDescent="0.25">
      <c r="B36" s="21" t="s">
        <v>7</v>
      </c>
      <c r="C36" s="19">
        <v>25</v>
      </c>
      <c r="D36" s="20">
        <v>4</v>
      </c>
      <c r="E36" t="s">
        <v>24</v>
      </c>
      <c r="G36">
        <v>2003</v>
      </c>
      <c r="H36" t="s">
        <v>32</v>
      </c>
    </row>
    <row r="37" spans="2:8" x14ac:dyDescent="0.25">
      <c r="B37" s="21" t="s">
        <v>8</v>
      </c>
      <c r="C37" s="19">
        <v>25</v>
      </c>
      <c r="D37" s="20">
        <v>7</v>
      </c>
      <c r="E37" t="s">
        <v>24</v>
      </c>
      <c r="G37">
        <v>2003</v>
      </c>
      <c r="H37" t="s">
        <v>32</v>
      </c>
    </row>
    <row r="38" spans="2:8" x14ac:dyDescent="0.25">
      <c r="B38" s="21" t="s">
        <v>8</v>
      </c>
      <c r="C38" s="19">
        <v>25</v>
      </c>
      <c r="D38" s="20">
        <v>0</v>
      </c>
      <c r="E38" t="s">
        <v>24</v>
      </c>
      <c r="G38">
        <v>2003</v>
      </c>
      <c r="H38" t="s">
        <v>32</v>
      </c>
    </row>
    <row r="39" spans="2:8" x14ac:dyDescent="0.25">
      <c r="B39" s="21" t="s">
        <v>7</v>
      </c>
      <c r="C39" s="19">
        <v>25</v>
      </c>
      <c r="D39" s="20">
        <v>0</v>
      </c>
      <c r="E39" t="s">
        <v>24</v>
      </c>
      <c r="G39">
        <v>2003</v>
      </c>
      <c r="H39" t="s">
        <v>32</v>
      </c>
    </row>
    <row r="40" spans="2:8" x14ac:dyDescent="0.25">
      <c r="B40" s="21" t="s">
        <v>7</v>
      </c>
      <c r="C40" s="19">
        <v>25</v>
      </c>
      <c r="D40" s="20">
        <v>6</v>
      </c>
      <c r="E40" t="s">
        <v>24</v>
      </c>
      <c r="G40">
        <v>2003</v>
      </c>
      <c r="H40" t="s">
        <v>32</v>
      </c>
    </row>
    <row r="41" spans="2:8" x14ac:dyDescent="0.25">
      <c r="B41" s="21" t="s">
        <v>8</v>
      </c>
      <c r="C41" s="19">
        <v>25</v>
      </c>
      <c r="D41" s="20">
        <v>0</v>
      </c>
      <c r="E41" t="s">
        <v>24</v>
      </c>
      <c r="G41">
        <v>2003</v>
      </c>
      <c r="H41" t="s">
        <v>32</v>
      </c>
    </row>
    <row r="42" spans="2:8" x14ac:dyDescent="0.25">
      <c r="B42" s="21" t="s">
        <v>8</v>
      </c>
      <c r="C42" s="19">
        <v>50</v>
      </c>
      <c r="D42" s="23">
        <v>11</v>
      </c>
      <c r="E42" t="s">
        <v>24</v>
      </c>
      <c r="G42">
        <v>2004</v>
      </c>
      <c r="H42" t="s">
        <v>32</v>
      </c>
    </row>
    <row r="43" spans="2:8" x14ac:dyDescent="0.25">
      <c r="B43" s="21" t="s">
        <v>8</v>
      </c>
      <c r="C43" s="19">
        <v>50</v>
      </c>
      <c r="D43" s="23">
        <v>3</v>
      </c>
      <c r="E43" t="s">
        <v>24</v>
      </c>
      <c r="G43">
        <v>2004</v>
      </c>
      <c r="H43" t="s">
        <v>32</v>
      </c>
    </row>
    <row r="44" spans="2:8" x14ac:dyDescent="0.25">
      <c r="B44" s="21" t="s">
        <v>8</v>
      </c>
      <c r="C44" s="19">
        <v>50</v>
      </c>
      <c r="D44" s="23">
        <v>9</v>
      </c>
      <c r="E44" t="s">
        <v>24</v>
      </c>
      <c r="G44">
        <v>2004</v>
      </c>
      <c r="H44" t="s">
        <v>32</v>
      </c>
    </row>
    <row r="45" spans="2:8" x14ac:dyDescent="0.25">
      <c r="B45" s="21" t="s">
        <v>8</v>
      </c>
      <c r="C45" s="19">
        <v>50</v>
      </c>
      <c r="D45" s="23">
        <v>20</v>
      </c>
      <c r="E45" t="s">
        <v>24</v>
      </c>
      <c r="G45">
        <v>2004</v>
      </c>
      <c r="H45" t="s">
        <v>32</v>
      </c>
    </row>
    <row r="46" spans="2:8" x14ac:dyDescent="0.25">
      <c r="B46" s="21" t="s">
        <v>8</v>
      </c>
      <c r="C46" s="19">
        <v>50</v>
      </c>
      <c r="D46" s="23">
        <v>10</v>
      </c>
      <c r="E46" t="s">
        <v>24</v>
      </c>
      <c r="G46">
        <v>2004</v>
      </c>
      <c r="H46" t="s">
        <v>32</v>
      </c>
    </row>
    <row r="47" spans="2:8" x14ac:dyDescent="0.25">
      <c r="B47" s="21" t="s">
        <v>8</v>
      </c>
      <c r="C47" s="19">
        <v>50</v>
      </c>
      <c r="D47" s="23">
        <v>12</v>
      </c>
      <c r="E47" t="s">
        <v>24</v>
      </c>
      <c r="G47">
        <v>2004</v>
      </c>
      <c r="H47" t="s">
        <v>32</v>
      </c>
    </row>
    <row r="48" spans="2:8" x14ac:dyDescent="0.25">
      <c r="B48" s="21" t="s">
        <v>8</v>
      </c>
      <c r="C48" s="19">
        <v>50</v>
      </c>
      <c r="D48" s="23">
        <v>1</v>
      </c>
      <c r="E48" t="s">
        <v>24</v>
      </c>
      <c r="G48">
        <v>2004</v>
      </c>
      <c r="H48" t="s">
        <v>32</v>
      </c>
    </row>
    <row r="49" spans="2:8" x14ac:dyDescent="0.25">
      <c r="B49" s="21" t="s">
        <v>8</v>
      </c>
      <c r="C49" s="19">
        <v>50</v>
      </c>
      <c r="D49" s="23">
        <v>9</v>
      </c>
      <c r="E49" t="s">
        <v>24</v>
      </c>
      <c r="G49">
        <v>2004</v>
      </c>
      <c r="H49" t="s">
        <v>32</v>
      </c>
    </row>
    <row r="50" spans="2:8" x14ac:dyDescent="0.25">
      <c r="B50" s="21" t="s">
        <v>7</v>
      </c>
      <c r="C50" s="19">
        <v>25</v>
      </c>
      <c r="D50" s="20">
        <v>3</v>
      </c>
      <c r="E50" t="s">
        <v>24</v>
      </c>
      <c r="G50">
        <v>2003</v>
      </c>
      <c r="H50" t="s">
        <v>32</v>
      </c>
    </row>
    <row r="51" spans="2:8" x14ac:dyDescent="0.25">
      <c r="B51" s="21" t="s">
        <v>8</v>
      </c>
      <c r="C51" s="19">
        <v>25</v>
      </c>
      <c r="D51" s="20">
        <v>0</v>
      </c>
      <c r="E51" t="s">
        <v>24</v>
      </c>
      <c r="G51">
        <v>2003</v>
      </c>
      <c r="H51" t="s">
        <v>32</v>
      </c>
    </row>
    <row r="52" spans="2:8" x14ac:dyDescent="0.25">
      <c r="B52" s="21" t="s">
        <v>7</v>
      </c>
      <c r="C52" s="19">
        <v>25</v>
      </c>
      <c r="D52" s="20">
        <v>0</v>
      </c>
      <c r="E52" t="s">
        <v>24</v>
      </c>
      <c r="G52">
        <v>2003</v>
      </c>
      <c r="H52" t="s">
        <v>32</v>
      </c>
    </row>
    <row r="53" spans="2:8" x14ac:dyDescent="0.25">
      <c r="B53" s="21" t="s">
        <v>7</v>
      </c>
      <c r="C53" s="19">
        <v>25</v>
      </c>
      <c r="D53" s="20">
        <v>0</v>
      </c>
      <c r="E53" t="s">
        <v>24</v>
      </c>
      <c r="G53">
        <v>2003</v>
      </c>
      <c r="H53" t="s">
        <v>32</v>
      </c>
    </row>
    <row r="54" spans="2:8" x14ac:dyDescent="0.25">
      <c r="B54" s="21" t="s">
        <v>7</v>
      </c>
      <c r="C54" s="19">
        <v>25</v>
      </c>
      <c r="D54" s="20">
        <v>0</v>
      </c>
      <c r="E54" t="s">
        <v>24</v>
      </c>
      <c r="G54">
        <v>2003</v>
      </c>
      <c r="H54" t="s">
        <v>32</v>
      </c>
    </row>
    <row r="55" spans="2:8" x14ac:dyDescent="0.25">
      <c r="B55" s="21" t="s">
        <v>8</v>
      </c>
      <c r="C55" s="19">
        <v>25</v>
      </c>
      <c r="D55" s="20">
        <v>1</v>
      </c>
      <c r="E55" t="s">
        <v>24</v>
      </c>
      <c r="G55">
        <v>2003</v>
      </c>
      <c r="H55" t="s">
        <v>32</v>
      </c>
    </row>
    <row r="56" spans="2:8" x14ac:dyDescent="0.25">
      <c r="B56" s="21" t="s">
        <v>8</v>
      </c>
      <c r="C56" s="19">
        <v>25</v>
      </c>
      <c r="D56" s="20">
        <v>0</v>
      </c>
      <c r="E56" t="s">
        <v>24</v>
      </c>
      <c r="G56">
        <v>2003</v>
      </c>
      <c r="H56" t="s">
        <v>32</v>
      </c>
    </row>
    <row r="57" spans="2:8" x14ac:dyDescent="0.25">
      <c r="B57" s="21" t="s">
        <v>7</v>
      </c>
      <c r="C57" s="19">
        <v>25</v>
      </c>
      <c r="D57" s="20">
        <v>1</v>
      </c>
      <c r="E57" t="s">
        <v>24</v>
      </c>
      <c r="G57">
        <v>2003</v>
      </c>
      <c r="H57" t="s">
        <v>32</v>
      </c>
    </row>
    <row r="58" spans="2:8" x14ac:dyDescent="0.25">
      <c r="B58" s="21" t="s">
        <v>7</v>
      </c>
      <c r="C58" s="19">
        <v>25</v>
      </c>
      <c r="D58" s="20">
        <v>0</v>
      </c>
      <c r="E58" t="s">
        <v>24</v>
      </c>
      <c r="G58">
        <v>2003</v>
      </c>
      <c r="H58" t="s">
        <v>32</v>
      </c>
    </row>
    <row r="59" spans="2:8" x14ac:dyDescent="0.25">
      <c r="B59" s="21" t="s">
        <v>7</v>
      </c>
      <c r="C59" s="19">
        <v>25</v>
      </c>
      <c r="D59" s="20">
        <v>1</v>
      </c>
      <c r="E59" t="s">
        <v>24</v>
      </c>
      <c r="G59">
        <v>2003</v>
      </c>
      <c r="H59" t="s">
        <v>32</v>
      </c>
    </row>
    <row r="60" spans="2:8" x14ac:dyDescent="0.25">
      <c r="B60" s="21" t="s">
        <v>8</v>
      </c>
      <c r="C60" s="19">
        <v>25</v>
      </c>
      <c r="D60" s="20">
        <v>0</v>
      </c>
      <c r="E60" t="s">
        <v>24</v>
      </c>
      <c r="G60">
        <v>2003</v>
      </c>
      <c r="H60" t="s">
        <v>32</v>
      </c>
    </row>
    <row r="61" spans="2:8" x14ac:dyDescent="0.25">
      <c r="B61" s="21" t="s">
        <v>7</v>
      </c>
      <c r="C61" s="19">
        <v>25</v>
      </c>
      <c r="D61" s="20">
        <v>1</v>
      </c>
      <c r="E61" t="s">
        <v>24</v>
      </c>
      <c r="G61">
        <v>2003</v>
      </c>
      <c r="H61" t="s">
        <v>32</v>
      </c>
    </row>
    <row r="62" spans="2:8" x14ac:dyDescent="0.25">
      <c r="B62" s="22" t="s">
        <v>8</v>
      </c>
      <c r="C62" s="19">
        <v>50</v>
      </c>
      <c r="D62" s="24">
        <v>1</v>
      </c>
      <c r="E62" t="s">
        <v>24</v>
      </c>
      <c r="G62">
        <v>2004</v>
      </c>
      <c r="H62" t="s">
        <v>32</v>
      </c>
    </row>
    <row r="63" spans="2:8" x14ac:dyDescent="0.25">
      <c r="B63" s="22" t="s">
        <v>8</v>
      </c>
      <c r="C63" s="19">
        <v>50</v>
      </c>
      <c r="D63" s="24">
        <v>9</v>
      </c>
      <c r="E63" t="s">
        <v>24</v>
      </c>
      <c r="G63">
        <v>2004</v>
      </c>
      <c r="H63" t="s">
        <v>32</v>
      </c>
    </row>
    <row r="64" spans="2:8" x14ac:dyDescent="0.25">
      <c r="B64" s="22" t="s">
        <v>8</v>
      </c>
      <c r="C64" s="19">
        <v>50</v>
      </c>
      <c r="D64" s="24">
        <v>4</v>
      </c>
      <c r="E64" t="s">
        <v>24</v>
      </c>
      <c r="G64">
        <v>2004</v>
      </c>
      <c r="H64" t="s">
        <v>32</v>
      </c>
    </row>
    <row r="65" spans="2:8" x14ac:dyDescent="0.25">
      <c r="B65" s="22" t="s">
        <v>8</v>
      </c>
      <c r="C65" s="19">
        <v>50</v>
      </c>
      <c r="D65" s="24">
        <v>4</v>
      </c>
      <c r="E65" t="s">
        <v>24</v>
      </c>
      <c r="G65">
        <v>2004</v>
      </c>
      <c r="H65" t="s">
        <v>32</v>
      </c>
    </row>
    <row r="66" spans="2:8" x14ac:dyDescent="0.25">
      <c r="B66" s="22" t="s">
        <v>8</v>
      </c>
      <c r="C66" s="19">
        <v>50</v>
      </c>
      <c r="D66" s="24">
        <v>0</v>
      </c>
      <c r="E66" t="s">
        <v>24</v>
      </c>
      <c r="G66">
        <v>2004</v>
      </c>
      <c r="H66" t="s">
        <v>32</v>
      </c>
    </row>
    <row r="67" spans="2:8" x14ac:dyDescent="0.25">
      <c r="B67" s="22" t="s">
        <v>8</v>
      </c>
      <c r="C67" s="19">
        <v>50</v>
      </c>
      <c r="D67" s="24">
        <v>5</v>
      </c>
      <c r="E67" t="s">
        <v>24</v>
      </c>
      <c r="G67">
        <v>2004</v>
      </c>
      <c r="H67" t="s">
        <v>32</v>
      </c>
    </row>
    <row r="68" spans="2:8" x14ac:dyDescent="0.25">
      <c r="B68" s="21" t="s">
        <v>8</v>
      </c>
      <c r="C68" s="19">
        <v>25</v>
      </c>
      <c r="D68" s="20">
        <v>0</v>
      </c>
      <c r="E68" t="s">
        <v>24</v>
      </c>
      <c r="G68">
        <v>2003</v>
      </c>
      <c r="H68" t="s">
        <v>32</v>
      </c>
    </row>
    <row r="69" spans="2:8" x14ac:dyDescent="0.25">
      <c r="B69" s="21" t="s">
        <v>7</v>
      </c>
      <c r="C69" s="19">
        <v>25</v>
      </c>
      <c r="D69" s="20">
        <v>5</v>
      </c>
      <c r="E69" t="s">
        <v>24</v>
      </c>
      <c r="G69">
        <v>2003</v>
      </c>
      <c r="H69" t="s">
        <v>32</v>
      </c>
    </row>
    <row r="70" spans="2:8" x14ac:dyDescent="0.25">
      <c r="B70" s="21" t="s">
        <v>7</v>
      </c>
      <c r="C70" s="19">
        <v>25</v>
      </c>
      <c r="D70" s="20">
        <v>0</v>
      </c>
      <c r="E70" t="s">
        <v>24</v>
      </c>
      <c r="G70">
        <v>2003</v>
      </c>
      <c r="H70" t="s">
        <v>32</v>
      </c>
    </row>
    <row r="71" spans="2:8" x14ac:dyDescent="0.25">
      <c r="B71" s="21" t="s">
        <v>8</v>
      </c>
      <c r="C71" s="19">
        <v>25</v>
      </c>
      <c r="D71" s="20">
        <v>0</v>
      </c>
      <c r="E71" t="s">
        <v>24</v>
      </c>
      <c r="G71">
        <v>2003</v>
      </c>
      <c r="H71" t="s">
        <v>32</v>
      </c>
    </row>
    <row r="72" spans="2:8" x14ac:dyDescent="0.25">
      <c r="B72" s="21" t="s">
        <v>8</v>
      </c>
      <c r="C72" s="19">
        <v>25</v>
      </c>
      <c r="D72" s="20">
        <v>0</v>
      </c>
      <c r="E72" t="s">
        <v>24</v>
      </c>
      <c r="G72">
        <v>2003</v>
      </c>
      <c r="H72" t="s">
        <v>32</v>
      </c>
    </row>
    <row r="73" spans="2:8" x14ac:dyDescent="0.25">
      <c r="B73" s="21" t="s">
        <v>7</v>
      </c>
      <c r="C73" s="19">
        <v>25</v>
      </c>
      <c r="D73" s="20">
        <v>2</v>
      </c>
      <c r="E73" t="s">
        <v>24</v>
      </c>
      <c r="G73">
        <v>2003</v>
      </c>
      <c r="H73" t="s">
        <v>32</v>
      </c>
    </row>
    <row r="74" spans="2:8" x14ac:dyDescent="0.25">
      <c r="B74" s="21" t="s">
        <v>8</v>
      </c>
      <c r="C74" s="19">
        <v>25</v>
      </c>
      <c r="D74" s="20">
        <v>0</v>
      </c>
      <c r="E74" t="s">
        <v>24</v>
      </c>
      <c r="G74">
        <v>2003</v>
      </c>
      <c r="H74" t="s">
        <v>32</v>
      </c>
    </row>
    <row r="75" spans="2:8" x14ac:dyDescent="0.25">
      <c r="B75" s="21" t="s">
        <v>8</v>
      </c>
      <c r="C75" s="19">
        <v>25</v>
      </c>
      <c r="D75" s="20">
        <v>0</v>
      </c>
      <c r="E75" t="s">
        <v>24</v>
      </c>
      <c r="G75">
        <v>2003</v>
      </c>
      <c r="H75" t="s">
        <v>32</v>
      </c>
    </row>
    <row r="76" spans="2:8" x14ac:dyDescent="0.25">
      <c r="B76" s="21" t="s">
        <v>8</v>
      </c>
      <c r="C76" s="19">
        <v>50</v>
      </c>
      <c r="D76" s="25">
        <v>8</v>
      </c>
      <c r="E76" t="s">
        <v>24</v>
      </c>
      <c r="G76">
        <v>2003</v>
      </c>
      <c r="H76" t="s">
        <v>32</v>
      </c>
    </row>
    <row r="77" spans="2:8" x14ac:dyDescent="0.25">
      <c r="B77" s="21" t="s">
        <v>8</v>
      </c>
      <c r="C77" s="19">
        <v>50</v>
      </c>
      <c r="D77" s="25">
        <v>8</v>
      </c>
      <c r="E77" t="s">
        <v>24</v>
      </c>
      <c r="G77">
        <v>2003</v>
      </c>
      <c r="H7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O21" sqref="O21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9</v>
      </c>
      <c r="D1" t="s">
        <v>6</v>
      </c>
      <c r="E1" t="s">
        <v>14</v>
      </c>
      <c r="F1" t="s">
        <v>19</v>
      </c>
      <c r="G1" t="s">
        <v>21</v>
      </c>
      <c r="H1" t="s">
        <v>28</v>
      </c>
    </row>
    <row r="2" spans="1:8" ht="15.75" x14ac:dyDescent="0.25">
      <c r="A2" s="26">
        <v>11</v>
      </c>
      <c r="B2" s="27" t="s">
        <v>7</v>
      </c>
      <c r="C2" s="13">
        <v>50</v>
      </c>
      <c r="D2" s="26">
        <v>16</v>
      </c>
      <c r="E2" s="13"/>
      <c r="F2" s="13"/>
      <c r="G2" s="13">
        <v>2003</v>
      </c>
      <c r="H2" s="13" t="s">
        <v>33</v>
      </c>
    </row>
    <row r="3" spans="1:8" ht="15.75" x14ac:dyDescent="0.25">
      <c r="A3" s="26">
        <v>12</v>
      </c>
      <c r="B3" s="27" t="s">
        <v>25</v>
      </c>
      <c r="C3" s="13">
        <v>50</v>
      </c>
      <c r="D3" s="26">
        <v>24</v>
      </c>
      <c r="E3" s="13"/>
      <c r="F3" s="13"/>
      <c r="G3" s="13">
        <v>2003</v>
      </c>
      <c r="H3" s="13" t="s">
        <v>33</v>
      </c>
    </row>
    <row r="4" spans="1:8" ht="15.75" x14ac:dyDescent="0.25">
      <c r="A4" s="26">
        <v>13</v>
      </c>
      <c r="B4" s="27" t="s">
        <v>25</v>
      </c>
      <c r="C4" s="13">
        <v>50</v>
      </c>
      <c r="D4" s="26">
        <v>11</v>
      </c>
      <c r="E4" s="13"/>
      <c r="F4" s="13"/>
      <c r="G4" s="13">
        <v>2003</v>
      </c>
      <c r="H4" s="13" t="s">
        <v>33</v>
      </c>
    </row>
    <row r="5" spans="1:8" ht="15.75" x14ac:dyDescent="0.25">
      <c r="A5" s="26">
        <v>14</v>
      </c>
      <c r="B5" s="27" t="s">
        <v>25</v>
      </c>
      <c r="C5" s="13">
        <v>50</v>
      </c>
      <c r="D5" s="26">
        <v>14</v>
      </c>
      <c r="E5" s="13"/>
      <c r="F5" s="13"/>
      <c r="G5" s="13">
        <v>2003</v>
      </c>
      <c r="H5" s="13" t="s">
        <v>33</v>
      </c>
    </row>
    <row r="6" spans="1:8" ht="15.75" x14ac:dyDescent="0.25">
      <c r="A6" s="26">
        <v>15</v>
      </c>
      <c r="B6" s="27" t="s">
        <v>7</v>
      </c>
      <c r="C6" s="13">
        <v>50</v>
      </c>
      <c r="D6" s="26">
        <v>14</v>
      </c>
      <c r="E6" s="13"/>
      <c r="F6" s="13"/>
      <c r="G6" s="13">
        <v>2003</v>
      </c>
      <c r="H6" s="13" t="s">
        <v>33</v>
      </c>
    </row>
    <row r="7" spans="1:8" ht="15.75" x14ac:dyDescent="0.25">
      <c r="A7" s="26">
        <v>16</v>
      </c>
      <c r="B7" s="27" t="s">
        <v>7</v>
      </c>
      <c r="C7" s="13">
        <v>50</v>
      </c>
      <c r="D7" s="26">
        <v>17</v>
      </c>
      <c r="E7" s="13"/>
      <c r="F7" s="13"/>
      <c r="G7" s="13">
        <v>2003</v>
      </c>
      <c r="H7" s="13" t="s">
        <v>33</v>
      </c>
    </row>
    <row r="8" spans="1:8" ht="15.75" x14ac:dyDescent="0.25">
      <c r="A8" s="26">
        <v>17</v>
      </c>
      <c r="B8" s="27" t="s">
        <v>7</v>
      </c>
      <c r="C8" s="13">
        <v>50</v>
      </c>
      <c r="D8" s="26">
        <v>7</v>
      </c>
      <c r="E8" s="13"/>
      <c r="F8" s="13"/>
      <c r="G8" s="13">
        <v>2003</v>
      </c>
      <c r="H8" s="13" t="s">
        <v>33</v>
      </c>
    </row>
    <row r="9" spans="1:8" ht="15.75" x14ac:dyDescent="0.25">
      <c r="A9" s="26">
        <v>18</v>
      </c>
      <c r="B9" s="27" t="s">
        <v>7</v>
      </c>
      <c r="C9" s="13">
        <v>50</v>
      </c>
      <c r="D9" s="26">
        <v>8</v>
      </c>
      <c r="E9" s="13"/>
      <c r="F9" s="13"/>
      <c r="G9" s="13">
        <v>2003</v>
      </c>
      <c r="H9" s="13" t="s">
        <v>33</v>
      </c>
    </row>
    <row r="10" spans="1:8" ht="15.75" x14ac:dyDescent="0.25">
      <c r="A10" s="26">
        <v>19</v>
      </c>
      <c r="B10" s="27" t="s">
        <v>8</v>
      </c>
      <c r="C10" s="13">
        <v>50</v>
      </c>
      <c r="D10" s="26">
        <v>18</v>
      </c>
      <c r="E10" s="13"/>
      <c r="F10" s="13"/>
      <c r="G10" s="13">
        <v>2003</v>
      </c>
      <c r="H10" s="13" t="s">
        <v>33</v>
      </c>
    </row>
    <row r="11" spans="1:8" ht="15.75" x14ac:dyDescent="0.25">
      <c r="A11" s="26">
        <v>20</v>
      </c>
      <c r="B11" s="27" t="s">
        <v>8</v>
      </c>
      <c r="C11" s="13">
        <v>50</v>
      </c>
      <c r="D11" s="26">
        <v>16</v>
      </c>
      <c r="E11" s="13"/>
      <c r="F11" s="13"/>
      <c r="G11" s="13">
        <v>2003</v>
      </c>
      <c r="H11" s="1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" sqref="A1:H1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9</v>
      </c>
      <c r="D1" t="s">
        <v>6</v>
      </c>
      <c r="E1" t="s">
        <v>14</v>
      </c>
      <c r="F1" t="s">
        <v>19</v>
      </c>
      <c r="G1" t="s">
        <v>21</v>
      </c>
      <c r="H1" t="s">
        <v>28</v>
      </c>
    </row>
    <row r="2" spans="1:8" x14ac:dyDescent="0.25">
      <c r="A2" s="29">
        <v>1</v>
      </c>
      <c r="B2" s="30" t="s">
        <v>8</v>
      </c>
      <c r="C2" s="13">
        <v>50</v>
      </c>
      <c r="D2" s="31">
        <v>4</v>
      </c>
      <c r="E2" s="13" t="s">
        <v>13</v>
      </c>
      <c r="F2" s="13" t="s">
        <v>7</v>
      </c>
      <c r="G2">
        <v>2000</v>
      </c>
      <c r="H2" t="s">
        <v>34</v>
      </c>
    </row>
    <row r="3" spans="1:8" x14ac:dyDescent="0.25">
      <c r="A3" s="29">
        <v>2</v>
      </c>
      <c r="B3" s="30" t="s">
        <v>8</v>
      </c>
      <c r="C3" s="13">
        <v>50</v>
      </c>
      <c r="D3" s="31">
        <v>20</v>
      </c>
      <c r="E3" s="13" t="s">
        <v>13</v>
      </c>
      <c r="F3" s="13" t="s">
        <v>7</v>
      </c>
      <c r="G3">
        <v>2000</v>
      </c>
      <c r="H3" t="s">
        <v>34</v>
      </c>
    </row>
    <row r="4" spans="1:8" x14ac:dyDescent="0.25">
      <c r="A4" s="29">
        <v>3</v>
      </c>
      <c r="B4" s="30" t="s">
        <v>8</v>
      </c>
      <c r="C4" s="13">
        <v>50</v>
      </c>
      <c r="D4" s="31">
        <v>1</v>
      </c>
      <c r="E4" s="13" t="s">
        <v>13</v>
      </c>
      <c r="F4" s="13" t="s">
        <v>7</v>
      </c>
      <c r="G4">
        <v>2000</v>
      </c>
      <c r="H4" t="s">
        <v>34</v>
      </c>
    </row>
    <row r="5" spans="1:8" x14ac:dyDescent="0.25">
      <c r="A5" s="29">
        <v>4</v>
      </c>
      <c r="B5" s="30" t="s">
        <v>8</v>
      </c>
      <c r="C5" s="13">
        <v>50</v>
      </c>
      <c r="D5" s="31">
        <v>16</v>
      </c>
      <c r="E5" s="13" t="s">
        <v>13</v>
      </c>
      <c r="F5" s="13" t="s">
        <v>7</v>
      </c>
      <c r="G5">
        <v>2000</v>
      </c>
      <c r="H5" t="s">
        <v>34</v>
      </c>
    </row>
    <row r="6" spans="1:8" x14ac:dyDescent="0.25">
      <c r="A6" s="29">
        <v>5</v>
      </c>
      <c r="B6" s="30" t="s">
        <v>8</v>
      </c>
      <c r="C6" s="13">
        <v>50</v>
      </c>
      <c r="D6" s="31">
        <v>10</v>
      </c>
      <c r="E6" s="13" t="s">
        <v>13</v>
      </c>
      <c r="F6" s="13" t="s">
        <v>7</v>
      </c>
      <c r="G6">
        <v>2000</v>
      </c>
      <c r="H6" t="s">
        <v>34</v>
      </c>
    </row>
    <row r="7" spans="1:8" x14ac:dyDescent="0.25">
      <c r="A7" s="29">
        <v>6</v>
      </c>
      <c r="B7" s="30" t="s">
        <v>8</v>
      </c>
      <c r="C7" s="13">
        <v>50</v>
      </c>
      <c r="D7" s="31">
        <v>19</v>
      </c>
      <c r="E7" s="13" t="s">
        <v>13</v>
      </c>
      <c r="F7" s="13" t="s">
        <v>7</v>
      </c>
      <c r="G7">
        <v>2000</v>
      </c>
      <c r="H7" t="s">
        <v>34</v>
      </c>
    </row>
    <row r="8" spans="1:8" x14ac:dyDescent="0.25">
      <c r="A8" s="29">
        <v>7</v>
      </c>
      <c r="B8" s="30" t="s">
        <v>8</v>
      </c>
      <c r="C8" s="13">
        <v>50</v>
      </c>
      <c r="D8" s="31">
        <v>12</v>
      </c>
      <c r="E8" s="13" t="s">
        <v>13</v>
      </c>
      <c r="F8" s="13" t="s">
        <v>7</v>
      </c>
      <c r="G8">
        <v>2000</v>
      </c>
      <c r="H8" t="s">
        <v>34</v>
      </c>
    </row>
    <row r="9" spans="1:8" x14ac:dyDescent="0.25">
      <c r="A9" s="29">
        <v>8</v>
      </c>
      <c r="B9" s="30" t="s">
        <v>8</v>
      </c>
      <c r="C9" s="13">
        <v>50</v>
      </c>
      <c r="D9" s="31">
        <v>13</v>
      </c>
      <c r="E9" s="13" t="s">
        <v>13</v>
      </c>
      <c r="F9" s="13" t="s">
        <v>7</v>
      </c>
      <c r="G9">
        <v>2000</v>
      </c>
      <c r="H9" t="s">
        <v>34</v>
      </c>
    </row>
    <row r="10" spans="1:8" x14ac:dyDescent="0.25">
      <c r="A10" s="29">
        <v>9</v>
      </c>
      <c r="B10" s="30" t="s">
        <v>8</v>
      </c>
      <c r="C10" s="13">
        <v>50</v>
      </c>
      <c r="D10" s="31">
        <v>20</v>
      </c>
      <c r="E10" s="13" t="s">
        <v>13</v>
      </c>
      <c r="F10" s="13" t="s">
        <v>7</v>
      </c>
      <c r="G10">
        <v>2000</v>
      </c>
      <c r="H10" t="s">
        <v>34</v>
      </c>
    </row>
    <row r="11" spans="1:8" x14ac:dyDescent="0.25">
      <c r="A11" s="29">
        <v>10</v>
      </c>
      <c r="B11" s="30" t="s">
        <v>8</v>
      </c>
      <c r="C11" s="13">
        <v>50</v>
      </c>
      <c r="D11" s="31">
        <v>12</v>
      </c>
      <c r="E11" s="13" t="s">
        <v>13</v>
      </c>
      <c r="F11" s="13" t="s">
        <v>7</v>
      </c>
      <c r="G11">
        <v>2000</v>
      </c>
      <c r="H11" t="s">
        <v>34</v>
      </c>
    </row>
    <row r="12" spans="1:8" x14ac:dyDescent="0.25">
      <c r="A12" s="29">
        <v>1</v>
      </c>
      <c r="B12" s="30" t="s">
        <v>7</v>
      </c>
      <c r="C12" s="13">
        <v>50</v>
      </c>
      <c r="D12" s="31">
        <v>3</v>
      </c>
      <c r="E12" s="13" t="s">
        <v>13</v>
      </c>
      <c r="F12" s="13" t="s">
        <v>7</v>
      </c>
      <c r="G12">
        <v>2000</v>
      </c>
      <c r="H12" t="s">
        <v>34</v>
      </c>
    </row>
    <row r="13" spans="1:8" x14ac:dyDescent="0.25">
      <c r="A13" s="29">
        <v>2</v>
      </c>
      <c r="B13" s="30" t="s">
        <v>7</v>
      </c>
      <c r="C13" s="13">
        <v>50</v>
      </c>
      <c r="D13" s="31">
        <v>16</v>
      </c>
      <c r="E13" s="13" t="s">
        <v>13</v>
      </c>
      <c r="F13" s="13" t="s">
        <v>7</v>
      </c>
      <c r="G13">
        <v>2000</v>
      </c>
      <c r="H13" t="s">
        <v>34</v>
      </c>
    </row>
    <row r="14" spans="1:8" x14ac:dyDescent="0.25">
      <c r="A14" s="29">
        <v>3</v>
      </c>
      <c r="B14" s="30" t="s">
        <v>7</v>
      </c>
      <c r="C14" s="13">
        <v>50</v>
      </c>
      <c r="D14" s="31">
        <v>1</v>
      </c>
      <c r="E14" s="13" t="s">
        <v>13</v>
      </c>
      <c r="F14" s="13" t="s">
        <v>7</v>
      </c>
      <c r="G14">
        <v>2000</v>
      </c>
      <c r="H14" t="s">
        <v>34</v>
      </c>
    </row>
    <row r="15" spans="1:8" x14ac:dyDescent="0.25">
      <c r="A15" s="29">
        <v>4</v>
      </c>
      <c r="B15" s="30" t="s">
        <v>7</v>
      </c>
      <c r="C15" s="13">
        <v>50</v>
      </c>
      <c r="D15" s="31">
        <v>18</v>
      </c>
      <c r="E15" s="13" t="s">
        <v>13</v>
      </c>
      <c r="F15" s="13" t="s">
        <v>7</v>
      </c>
      <c r="G15">
        <v>2000</v>
      </c>
      <c r="H15" t="s">
        <v>34</v>
      </c>
    </row>
    <row r="16" spans="1:8" x14ac:dyDescent="0.25">
      <c r="A16" s="29">
        <v>5</v>
      </c>
      <c r="B16" s="30" t="s">
        <v>7</v>
      </c>
      <c r="C16" s="13">
        <v>50</v>
      </c>
      <c r="D16" s="31">
        <v>9</v>
      </c>
      <c r="E16" s="13" t="s">
        <v>13</v>
      </c>
      <c r="F16" s="13" t="s">
        <v>7</v>
      </c>
      <c r="G16">
        <v>2000</v>
      </c>
      <c r="H16" t="s">
        <v>34</v>
      </c>
    </row>
    <row r="17" spans="1:8" x14ac:dyDescent="0.25">
      <c r="A17" s="29">
        <v>6</v>
      </c>
      <c r="B17" s="30" t="s">
        <v>7</v>
      </c>
      <c r="C17" s="13">
        <v>50</v>
      </c>
      <c r="D17" s="31">
        <v>23</v>
      </c>
      <c r="E17" s="13" t="s">
        <v>13</v>
      </c>
      <c r="F17" s="13" t="s">
        <v>7</v>
      </c>
      <c r="G17">
        <v>2000</v>
      </c>
      <c r="H17" t="s">
        <v>34</v>
      </c>
    </row>
    <row r="18" spans="1:8" x14ac:dyDescent="0.25">
      <c r="A18" s="29">
        <v>7</v>
      </c>
      <c r="B18" s="30" t="s">
        <v>7</v>
      </c>
      <c r="C18" s="13">
        <v>50</v>
      </c>
      <c r="D18" s="31">
        <v>10</v>
      </c>
      <c r="E18" s="13" t="s">
        <v>13</v>
      </c>
      <c r="F18" s="13" t="s">
        <v>7</v>
      </c>
      <c r="G18">
        <v>2000</v>
      </c>
      <c r="H18" t="s">
        <v>34</v>
      </c>
    </row>
    <row r="19" spans="1:8" x14ac:dyDescent="0.25">
      <c r="A19" s="29">
        <v>8</v>
      </c>
      <c r="B19" s="30" t="s">
        <v>7</v>
      </c>
      <c r="C19" s="13">
        <v>50</v>
      </c>
      <c r="D19" s="31">
        <v>18</v>
      </c>
      <c r="E19" s="13" t="s">
        <v>13</v>
      </c>
      <c r="F19" s="13" t="s">
        <v>7</v>
      </c>
      <c r="G19">
        <v>2000</v>
      </c>
      <c r="H19" t="s">
        <v>34</v>
      </c>
    </row>
    <row r="20" spans="1:8" x14ac:dyDescent="0.25">
      <c r="A20" s="29">
        <v>9</v>
      </c>
      <c r="B20" s="30" t="s">
        <v>7</v>
      </c>
      <c r="C20" s="13">
        <v>50</v>
      </c>
      <c r="D20" s="31">
        <v>18</v>
      </c>
      <c r="E20" s="13" t="s">
        <v>13</v>
      </c>
      <c r="F20" s="13" t="s">
        <v>7</v>
      </c>
      <c r="G20">
        <v>2000</v>
      </c>
      <c r="H20" t="s">
        <v>34</v>
      </c>
    </row>
    <row r="21" spans="1:8" x14ac:dyDescent="0.25">
      <c r="A21" s="29">
        <v>10</v>
      </c>
      <c r="B21" s="30" t="s">
        <v>7</v>
      </c>
      <c r="C21" s="13">
        <v>50</v>
      </c>
      <c r="D21" s="31">
        <v>14</v>
      </c>
      <c r="E21" s="13" t="s">
        <v>13</v>
      </c>
      <c r="F21" s="13" t="s">
        <v>7</v>
      </c>
      <c r="G21">
        <v>2000</v>
      </c>
      <c r="H21" t="s">
        <v>34</v>
      </c>
    </row>
    <row r="22" spans="1:8" x14ac:dyDescent="0.25">
      <c r="D22">
        <f>_xlfn.T.TEST(D2:D11,D12:D21,1,1)</f>
        <v>0.37424801545683828</v>
      </c>
    </row>
  </sheetData>
  <sortState ref="A2:G21">
    <sortCondition ref="B2:B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N33" sqref="N33"/>
    </sheetView>
  </sheetViews>
  <sheetFormatPr defaultRowHeight="15" x14ac:dyDescent="0.25"/>
  <sheetData>
    <row r="1" spans="1:8" s="53" customFormat="1" x14ac:dyDescent="0.25">
      <c r="A1" s="53" t="s">
        <v>4</v>
      </c>
      <c r="B1" s="53" t="s">
        <v>5</v>
      </c>
      <c r="C1" s="53" t="s">
        <v>9</v>
      </c>
      <c r="D1" s="53" t="s">
        <v>6</v>
      </c>
      <c r="E1" s="53" t="s">
        <v>14</v>
      </c>
      <c r="F1" s="53" t="s">
        <v>19</v>
      </c>
      <c r="G1" s="53" t="s">
        <v>21</v>
      </c>
      <c r="H1" s="53" t="s">
        <v>28</v>
      </c>
    </row>
    <row r="2" spans="1:8" x14ac:dyDescent="0.25">
      <c r="A2" s="52" t="s">
        <v>148</v>
      </c>
      <c r="B2" s="52"/>
      <c r="C2" s="52"/>
    </row>
    <row r="3" spans="1:8" x14ac:dyDescent="0.25">
      <c r="A3" s="52">
        <v>2</v>
      </c>
      <c r="B3" t="s">
        <v>7</v>
      </c>
      <c r="C3">
        <v>30</v>
      </c>
      <c r="D3" s="52">
        <v>13</v>
      </c>
      <c r="F3" t="s">
        <v>8</v>
      </c>
      <c r="H3" s="52" t="s">
        <v>149</v>
      </c>
    </row>
    <row r="4" spans="1:8" x14ac:dyDescent="0.25">
      <c r="A4" s="52">
        <v>4</v>
      </c>
      <c r="B4" t="s">
        <v>7</v>
      </c>
      <c r="C4">
        <v>30</v>
      </c>
      <c r="D4" s="52">
        <v>24</v>
      </c>
      <c r="F4" s="53" t="s">
        <v>8</v>
      </c>
      <c r="H4" s="52" t="s">
        <v>149</v>
      </c>
    </row>
    <row r="5" spans="1:8" x14ac:dyDescent="0.25">
      <c r="A5" s="52">
        <v>5</v>
      </c>
      <c r="B5" s="53" t="s">
        <v>7</v>
      </c>
      <c r="C5" s="53">
        <v>30</v>
      </c>
      <c r="D5" s="52">
        <v>13</v>
      </c>
      <c r="F5" s="53" t="s">
        <v>8</v>
      </c>
      <c r="H5" s="52" t="s">
        <v>149</v>
      </c>
    </row>
    <row r="6" spans="1:8" x14ac:dyDescent="0.25">
      <c r="A6" s="52">
        <v>7</v>
      </c>
      <c r="B6" s="53" t="s">
        <v>7</v>
      </c>
      <c r="C6" s="53">
        <v>30</v>
      </c>
      <c r="D6" s="52">
        <v>13</v>
      </c>
      <c r="F6" s="53" t="s">
        <v>8</v>
      </c>
      <c r="H6" s="52" t="s">
        <v>149</v>
      </c>
    </row>
    <row r="7" spans="1:8" x14ac:dyDescent="0.25">
      <c r="A7" s="52">
        <v>9</v>
      </c>
      <c r="B7" s="53" t="s">
        <v>7</v>
      </c>
      <c r="C7" s="53">
        <v>30</v>
      </c>
      <c r="D7" s="52">
        <v>15</v>
      </c>
      <c r="F7" s="53" t="s">
        <v>8</v>
      </c>
      <c r="H7" s="52" t="s">
        <v>149</v>
      </c>
    </row>
    <row r="8" spans="1:8" x14ac:dyDescent="0.25">
      <c r="A8" s="52">
        <v>10</v>
      </c>
      <c r="B8" s="53" t="s">
        <v>7</v>
      </c>
      <c r="C8" s="53">
        <v>30</v>
      </c>
      <c r="D8" s="52">
        <v>19</v>
      </c>
      <c r="F8" s="53" t="s">
        <v>8</v>
      </c>
      <c r="H8" s="52" t="s">
        <v>149</v>
      </c>
    </row>
    <row r="9" spans="1:8" x14ac:dyDescent="0.25">
      <c r="A9" s="52">
        <v>11</v>
      </c>
      <c r="B9" s="53" t="s">
        <v>7</v>
      </c>
      <c r="C9" s="53">
        <v>30</v>
      </c>
      <c r="D9" s="52">
        <v>12</v>
      </c>
      <c r="F9" s="53" t="s">
        <v>8</v>
      </c>
      <c r="H9" s="52" t="s">
        <v>149</v>
      </c>
    </row>
    <row r="10" spans="1:8" x14ac:dyDescent="0.25">
      <c r="A10" s="52">
        <v>12</v>
      </c>
      <c r="B10" s="53" t="s">
        <v>7</v>
      </c>
      <c r="C10" s="53">
        <v>30</v>
      </c>
      <c r="D10" s="52">
        <v>10</v>
      </c>
      <c r="F10" s="53" t="s">
        <v>8</v>
      </c>
      <c r="H10" s="52" t="s">
        <v>149</v>
      </c>
    </row>
    <row r="11" spans="1:8" x14ac:dyDescent="0.25">
      <c r="A11" s="52">
        <v>13</v>
      </c>
      <c r="B11" s="53" t="s">
        <v>7</v>
      </c>
      <c r="C11" s="53">
        <v>30</v>
      </c>
      <c r="D11" s="52">
        <v>8</v>
      </c>
      <c r="F11" s="53" t="s">
        <v>8</v>
      </c>
      <c r="H11" s="52" t="s">
        <v>149</v>
      </c>
    </row>
    <row r="12" spans="1:8" x14ac:dyDescent="0.25">
      <c r="A12" s="52">
        <v>17</v>
      </c>
      <c r="B12" s="53" t="s">
        <v>7</v>
      </c>
      <c r="C12" s="53">
        <v>30</v>
      </c>
      <c r="D12" s="52">
        <v>9</v>
      </c>
      <c r="F12" s="53" t="s">
        <v>8</v>
      </c>
      <c r="H12" s="52" t="s">
        <v>149</v>
      </c>
    </row>
    <row r="13" spans="1:8" x14ac:dyDescent="0.25">
      <c r="A13" s="52">
        <v>18</v>
      </c>
      <c r="B13" s="53" t="s">
        <v>7</v>
      </c>
      <c r="C13" s="53">
        <v>30</v>
      </c>
      <c r="D13" s="52">
        <v>6</v>
      </c>
      <c r="F13" s="53" t="s">
        <v>8</v>
      </c>
      <c r="H13" s="52" t="s">
        <v>149</v>
      </c>
    </row>
    <row r="14" spans="1:8" x14ac:dyDescent="0.25">
      <c r="A14" s="52">
        <v>20</v>
      </c>
      <c r="B14" t="s">
        <v>8</v>
      </c>
      <c r="C14" s="53">
        <v>30</v>
      </c>
      <c r="D14" s="52">
        <v>4</v>
      </c>
      <c r="F14" s="53" t="s">
        <v>8</v>
      </c>
      <c r="H14" s="52" t="s">
        <v>150</v>
      </c>
    </row>
    <row r="15" spans="1:8" x14ac:dyDescent="0.25">
      <c r="A15" s="52">
        <v>21</v>
      </c>
      <c r="B15" t="s">
        <v>8</v>
      </c>
      <c r="C15" s="53">
        <v>30</v>
      </c>
      <c r="D15" s="52">
        <v>13</v>
      </c>
      <c r="F15" s="53" t="s">
        <v>8</v>
      </c>
      <c r="H15" s="52" t="s">
        <v>150</v>
      </c>
    </row>
    <row r="16" spans="1:8" x14ac:dyDescent="0.25">
      <c r="A16" s="52">
        <v>24</v>
      </c>
      <c r="B16" t="s">
        <v>8</v>
      </c>
      <c r="C16" s="53">
        <v>30</v>
      </c>
      <c r="D16" s="52">
        <v>8</v>
      </c>
      <c r="F16" s="53" t="s">
        <v>8</v>
      </c>
      <c r="H16" s="52" t="s">
        <v>150</v>
      </c>
    </row>
    <row r="17" spans="1:8" x14ac:dyDescent="0.25">
      <c r="A17" s="52">
        <v>25</v>
      </c>
      <c r="B17" s="53" t="s">
        <v>8</v>
      </c>
      <c r="C17" s="53">
        <v>30</v>
      </c>
      <c r="D17" s="52">
        <v>9</v>
      </c>
      <c r="F17" s="53" t="s">
        <v>8</v>
      </c>
      <c r="H17" s="52" t="s">
        <v>150</v>
      </c>
    </row>
    <row r="18" spans="1:8" x14ac:dyDescent="0.25">
      <c r="A18" s="52">
        <v>28</v>
      </c>
      <c r="B18" s="53" t="s">
        <v>8</v>
      </c>
      <c r="C18" s="53">
        <v>30</v>
      </c>
      <c r="D18" s="52">
        <v>9</v>
      </c>
      <c r="F18" s="53" t="s">
        <v>8</v>
      </c>
      <c r="H18" s="52" t="s">
        <v>150</v>
      </c>
    </row>
    <row r="19" spans="1:8" x14ac:dyDescent="0.25">
      <c r="A19" s="52">
        <v>29</v>
      </c>
      <c r="B19" s="53" t="s">
        <v>8</v>
      </c>
      <c r="C19" s="53">
        <v>30</v>
      </c>
      <c r="D19" s="52">
        <v>17</v>
      </c>
      <c r="F19" s="53" t="s">
        <v>8</v>
      </c>
      <c r="H19" s="52" t="s">
        <v>150</v>
      </c>
    </row>
    <row r="20" spans="1:8" x14ac:dyDescent="0.25">
      <c r="A20" s="52">
        <v>30</v>
      </c>
      <c r="B20" s="53" t="s">
        <v>8</v>
      </c>
      <c r="C20" s="53">
        <v>30</v>
      </c>
      <c r="D20" s="52">
        <v>14</v>
      </c>
      <c r="F20" s="53" t="s">
        <v>8</v>
      </c>
      <c r="H20" s="52" t="s">
        <v>150</v>
      </c>
    </row>
    <row r="22" spans="1:8" x14ac:dyDescent="0.25">
      <c r="A22" s="52"/>
      <c r="B22" s="52" t="s">
        <v>151</v>
      </c>
      <c r="C22" s="52"/>
    </row>
    <row r="23" spans="1:8" x14ac:dyDescent="0.25">
      <c r="A23" s="52"/>
      <c r="B23" s="52" t="s">
        <v>152</v>
      </c>
      <c r="C23" s="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J19" sqref="J19"/>
    </sheetView>
  </sheetViews>
  <sheetFormatPr defaultRowHeight="15" x14ac:dyDescent="0.25"/>
  <cols>
    <col min="4" max="4" width="11.28515625" bestFit="1" customWidth="1"/>
    <col min="5" max="5" width="14" bestFit="1" customWidth="1"/>
    <col min="6" max="6" width="11" customWidth="1"/>
    <col min="7" max="7" width="13.85546875" customWidth="1"/>
    <col min="8" max="8" width="19.28515625" bestFit="1" customWidth="1"/>
    <col min="9" max="9" width="10.140625" bestFit="1" customWidth="1"/>
  </cols>
  <sheetData>
    <row r="1" spans="1:9" x14ac:dyDescent="0.25">
      <c r="A1" s="13" t="s">
        <v>4</v>
      </c>
      <c r="B1" s="13" t="s">
        <v>5</v>
      </c>
      <c r="C1" s="13" t="s">
        <v>9</v>
      </c>
      <c r="D1" s="13" t="s">
        <v>6</v>
      </c>
      <c r="E1" s="13" t="s">
        <v>14</v>
      </c>
      <c r="F1" s="13" t="s">
        <v>19</v>
      </c>
      <c r="G1" s="13" t="s">
        <v>21</v>
      </c>
      <c r="H1" s="13" t="s">
        <v>28</v>
      </c>
    </row>
    <row r="2" spans="1:9" x14ac:dyDescent="0.25">
      <c r="A2" s="40" t="s">
        <v>58</v>
      </c>
      <c r="B2" s="41" t="s">
        <v>8</v>
      </c>
      <c r="C2">
        <v>50</v>
      </c>
      <c r="D2" s="42">
        <v>3</v>
      </c>
      <c r="E2" t="s">
        <v>118</v>
      </c>
      <c r="F2" s="45" t="s">
        <v>7</v>
      </c>
      <c r="G2">
        <v>2002</v>
      </c>
      <c r="H2" t="s">
        <v>119</v>
      </c>
      <c r="I2" t="str">
        <f>CONCATENATE("Coble",G2)</f>
        <v>Coble2002</v>
      </c>
    </row>
    <row r="3" spans="1:9" x14ac:dyDescent="0.25">
      <c r="A3" s="40" t="s">
        <v>59</v>
      </c>
      <c r="B3" s="41" t="s">
        <v>7</v>
      </c>
      <c r="C3">
        <v>50</v>
      </c>
      <c r="D3" s="42">
        <v>1</v>
      </c>
      <c r="E3" t="s">
        <v>118</v>
      </c>
      <c r="F3" s="45" t="s">
        <v>7</v>
      </c>
      <c r="G3" s="37">
        <v>2002</v>
      </c>
      <c r="H3" t="s">
        <v>119</v>
      </c>
      <c r="I3" s="37" t="str">
        <f t="shared" ref="I3:I61" si="0">CONCATENATE("Coble",G3)</f>
        <v>Coble2002</v>
      </c>
    </row>
    <row r="4" spans="1:9" x14ac:dyDescent="0.25">
      <c r="A4" s="40" t="s">
        <v>60</v>
      </c>
      <c r="B4" s="41" t="s">
        <v>7</v>
      </c>
      <c r="C4">
        <v>50</v>
      </c>
      <c r="D4" s="42">
        <v>6</v>
      </c>
      <c r="E4" s="37" t="s">
        <v>118</v>
      </c>
      <c r="F4" s="45" t="s">
        <v>7</v>
      </c>
      <c r="G4" s="37">
        <v>2002</v>
      </c>
      <c r="H4" t="s">
        <v>119</v>
      </c>
      <c r="I4" s="37" t="str">
        <f t="shared" si="0"/>
        <v>Coble2002</v>
      </c>
    </row>
    <row r="5" spans="1:9" x14ac:dyDescent="0.25">
      <c r="A5" s="40" t="s">
        <v>61</v>
      </c>
      <c r="B5" s="41" t="s">
        <v>8</v>
      </c>
      <c r="C5">
        <v>50</v>
      </c>
      <c r="D5" s="42">
        <v>3</v>
      </c>
      <c r="E5" s="37" t="s">
        <v>118</v>
      </c>
      <c r="F5" s="45" t="s">
        <v>7</v>
      </c>
      <c r="G5" s="37">
        <v>2002</v>
      </c>
      <c r="H5" s="37" t="s">
        <v>119</v>
      </c>
      <c r="I5" s="37" t="str">
        <f t="shared" si="0"/>
        <v>Coble2002</v>
      </c>
    </row>
    <row r="6" spans="1:9" x14ac:dyDescent="0.25">
      <c r="A6" s="40" t="s">
        <v>62</v>
      </c>
      <c r="B6" s="41" t="s">
        <v>8</v>
      </c>
      <c r="C6" s="37">
        <v>50</v>
      </c>
      <c r="D6" s="42">
        <v>0</v>
      </c>
      <c r="E6" s="37" t="s">
        <v>118</v>
      </c>
      <c r="F6" s="45" t="s">
        <v>7</v>
      </c>
      <c r="G6" s="37">
        <v>2002</v>
      </c>
      <c r="H6" s="37" t="s">
        <v>119</v>
      </c>
      <c r="I6" s="37" t="str">
        <f t="shared" si="0"/>
        <v>Coble2002</v>
      </c>
    </row>
    <row r="7" spans="1:9" x14ac:dyDescent="0.25">
      <c r="A7" s="40" t="s">
        <v>63</v>
      </c>
      <c r="B7" s="41" t="s">
        <v>7</v>
      </c>
      <c r="C7" s="37">
        <v>50</v>
      </c>
      <c r="D7" s="42">
        <v>3</v>
      </c>
      <c r="E7" s="37" t="s">
        <v>118</v>
      </c>
      <c r="F7" s="45" t="s">
        <v>7</v>
      </c>
      <c r="G7" s="37">
        <v>2002</v>
      </c>
      <c r="H7" s="37" t="s">
        <v>119</v>
      </c>
      <c r="I7" s="37" t="str">
        <f t="shared" si="0"/>
        <v>Coble2002</v>
      </c>
    </row>
    <row r="8" spans="1:9" x14ac:dyDescent="0.25">
      <c r="A8" s="40" t="s">
        <v>64</v>
      </c>
      <c r="B8" s="41" t="s">
        <v>8</v>
      </c>
      <c r="C8" s="37">
        <v>50</v>
      </c>
      <c r="D8" s="42">
        <v>2</v>
      </c>
      <c r="E8" s="37" t="s">
        <v>118</v>
      </c>
      <c r="F8" s="45" t="s">
        <v>7</v>
      </c>
      <c r="G8" s="37">
        <v>2002</v>
      </c>
      <c r="H8" s="37" t="s">
        <v>119</v>
      </c>
      <c r="I8" s="37" t="str">
        <f t="shared" si="0"/>
        <v>Coble2002</v>
      </c>
    </row>
    <row r="9" spans="1:9" x14ac:dyDescent="0.25">
      <c r="A9" s="40" t="s">
        <v>65</v>
      </c>
      <c r="B9" s="41" t="s">
        <v>7</v>
      </c>
      <c r="C9" s="37">
        <v>50</v>
      </c>
      <c r="D9" s="42">
        <v>4</v>
      </c>
      <c r="E9" s="37" t="s">
        <v>118</v>
      </c>
      <c r="F9" s="45" t="s">
        <v>7</v>
      </c>
      <c r="G9" s="37">
        <v>2002</v>
      </c>
      <c r="H9" s="37" t="s">
        <v>119</v>
      </c>
      <c r="I9" s="37" t="str">
        <f t="shared" si="0"/>
        <v>Coble2002</v>
      </c>
    </row>
    <row r="10" spans="1:9" x14ac:dyDescent="0.25">
      <c r="A10" s="40" t="s">
        <v>66</v>
      </c>
      <c r="B10" s="41" t="s">
        <v>7</v>
      </c>
      <c r="C10" s="37">
        <v>50</v>
      </c>
      <c r="D10" s="42">
        <v>1</v>
      </c>
      <c r="E10" s="37" t="s">
        <v>118</v>
      </c>
      <c r="F10" s="45" t="s">
        <v>7</v>
      </c>
      <c r="G10" s="37">
        <v>2002</v>
      </c>
      <c r="H10" s="37" t="s">
        <v>119</v>
      </c>
      <c r="I10" s="37" t="str">
        <f t="shared" si="0"/>
        <v>Coble2002</v>
      </c>
    </row>
    <row r="11" spans="1:9" x14ac:dyDescent="0.25">
      <c r="A11" s="40" t="s">
        <v>67</v>
      </c>
      <c r="B11" s="41" t="s">
        <v>8</v>
      </c>
      <c r="C11" s="37">
        <v>50</v>
      </c>
      <c r="D11" s="42">
        <v>0</v>
      </c>
      <c r="E11" s="37" t="s">
        <v>118</v>
      </c>
      <c r="F11" s="45" t="s">
        <v>7</v>
      </c>
      <c r="G11" s="37">
        <v>2002</v>
      </c>
      <c r="H11" s="37" t="s">
        <v>119</v>
      </c>
      <c r="I11" s="37" t="str">
        <f t="shared" si="0"/>
        <v>Coble2002</v>
      </c>
    </row>
    <row r="12" spans="1:9" x14ac:dyDescent="0.25">
      <c r="A12" s="40" t="s">
        <v>68</v>
      </c>
      <c r="B12" s="41" t="s">
        <v>8</v>
      </c>
      <c r="C12" s="37">
        <v>50</v>
      </c>
      <c r="D12" s="42">
        <v>2</v>
      </c>
      <c r="E12" s="37" t="s">
        <v>118</v>
      </c>
      <c r="F12" s="45" t="s">
        <v>7</v>
      </c>
      <c r="G12" s="37">
        <v>2002</v>
      </c>
      <c r="H12" s="37" t="s">
        <v>119</v>
      </c>
      <c r="I12" s="37" t="str">
        <f t="shared" si="0"/>
        <v>Coble2002</v>
      </c>
    </row>
    <row r="13" spans="1:9" x14ac:dyDescent="0.25">
      <c r="A13" s="40" t="s">
        <v>69</v>
      </c>
      <c r="B13" s="41" t="s">
        <v>7</v>
      </c>
      <c r="C13" s="37">
        <v>50</v>
      </c>
      <c r="D13" s="42">
        <v>1</v>
      </c>
      <c r="E13" s="37" t="s">
        <v>118</v>
      </c>
      <c r="F13" s="45" t="s">
        <v>7</v>
      </c>
      <c r="G13" s="37">
        <v>2002</v>
      </c>
      <c r="H13" s="37" t="s">
        <v>119</v>
      </c>
      <c r="I13" s="37" t="str">
        <f t="shared" si="0"/>
        <v>Coble2002</v>
      </c>
    </row>
    <row r="14" spans="1:9" x14ac:dyDescent="0.25">
      <c r="A14" s="40" t="s">
        <v>70</v>
      </c>
      <c r="B14" s="41" t="s">
        <v>7</v>
      </c>
      <c r="C14" s="37">
        <v>50</v>
      </c>
      <c r="D14" s="42">
        <v>1</v>
      </c>
      <c r="E14" s="37" t="s">
        <v>118</v>
      </c>
      <c r="F14" s="45" t="s">
        <v>7</v>
      </c>
      <c r="G14" s="37">
        <v>2002</v>
      </c>
      <c r="H14" s="37" t="s">
        <v>119</v>
      </c>
      <c r="I14" s="37" t="str">
        <f t="shared" si="0"/>
        <v>Coble2002</v>
      </c>
    </row>
    <row r="15" spans="1:9" x14ac:dyDescent="0.25">
      <c r="A15" s="40" t="s">
        <v>71</v>
      </c>
      <c r="B15" s="41" t="s">
        <v>8</v>
      </c>
      <c r="C15" s="37">
        <v>50</v>
      </c>
      <c r="D15" s="42">
        <v>1</v>
      </c>
      <c r="E15" s="37" t="s">
        <v>118</v>
      </c>
      <c r="F15" s="45" t="s">
        <v>7</v>
      </c>
      <c r="G15" s="37">
        <v>2002</v>
      </c>
      <c r="H15" s="37" t="s">
        <v>119</v>
      </c>
      <c r="I15" s="37" t="str">
        <f t="shared" si="0"/>
        <v>Coble2002</v>
      </c>
    </row>
    <row r="16" spans="1:9" x14ac:dyDescent="0.25">
      <c r="A16" s="40" t="s">
        <v>72</v>
      </c>
      <c r="B16" s="41" t="s">
        <v>7</v>
      </c>
      <c r="C16" s="37">
        <v>50</v>
      </c>
      <c r="D16" s="42">
        <v>21</v>
      </c>
      <c r="E16" s="37" t="s">
        <v>118</v>
      </c>
      <c r="F16" s="45" t="s">
        <v>7</v>
      </c>
      <c r="G16" s="37">
        <v>2002</v>
      </c>
      <c r="H16" s="37" t="s">
        <v>119</v>
      </c>
      <c r="I16" s="37" t="str">
        <f t="shared" si="0"/>
        <v>Coble2002</v>
      </c>
    </row>
    <row r="17" spans="1:9" x14ac:dyDescent="0.25">
      <c r="A17" s="40" t="s">
        <v>73</v>
      </c>
      <c r="B17" s="41" t="s">
        <v>8</v>
      </c>
      <c r="C17" s="37">
        <v>50</v>
      </c>
      <c r="D17" s="42">
        <v>6</v>
      </c>
      <c r="E17" s="37" t="s">
        <v>118</v>
      </c>
      <c r="F17" s="45" t="s">
        <v>7</v>
      </c>
      <c r="G17" s="37">
        <v>2002</v>
      </c>
      <c r="H17" s="37" t="s">
        <v>119</v>
      </c>
      <c r="I17" s="37" t="str">
        <f t="shared" si="0"/>
        <v>Coble2002</v>
      </c>
    </row>
    <row r="18" spans="1:9" x14ac:dyDescent="0.25">
      <c r="A18" s="40" t="s">
        <v>74</v>
      </c>
      <c r="B18" s="41" t="s">
        <v>8</v>
      </c>
      <c r="C18" s="37">
        <v>50</v>
      </c>
      <c r="D18" s="42">
        <v>0</v>
      </c>
      <c r="E18" s="37" t="s">
        <v>118</v>
      </c>
      <c r="F18" s="45" t="s">
        <v>7</v>
      </c>
      <c r="G18" s="37">
        <v>2002</v>
      </c>
      <c r="H18" s="37" t="s">
        <v>119</v>
      </c>
      <c r="I18" s="37" t="str">
        <f t="shared" si="0"/>
        <v>Coble2002</v>
      </c>
    </row>
    <row r="19" spans="1:9" x14ac:dyDescent="0.25">
      <c r="A19" s="40" t="s">
        <v>75</v>
      </c>
      <c r="B19" s="41" t="s">
        <v>7</v>
      </c>
      <c r="C19" s="37">
        <v>50</v>
      </c>
      <c r="D19" s="42">
        <v>0</v>
      </c>
      <c r="E19" s="37" t="s">
        <v>118</v>
      </c>
      <c r="F19" s="45" t="s">
        <v>7</v>
      </c>
      <c r="G19" s="37">
        <v>2002</v>
      </c>
      <c r="H19" s="37" t="s">
        <v>119</v>
      </c>
      <c r="I19" s="37" t="str">
        <f t="shared" si="0"/>
        <v>Coble2002</v>
      </c>
    </row>
    <row r="20" spans="1:9" x14ac:dyDescent="0.25">
      <c r="A20" s="40" t="s">
        <v>76</v>
      </c>
      <c r="B20" s="41" t="s">
        <v>7</v>
      </c>
      <c r="C20" s="37">
        <v>50</v>
      </c>
      <c r="D20" s="42">
        <v>2</v>
      </c>
      <c r="E20" s="37" t="s">
        <v>118</v>
      </c>
      <c r="F20" s="45" t="s">
        <v>7</v>
      </c>
      <c r="G20" s="37">
        <v>2002</v>
      </c>
      <c r="H20" s="37" t="s">
        <v>119</v>
      </c>
      <c r="I20" s="37" t="str">
        <f t="shared" si="0"/>
        <v>Coble2002</v>
      </c>
    </row>
    <row r="21" spans="1:9" x14ac:dyDescent="0.25">
      <c r="A21" s="40" t="s">
        <v>77</v>
      </c>
      <c r="B21" s="41" t="s">
        <v>8</v>
      </c>
      <c r="C21" s="37">
        <v>50</v>
      </c>
      <c r="D21" s="42">
        <v>3</v>
      </c>
      <c r="E21" s="37" t="s">
        <v>118</v>
      </c>
      <c r="F21" s="45" t="s">
        <v>7</v>
      </c>
      <c r="G21" s="37">
        <v>2002</v>
      </c>
      <c r="H21" s="37" t="s">
        <v>119</v>
      </c>
      <c r="I21" s="37" t="str">
        <f t="shared" si="0"/>
        <v>Coble2002</v>
      </c>
    </row>
    <row r="22" spans="1:9" x14ac:dyDescent="0.25">
      <c r="A22" s="40" t="s">
        <v>78</v>
      </c>
      <c r="B22" s="41" t="s">
        <v>8</v>
      </c>
      <c r="C22" s="37">
        <v>50</v>
      </c>
      <c r="D22" s="42">
        <v>0</v>
      </c>
      <c r="E22" s="37" t="s">
        <v>118</v>
      </c>
      <c r="F22" s="45" t="s">
        <v>7</v>
      </c>
      <c r="G22" s="37">
        <v>2002</v>
      </c>
      <c r="H22" s="37" t="s">
        <v>119</v>
      </c>
      <c r="I22" s="37" t="str">
        <f t="shared" si="0"/>
        <v>Coble2002</v>
      </c>
    </row>
    <row r="23" spans="1:9" x14ac:dyDescent="0.25">
      <c r="A23" s="40" t="s">
        <v>79</v>
      </c>
      <c r="B23" s="41" t="s">
        <v>7</v>
      </c>
      <c r="C23" s="37">
        <v>50</v>
      </c>
      <c r="D23" s="42">
        <v>1</v>
      </c>
      <c r="E23" s="37" t="s">
        <v>118</v>
      </c>
      <c r="F23" s="45" t="s">
        <v>7</v>
      </c>
      <c r="G23" s="37">
        <v>2002</v>
      </c>
      <c r="H23" s="37" t="s">
        <v>119</v>
      </c>
      <c r="I23" s="37" t="str">
        <f t="shared" si="0"/>
        <v>Coble2002</v>
      </c>
    </row>
    <row r="24" spans="1:9" x14ac:dyDescent="0.25">
      <c r="A24" s="40" t="s">
        <v>80</v>
      </c>
      <c r="B24" s="41" t="s">
        <v>8</v>
      </c>
      <c r="C24" s="37">
        <v>50</v>
      </c>
      <c r="D24" s="42">
        <v>2</v>
      </c>
      <c r="E24" s="37" t="s">
        <v>118</v>
      </c>
      <c r="F24" s="45" t="s">
        <v>7</v>
      </c>
      <c r="G24" s="37">
        <v>2002</v>
      </c>
      <c r="H24" s="37" t="s">
        <v>119</v>
      </c>
      <c r="I24" s="37" t="str">
        <f t="shared" si="0"/>
        <v>Coble2002</v>
      </c>
    </row>
    <row r="25" spans="1:9" x14ac:dyDescent="0.25">
      <c r="A25" s="40" t="s">
        <v>81</v>
      </c>
      <c r="B25" s="41" t="s">
        <v>7</v>
      </c>
      <c r="C25" s="37">
        <v>50</v>
      </c>
      <c r="D25" s="42">
        <v>1</v>
      </c>
      <c r="E25" s="37" t="s">
        <v>118</v>
      </c>
      <c r="F25" s="45" t="s">
        <v>7</v>
      </c>
      <c r="G25" s="37">
        <v>2002</v>
      </c>
      <c r="H25" s="37" t="s">
        <v>119</v>
      </c>
      <c r="I25" s="37" t="str">
        <f t="shared" si="0"/>
        <v>Coble2002</v>
      </c>
    </row>
    <row r="26" spans="1:9" x14ac:dyDescent="0.25">
      <c r="A26" s="40" t="s">
        <v>82</v>
      </c>
      <c r="B26" s="41" t="s">
        <v>7</v>
      </c>
      <c r="C26" s="37">
        <v>50</v>
      </c>
      <c r="D26" s="42">
        <v>1</v>
      </c>
      <c r="E26" s="37" t="s">
        <v>118</v>
      </c>
      <c r="F26" s="45" t="s">
        <v>7</v>
      </c>
      <c r="G26" s="37">
        <v>2002</v>
      </c>
      <c r="H26" s="37" t="s">
        <v>119</v>
      </c>
      <c r="I26" s="37" t="str">
        <f t="shared" si="0"/>
        <v>Coble2002</v>
      </c>
    </row>
    <row r="27" spans="1:9" x14ac:dyDescent="0.25">
      <c r="A27" s="40" t="s">
        <v>83</v>
      </c>
      <c r="B27" s="41" t="s">
        <v>8</v>
      </c>
      <c r="C27" s="37">
        <v>50</v>
      </c>
      <c r="D27" s="42">
        <v>1</v>
      </c>
      <c r="E27" s="37" t="s">
        <v>118</v>
      </c>
      <c r="F27" s="45" t="s">
        <v>7</v>
      </c>
      <c r="G27" s="37">
        <v>2002</v>
      </c>
      <c r="H27" s="37" t="s">
        <v>119</v>
      </c>
      <c r="I27" s="37" t="str">
        <f t="shared" si="0"/>
        <v>Coble2002</v>
      </c>
    </row>
    <row r="28" spans="1:9" x14ac:dyDescent="0.25">
      <c r="A28" s="40" t="s">
        <v>84</v>
      </c>
      <c r="B28" s="41" t="s">
        <v>8</v>
      </c>
      <c r="C28" s="37">
        <v>50</v>
      </c>
      <c r="D28" s="42">
        <v>3</v>
      </c>
      <c r="E28" s="37" t="s">
        <v>118</v>
      </c>
      <c r="F28" s="45" t="s">
        <v>7</v>
      </c>
      <c r="G28" s="37">
        <v>2002</v>
      </c>
      <c r="H28" s="37" t="s">
        <v>119</v>
      </c>
      <c r="I28" s="37" t="str">
        <f t="shared" si="0"/>
        <v>Coble2002</v>
      </c>
    </row>
    <row r="29" spans="1:9" x14ac:dyDescent="0.25">
      <c r="A29" s="40" t="s">
        <v>85</v>
      </c>
      <c r="B29" s="41" t="s">
        <v>7</v>
      </c>
      <c r="C29" s="37">
        <v>50</v>
      </c>
      <c r="D29" s="42">
        <v>3</v>
      </c>
      <c r="E29" s="37" t="s">
        <v>118</v>
      </c>
      <c r="F29" s="45" t="s">
        <v>7</v>
      </c>
      <c r="G29" s="37">
        <v>2002</v>
      </c>
      <c r="H29" s="37" t="s">
        <v>119</v>
      </c>
      <c r="I29" s="37" t="str">
        <f t="shared" si="0"/>
        <v>Coble2002</v>
      </c>
    </row>
    <row r="30" spans="1:9" x14ac:dyDescent="0.25">
      <c r="A30" s="40" t="s">
        <v>86</v>
      </c>
      <c r="B30" s="41" t="s">
        <v>7</v>
      </c>
      <c r="C30" s="37">
        <v>50</v>
      </c>
      <c r="D30" s="42">
        <v>9</v>
      </c>
      <c r="E30" s="37" t="s">
        <v>118</v>
      </c>
      <c r="F30" s="45" t="s">
        <v>7</v>
      </c>
      <c r="G30" s="37">
        <v>2002</v>
      </c>
      <c r="H30" s="37" t="s">
        <v>119</v>
      </c>
      <c r="I30" s="37" t="str">
        <f t="shared" si="0"/>
        <v>Coble2002</v>
      </c>
    </row>
    <row r="31" spans="1:9" x14ac:dyDescent="0.25">
      <c r="A31" s="40" t="s">
        <v>87</v>
      </c>
      <c r="B31" s="41" t="s">
        <v>8</v>
      </c>
      <c r="C31" s="37">
        <v>50</v>
      </c>
      <c r="D31" s="42">
        <v>5</v>
      </c>
      <c r="E31" s="37" t="s">
        <v>118</v>
      </c>
      <c r="F31" s="45" t="s">
        <v>7</v>
      </c>
      <c r="G31" s="37">
        <v>2002</v>
      </c>
      <c r="H31" s="37" t="s">
        <v>119</v>
      </c>
      <c r="I31" s="37" t="str">
        <f t="shared" si="0"/>
        <v>Coble2002</v>
      </c>
    </row>
    <row r="32" spans="1:9" x14ac:dyDescent="0.25">
      <c r="A32" s="40" t="s">
        <v>88</v>
      </c>
      <c r="B32" s="41" t="s">
        <v>7</v>
      </c>
      <c r="C32" s="37">
        <v>50</v>
      </c>
      <c r="D32" s="42">
        <v>9</v>
      </c>
      <c r="E32" s="37" t="s">
        <v>118</v>
      </c>
      <c r="F32" s="45" t="s">
        <v>7</v>
      </c>
      <c r="G32" s="37">
        <v>2002</v>
      </c>
      <c r="H32" s="37" t="s">
        <v>119</v>
      </c>
      <c r="I32" s="37" t="str">
        <f t="shared" si="0"/>
        <v>Coble2002</v>
      </c>
    </row>
    <row r="33" spans="1:9" x14ac:dyDescent="0.25">
      <c r="A33" s="40" t="s">
        <v>89</v>
      </c>
      <c r="B33" s="41" t="s">
        <v>8</v>
      </c>
      <c r="C33" s="37">
        <v>50</v>
      </c>
      <c r="D33" s="42">
        <v>10</v>
      </c>
      <c r="E33" s="37" t="s">
        <v>118</v>
      </c>
      <c r="F33" s="45" t="s">
        <v>7</v>
      </c>
      <c r="G33" s="37">
        <v>2002</v>
      </c>
      <c r="H33" s="37" t="s">
        <v>119</v>
      </c>
      <c r="I33" s="37" t="str">
        <f t="shared" si="0"/>
        <v>Coble2002</v>
      </c>
    </row>
    <row r="34" spans="1:9" x14ac:dyDescent="0.25">
      <c r="A34" s="40" t="s">
        <v>90</v>
      </c>
      <c r="B34" s="41" t="s">
        <v>8</v>
      </c>
      <c r="C34" s="37">
        <v>50</v>
      </c>
      <c r="D34" s="42">
        <v>5</v>
      </c>
      <c r="E34" s="37" t="s">
        <v>118</v>
      </c>
      <c r="F34" s="45" t="s">
        <v>7</v>
      </c>
      <c r="G34" s="37">
        <v>2002</v>
      </c>
      <c r="H34" s="37" t="s">
        <v>119</v>
      </c>
      <c r="I34" s="37" t="str">
        <f t="shared" si="0"/>
        <v>Coble2002</v>
      </c>
    </row>
    <row r="35" spans="1:9" x14ac:dyDescent="0.25">
      <c r="A35" s="40" t="s">
        <v>91</v>
      </c>
      <c r="B35" s="41" t="s">
        <v>7</v>
      </c>
      <c r="C35" s="37">
        <v>50</v>
      </c>
      <c r="D35" s="42">
        <v>8</v>
      </c>
      <c r="E35" s="37" t="s">
        <v>118</v>
      </c>
      <c r="F35" s="45" t="s">
        <v>7</v>
      </c>
      <c r="G35" s="37">
        <v>2002</v>
      </c>
      <c r="H35" s="37" t="s">
        <v>119</v>
      </c>
      <c r="I35" s="37" t="str">
        <f t="shared" si="0"/>
        <v>Coble2002</v>
      </c>
    </row>
    <row r="36" spans="1:9" x14ac:dyDescent="0.25">
      <c r="A36" s="40" t="s">
        <v>92</v>
      </c>
      <c r="B36" s="41" t="s">
        <v>7</v>
      </c>
      <c r="C36" s="37">
        <v>50</v>
      </c>
      <c r="D36" s="42">
        <v>15</v>
      </c>
      <c r="E36" s="37" t="s">
        <v>118</v>
      </c>
      <c r="F36" s="45" t="s">
        <v>7</v>
      </c>
      <c r="G36" s="37">
        <v>2002</v>
      </c>
      <c r="H36" s="37" t="s">
        <v>119</v>
      </c>
      <c r="I36" s="37" t="str">
        <f t="shared" si="0"/>
        <v>Coble2002</v>
      </c>
    </row>
    <row r="37" spans="1:9" x14ac:dyDescent="0.25">
      <c r="A37" s="40" t="s">
        <v>93</v>
      </c>
      <c r="B37" s="41" t="s">
        <v>8</v>
      </c>
      <c r="C37" s="37">
        <v>50</v>
      </c>
      <c r="D37" s="42">
        <v>2</v>
      </c>
      <c r="E37" s="37" t="s">
        <v>118</v>
      </c>
      <c r="F37" s="45" t="s">
        <v>7</v>
      </c>
      <c r="G37" s="37">
        <v>2002</v>
      </c>
      <c r="H37" s="37" t="s">
        <v>119</v>
      </c>
      <c r="I37" s="37" t="str">
        <f t="shared" si="0"/>
        <v>Coble2002</v>
      </c>
    </row>
    <row r="38" spans="1:9" x14ac:dyDescent="0.25">
      <c r="A38" s="40" t="s">
        <v>94</v>
      </c>
      <c r="B38" s="41" t="s">
        <v>8</v>
      </c>
      <c r="C38" s="37">
        <v>50</v>
      </c>
      <c r="D38" s="42">
        <v>3</v>
      </c>
      <c r="E38" s="37" t="s">
        <v>118</v>
      </c>
      <c r="F38" s="45" t="s">
        <v>7</v>
      </c>
      <c r="G38" s="37">
        <v>2002</v>
      </c>
      <c r="H38" s="37" t="s">
        <v>119</v>
      </c>
      <c r="I38" s="37" t="str">
        <f t="shared" si="0"/>
        <v>Coble2002</v>
      </c>
    </row>
    <row r="39" spans="1:9" x14ac:dyDescent="0.25">
      <c r="A39" s="40" t="s">
        <v>95</v>
      </c>
      <c r="B39" s="41" t="s">
        <v>7</v>
      </c>
      <c r="C39" s="37">
        <v>50</v>
      </c>
      <c r="D39" s="42">
        <v>1</v>
      </c>
      <c r="E39" s="37" t="s">
        <v>118</v>
      </c>
      <c r="F39" s="45" t="s">
        <v>7</v>
      </c>
      <c r="G39" s="37">
        <v>2002</v>
      </c>
      <c r="H39" s="37" t="s">
        <v>119</v>
      </c>
      <c r="I39" s="37" t="str">
        <f t="shared" si="0"/>
        <v>Coble2002</v>
      </c>
    </row>
    <row r="40" spans="1:9" x14ac:dyDescent="0.25">
      <c r="A40" s="40" t="s">
        <v>96</v>
      </c>
      <c r="B40" s="41" t="s">
        <v>7</v>
      </c>
      <c r="C40" s="37">
        <v>50</v>
      </c>
      <c r="D40" s="42">
        <v>13</v>
      </c>
      <c r="E40" s="37" t="s">
        <v>118</v>
      </c>
      <c r="F40" s="45" t="s">
        <v>7</v>
      </c>
      <c r="G40" s="37">
        <v>2002</v>
      </c>
      <c r="H40" s="37" t="s">
        <v>119</v>
      </c>
      <c r="I40" s="37" t="str">
        <f t="shared" si="0"/>
        <v>Coble2002</v>
      </c>
    </row>
    <row r="41" spans="1:9" x14ac:dyDescent="0.25">
      <c r="A41" s="40" t="s">
        <v>97</v>
      </c>
      <c r="B41" s="41" t="s">
        <v>8</v>
      </c>
      <c r="C41" s="37">
        <v>50</v>
      </c>
      <c r="D41" s="42">
        <v>1</v>
      </c>
      <c r="E41" s="37" t="s">
        <v>118</v>
      </c>
      <c r="F41" s="45" t="s">
        <v>7</v>
      </c>
      <c r="G41" s="37">
        <v>2002</v>
      </c>
      <c r="H41" s="37" t="s">
        <v>119</v>
      </c>
      <c r="I41" s="37" t="str">
        <f t="shared" si="0"/>
        <v>Coble2002</v>
      </c>
    </row>
    <row r="42" spans="1:9" x14ac:dyDescent="0.25">
      <c r="A42" s="40" t="s">
        <v>98</v>
      </c>
      <c r="B42" s="41" t="s">
        <v>7</v>
      </c>
      <c r="C42" s="37">
        <v>50</v>
      </c>
      <c r="D42" s="44">
        <v>4</v>
      </c>
      <c r="E42" s="37" t="s">
        <v>118</v>
      </c>
      <c r="F42" s="45" t="s">
        <v>7</v>
      </c>
      <c r="G42" s="37">
        <v>2003</v>
      </c>
      <c r="H42" s="37" t="s">
        <v>119</v>
      </c>
      <c r="I42" s="37" t="str">
        <f t="shared" si="0"/>
        <v>Coble2003</v>
      </c>
    </row>
    <row r="43" spans="1:9" x14ac:dyDescent="0.25">
      <c r="A43" s="40" t="s">
        <v>99</v>
      </c>
      <c r="B43" s="41" t="s">
        <v>8</v>
      </c>
      <c r="C43" s="37">
        <v>50</v>
      </c>
      <c r="D43" s="44">
        <v>7</v>
      </c>
      <c r="E43" s="37" t="s">
        <v>118</v>
      </c>
      <c r="F43" s="45" t="s">
        <v>7</v>
      </c>
      <c r="G43">
        <v>2003</v>
      </c>
      <c r="H43" s="37" t="s">
        <v>119</v>
      </c>
      <c r="I43" s="37" t="str">
        <f t="shared" si="0"/>
        <v>Coble2003</v>
      </c>
    </row>
    <row r="44" spans="1:9" x14ac:dyDescent="0.25">
      <c r="A44" s="40" t="s">
        <v>100</v>
      </c>
      <c r="B44" s="41" t="s">
        <v>8</v>
      </c>
      <c r="C44" s="37">
        <v>50</v>
      </c>
      <c r="D44" s="44">
        <v>20</v>
      </c>
      <c r="E44" s="37" t="s">
        <v>118</v>
      </c>
      <c r="F44" s="45" t="s">
        <v>7</v>
      </c>
      <c r="G44" s="37">
        <v>2003</v>
      </c>
      <c r="H44" s="37" t="s">
        <v>119</v>
      </c>
      <c r="I44" s="37" t="str">
        <f t="shared" si="0"/>
        <v>Coble2003</v>
      </c>
    </row>
    <row r="45" spans="1:9" x14ac:dyDescent="0.25">
      <c r="A45" s="40" t="s">
        <v>101</v>
      </c>
      <c r="B45" s="41" t="s">
        <v>7</v>
      </c>
      <c r="C45" s="37">
        <v>50</v>
      </c>
      <c r="D45" s="44">
        <v>5</v>
      </c>
      <c r="E45" s="37" t="s">
        <v>118</v>
      </c>
      <c r="F45" s="45" t="s">
        <v>7</v>
      </c>
      <c r="G45" s="37">
        <v>2003</v>
      </c>
      <c r="H45" s="37" t="s">
        <v>119</v>
      </c>
      <c r="I45" s="37" t="str">
        <f t="shared" si="0"/>
        <v>Coble2003</v>
      </c>
    </row>
    <row r="46" spans="1:9" x14ac:dyDescent="0.25">
      <c r="A46" s="40" t="s">
        <v>102</v>
      </c>
      <c r="B46" s="41" t="s">
        <v>7</v>
      </c>
      <c r="C46" s="37">
        <v>50</v>
      </c>
      <c r="D46" s="44">
        <v>12</v>
      </c>
      <c r="E46" s="37" t="s">
        <v>118</v>
      </c>
      <c r="F46" s="45" t="s">
        <v>7</v>
      </c>
      <c r="G46" s="37">
        <v>2003</v>
      </c>
      <c r="H46" s="37" t="s">
        <v>119</v>
      </c>
      <c r="I46" s="37" t="str">
        <f t="shared" si="0"/>
        <v>Coble2003</v>
      </c>
    </row>
    <row r="47" spans="1:9" x14ac:dyDescent="0.25">
      <c r="A47" s="40" t="s">
        <v>103</v>
      </c>
      <c r="B47" s="41" t="s">
        <v>8</v>
      </c>
      <c r="C47" s="37">
        <v>50</v>
      </c>
      <c r="D47" s="44">
        <v>9</v>
      </c>
      <c r="E47" s="37" t="s">
        <v>118</v>
      </c>
      <c r="F47" s="45" t="s">
        <v>7</v>
      </c>
      <c r="G47" s="37">
        <v>2003</v>
      </c>
      <c r="H47" s="37" t="s">
        <v>119</v>
      </c>
      <c r="I47" s="37" t="str">
        <f t="shared" si="0"/>
        <v>Coble2003</v>
      </c>
    </row>
    <row r="48" spans="1:9" x14ac:dyDescent="0.25">
      <c r="A48" s="40" t="s">
        <v>104</v>
      </c>
      <c r="B48" s="41" t="s">
        <v>7</v>
      </c>
      <c r="C48" s="37">
        <v>50</v>
      </c>
      <c r="D48" s="44">
        <v>6</v>
      </c>
      <c r="E48" s="37" t="s">
        <v>118</v>
      </c>
      <c r="F48" s="45" t="s">
        <v>7</v>
      </c>
      <c r="G48" s="37">
        <v>2003</v>
      </c>
      <c r="H48" s="37" t="s">
        <v>119</v>
      </c>
      <c r="I48" s="37" t="str">
        <f t="shared" si="0"/>
        <v>Coble2003</v>
      </c>
    </row>
    <row r="49" spans="1:9" x14ac:dyDescent="0.25">
      <c r="A49" s="40" t="s">
        <v>105</v>
      </c>
      <c r="B49" s="41" t="s">
        <v>8</v>
      </c>
      <c r="C49" s="37">
        <v>50</v>
      </c>
      <c r="D49" s="44">
        <v>9</v>
      </c>
      <c r="E49" s="37" t="s">
        <v>118</v>
      </c>
      <c r="F49" s="45" t="s">
        <v>7</v>
      </c>
      <c r="G49" s="37">
        <v>2003</v>
      </c>
      <c r="H49" s="37" t="s">
        <v>119</v>
      </c>
      <c r="I49" s="37" t="str">
        <f t="shared" si="0"/>
        <v>Coble2003</v>
      </c>
    </row>
    <row r="50" spans="1:9" x14ac:dyDescent="0.25">
      <c r="A50" s="40" t="s">
        <v>106</v>
      </c>
      <c r="B50" s="41" t="s">
        <v>7</v>
      </c>
      <c r="C50" s="37">
        <v>50</v>
      </c>
      <c r="D50" s="44">
        <v>0</v>
      </c>
      <c r="E50" s="37" t="s">
        <v>118</v>
      </c>
      <c r="F50" s="45" t="s">
        <v>7</v>
      </c>
      <c r="G50" s="37">
        <v>2003</v>
      </c>
      <c r="H50" s="37" t="s">
        <v>119</v>
      </c>
      <c r="I50" s="37" t="str">
        <f t="shared" si="0"/>
        <v>Coble2003</v>
      </c>
    </row>
    <row r="51" spans="1:9" x14ac:dyDescent="0.25">
      <c r="A51" s="40" t="s">
        <v>107</v>
      </c>
      <c r="B51" s="41" t="s">
        <v>8</v>
      </c>
      <c r="C51" s="37">
        <v>50</v>
      </c>
      <c r="D51" s="44">
        <v>8</v>
      </c>
      <c r="E51" s="37" t="s">
        <v>118</v>
      </c>
      <c r="F51" s="45" t="s">
        <v>7</v>
      </c>
      <c r="G51" s="37">
        <v>2003</v>
      </c>
      <c r="H51" s="37" t="s">
        <v>119</v>
      </c>
      <c r="I51" s="37" t="str">
        <f t="shared" si="0"/>
        <v>Coble2003</v>
      </c>
    </row>
    <row r="52" spans="1:9" x14ac:dyDescent="0.25">
      <c r="A52" s="40" t="s">
        <v>108</v>
      </c>
      <c r="B52" s="41" t="s">
        <v>8</v>
      </c>
      <c r="C52" s="37">
        <v>50</v>
      </c>
      <c r="D52" s="44">
        <v>9</v>
      </c>
      <c r="E52" s="37" t="s">
        <v>118</v>
      </c>
      <c r="F52" s="45" t="s">
        <v>7</v>
      </c>
      <c r="G52" s="37">
        <v>2003</v>
      </c>
      <c r="H52" s="37" t="s">
        <v>119</v>
      </c>
      <c r="I52" s="37" t="str">
        <f t="shared" si="0"/>
        <v>Coble2003</v>
      </c>
    </row>
    <row r="53" spans="1:9" x14ac:dyDescent="0.25">
      <c r="A53" s="40" t="s">
        <v>109</v>
      </c>
      <c r="B53" s="41" t="s">
        <v>7</v>
      </c>
      <c r="C53" s="37">
        <v>50</v>
      </c>
      <c r="D53" s="44">
        <v>3</v>
      </c>
      <c r="E53" s="37" t="s">
        <v>118</v>
      </c>
      <c r="F53" s="45" t="s">
        <v>7</v>
      </c>
      <c r="G53" s="37">
        <v>2003</v>
      </c>
      <c r="H53" s="37" t="s">
        <v>119</v>
      </c>
      <c r="I53" s="37" t="str">
        <f t="shared" si="0"/>
        <v>Coble2003</v>
      </c>
    </row>
    <row r="54" spans="1:9" x14ac:dyDescent="0.25">
      <c r="A54" s="40" t="s">
        <v>110</v>
      </c>
      <c r="B54" s="41" t="s">
        <v>7</v>
      </c>
      <c r="C54" s="37">
        <v>50</v>
      </c>
      <c r="D54" s="44">
        <v>1</v>
      </c>
      <c r="E54" s="37" t="s">
        <v>118</v>
      </c>
      <c r="F54" s="45" t="s">
        <v>7</v>
      </c>
      <c r="G54" s="37">
        <v>2003</v>
      </c>
      <c r="H54" s="37" t="s">
        <v>119</v>
      </c>
      <c r="I54" s="37" t="str">
        <f t="shared" si="0"/>
        <v>Coble2003</v>
      </c>
    </row>
    <row r="55" spans="1:9" x14ac:dyDescent="0.25">
      <c r="A55" s="40" t="s">
        <v>111</v>
      </c>
      <c r="B55" s="41" t="s">
        <v>8</v>
      </c>
      <c r="C55" s="37">
        <v>50</v>
      </c>
      <c r="D55" s="44">
        <v>14</v>
      </c>
      <c r="E55" s="37" t="s">
        <v>118</v>
      </c>
      <c r="F55" s="45" t="s">
        <v>7</v>
      </c>
      <c r="G55" s="37">
        <v>2003</v>
      </c>
      <c r="H55" s="37" t="s">
        <v>119</v>
      </c>
      <c r="I55" s="37" t="str">
        <f t="shared" si="0"/>
        <v>Coble2003</v>
      </c>
    </row>
    <row r="56" spans="1:9" x14ac:dyDescent="0.25">
      <c r="A56" s="40" t="s">
        <v>112</v>
      </c>
      <c r="B56" s="41" t="s">
        <v>7</v>
      </c>
      <c r="C56" s="37">
        <v>50</v>
      </c>
      <c r="D56" s="44">
        <v>16</v>
      </c>
      <c r="E56" s="37" t="s">
        <v>118</v>
      </c>
      <c r="F56" s="45" t="s">
        <v>7</v>
      </c>
      <c r="G56" s="37">
        <v>2003</v>
      </c>
      <c r="H56" s="37" t="s">
        <v>119</v>
      </c>
      <c r="I56" s="37" t="str">
        <f t="shared" si="0"/>
        <v>Coble2003</v>
      </c>
    </row>
    <row r="57" spans="1:9" x14ac:dyDescent="0.25">
      <c r="A57" s="40" t="s">
        <v>113</v>
      </c>
      <c r="B57" s="41" t="s">
        <v>8</v>
      </c>
      <c r="C57" s="37">
        <v>50</v>
      </c>
      <c r="D57" s="44">
        <v>8</v>
      </c>
      <c r="E57" s="37" t="s">
        <v>118</v>
      </c>
      <c r="F57" s="45" t="s">
        <v>7</v>
      </c>
      <c r="G57" s="37">
        <v>2003</v>
      </c>
      <c r="H57" s="37" t="s">
        <v>119</v>
      </c>
      <c r="I57" s="37" t="str">
        <f t="shared" si="0"/>
        <v>Coble2003</v>
      </c>
    </row>
    <row r="58" spans="1:9" x14ac:dyDescent="0.25">
      <c r="A58" s="40" t="s">
        <v>114</v>
      </c>
      <c r="B58" s="41" t="s">
        <v>7</v>
      </c>
      <c r="C58" s="37">
        <v>50</v>
      </c>
      <c r="D58" s="44">
        <v>2</v>
      </c>
      <c r="E58" s="37" t="s">
        <v>118</v>
      </c>
      <c r="F58" s="45" t="s">
        <v>7</v>
      </c>
      <c r="G58" s="37">
        <v>2003</v>
      </c>
      <c r="H58" s="37" t="s">
        <v>119</v>
      </c>
      <c r="I58" s="37" t="str">
        <f t="shared" si="0"/>
        <v>Coble2003</v>
      </c>
    </row>
    <row r="59" spans="1:9" x14ac:dyDescent="0.25">
      <c r="A59" s="40" t="s">
        <v>115</v>
      </c>
      <c r="B59" s="41" t="s">
        <v>8</v>
      </c>
      <c r="C59" s="37">
        <v>50</v>
      </c>
      <c r="D59" s="44">
        <v>12</v>
      </c>
      <c r="E59" s="37" t="s">
        <v>118</v>
      </c>
      <c r="F59" s="45" t="s">
        <v>7</v>
      </c>
      <c r="G59" s="37">
        <v>2003</v>
      </c>
      <c r="H59" s="37" t="s">
        <v>119</v>
      </c>
      <c r="I59" s="37" t="str">
        <f t="shared" si="0"/>
        <v>Coble2003</v>
      </c>
    </row>
    <row r="60" spans="1:9" x14ac:dyDescent="0.25">
      <c r="A60" s="40" t="s">
        <v>116</v>
      </c>
      <c r="B60" s="41" t="s">
        <v>8</v>
      </c>
      <c r="C60" s="37">
        <v>50</v>
      </c>
      <c r="D60" s="44">
        <v>7</v>
      </c>
      <c r="E60" s="37" t="s">
        <v>118</v>
      </c>
      <c r="F60" s="45" t="s">
        <v>7</v>
      </c>
      <c r="G60" s="37">
        <v>2003</v>
      </c>
      <c r="H60" s="37" t="s">
        <v>119</v>
      </c>
      <c r="I60" s="37" t="str">
        <f t="shared" si="0"/>
        <v>Coble2003</v>
      </c>
    </row>
    <row r="61" spans="1:9" x14ac:dyDescent="0.25">
      <c r="A61" s="40" t="s">
        <v>117</v>
      </c>
      <c r="B61" s="41" t="s">
        <v>7</v>
      </c>
      <c r="C61" s="37">
        <v>50</v>
      </c>
      <c r="D61" s="44">
        <v>1</v>
      </c>
      <c r="E61" s="37" t="s">
        <v>118</v>
      </c>
      <c r="F61" s="45" t="s">
        <v>7</v>
      </c>
      <c r="G61" s="37">
        <v>2003</v>
      </c>
      <c r="H61" s="37" t="s">
        <v>119</v>
      </c>
      <c r="I61" s="37" t="str">
        <f t="shared" si="0"/>
        <v>Coble2003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EE Wilson</vt:lpstr>
      <vt:lpstr>Raindance</vt:lpstr>
      <vt:lpstr>Fitton Green</vt:lpstr>
      <vt:lpstr>Philomath Prairie</vt:lpstr>
      <vt:lpstr>starck</vt:lpstr>
      <vt:lpstr>Pigeon Butte</vt:lpstr>
      <vt:lpstr>Isabelle</vt:lpstr>
      <vt:lpstr>Green Oaks</vt:lpstr>
      <vt:lpstr>Cobel (Turtle Swale)</vt:lpstr>
      <vt:lpstr>Summary</vt:lpstr>
      <vt:lpstr>effect size</vt:lpstr>
      <vt:lpstr>meta.LUOR.summary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2012-02-19T20:40:10Z</cp:lastPrinted>
  <dcterms:created xsi:type="dcterms:W3CDTF">2011-12-21T22:10:54Z</dcterms:created>
  <dcterms:modified xsi:type="dcterms:W3CDTF">2012-02-20T04:21:16Z</dcterms:modified>
</cp:coreProperties>
</file>