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A1A9C0BF-06BB-46C0-BC81-45534941D349}" xr6:coauthVersionLast="45" xr6:coauthVersionMax="45" xr10:uidLastSave="{00000000-0000-0000-0000-000000000000}"/>
  <bookViews>
    <workbookView xWindow="3945" yWindow="1215" windowWidth="28800" windowHeight="15435"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0"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D40" i="18" l="1"/>
  <c r="D19" i="18"/>
  <c r="F37" i="18"/>
  <c r="D37" i="18"/>
  <c r="E38" i="18"/>
  <c r="E37" i="18"/>
  <c r="D38" i="18"/>
  <c r="F38" i="18"/>
  <c r="G23" i="18"/>
  <c r="D32" i="11" s="1"/>
  <c r="H2" i="20"/>
  <c r="H2" i="19"/>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<sst xmlns="http://schemas.openxmlformats.org/spreadsheetml/2006/main" count="352" uniqueCount="117">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</sst>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1.8125000000000004</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23"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0.39583333333333337</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t="str">
        <f>IF(VLOOKUP(Meilensteine[[#This Row],[Arbeitspaket]],Übersicht!B:G,6,FALSE)=0,"",VLOOKUP(Meilensteine[[#This Row],[Arbeitspaket]],Übersicht!B:G,6,FALSE))</f>
        <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5">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3">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4.3958333333333348</v>
      </c>
      <c r="E54" s="69" t="s">
        <v>37</v>
      </c>
      <c r="F54" s="31" t="str">
        <f>IF(D54=Übersicht!G44,"OK","FEHLER")</f>
        <v>OK</v>
      </c>
      <c r="G54" s="28">
        <f>(Meilensteine[[#This Row],[tatsächlicher Aufwand'[h']]]/Meilensteine[[#This Row],[Aufwandsschätzung'[h']]])</f>
        <v>0.30491329479768803</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0.39583333333333337</v>
      </c>
      <c r="E19" s="67">
        <f>SUMIF(Michi!B:B,Übersicht!B19,Michi!F:F)</f>
        <v>0</v>
      </c>
      <c r="F19" s="67">
        <f>SUMIF(Sabrina!B:B,Übersicht!B19,Sabrina!F:F)</f>
        <v>0</v>
      </c>
      <c r="G19" s="67">
        <f t="shared" si="0"/>
        <v>0.39583333333333337</v>
      </c>
    </row>
    <row r="20" spans="2:7" ht="14.45" x14ac:dyDescent="0.3">
      <c r="B20" t="s">
        <v>78</v>
      </c>
      <c r="C20" s="67">
        <f>SUMIF(Jacob!B:B,Übersicht!B20,Jacob!F:F)</f>
        <v>0</v>
      </c>
      <c r="D20" s="67">
        <f>SUMIF(Roman!B:B,Übersicht!B20,Roman!F:F)</f>
        <v>0</v>
      </c>
      <c r="E20" s="67">
        <f>SUMIF(Michi!B:B,Übersicht!B20,Michi!F:F)</f>
        <v>0</v>
      </c>
      <c r="F20" s="67">
        <f>SUMIF(Sabrina!B:B,Übersicht!B20,Sabrina!F:F)</f>
        <v>0</v>
      </c>
      <c r="G20" s="67">
        <f t="shared" si="0"/>
        <v>0</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1.8125000000000004</v>
      </c>
      <c r="E44" s="70">
        <f t="shared" si="1"/>
        <v>0.93750000000000022</v>
      </c>
      <c r="F44" s="70">
        <f t="shared" ref="F44" si="2">SUM(F4:F43)</f>
        <v>0.76736111111111116</v>
      </c>
      <c r="G44" s="70">
        <f t="shared" si="0"/>
        <v>4.3958333333333339</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H16" sqref="H16"/>
    </sheetView>
  </sheetViews>
  <sheetFormatPr defaultColWidth="9.140625" defaultRowHeight="15" x14ac:dyDescent="0.25"/>
  <cols>
    <col min="1" max="1" width="10.5703125" style="19" bestFit="1" customWidth="1"/>
    <col min="2" max="2" width="25.28515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1.9375000000000004</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c r="D25" s="55"/>
      <c r="E25" s="55"/>
      <c r="F25" s="55">
        <f t="shared" si="2"/>
        <v>0</v>
      </c>
      <c r="G25" s="55"/>
    </row>
    <row r="26" spans="1:9" ht="14.45" x14ac:dyDescent="0.3">
      <c r="A26" s="64"/>
      <c r="D26" s="55"/>
      <c r="E26" s="55"/>
      <c r="F26" s="55">
        <f t="shared" si="2"/>
        <v>0</v>
      </c>
      <c r="G26" s="55"/>
    </row>
    <row r="27" spans="1:9" ht="14.45" x14ac:dyDescent="0.3">
      <c r="A27" s="64"/>
      <c r="D27" s="55"/>
      <c r="E27" s="55"/>
      <c r="F27" s="55">
        <f t="shared" si="2"/>
        <v>0</v>
      </c>
      <c r="G27" s="55"/>
    </row>
    <row r="28" spans="1:9" ht="14.45" x14ac:dyDescent="0.3">
      <c r="A28" s="64"/>
      <c r="D28" s="55"/>
      <c r="E28" s="55"/>
      <c r="F28" s="55">
        <f t="shared" si="2"/>
        <v>0</v>
      </c>
      <c r="G28" s="55"/>
    </row>
    <row r="29" spans="1:9" ht="14.45" x14ac:dyDescent="0.3">
      <c r="A29" s="64"/>
      <c r="D29" s="55"/>
      <c r="E29" s="55"/>
      <c r="F29" s="55">
        <f t="shared" si="2"/>
        <v>0</v>
      </c>
      <c r="G29" s="55"/>
    </row>
    <row r="30" spans="1:9" ht="14.45" x14ac:dyDescent="0.3">
      <c r="A30" s="64"/>
      <c r="D30" s="55"/>
      <c r="E30" s="55"/>
      <c r="F30" s="55">
        <f t="shared" si="2"/>
        <v>0</v>
      </c>
      <c r="G30" s="55"/>
    </row>
    <row r="31" spans="1:9" ht="14.45" x14ac:dyDescent="0.3">
      <c r="A31" s="64"/>
      <c r="D31" s="55"/>
      <c r="E31" s="55"/>
      <c r="F31" s="55">
        <f t="shared" si="2"/>
        <v>0</v>
      </c>
      <c r="G31" s="55"/>
    </row>
    <row r="32" spans="1:9" ht="14.45" x14ac:dyDescent="0.3">
      <c r="A32" s="64"/>
      <c r="D32" s="55"/>
      <c r="E32" s="55"/>
      <c r="F32" s="55">
        <f t="shared" si="2"/>
        <v>0</v>
      </c>
      <c r="G32" s="55"/>
    </row>
    <row r="33" spans="1:7" ht="14.45" x14ac:dyDescent="0.3">
      <c r="A33" s="64"/>
      <c r="D33" s="55"/>
      <c r="E33" s="55"/>
      <c r="F33" s="55">
        <f t="shared" si="2"/>
        <v>0</v>
      </c>
      <c r="G33" s="55"/>
    </row>
    <row r="34" spans="1:7" ht="14.45" x14ac:dyDescent="0.3">
      <c r="A34" s="64"/>
      <c r="D34" s="55"/>
      <c r="E34" s="55"/>
      <c r="F34" s="55">
        <f t="shared" si="2"/>
        <v>0</v>
      </c>
      <c r="G34" s="55"/>
    </row>
    <row r="35" spans="1:7" ht="14.45" x14ac:dyDescent="0.3">
      <c r="A35" s="64"/>
      <c r="D35" s="55"/>
      <c r="E35" s="55"/>
      <c r="F35" s="55">
        <f t="shared" si="2"/>
        <v>0</v>
      </c>
      <c r="G35" s="55"/>
    </row>
    <row r="36" spans="1:7" ht="14.45" x14ac:dyDescent="0.3">
      <c r="A36" s="64"/>
      <c r="D36" s="55"/>
      <c r="E36" s="55"/>
      <c r="F36" s="55">
        <f t="shared" si="2"/>
        <v>0</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2020-12-10T17:21:34Z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