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4B6C76B2-F7A8-46AD-A912-62C83B62AABA}" xr6:coauthVersionLast="45" xr6:coauthVersionMax="45"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D20" i="18" s="1"/>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40" i="18" l="1"/>
  <c r="D19" i="18"/>
  <c r="F37" i="18"/>
  <c r="D37" i="18"/>
  <c r="E38" i="18"/>
  <c r="E37" i="18"/>
  <c r="D38" i="18"/>
  <c r="F38" i="18"/>
  <c r="G23" i="18"/>
  <c r="D32" i="11" s="1"/>
  <c r="H2" i="20"/>
  <c r="H2" i="19"/>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<sst xmlns="http://schemas.openxmlformats.org/spreadsheetml/2006/main" count="362" uniqueCount="122">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</sst>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2.3958333333333339</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4" activePane="bottomLeft" state="frozen"/>
      <selection pane="bottomLeft" activeCell="B34" sqref="B34"/>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0.68750000000000011</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f>IF(VLOOKUP(Meilensteine[[#This Row],[Arbeitspaket]],Übersicht!B:G,6,FALSE)=0,"",VLOOKUP(Meilensteine[[#This Row],[Arbeitspaket]],Übersicht!B:G,6,FALSE))</f>
        <v>0.29166666666666674</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4.9791666666666687</v>
      </c>
      <c r="E54" s="69" t="s">
        <v>37</v>
      </c>
      <c r="F54" s="31" t="str">
        <f>IF(D54=Übersicht!G44,"OK","FEHLER")</f>
        <v>OK</v>
      </c>
      <c r="G54" s="28">
        <f>(Meilensteine[[#This Row],[tatsächlicher Aufwand'[h']]]/Meilensteine[[#This Row],[Aufwandsschätzung'[h']]])</f>
        <v>0.3453757225433528</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0.68750000000000011</v>
      </c>
      <c r="E19" s="67">
        <f>SUMIF(Michi!B:B,Übersicht!B19,Michi!F:F)</f>
        <v>0</v>
      </c>
      <c r="F19" s="67">
        <f>SUMIF(Sabrina!B:B,Übersicht!B19,Sabrina!F:F)</f>
        <v>0</v>
      </c>
      <c r="G19" s="67">
        <f t="shared" si="0"/>
        <v>0.68750000000000011</v>
      </c>
    </row>
    <row r="20" spans="2:7" ht="14.45" x14ac:dyDescent="0.3">
      <c r="B20" t="s">
        <v>78</v>
      </c>
      <c r="C20" s="67">
        <f>SUMIF(Jacob!B:B,Übersicht!B20,Jacob!F:F)</f>
        <v>0</v>
      </c>
      <c r="D20" s="67">
        <f>SUMIF(Roman!B:B,Übersicht!B20,Roman!F:F)</f>
        <v>0.29166666666666674</v>
      </c>
      <c r="E20" s="67">
        <f>SUMIF(Michi!B:B,Übersicht!B20,Michi!F:F)</f>
        <v>0</v>
      </c>
      <c r="F20" s="67">
        <f>SUMIF(Sabrina!B:B,Übersicht!B20,Sabrina!F:F)</f>
        <v>0</v>
      </c>
      <c r="G20" s="67">
        <f t="shared" si="0"/>
        <v>0.29166666666666674</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2.3958333333333339</v>
      </c>
      <c r="E44" s="70">
        <f t="shared" si="1"/>
        <v>0.93750000000000022</v>
      </c>
      <c r="F44" s="70">
        <f t="shared" ref="F44" si="2">SUM(F4:F43)</f>
        <v>0.76736111111111116</v>
      </c>
      <c r="G44" s="70">
        <f t="shared" si="0"/>
        <v>4.9791666666666679</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J28" sqref="J28"/>
    </sheetView>
  </sheetViews>
  <sheetFormatPr defaultColWidth="9.140625" defaultRowHeight="15" x14ac:dyDescent="0.25"/>
  <cols>
    <col min="1" max="1" width="10.5703125" style="19" bestFit="1" customWidth="1"/>
    <col min="2" max="2" width="25.28515625" style="19" customWidth="1"/>
    <col min="3" max="3" width="37" style="19"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2.5208333333333339</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x14ac:dyDescent="0.25">
      <c r="A23" s="64">
        <v>44167</v>
      </c>
      <c r="B23" s="19" t="s">
        <v>77</v>
      </c>
      <c r="C23" s="19" t="s">
        <v>115</v>
      </c>
      <c r="D23" s="55">
        <v>0.875</v>
      </c>
      <c r="E23" s="55">
        <v>1</v>
      </c>
      <c r="F23" s="55">
        <f t="shared" si="2"/>
        <v>0.125</v>
      </c>
      <c r="G23" s="55"/>
    </row>
    <row r="24" spans="1:9" ht="14.45" x14ac:dyDescent="0.3">
      <c r="A24" s="64">
        <v>44175</v>
      </c>
      <c r="B24" s="19" t="s">
        <v>77</v>
      </c>
      <c r="C24" s="19" t="s">
        <v>116</v>
      </c>
      <c r="D24" s="55">
        <v>0.5625</v>
      </c>
      <c r="E24" s="55">
        <v>0.70833333333333337</v>
      </c>
      <c r="F24" s="55">
        <f t="shared" si="2"/>
        <v>0.14583333333333337</v>
      </c>
      <c r="G24" s="55"/>
    </row>
    <row r="25" spans="1:9" ht="14.45" x14ac:dyDescent="0.3">
      <c r="A25" s="64">
        <v>44176</v>
      </c>
      <c r="B25" s="19" t="s">
        <v>77</v>
      </c>
      <c r="C25" s="19" t="s">
        <v>117</v>
      </c>
      <c r="D25" s="55">
        <v>0.66666666666666663</v>
      </c>
      <c r="E25" s="55">
        <v>0.95833333333333337</v>
      </c>
      <c r="F25" s="55">
        <f t="shared" si="2"/>
        <v>0.29166666666666674</v>
      </c>
      <c r="G25" s="55"/>
    </row>
    <row r="26" spans="1:9" ht="14.45" x14ac:dyDescent="0.3">
      <c r="A26" s="64">
        <v>44181</v>
      </c>
      <c r="B26" s="19" t="s">
        <v>78</v>
      </c>
      <c r="C26" s="19" t="s">
        <v>118</v>
      </c>
      <c r="D26" s="55">
        <v>0.875</v>
      </c>
      <c r="E26" s="55">
        <v>0.97916666666666663</v>
      </c>
      <c r="F26" s="55">
        <f t="shared" si="2"/>
        <v>0.10416666666666663</v>
      </c>
      <c r="G26" s="55"/>
    </row>
    <row r="27" spans="1:9" x14ac:dyDescent="0.25">
      <c r="A27" s="64">
        <v>44182</v>
      </c>
      <c r="B27" s="19" t="s">
        <v>78</v>
      </c>
      <c r="C27" s="19" t="s">
        <v>119</v>
      </c>
      <c r="D27" s="55">
        <v>0.91666666666666663</v>
      </c>
      <c r="E27" s="55">
        <v>1</v>
      </c>
      <c r="F27" s="55">
        <f t="shared" si="2"/>
        <v>8.333333333333337E-2</v>
      </c>
      <c r="G27" s="55"/>
    </row>
    <row r="28" spans="1:9" ht="14.45" x14ac:dyDescent="0.3">
      <c r="A28" s="64">
        <v>44187</v>
      </c>
      <c r="B28" s="19" t="s">
        <v>78</v>
      </c>
      <c r="C28" s="19" t="s">
        <v>120</v>
      </c>
      <c r="D28" s="55">
        <v>0.54166666666666663</v>
      </c>
      <c r="E28" s="55">
        <v>0.625</v>
      </c>
      <c r="F28" s="55">
        <f t="shared" si="2"/>
        <v>8.333333333333337E-2</v>
      </c>
      <c r="G28" s="55"/>
    </row>
    <row r="29" spans="1:9" ht="14.45" x14ac:dyDescent="0.3">
      <c r="A29" s="64">
        <v>44192</v>
      </c>
      <c r="B29" s="19" t="s">
        <v>78</v>
      </c>
      <c r="C29" s="19" t="s">
        <v>121</v>
      </c>
      <c r="D29" s="55">
        <v>0.73611111111111116</v>
      </c>
      <c r="E29" s="55">
        <v>0.75694444444444453</v>
      </c>
      <c r="F29" s="55">
        <f t="shared" si="2"/>
        <v>2.083333333333337E-2</v>
      </c>
      <c r="G29" s="55"/>
    </row>
    <row r="30" spans="1:9" ht="14.45" x14ac:dyDescent="0.3">
      <c r="A30" s="64"/>
      <c r="D30" s="55"/>
      <c r="E30" s="55"/>
      <c r="F30" s="55">
        <f t="shared" si="2"/>
        <v>0</v>
      </c>
      <c r="G30" s="55"/>
    </row>
    <row r="31" spans="1:9" ht="14.45" x14ac:dyDescent="0.3">
      <c r="A31" s="64"/>
      <c r="D31" s="55"/>
      <c r="E31" s="55"/>
      <c r="F31" s="55">
        <f t="shared" si="2"/>
        <v>0</v>
      </c>
      <c r="G31" s="55"/>
    </row>
    <row r="32" spans="1:9" ht="14.45" x14ac:dyDescent="0.3">
      <c r="A32" s="64"/>
      <c r="D32" s="55"/>
      <c r="E32" s="55"/>
      <c r="F32" s="55">
        <f t="shared" si="2"/>
        <v>0</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2020-12-27T17:17:32Z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