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Student\Desktop\ACC101\"/>
    </mc:Choice>
  </mc:AlternateContent>
  <bookViews>
    <workbookView xWindow="0" yWindow="0" windowWidth="20460" windowHeight="7500" activeTab="3"/>
  </bookViews>
  <sheets>
    <sheet name="P07-05A" sheetId="1" r:id="rId1"/>
    <sheet name="Given P07-05A" sheetId="6" r:id="rId2"/>
    <sheet name="P07-06A" sheetId="2" r:id="rId3"/>
    <sheet name="Given P07-06A" sheetId="5" r:id="rId4"/>
    <sheet name="P07C" sheetId="3" r:id="rId5"/>
    <sheet name="Given P07C" sheetId="4" r:id="rId6"/>
  </sheets>
  <definedNames>
    <definedName name="a">'Given P07C'!$G$1</definedName>
    <definedName name="_xlnm.Print_Titles" localSheetId="0">'P07-05A'!$1:$4</definedName>
    <definedName name="_xlnm.Print_Titles" localSheetId="2">'P07-06A'!$1:$4</definedName>
    <definedName name="_xlnm.Print_Titles" localSheetId="4">P07C!$1:$4</definedName>
  </definedNames>
  <calcPr calcId="171027" fullCalcOnLoad="1"/>
</workbook>
</file>

<file path=xl/calcChain.xml><?xml version="1.0" encoding="utf-8"?>
<calcChain xmlns="http://schemas.openxmlformats.org/spreadsheetml/2006/main">
  <c r="C310" i="1" l="1"/>
  <c r="C301" i="1"/>
  <c r="E292" i="1"/>
  <c r="D292" i="1"/>
  <c r="G242" i="1"/>
  <c r="G266" i="1"/>
  <c r="G257" i="1"/>
  <c r="G250" i="1"/>
  <c r="G225" i="1"/>
  <c r="G218" i="1"/>
  <c r="G232" i="1"/>
  <c r="G211" i="1"/>
  <c r="G200" i="1"/>
  <c r="G195" i="1"/>
  <c r="G190" i="1"/>
  <c r="G184" i="1"/>
  <c r="G178" i="1"/>
  <c r="G173" i="1"/>
  <c r="G167" i="1"/>
  <c r="G161" i="1"/>
  <c r="G156" i="1"/>
  <c r="G151" i="1"/>
  <c r="G140" i="1"/>
  <c r="G135" i="1"/>
  <c r="G129" i="1"/>
  <c r="G124" i="1"/>
  <c r="G116" i="1"/>
  <c r="G105" i="1"/>
  <c r="G96" i="1"/>
  <c r="G85" i="1"/>
  <c r="G82" i="1"/>
  <c r="G79" i="1"/>
  <c r="G76" i="1"/>
  <c r="G73" i="1"/>
  <c r="I65" i="1"/>
  <c r="H65" i="1"/>
  <c r="G65" i="1"/>
  <c r="F65" i="1"/>
  <c r="J47" i="1"/>
  <c r="I47" i="1"/>
  <c r="H47" i="1"/>
  <c r="G47" i="1"/>
  <c r="F47" i="1"/>
  <c r="E47" i="1"/>
  <c r="I31" i="1"/>
  <c r="H31" i="1"/>
  <c r="G31" i="1"/>
  <c r="F31" i="1"/>
  <c r="F16" i="1"/>
  <c r="E16" i="1"/>
  <c r="F196" i="1"/>
  <c r="F191" i="1"/>
  <c r="F179" i="1"/>
  <c r="F162" i="1"/>
  <c r="F157" i="1"/>
  <c r="F141" i="1"/>
  <c r="F136" i="1"/>
  <c r="F130" i="1"/>
  <c r="F258" i="1"/>
  <c r="F226" i="1"/>
  <c r="D244" i="2"/>
  <c r="D235" i="2"/>
  <c r="F29" i="2"/>
  <c r="E226" i="2"/>
  <c r="G29" i="2"/>
  <c r="G30" i="2" s="1"/>
  <c r="H29" i="2"/>
  <c r="D226" i="2"/>
  <c r="G128" i="2"/>
  <c r="G123" i="2"/>
  <c r="G204" i="2"/>
  <c r="G185" i="2"/>
  <c r="G197" i="2"/>
  <c r="G191" i="2"/>
  <c r="G175" i="2"/>
  <c r="G168" i="2"/>
  <c r="G162" i="2"/>
  <c r="G151" i="2"/>
  <c r="G145" i="2"/>
  <c r="G139" i="2"/>
  <c r="G134" i="2"/>
  <c r="G118" i="2"/>
  <c r="G110" i="2"/>
  <c r="G104" i="2"/>
  <c r="G99" i="2"/>
  <c r="G94" i="2"/>
  <c r="G84" i="2"/>
  <c r="G78" i="2"/>
  <c r="G69" i="2"/>
  <c r="G66" i="2"/>
  <c r="I58" i="2"/>
  <c r="H58" i="2"/>
  <c r="G58" i="2"/>
  <c r="F58" i="2"/>
  <c r="J45" i="2"/>
  <c r="I45" i="2"/>
  <c r="H45" i="2"/>
  <c r="G45" i="2"/>
  <c r="F45" i="2"/>
  <c r="E45" i="2"/>
  <c r="I29" i="2"/>
  <c r="I30" i="2"/>
  <c r="H30" i="2"/>
  <c r="F30" i="2"/>
  <c r="F16" i="2"/>
  <c r="E16" i="2"/>
  <c r="F186" i="2"/>
  <c r="F169" i="2"/>
  <c r="F135" i="2"/>
  <c r="F100" i="2"/>
  <c r="F79" i="2"/>
  <c r="C508" i="3"/>
  <c r="C499" i="3"/>
  <c r="D490" i="3"/>
  <c r="C490" i="3"/>
  <c r="F469" i="3"/>
  <c r="F468" i="3"/>
  <c r="F465" i="3"/>
  <c r="F461" i="3"/>
  <c r="F460" i="3"/>
  <c r="F459" i="3"/>
  <c r="F457" i="3"/>
  <c r="F454" i="3"/>
  <c r="D440" i="3"/>
  <c r="E429" i="3"/>
  <c r="J399" i="3"/>
  <c r="I399" i="3"/>
  <c r="H399" i="3"/>
  <c r="G399" i="3"/>
  <c r="F397" i="3"/>
  <c r="E397" i="3"/>
  <c r="D397" i="3"/>
  <c r="C397" i="3"/>
  <c r="G358" i="3"/>
  <c r="G350" i="3"/>
  <c r="G342" i="3"/>
  <c r="G336" i="3"/>
  <c r="G313" i="3"/>
  <c r="G306" i="3"/>
  <c r="G326" i="3"/>
  <c r="G320" i="3"/>
  <c r="G203" i="3"/>
  <c r="G196" i="3"/>
  <c r="G187" i="3"/>
  <c r="G181" i="3"/>
  <c r="G176" i="3"/>
  <c r="G170" i="3"/>
  <c r="G163" i="3"/>
  <c r="G157" i="3"/>
  <c r="G141" i="3"/>
  <c r="G148" i="3"/>
  <c r="G131" i="3"/>
  <c r="G123" i="3"/>
  <c r="G297" i="3"/>
  <c r="G290" i="3"/>
  <c r="G284" i="3"/>
  <c r="G278" i="3"/>
  <c r="G272" i="3"/>
  <c r="G266" i="3"/>
  <c r="G260" i="3"/>
  <c r="G254" i="3"/>
  <c r="G247" i="3"/>
  <c r="G240" i="3"/>
  <c r="G234" i="3"/>
  <c r="G228" i="3"/>
  <c r="G222" i="3"/>
  <c r="G216" i="3"/>
  <c r="G209" i="3"/>
  <c r="G112" i="3"/>
  <c r="G110" i="3"/>
  <c r="G108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0" i="3"/>
  <c r="G88" i="3"/>
  <c r="G86" i="3"/>
  <c r="G84" i="3"/>
  <c r="G82" i="3"/>
  <c r="G78" i="3"/>
  <c r="G76" i="3"/>
  <c r="G74" i="3"/>
  <c r="I66" i="3"/>
  <c r="H66" i="3"/>
  <c r="G66" i="3"/>
  <c r="F66" i="3"/>
  <c r="J46" i="3"/>
  <c r="I46" i="3"/>
  <c r="H46" i="3"/>
  <c r="G46" i="3"/>
  <c r="F46" i="3"/>
  <c r="E46" i="3"/>
  <c r="I29" i="3"/>
  <c r="H29" i="3"/>
  <c r="G29" i="3"/>
  <c r="F29" i="3"/>
  <c r="F15" i="3"/>
  <c r="E15" i="3"/>
  <c r="F248" i="3"/>
  <c r="F223" i="3"/>
  <c r="F217" i="3"/>
  <c r="F210" i="3"/>
  <c r="F204" i="3"/>
  <c r="F197" i="3"/>
  <c r="F171" i="3"/>
  <c r="F164" i="3"/>
  <c r="F149" i="3"/>
  <c r="F132" i="3"/>
  <c r="F124" i="3"/>
  <c r="F321" i="3"/>
</calcChain>
</file>

<file path=xl/comments1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F23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39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72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D94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09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74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C298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comments2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65" authorId="0" shapeId="0">
      <text>
        <r>
          <rPr>
            <sz val="8"/>
            <color indexed="81"/>
            <rFont val="Tahoma"/>
            <family val="2"/>
          </rPr>
          <t>Enter appropriate data in yellow cells.  Your Credit entries will be verified.</t>
        </r>
      </text>
    </comment>
    <comment ref="D77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160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D212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D232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comments3.xml><?xml version="1.0" encoding="utf-8"?>
<comments xmlns="http://schemas.openxmlformats.org/spreadsheetml/2006/main">
  <authors>
    <author>x</author>
  </authors>
  <commentList>
    <comment ref="E10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D121" authorId="0" shapeId="0">
      <text>
        <r>
          <rPr>
            <sz val="8"/>
            <color indexed="81"/>
            <rFont val="Tahoma"/>
            <family val="2"/>
          </rPr>
          <t>Enter appropriate data in yellow cells.  Your ending balances will be verified.</t>
        </r>
      </text>
    </comment>
    <comment ref="C369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E406" authorId="0" shapeId="0">
      <text>
        <r>
          <rPr>
            <sz val="8"/>
            <color indexed="81"/>
            <rFont val="Tahoma"/>
            <family val="2"/>
          </rPr>
          <t>Enter appropriate data in yellow cells.  Your entry for "Net income" will be verified.</t>
        </r>
      </text>
    </comment>
    <comment ref="D435" authorId="0" shapeId="0">
      <text>
        <r>
          <rPr>
            <sz val="8"/>
            <color indexed="81"/>
            <rFont val="Tahoma"/>
            <family val="2"/>
          </rPr>
          <t>Enter appropriate data in yellow cells.  Your ending entry will be verified.</t>
        </r>
      </text>
    </comment>
    <comment ref="D448" authorId="0" shapeId="0">
      <text>
        <r>
          <rPr>
            <sz val="8"/>
            <color indexed="81"/>
            <rFont val="Tahoma"/>
            <family val="2"/>
          </rPr>
          <t>Enter appropriate data in yellow cells.  Some of your entries will be verified.</t>
        </r>
      </text>
    </comment>
    <comment ref="C477" authorId="0" shapeId="0">
      <text>
        <r>
          <rPr>
            <sz val="8"/>
            <color indexed="81"/>
            <rFont val="Tahoma"/>
            <family val="2"/>
          </rPr>
          <t>Enter appropriate data in yellow cells.  Your entries for "Totals" will be verified.</t>
        </r>
      </text>
    </comment>
    <comment ref="C496" authorId="0" shapeId="0">
      <text>
        <r>
          <rPr>
            <sz val="8"/>
            <color indexed="81"/>
            <rFont val="Tahoma"/>
            <family val="2"/>
          </rPr>
          <t>Enter appropriate data in yellow cells.  Your totals will be verified.</t>
        </r>
      </text>
    </comment>
  </commentList>
</comments>
</file>

<file path=xl/sharedStrings.xml><?xml version="1.0" encoding="utf-8"?>
<sst xmlns="http://schemas.openxmlformats.org/spreadsheetml/2006/main" count="1978" uniqueCount="507">
  <si>
    <t>Student Name:</t>
  </si>
  <si>
    <t>Class:</t>
  </si>
  <si>
    <t>General Journal</t>
  </si>
  <si>
    <t>Inv. No.</t>
  </si>
  <si>
    <t>Check</t>
  </si>
  <si>
    <t>Accounts Receivable Ledger</t>
  </si>
  <si>
    <t>Date</t>
  </si>
  <si>
    <t>Description</t>
  </si>
  <si>
    <t>Name</t>
  </si>
  <si>
    <t>or Date</t>
  </si>
  <si>
    <t>No.</t>
  </si>
  <si>
    <t>Terms</t>
  </si>
  <si>
    <t>Amount</t>
  </si>
  <si>
    <t>Accounts Payable Ledger</t>
  </si>
  <si>
    <t>Dec. 16</t>
  </si>
  <si>
    <t>2/10, n/30</t>
  </si>
  <si>
    <t>Received credit memo on returned merch.</t>
  </si>
  <si>
    <t>Dec. 15</t>
  </si>
  <si>
    <t>Trial Balance</t>
  </si>
  <si>
    <t>Purchased office supplies</t>
  </si>
  <si>
    <t>n/10 EOM</t>
  </si>
  <si>
    <t>Dec. 17</t>
  </si>
  <si>
    <t>Issued credit memo on returned merch.</t>
  </si>
  <si>
    <t>Purchased store equipment</t>
  </si>
  <si>
    <t>Dec. 21</t>
  </si>
  <si>
    <t>Received payment less discount</t>
  </si>
  <si>
    <t>Dec. 12</t>
  </si>
  <si>
    <t>Paid invoice less discount</t>
  </si>
  <si>
    <t>Paid inv. less discount and return</t>
  </si>
  <si>
    <t>Received payment less discount and return</t>
  </si>
  <si>
    <t>Sales Journal</t>
  </si>
  <si>
    <t>Cash Receipts Journal</t>
  </si>
  <si>
    <t>General Ledger</t>
  </si>
  <si>
    <t>Received merchandise and invoice</t>
  </si>
  <si>
    <t>Dec. 25</t>
  </si>
  <si>
    <t>2/10, n/60</t>
  </si>
  <si>
    <t>December 31</t>
  </si>
  <si>
    <t>Sold office supplies for cash at cost</t>
  </si>
  <si>
    <t>Inv.</t>
  </si>
  <si>
    <t>Trans.</t>
  </si>
  <si>
    <t>A/R Debit</t>
  </si>
  <si>
    <t>Sales</t>
  </si>
  <si>
    <t>Accounts</t>
  </si>
  <si>
    <t>Other</t>
  </si>
  <si>
    <t>Marge Craig</t>
  </si>
  <si>
    <t>Fireside Company</t>
  </si>
  <si>
    <t>Cash</t>
  </si>
  <si>
    <t>Account No.</t>
  </si>
  <si>
    <t>Issued check to owner for personal use</t>
  </si>
  <si>
    <t>Account Debited</t>
  </si>
  <si>
    <t>Sales Credit</t>
  </si>
  <si>
    <t>Discount</t>
  </si>
  <si>
    <t>Recv.</t>
  </si>
  <si>
    <t>Debit</t>
  </si>
  <si>
    <t>Credit</t>
  </si>
  <si>
    <t>Check issued for sales salaries</t>
  </si>
  <si>
    <t>Dec. 6</t>
  </si>
  <si>
    <t>Account Cr.</t>
  </si>
  <si>
    <t>Explanation</t>
  </si>
  <si>
    <t>Dec. 4</t>
  </si>
  <si>
    <t>Accounts Payable-Fireside Company</t>
  </si>
  <si>
    <t>Item</t>
  </si>
  <si>
    <t>no.</t>
  </si>
  <si>
    <t>Balance</t>
  </si>
  <si>
    <t>Issued check for electric bill</t>
  </si>
  <si>
    <t>Dec. 2</t>
  </si>
  <si>
    <t>Invoice 11/23</t>
  </si>
  <si>
    <t>SJ3</t>
  </si>
  <si>
    <t>Nov. 28</t>
  </si>
  <si>
    <t>Nov. 30</t>
  </si>
  <si>
    <t>Accounts receivable</t>
  </si>
  <si>
    <t>Cash sales</t>
  </si>
  <si>
    <t>GJ3</t>
  </si>
  <si>
    <t>Dec.4</t>
  </si>
  <si>
    <t>GJ2</t>
  </si>
  <si>
    <t>Dec. 31</t>
  </si>
  <si>
    <t>CRJ</t>
  </si>
  <si>
    <t>Merchandise inventory</t>
  </si>
  <si>
    <t>Invoice 12/6</t>
  </si>
  <si>
    <t>Sales Returns and Allowances</t>
  </si>
  <si>
    <t>CR5</t>
  </si>
  <si>
    <t>CD5</t>
  </si>
  <si>
    <t>CDJ</t>
  </si>
  <si>
    <t>Office supplies</t>
  </si>
  <si>
    <t>Check figure: Trial balance totals</t>
  </si>
  <si>
    <t>Invoice 12/12</t>
  </si>
  <si>
    <t xml:space="preserve">  Accounts Receivable-Marge Craig</t>
  </si>
  <si>
    <t>Store supplies</t>
  </si>
  <si>
    <t>Totals</t>
  </si>
  <si>
    <t>Invoice 12/15</t>
  </si>
  <si>
    <t>Store equipment</t>
  </si>
  <si>
    <t>Office Supplies</t>
  </si>
  <si>
    <t>Sold supplies</t>
  </si>
  <si>
    <t>Accounts Receivable</t>
  </si>
  <si>
    <t>Accumulated depreciation, store equipment</t>
  </si>
  <si>
    <t>Accounts payable</t>
  </si>
  <si>
    <t>SJ4</t>
  </si>
  <si>
    <t>Dec. 5</t>
  </si>
  <si>
    <t>PJ3</t>
  </si>
  <si>
    <t>Purchases Journal</t>
  </si>
  <si>
    <t xml:space="preserve">  Office Supplies</t>
  </si>
  <si>
    <t>SJ6</t>
  </si>
  <si>
    <t>PJ6</t>
  </si>
  <si>
    <t>Dec. 9</t>
  </si>
  <si>
    <t>Office</t>
  </si>
  <si>
    <t>CR6</t>
  </si>
  <si>
    <t>GJ5</t>
  </si>
  <si>
    <t>GJ6</t>
  </si>
  <si>
    <t>Sales returns and allowances</t>
  </si>
  <si>
    <t>Payable</t>
  </si>
  <si>
    <t>Purchases</t>
  </si>
  <si>
    <t>Supplies</t>
  </si>
  <si>
    <t>PJ7</t>
  </si>
  <si>
    <t>SJ</t>
  </si>
  <si>
    <t>Sales discounts</t>
  </si>
  <si>
    <t>Account</t>
  </si>
  <si>
    <t>Cash Disbursements Journal</t>
  </si>
  <si>
    <t>12/2</t>
  </si>
  <si>
    <t>12/3</t>
  </si>
  <si>
    <t>Accts.</t>
  </si>
  <si>
    <t>12/15</t>
  </si>
  <si>
    <t>Pay.</t>
  </si>
  <si>
    <t>Merchandise Inventory</t>
  </si>
  <si>
    <t>Sales salaries expense</t>
  </si>
  <si>
    <t>Payee</t>
  </si>
  <si>
    <t>Debited</t>
  </si>
  <si>
    <t>Nov. 23</t>
  </si>
  <si>
    <t>Rent expense</t>
  </si>
  <si>
    <t>12/16</t>
  </si>
  <si>
    <t>Omni Realty Co.</t>
  </si>
  <si>
    <t>Rent Expense</t>
  </si>
  <si>
    <t>CR3</t>
  </si>
  <si>
    <t>PJ5</t>
  </si>
  <si>
    <t>Utilities expense</t>
  </si>
  <si>
    <t>12/21</t>
  </si>
  <si>
    <t>SJ7</t>
  </si>
  <si>
    <t>CD8</t>
  </si>
  <si>
    <t>12/25</t>
  </si>
  <si>
    <t>PJ8</t>
  </si>
  <si>
    <t>Sales Salaries Exp.</t>
  </si>
  <si>
    <t>SJ5</t>
  </si>
  <si>
    <t>Utilities Expense</t>
  </si>
  <si>
    <t>PJ2</t>
  </si>
  <si>
    <t>Dec. 18</t>
  </si>
  <si>
    <t>CR7</t>
  </si>
  <si>
    <t>CD6</t>
  </si>
  <si>
    <t>PJ4</t>
  </si>
  <si>
    <t>CR8</t>
  </si>
  <si>
    <t>GJ4</t>
  </si>
  <si>
    <t>CD9</t>
  </si>
  <si>
    <t>Store Supplies</t>
  </si>
  <si>
    <t>Store Equipment</t>
  </si>
  <si>
    <t>Schedule of Accounts Receivable</t>
  </si>
  <si>
    <t>Accumulated Depr. - Store Equipment</t>
  </si>
  <si>
    <t>Total accounts receivable</t>
  </si>
  <si>
    <t>Accounts Payable</t>
  </si>
  <si>
    <t>Schedule of Accounts Payable</t>
  </si>
  <si>
    <t>PJ</t>
  </si>
  <si>
    <t>Total accounts payable</t>
  </si>
  <si>
    <t>Dec. 30</t>
  </si>
  <si>
    <t>CD10</t>
  </si>
  <si>
    <t>Sales Discounts</t>
  </si>
  <si>
    <t>Sales Salaries Expense</t>
  </si>
  <si>
    <t>CD7</t>
  </si>
  <si>
    <t>CD11</t>
  </si>
  <si>
    <t>CD4</t>
  </si>
  <si>
    <t>CD12</t>
  </si>
  <si>
    <t>Cost of Goods</t>
  </si>
  <si>
    <t>Sold Debit</t>
  </si>
  <si>
    <t>Inventory Credit</t>
  </si>
  <si>
    <t>Date of</t>
  </si>
  <si>
    <t>Invoice</t>
  </si>
  <si>
    <t>Inventory</t>
  </si>
  <si>
    <t>Cost of Goods Sold</t>
  </si>
  <si>
    <t>Cost of goods sold</t>
  </si>
  <si>
    <t xml:space="preserve">  Inventory</t>
  </si>
  <si>
    <t>BISHOP COMPANY</t>
  </si>
  <si>
    <t>Mar. 1</t>
  </si>
  <si>
    <t>2/15, n/30</t>
  </si>
  <si>
    <t>Mar. 3</t>
  </si>
  <si>
    <t>Borrowed on long-term note payable</t>
  </si>
  <si>
    <t>Purchased office equipment</t>
  </si>
  <si>
    <t>Mar. 9</t>
  </si>
  <si>
    <t>Mar. 13</t>
  </si>
  <si>
    <t>March 31</t>
  </si>
  <si>
    <t>Purchased store supplies</t>
  </si>
  <si>
    <t>Mar. 16</t>
  </si>
  <si>
    <t>Mar. 2</t>
  </si>
  <si>
    <t>Mar. 17</t>
  </si>
  <si>
    <t>Mar. 6</t>
  </si>
  <si>
    <t>L.T. Notes Pay.</t>
  </si>
  <si>
    <t>Note to bank</t>
  </si>
  <si>
    <t>Mar. 10</t>
  </si>
  <si>
    <t>Paid inv. less discount and credit memo</t>
  </si>
  <si>
    <t>Invoice, 3/2</t>
  </si>
  <si>
    <t>Invoice, 3/3</t>
  </si>
  <si>
    <t xml:space="preserve">  Office Equipment</t>
  </si>
  <si>
    <t>Total</t>
  </si>
  <si>
    <t>Invoice, 3/10</t>
  </si>
  <si>
    <t>Office equipment</t>
  </si>
  <si>
    <t>Cash sales for second half of month (cost $16,820)</t>
  </si>
  <si>
    <t>Long-term notes payable</t>
  </si>
  <si>
    <t>Mar. 5</t>
  </si>
  <si>
    <t>SJ2</t>
  </si>
  <si>
    <t>CD2</t>
  </si>
  <si>
    <t>Mar. 31</t>
  </si>
  <si>
    <t>3/3</t>
  </si>
  <si>
    <t>3/9</t>
  </si>
  <si>
    <t>3/13</t>
  </si>
  <si>
    <t>CR4</t>
  </si>
  <si>
    <t>3/16</t>
  </si>
  <si>
    <t>Payroll</t>
  </si>
  <si>
    <t>Mar. 14</t>
  </si>
  <si>
    <t>Office Equipment</t>
  </si>
  <si>
    <t>Long-Term Notes Payable</t>
  </si>
  <si>
    <t>CR2</t>
  </si>
  <si>
    <t>Mar. 15</t>
  </si>
  <si>
    <t>CD3</t>
  </si>
  <si>
    <t>May1</t>
  </si>
  <si>
    <t>Paid rent (80% selling space, 20% office space)</t>
  </si>
  <si>
    <t>Sold merchandise on credit (cost $4,100)</t>
  </si>
  <si>
    <t>Apr. 28</t>
  </si>
  <si>
    <t>Income Statement</t>
  </si>
  <si>
    <t>Total selling price (gross)</t>
  </si>
  <si>
    <t>Apr. 29</t>
  </si>
  <si>
    <t>Purchased merchandise on credit</t>
  </si>
  <si>
    <t>May 4</t>
  </si>
  <si>
    <t>Purchased store supplies on credit</t>
  </si>
  <si>
    <t>Purchased office supplies on credit</t>
  </si>
  <si>
    <t>?</t>
  </si>
  <si>
    <t>Paid inv. less 2 % discount and May 3 return</t>
  </si>
  <si>
    <t>Purchased office equipment on credit</t>
  </si>
  <si>
    <t>May 10</t>
  </si>
  <si>
    <t>May 2</t>
  </si>
  <si>
    <t>Check issued for office salaries</t>
  </si>
  <si>
    <t>Cash sales for first half of month (cost $38,200)</t>
  </si>
  <si>
    <t>Sold merchandise on credit (cost $1,890)</t>
  </si>
  <si>
    <t>May 5</t>
  </si>
  <si>
    <t>Sale of April 28</t>
  </si>
  <si>
    <t>May 26</t>
  </si>
  <si>
    <t>SJ86</t>
  </si>
  <si>
    <t>May 17</t>
  </si>
  <si>
    <t>PJ81</t>
  </si>
  <si>
    <t>Apr. 30</t>
  </si>
  <si>
    <t>May 14</t>
  </si>
  <si>
    <t>Sold store supplies</t>
  </si>
  <si>
    <t>CD80</t>
  </si>
  <si>
    <t>May 31</t>
  </si>
  <si>
    <t>Sale of May 2</t>
  </si>
  <si>
    <t>Sold merchandise on credit (cost $4,990)</t>
  </si>
  <si>
    <t>Sale of May 22</t>
  </si>
  <si>
    <t>May 23</t>
  </si>
  <si>
    <t>Adjusting entries</t>
  </si>
  <si>
    <t>SJ83</t>
  </si>
  <si>
    <t>CR83</t>
  </si>
  <si>
    <t>May 11</t>
  </si>
  <si>
    <t>PJ80</t>
  </si>
  <si>
    <t>Insurance Expense</t>
  </si>
  <si>
    <t>SJ84</t>
  </si>
  <si>
    <t>CD79</t>
  </si>
  <si>
    <t>Sold merchandise on credit (cost $8,230)</t>
  </si>
  <si>
    <t xml:space="preserve">  Prepaid Insurance</t>
  </si>
  <si>
    <t>JG65</t>
  </si>
  <si>
    <t>Paid April electric bill</t>
  </si>
  <si>
    <t>Store Supplies Expense</t>
  </si>
  <si>
    <t xml:space="preserve">  Store Supplies</t>
  </si>
  <si>
    <t>May 22</t>
  </si>
  <si>
    <t>Office Supplies Expense</t>
  </si>
  <si>
    <t>5/4</t>
  </si>
  <si>
    <t>n/10, EOM</t>
  </si>
  <si>
    <t>Purch.</t>
  </si>
  <si>
    <t>5/10</t>
  </si>
  <si>
    <t>Disc.</t>
  </si>
  <si>
    <t>Depreciation Expense, Store Equipment</t>
  </si>
  <si>
    <t>Cash sales for second half of month (cost $42,500)</t>
  </si>
  <si>
    <t>n/30, n/30</t>
  </si>
  <si>
    <t>GJ65</t>
  </si>
  <si>
    <t>May 3</t>
  </si>
  <si>
    <t>JG66</t>
  </si>
  <si>
    <t>5/14</t>
  </si>
  <si>
    <t>May 1</t>
  </si>
  <si>
    <t>CR81</t>
  </si>
  <si>
    <t>CD77</t>
  </si>
  <si>
    <t>Additional information:</t>
  </si>
  <si>
    <t>5/24</t>
  </si>
  <si>
    <t>PJ83</t>
  </si>
  <si>
    <t>a. Expired insurance</t>
  </si>
  <si>
    <t>5/23</t>
  </si>
  <si>
    <t>GJ66</t>
  </si>
  <si>
    <t>b. Ending store supplies inventory</t>
  </si>
  <si>
    <t>Closing entries</t>
  </si>
  <si>
    <t>c. Ending office supplies inventory</t>
  </si>
  <si>
    <t>Office Salaries Expense</t>
  </si>
  <si>
    <t>d. Estimated depreciation of store equipment</t>
  </si>
  <si>
    <t>Income Summary</t>
  </si>
  <si>
    <t>e. Estimated depreciation of office equipment</t>
  </si>
  <si>
    <t xml:space="preserve">  Sales Discounts</t>
  </si>
  <si>
    <t>SJ85</t>
  </si>
  <si>
    <t xml:space="preserve">  Sales Returns and Allowances</t>
  </si>
  <si>
    <t>CR85</t>
  </si>
  <si>
    <t>PJ78</t>
  </si>
  <si>
    <t xml:space="preserve">  Cost of Goods Sold</t>
  </si>
  <si>
    <t>PJ79</t>
  </si>
  <si>
    <t xml:space="preserve">  Depr. Expense, Office Equipment</t>
  </si>
  <si>
    <t>GJ67</t>
  </si>
  <si>
    <t xml:space="preserve">  Depr. Expense, Store Equipment</t>
  </si>
  <si>
    <t>PJ82</t>
  </si>
  <si>
    <t xml:space="preserve">  Office Salaries Expense</t>
  </si>
  <si>
    <t xml:space="preserve">  Sales Salaries Expense</t>
  </si>
  <si>
    <t>Work Sheet</t>
  </si>
  <si>
    <t xml:space="preserve">  Insurance Expense</t>
  </si>
  <si>
    <t xml:space="preserve">  Rent Expense, Office Space</t>
  </si>
  <si>
    <t>GJ70</t>
  </si>
  <si>
    <t xml:space="preserve">  Rent Expense, Selling Space</t>
  </si>
  <si>
    <t xml:space="preserve">  Office Supplies Expense</t>
  </si>
  <si>
    <t xml:space="preserve">  Store Supplies Expense</t>
  </si>
  <si>
    <t>Adjustments</t>
  </si>
  <si>
    <t>Balance Sheet</t>
  </si>
  <si>
    <t xml:space="preserve">  Utilities Expense</t>
  </si>
  <si>
    <t xml:space="preserve">  Income Summary</t>
  </si>
  <si>
    <t>CR82</t>
  </si>
  <si>
    <t>GJ69</t>
  </si>
  <si>
    <t>Prepaid insurance</t>
  </si>
  <si>
    <t>Accum. depr., office equip.</t>
  </si>
  <si>
    <t>Prepaid Insurance</t>
  </si>
  <si>
    <t>Accum. depr., store equip.</t>
  </si>
  <si>
    <t>Post-Closing Trial Balance</t>
  </si>
  <si>
    <t>GJ68</t>
  </si>
  <si>
    <t>Depr. expense, office equip.</t>
  </si>
  <si>
    <t>Depr. expense, store equip.</t>
  </si>
  <si>
    <t>Office salaries expense</t>
  </si>
  <si>
    <t>Insurance expense</t>
  </si>
  <si>
    <t>Accum. depr., office equipment</t>
  </si>
  <si>
    <t>Rent exp., office space</t>
  </si>
  <si>
    <t>Rent exp., selling space</t>
  </si>
  <si>
    <t>Accum. depr., store equipment</t>
  </si>
  <si>
    <t>Accumulated Depreciation, Office Equipment</t>
  </si>
  <si>
    <t>Office supplies expense</t>
  </si>
  <si>
    <t>Store supplies expense</t>
  </si>
  <si>
    <t>GJ72</t>
  </si>
  <si>
    <t>Accumulated Depreciation, Store Equipment</t>
  </si>
  <si>
    <t>GJ71</t>
  </si>
  <si>
    <t>Revenue:</t>
  </si>
  <si>
    <t xml:space="preserve">  Sales</t>
  </si>
  <si>
    <t xml:space="preserve">  Less: Sales discounts</t>
  </si>
  <si>
    <t xml:space="preserve">           Sales returns and allowances</t>
  </si>
  <si>
    <t>GJ75</t>
  </si>
  <si>
    <t>GJ76</t>
  </si>
  <si>
    <t xml:space="preserve">  Less: Cost of goods sold</t>
  </si>
  <si>
    <t>Gross profit on sales</t>
  </si>
  <si>
    <t>Operating expenses:</t>
  </si>
  <si>
    <t xml:space="preserve">  Selling expenses:</t>
  </si>
  <si>
    <t xml:space="preserve">    Depreciation expense, store equipment</t>
  </si>
  <si>
    <t xml:space="preserve">    Sales salaries expense</t>
  </si>
  <si>
    <t>May 29</t>
  </si>
  <si>
    <t>CD82</t>
  </si>
  <si>
    <t xml:space="preserve">    Rent expense, selling space</t>
  </si>
  <si>
    <t xml:space="preserve">    Store supplies expense</t>
  </si>
  <si>
    <t xml:space="preserve">    Total selling expenses</t>
  </si>
  <si>
    <t xml:space="preserve">  General and administrative expenses:</t>
  </si>
  <si>
    <t xml:space="preserve">    Depreciation expense, office equipment</t>
  </si>
  <si>
    <t xml:space="preserve">    Office salaries expense</t>
  </si>
  <si>
    <t xml:space="preserve">    Insurance expense</t>
  </si>
  <si>
    <t xml:space="preserve">    Rent expense, office space</t>
  </si>
  <si>
    <t xml:space="preserve">    Office supplies expense</t>
  </si>
  <si>
    <t xml:space="preserve">    Utilities expense</t>
  </si>
  <si>
    <t>GJ74</t>
  </si>
  <si>
    <t xml:space="preserve">    Total general and administrative expenses</t>
  </si>
  <si>
    <t xml:space="preserve">  Total operating expenses</t>
  </si>
  <si>
    <t>Sales Returns &amp; Allowances</t>
  </si>
  <si>
    <t>GJ73</t>
  </si>
  <si>
    <t>Depreciation Expense, Ofc. Equipment</t>
  </si>
  <si>
    <t>May 15</t>
  </si>
  <si>
    <t>CD78</t>
  </si>
  <si>
    <t>Statement of Owner's Equity</t>
  </si>
  <si>
    <t>CD83</t>
  </si>
  <si>
    <t xml:space="preserve">         Total</t>
  </si>
  <si>
    <t>Less: Withdrawals by owner</t>
  </si>
  <si>
    <t>Assets</t>
  </si>
  <si>
    <t>Current assets:</t>
  </si>
  <si>
    <t xml:space="preserve">  Cash</t>
  </si>
  <si>
    <t xml:space="preserve">  Accounts receivable</t>
  </si>
  <si>
    <t xml:space="preserve">  Merchandise inventory</t>
  </si>
  <si>
    <t xml:space="preserve">  Office supplies</t>
  </si>
  <si>
    <t xml:space="preserve">  Store supplies</t>
  </si>
  <si>
    <t>Rent Expense, Office Space</t>
  </si>
  <si>
    <t xml:space="preserve">  Prepaid insurance</t>
  </si>
  <si>
    <t xml:space="preserve">  Total current assets</t>
  </si>
  <si>
    <t>CD76</t>
  </si>
  <si>
    <t xml:space="preserve">  Office equipment</t>
  </si>
  <si>
    <t xml:space="preserve">    Less accumulated depreciation</t>
  </si>
  <si>
    <t xml:space="preserve">  Store equipment</t>
  </si>
  <si>
    <t>Rent Expense, Selling Space</t>
  </si>
  <si>
    <t>Total assets</t>
  </si>
  <si>
    <t>Liabilities</t>
  </si>
  <si>
    <t>Current liabilities:</t>
  </si>
  <si>
    <t xml:space="preserve">  Accounts payable</t>
  </si>
  <si>
    <t>Owner's Equity</t>
  </si>
  <si>
    <t>Total liabilities and equity</t>
  </si>
  <si>
    <t>CD81</t>
  </si>
  <si>
    <t>Given Data P07-05A:</t>
  </si>
  <si>
    <t>CHOI ENTERPRISES</t>
  </si>
  <si>
    <t>Hanna Seppa</t>
  </si>
  <si>
    <t>Merchandise sold (cost $4,600)</t>
  </si>
  <si>
    <t>Funk Company</t>
  </si>
  <si>
    <t>Accounts Payable-Funk Company</t>
  </si>
  <si>
    <t>KK's Supply Company</t>
  </si>
  <si>
    <t>Accounts Payable-KK's Supply Co.</t>
  </si>
  <si>
    <t>KK's Supply Co.</t>
  </si>
  <si>
    <t>Store Equip./KK's Supply Co.</t>
  </si>
  <si>
    <t>Bo Brown</t>
  </si>
  <si>
    <t xml:space="preserve">  Accounts Receivable-Bo Brown</t>
  </si>
  <si>
    <t>Crossland Company</t>
  </si>
  <si>
    <t>Crossland Co.</t>
  </si>
  <si>
    <t>Sold merchandise on credit (cost $600)</t>
  </si>
  <si>
    <t>Shilo Jones</t>
  </si>
  <si>
    <t>Purchased merchandise and invoice</t>
  </si>
  <si>
    <t>Ken Choi</t>
  </si>
  <si>
    <t>Ken Choi, Withdrawals</t>
  </si>
  <si>
    <t>Jamie Inman</t>
  </si>
  <si>
    <t>Access Electric Company</t>
  </si>
  <si>
    <t>Cash sales for last half of month (cost $11,200)</t>
  </si>
  <si>
    <t>Ken Choi, Capital</t>
  </si>
  <si>
    <t>COGS</t>
  </si>
  <si>
    <t>Inv. Credit</t>
  </si>
  <si>
    <t>Ken Choi, Withdr.</t>
  </si>
  <si>
    <t>Access Elec. Co.</t>
  </si>
  <si>
    <t>Problem 07-05A</t>
  </si>
  <si>
    <t>Given Data P07-06A:</t>
  </si>
  <si>
    <t>Soy Industries</t>
  </si>
  <si>
    <t>Min Cho</t>
  </si>
  <si>
    <t>Merchandise sold (cost $7,900)</t>
  </si>
  <si>
    <t>Stacy Company</t>
  </si>
  <si>
    <t>Store Supplies/Stacy Co.</t>
  </si>
  <si>
    <t>Lance Snow</t>
  </si>
  <si>
    <t>Federal Bank</t>
  </si>
  <si>
    <t>Taylor Few</t>
  </si>
  <si>
    <t>Sold merchandise (cost $2,300)</t>
  </si>
  <si>
    <t>Purchase merchandise</t>
  </si>
  <si>
    <t>JW Company</t>
  </si>
  <si>
    <t>Accounts Payable-JW Co.</t>
  </si>
  <si>
    <t>The JW Company</t>
  </si>
  <si>
    <t>The JW Co.</t>
  </si>
  <si>
    <t>Cash sales for first half of month (cost $138,000)</t>
  </si>
  <si>
    <t>Tells Supply</t>
  </si>
  <si>
    <t>Accounts Payable-Tells Supply</t>
  </si>
  <si>
    <t>Office Equip./Tells Supply</t>
  </si>
  <si>
    <t>Merchandise sold (cost $6,220)</t>
  </si>
  <si>
    <t>Merchandise sold (cost $2,280)</t>
  </si>
  <si>
    <t>Acct. Rec.</t>
  </si>
  <si>
    <t>Sales Cr.</t>
  </si>
  <si>
    <t>Beginning balance</t>
  </si>
  <si>
    <t>M. Bishop, Capital</t>
  </si>
  <si>
    <t>M.Bishop, Capital</t>
  </si>
  <si>
    <t>Trial Balance (Unadjusted)</t>
  </si>
  <si>
    <t>Problem 07-06A</t>
  </si>
  <si>
    <t>Given Data P07C:</t>
  </si>
  <si>
    <t>COLO COMPANY</t>
  </si>
  <si>
    <t>S&amp;P Management Co.</t>
  </si>
  <si>
    <t>S&amp;P Mgmt. Co.</t>
  </si>
  <si>
    <t>Hensel Company</t>
  </si>
  <si>
    <t>Knox, Inc.</t>
  </si>
  <si>
    <t xml:space="preserve">  Accounts Receivable-Knox, Inc.</t>
  </si>
  <si>
    <t>Peyton Products</t>
  </si>
  <si>
    <t>Accounts Payable-Peyton Products</t>
  </si>
  <si>
    <t>Gear Supply Co.</t>
  </si>
  <si>
    <t>Store Supp./Gear Supp.</t>
  </si>
  <si>
    <t>Off. Equip./Gear Supp.</t>
  </si>
  <si>
    <t>Garcia, Inc.</t>
  </si>
  <si>
    <t>Lee Services</t>
  </si>
  <si>
    <t>Fink Corp.</t>
  </si>
  <si>
    <t>Crane Corp.</t>
  </si>
  <si>
    <t>Perennial Power</t>
  </si>
  <si>
    <t>Jenny Colo</t>
  </si>
  <si>
    <t>J. Colo, Withdrawals</t>
  </si>
  <si>
    <t>Accounts Payable-Gear Supply Co.</t>
  </si>
  <si>
    <t>Depreciation Expense, Office Equip.</t>
  </si>
  <si>
    <t xml:space="preserve">  Accumulated Depr., Office Equip.</t>
  </si>
  <si>
    <t>Depreciation Expense, Store Equip.</t>
  </si>
  <si>
    <t xml:space="preserve">  Accumulated Depr., Store Equip.</t>
  </si>
  <si>
    <t>Jenny Colo, Withdrawals</t>
  </si>
  <si>
    <t>Jenny Colo, Capital</t>
  </si>
  <si>
    <t>For Month Ended May 31, 2005</t>
  </si>
  <si>
    <t xml:space="preserve">  J. Colo, Capital</t>
  </si>
  <si>
    <t>J. Colo, Capital</t>
  </si>
  <si>
    <t xml:space="preserve">  J. Colo, Withdrawals</t>
  </si>
  <si>
    <t>Unadjusted</t>
  </si>
  <si>
    <t>Income</t>
  </si>
  <si>
    <t>Statement</t>
  </si>
  <si>
    <t>or Statement</t>
  </si>
  <si>
    <t>of Owner's Equity</t>
  </si>
  <si>
    <t xml:space="preserve">  May 1-15</t>
  </si>
  <si>
    <t xml:space="preserve">  May 16-31</t>
  </si>
  <si>
    <t xml:space="preserve">Cash sales, </t>
  </si>
  <si>
    <t xml:space="preserve">Cash Sales, </t>
  </si>
  <si>
    <t xml:space="preserve">Rent Exp., Selling </t>
  </si>
  <si>
    <t xml:space="preserve">Rent Exp., Office </t>
  </si>
  <si>
    <t>Office Salaries Exp.</t>
  </si>
  <si>
    <t>Utilities Exp.</t>
  </si>
  <si>
    <t>Net income</t>
  </si>
  <si>
    <t>Plus:  Net income</t>
  </si>
  <si>
    <t xml:space="preserve">  Net sales</t>
  </si>
  <si>
    <t>Jenny Colo, Capital, April 30, 2005</t>
  </si>
  <si>
    <t>Jenny Colo, Capital, May 31, 2005</t>
  </si>
  <si>
    <t>Plant assets:</t>
  </si>
  <si>
    <t xml:space="preserve">  Total plant assets</t>
  </si>
  <si>
    <t>Problem 07C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</si>
</sst>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mmmm\ d\,\ yyyy"/>
    <numFmt numFmtId="167" formatCode="_(* #,##0_);_(* \(#,##0\);_(* &quot;-&quot;??_);_(@_)"/>
    <numFmt numFmtId="169" formatCode="_(&quot;$&quot;* #,##0_);_(&quot;$&quot;* \(#,##0\);_(&quot;$&quot;* &quot;-&quot;??_);_(@_)"/>
    <numFmt numFmtId="170" formatCode="mmm\ d"/>
    <numFmt numFmtId="173" formatCode="0_)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sz val="8"/>
      <color indexed="10"/>
      <name val="Arial"/>
      <family val="2"/>
    </font>
    <font>
      <sz val="7"/>
      <name val="Arial"/>
      <family val="2"/>
    </font>
    <font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44"/>
      </bottom>
      <diagonal/>
    </border>
    <border>
      <left/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thin">
        <color indexed="64"/>
      </top>
      <bottom/>
      <diagonal/>
    </border>
    <border>
      <left style="hair">
        <color indexed="44"/>
      </left>
      <right/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/>
      <diagonal/>
    </border>
    <border>
      <left style="hair">
        <color indexed="44"/>
      </left>
      <right style="hair">
        <color indexed="44"/>
      </right>
      <top/>
      <bottom/>
      <diagonal/>
    </border>
    <border>
      <left style="hair">
        <color indexed="44"/>
      </left>
      <right style="hair">
        <color indexed="44"/>
      </right>
      <top style="thin">
        <color indexed="64"/>
      </top>
      <bottom style="hair">
        <color indexed="44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 style="hair">
        <color indexed="44"/>
      </top>
      <bottom style="hair">
        <color indexed="44"/>
      </bottom>
      <diagonal/>
    </border>
    <border>
      <left style="hair">
        <color indexed="4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hair">
        <color indexed="44"/>
      </left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 style="hair">
        <color indexed="44"/>
      </right>
      <top/>
      <bottom style="thin">
        <color indexed="64"/>
      </bottom>
      <diagonal/>
    </border>
    <border>
      <left style="hair">
        <color indexed="44"/>
      </left>
      <right style="hair">
        <color indexed="44"/>
      </right>
      <top/>
      <bottom style="double">
        <color indexed="64"/>
      </bottom>
      <diagonal/>
    </border>
    <border>
      <left style="hair">
        <color indexed="44"/>
      </left>
      <right/>
      <top/>
      <bottom style="double">
        <color indexed="64"/>
      </bottom>
      <diagonal/>
    </border>
    <border>
      <left/>
      <right/>
      <top/>
      <bottom style="hair">
        <color indexed="44"/>
      </bottom>
      <diagonal/>
    </border>
    <border>
      <left style="hair">
        <color indexed="44"/>
      </left>
      <right style="hair">
        <color indexed="44"/>
      </right>
      <top/>
      <bottom style="hair">
        <color indexed="44"/>
      </bottom>
      <diagonal/>
    </border>
    <border>
      <left style="hair">
        <color indexed="44"/>
      </left>
      <right/>
      <top/>
      <bottom style="hair">
        <color indexed="44"/>
      </bottom>
      <diagonal/>
    </border>
    <border>
      <left/>
      <right/>
      <top style="hair">
        <color indexed="44"/>
      </top>
      <bottom style="thin">
        <color indexed="64"/>
      </bottom>
      <diagonal/>
    </border>
    <border>
      <left style="hair">
        <color indexed="44"/>
      </left>
      <right style="hair">
        <color indexed="44"/>
      </right>
      <top style="hair">
        <color indexed="44"/>
      </top>
      <bottom style="thin">
        <color indexed="64"/>
      </bottom>
      <diagonal/>
    </border>
    <border>
      <left style="hair">
        <color indexed="44"/>
      </left>
      <right/>
      <top style="hair">
        <color indexed="4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44"/>
      </left>
      <right style="hair">
        <color indexed="4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hair">
        <color indexed="44"/>
      </top>
      <bottom/>
      <diagonal/>
    </border>
    <border>
      <left style="hair">
        <color indexed="44"/>
      </left>
      <right style="hair">
        <color indexed="44"/>
      </right>
      <top style="hair">
        <color indexed="44"/>
      </top>
      <bottom/>
      <diagonal/>
    </border>
    <border>
      <left style="hair">
        <color indexed="44"/>
      </left>
      <right/>
      <top style="hair">
        <color indexed="44"/>
      </top>
      <bottom/>
      <diagonal/>
    </border>
    <border>
      <left style="hair">
        <color indexed="44"/>
      </left>
      <right/>
      <top style="thin">
        <color indexed="64"/>
      </top>
      <bottom style="hair">
        <color indexed="4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48">
    <xf numFmtId="0" fontId="0" fillId="0" borderId="0" xfId="0"/>
    <xf numFmtId="0" fontId="3" fillId="0" borderId="0" xfId="0" applyFont="1"/>
    <xf numFmtId="0" fontId="4" fillId="0" borderId="0" xfId="0" applyFont="1" applyBorder="1" applyAlignment="1" applyProtection="1">
      <alignment horizontal="right"/>
    </xf>
    <xf numFmtId="0" fontId="5" fillId="0" borderId="0" xfId="0" applyFont="1" applyProtection="1"/>
    <xf numFmtId="0" fontId="4" fillId="0" borderId="0" xfId="0" applyFont="1" applyProtection="1"/>
    <xf numFmtId="0" fontId="5" fillId="0" borderId="0" xfId="0" quotePrefix="1" applyFont="1" applyBorder="1" applyAlignment="1" applyProtection="1">
      <alignment horizontal="left"/>
    </xf>
    <xf numFmtId="0" fontId="7" fillId="0" borderId="0" xfId="0" applyFont="1"/>
    <xf numFmtId="0" fontId="7" fillId="0" borderId="0" xfId="0" applyFont="1" applyProtection="1"/>
    <xf numFmtId="0" fontId="4" fillId="0" borderId="0" xfId="0" applyFont="1"/>
    <xf numFmtId="3" fontId="7" fillId="0" borderId="0" xfId="0" applyNumberFormat="1" applyFont="1" applyProtection="1"/>
    <xf numFmtId="1" fontId="4" fillId="0" borderId="0" xfId="0" applyNumberFormat="1" applyFont="1" applyBorder="1" applyAlignment="1"/>
    <xf numFmtId="1" fontId="4" fillId="0" borderId="0" xfId="0" applyNumberFormat="1" applyFont="1" applyBorder="1" applyAlignment="1" applyProtection="1"/>
    <xf numFmtId="0" fontId="2" fillId="0" borderId="0" xfId="0" applyFont="1" applyProtection="1"/>
    <xf numFmtId="37" fontId="4" fillId="0" borderId="0" xfId="0" applyNumberFormat="1" applyFont="1"/>
    <xf numFmtId="169" fontId="0" fillId="0" borderId="0" xfId="0" applyNumberFormat="1"/>
    <xf numFmtId="0" fontId="3" fillId="0" borderId="0" xfId="0" applyFont="1" applyAlignment="1" applyProtection="1">
      <alignment horizontal="center"/>
    </xf>
    <xf numFmtId="37" fontId="3" fillId="0" borderId="0" xfId="0" applyNumberFormat="1" applyFont="1" applyProtection="1"/>
    <xf numFmtId="0" fontId="3" fillId="0" borderId="0" xfId="0" applyFont="1" applyProtection="1"/>
    <xf numFmtId="1" fontId="3" fillId="0" borderId="0" xfId="1" applyNumberFormat="1" applyFont="1" applyBorder="1" applyAlignment="1" applyProtection="1"/>
    <xf numFmtId="1" fontId="3" fillId="0" borderId="0" xfId="0" applyNumberFormat="1" applyFont="1" applyBorder="1" applyAlignment="1" applyProtection="1"/>
    <xf numFmtId="0" fontId="3" fillId="0" borderId="0" xfId="0" applyFont="1" applyBorder="1" applyAlignment="1" applyProtection="1"/>
    <xf numFmtId="0" fontId="3" fillId="0" borderId="0" xfId="0" applyFont="1" applyBorder="1" applyAlignment="1" applyProtection="1">
      <alignment horizontal="center"/>
    </xf>
    <xf numFmtId="37" fontId="3" fillId="0" borderId="0" xfId="0" applyNumberFormat="1" applyFont="1" applyBorder="1" applyProtection="1"/>
    <xf numFmtId="0" fontId="4" fillId="0" borderId="0" xfId="0" applyFont="1" applyBorder="1"/>
    <xf numFmtId="0" fontId="7" fillId="0" borderId="0" xfId="0" applyFont="1" applyAlignment="1" applyProtection="1">
      <alignment horizontal="centerContinuous"/>
    </xf>
    <xf numFmtId="0" fontId="7" fillId="0" borderId="0" xfId="0" applyFont="1" applyAlignment="1" applyProtection="1">
      <alignment horizontal="center"/>
    </xf>
    <xf numFmtId="37" fontId="7" fillId="0" borderId="0" xfId="0" applyNumberFormat="1" applyFont="1" applyProtection="1"/>
    <xf numFmtId="1" fontId="7" fillId="0" borderId="0" xfId="0" applyNumberFormat="1" applyFont="1" applyBorder="1" applyAlignment="1" applyProtection="1"/>
    <xf numFmtId="1" fontId="7" fillId="0" borderId="0" xfId="1" applyNumberFormat="1" applyFont="1" applyBorder="1" applyAlignment="1" applyProtection="1"/>
    <xf numFmtId="0" fontId="7" fillId="0" borderId="0" xfId="0" applyFont="1" applyAlignment="1" applyProtection="1"/>
    <xf numFmtId="0" fontId="7" fillId="0" borderId="0" xfId="0" applyFont="1" applyBorder="1" applyAlignment="1" applyProtection="1"/>
    <xf numFmtId="0" fontId="7" fillId="0" borderId="0" xfId="0" applyFont="1" applyBorder="1" applyAlignment="1" applyProtection="1">
      <alignment horizontal="center"/>
    </xf>
    <xf numFmtId="37" fontId="7" fillId="0" borderId="0" xfId="0" applyNumberFormat="1" applyFont="1" applyBorder="1" applyProtection="1"/>
    <xf numFmtId="0" fontId="1" fillId="2" borderId="0" xfId="0" applyFont="1" applyFill="1" applyAlignment="1" applyProtection="1">
      <alignment horizontal="centerContinuous"/>
    </xf>
    <xf numFmtId="0" fontId="4" fillId="2" borderId="0" xfId="0" applyFont="1" applyFill="1" applyAlignment="1">
      <alignment horizontal="centerContinuous"/>
    </xf>
    <xf numFmtId="0" fontId="4" fillId="2" borderId="0" xfId="0" applyFont="1" applyFill="1"/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67" fontId="4" fillId="2" borderId="0" xfId="1" applyNumberFormat="1" applyFont="1" applyFill="1"/>
    <xf numFmtId="169" fontId="4" fillId="2" borderId="0" xfId="2" applyNumberFormat="1" applyFont="1" applyFill="1"/>
    <xf numFmtId="167" fontId="0" fillId="2" borderId="0" xfId="1" applyNumberFormat="1" applyFont="1" applyFill="1"/>
    <xf numFmtId="6" fontId="4" fillId="2" borderId="0" xfId="2" applyNumberFormat="1" applyFont="1" applyFill="1"/>
    <xf numFmtId="0" fontId="2" fillId="2" borderId="0" xfId="0" applyFont="1" applyFill="1" applyAlignment="1">
      <alignment horizontal="centerContinuous"/>
    </xf>
    <xf numFmtId="0" fontId="2" fillId="2" borderId="0" xfId="0" applyFont="1" applyFill="1" applyAlignment="1" applyProtection="1">
      <alignment horizontal="centerContinuous"/>
    </xf>
    <xf numFmtId="0" fontId="2" fillId="2" borderId="0" xfId="0" applyFont="1" applyFill="1"/>
    <xf numFmtId="0" fontId="2" fillId="2" borderId="0" xfId="0" applyFont="1" applyFill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0" xfId="0" applyFont="1" applyFill="1" applyAlignment="1" applyProtection="1">
      <alignment horizontal="right"/>
    </xf>
    <xf numFmtId="0" fontId="2" fillId="2" borderId="0" xfId="0" applyFont="1" applyFill="1" applyAlignment="1" applyProtection="1">
      <alignment horizontal="left"/>
    </xf>
    <xf numFmtId="37" fontId="2" fillId="2" borderId="0" xfId="0" applyNumberFormat="1" applyFont="1" applyFill="1" applyProtection="1"/>
    <xf numFmtId="0" fontId="2" fillId="2" borderId="0" xfId="0" applyFont="1" applyFill="1" applyProtection="1"/>
    <xf numFmtId="37" fontId="2" fillId="2" borderId="0" xfId="0" applyNumberFormat="1" applyFont="1" applyFill="1" applyAlignment="1" applyProtection="1">
      <alignment horizontal="left"/>
    </xf>
    <xf numFmtId="37" fontId="2" fillId="2" borderId="1" xfId="0" applyNumberFormat="1" applyFont="1" applyFill="1" applyBorder="1" applyProtection="1"/>
    <xf numFmtId="37" fontId="2" fillId="2" borderId="1" xfId="0" applyNumberFormat="1" applyFont="1" applyFill="1" applyBorder="1" applyAlignment="1" applyProtection="1">
      <alignment horizontal="centerContinuous"/>
    </xf>
    <xf numFmtId="0" fontId="0" fillId="2" borderId="0" xfId="0" applyFill="1" applyAlignment="1">
      <alignment horizontal="centerContinuous"/>
    </xf>
    <xf numFmtId="0" fontId="0" fillId="2" borderId="0" xfId="0" applyFill="1"/>
    <xf numFmtId="37" fontId="2" fillId="2" borderId="0" xfId="0" applyNumberFormat="1" applyFont="1" applyFill="1" applyBorder="1" applyAlignment="1" applyProtection="1">
      <alignment horizontal="center"/>
    </xf>
    <xf numFmtId="37" fontId="2" fillId="2" borderId="1" xfId="0" applyNumberFormat="1" applyFont="1" applyFill="1" applyBorder="1" applyAlignment="1" applyProtection="1">
      <alignment horizontal="center"/>
    </xf>
    <xf numFmtId="37" fontId="2" fillId="3" borderId="0" xfId="0" applyNumberFormat="1" applyFont="1" applyFill="1" applyProtection="1"/>
    <xf numFmtId="37" fontId="2" fillId="3" borderId="1" xfId="0" applyNumberFormat="1" applyFont="1" applyFill="1" applyBorder="1" applyProtection="1"/>
    <xf numFmtId="37" fontId="2" fillId="3" borderId="2" xfId="0" applyNumberFormat="1" applyFont="1" applyFill="1" applyBorder="1" applyProtection="1"/>
    <xf numFmtId="37" fontId="2" fillId="3" borderId="3" xfId="0" applyNumberFormat="1" applyFont="1" applyFill="1" applyBorder="1" applyProtection="1"/>
    <xf numFmtId="37" fontId="2" fillId="3" borderId="4" xfId="0" applyNumberFormat="1" applyFont="1" applyFill="1" applyBorder="1" applyProtection="1"/>
    <xf numFmtId="37" fontId="2" fillId="3" borderId="5" xfId="0" applyNumberFormat="1" applyFont="1" applyFill="1" applyBorder="1" applyProtection="1"/>
    <xf numFmtId="37" fontId="2" fillId="3" borderId="6" xfId="0" applyNumberFormat="1" applyFont="1" applyFill="1" applyBorder="1" applyProtection="1"/>
    <xf numFmtId="37" fontId="2" fillId="3" borderId="7" xfId="0" applyNumberFormat="1" applyFont="1" applyFill="1" applyBorder="1" applyProtection="1"/>
    <xf numFmtId="37" fontId="2" fillId="3" borderId="8" xfId="0" applyNumberFormat="1" applyFont="1" applyFill="1" applyBorder="1" applyProtection="1"/>
    <xf numFmtId="37" fontId="2" fillId="3" borderId="9" xfId="0" applyNumberFormat="1" applyFont="1" applyFill="1" applyBorder="1" applyProtection="1"/>
    <xf numFmtId="37" fontId="2" fillId="3" borderId="10" xfId="0" applyNumberFormat="1" applyFont="1" applyFill="1" applyBorder="1" applyProtection="1"/>
    <xf numFmtId="0" fontId="11" fillId="4" borderId="0" xfId="0" applyFont="1" applyFill="1" applyBorder="1" applyAlignment="1">
      <alignment horizontal="center"/>
    </xf>
    <xf numFmtId="0" fontId="6" fillId="2" borderId="0" xfId="0" applyFont="1" applyFill="1" applyAlignment="1" applyProtection="1">
      <alignment horizontal="centerContinuous"/>
    </xf>
    <xf numFmtId="0" fontId="7" fillId="2" borderId="0" xfId="0" applyFont="1" applyFill="1" applyAlignment="1">
      <alignment horizontal="centerContinuous"/>
    </xf>
    <xf numFmtId="0" fontId="7" fillId="2" borderId="0" xfId="0" applyFont="1" applyFill="1" applyAlignment="1" applyProtection="1">
      <alignment horizontal="centerContinuous"/>
    </xf>
    <xf numFmtId="0" fontId="7" fillId="2" borderId="0" xfId="0" applyFont="1" applyFill="1"/>
    <xf numFmtId="0" fontId="7" fillId="2" borderId="0" xfId="0" applyFont="1" applyFill="1" applyAlignment="1" applyProtection="1">
      <alignment horizontal="center"/>
    </xf>
    <xf numFmtId="1" fontId="7" fillId="2" borderId="0" xfId="0" applyNumberFormat="1" applyFont="1" applyFill="1" applyBorder="1" applyAlignment="1">
      <alignment horizontal="center"/>
    </xf>
    <xf numFmtId="1" fontId="7" fillId="2" borderId="0" xfId="0" applyNumberFormat="1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left"/>
    </xf>
    <xf numFmtId="0" fontId="7" fillId="2" borderId="0" xfId="0" applyFont="1" applyFill="1" applyAlignment="1" applyProtection="1">
      <alignment horizontal="right"/>
    </xf>
    <xf numFmtId="0" fontId="7" fillId="2" borderId="0" xfId="0" applyFont="1" applyFill="1" applyAlignment="1" applyProtection="1">
      <alignment horizontal="left"/>
    </xf>
    <xf numFmtId="173" fontId="7" fillId="2" borderId="0" xfId="0" applyNumberFormat="1" applyFont="1" applyFill="1" applyAlignment="1" applyProtection="1">
      <alignment horizontal="center"/>
    </xf>
    <xf numFmtId="0" fontId="7" fillId="2" borderId="0" xfId="0" applyFont="1" applyFill="1" applyProtection="1"/>
    <xf numFmtId="39" fontId="7" fillId="2" borderId="0" xfId="0" applyNumberFormat="1" applyFont="1" applyFill="1" applyProtection="1"/>
    <xf numFmtId="37" fontId="2" fillId="2" borderId="0" xfId="0" applyNumberFormat="1" applyFont="1" applyFill="1" applyAlignment="1" applyProtection="1">
      <alignment horizontal="center"/>
    </xf>
    <xf numFmtId="39" fontId="2" fillId="2" borderId="0" xfId="0" applyNumberFormat="1" applyFont="1" applyFill="1" applyAlignment="1" applyProtection="1">
      <alignment horizontal="centerContinuous"/>
    </xf>
    <xf numFmtId="39" fontId="2" fillId="2" borderId="0" xfId="0" applyNumberFormat="1" applyFont="1" applyFill="1" applyProtection="1"/>
    <xf numFmtId="39" fontId="2" fillId="2" borderId="1" xfId="0" applyNumberFormat="1" applyFont="1" applyFill="1" applyBorder="1" applyAlignment="1" applyProtection="1">
      <alignment horizontal="center"/>
    </xf>
    <xf numFmtId="37" fontId="2" fillId="2" borderId="0" xfId="0" applyNumberFormat="1" applyFont="1" applyFill="1" applyAlignment="1" applyProtection="1">
      <alignment horizontal="right"/>
    </xf>
    <xf numFmtId="0" fontId="2" fillId="2" borderId="0" xfId="0" applyFont="1" applyFill="1" applyAlignment="1">
      <alignment horizontal="center"/>
    </xf>
    <xf numFmtId="37" fontId="2" fillId="2" borderId="0" xfId="0" applyNumberFormat="1" applyFont="1" applyFill="1"/>
    <xf numFmtId="173" fontId="2" fillId="2" borderId="0" xfId="0" applyNumberFormat="1" applyFont="1" applyFill="1" applyAlignment="1" applyProtection="1">
      <alignment horizontal="center"/>
    </xf>
    <xf numFmtId="5" fontId="2" fillId="2" borderId="0" xfId="0" applyNumberFormat="1" applyFont="1" applyFill="1" applyProtection="1"/>
    <xf numFmtId="5" fontId="2" fillId="2" borderId="1" xfId="0" applyNumberFormat="1" applyFont="1" applyFill="1" applyBorder="1" applyAlignment="1" applyProtection="1">
      <alignment horizontal="center"/>
    </xf>
    <xf numFmtId="5" fontId="2" fillId="2" borderId="1" xfId="0" applyNumberFormat="1" applyFont="1" applyFill="1" applyBorder="1" applyAlignment="1" applyProtection="1">
      <alignment horizontal="right"/>
    </xf>
    <xf numFmtId="37" fontId="2" fillId="2" borderId="1" xfId="0" applyNumberFormat="1" applyFont="1" applyFill="1" applyBorder="1" applyAlignment="1" applyProtection="1">
      <alignment horizontal="right"/>
    </xf>
    <xf numFmtId="0" fontId="2" fillId="2" borderId="0" xfId="0" quotePrefix="1" applyFont="1" applyFill="1" applyAlignment="1" applyProtection="1">
      <alignment horizontal="centerContinuous"/>
    </xf>
    <xf numFmtId="0" fontId="12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horizontal="centerContinuous"/>
    </xf>
    <xf numFmtId="0" fontId="3" fillId="2" borderId="0" xfId="0" applyFont="1" applyFill="1" applyAlignment="1">
      <alignment horizontal="centerContinuous"/>
    </xf>
    <xf numFmtId="1" fontId="3" fillId="2" borderId="0" xfId="0" applyNumberFormat="1" applyFont="1" applyFill="1" applyBorder="1" applyAlignment="1">
      <alignment horizontal="centerContinuous"/>
    </xf>
    <xf numFmtId="0" fontId="3" fillId="2" borderId="0" xfId="0" applyFont="1" applyFill="1" applyAlignment="1" applyProtection="1">
      <alignment horizontal="centerContinuous"/>
    </xf>
    <xf numFmtId="0" fontId="3" fillId="2" borderId="0" xfId="0" applyFont="1" applyFill="1"/>
    <xf numFmtId="0" fontId="3" fillId="2" borderId="0" xfId="0" applyFont="1" applyFill="1" applyAlignment="1" applyProtection="1">
      <alignment horizontal="center"/>
    </xf>
    <xf numFmtId="1" fontId="3" fillId="2" borderId="0" xfId="0" applyNumberFormat="1" applyFont="1" applyFill="1" applyBorder="1" applyAlignment="1" applyProtection="1">
      <alignment horizontal="centerContinuous"/>
    </xf>
    <xf numFmtId="0" fontId="3" fillId="2" borderId="1" xfId="0" applyFont="1" applyFill="1" applyBorder="1" applyAlignment="1" applyProtection="1">
      <alignment horizontal="center"/>
    </xf>
    <xf numFmtId="1" fontId="3" fillId="2" borderId="1" xfId="0" applyNumberFormat="1" applyFont="1" applyFill="1" applyBorder="1" applyAlignment="1" applyProtection="1">
      <alignment horizontal="centerContinuous"/>
    </xf>
    <xf numFmtId="0" fontId="3" fillId="2" borderId="1" xfId="0" applyFont="1" applyFill="1" applyBorder="1" applyAlignment="1">
      <alignment horizontal="centerContinuous"/>
    </xf>
    <xf numFmtId="0" fontId="3" fillId="2" borderId="0" xfId="0" applyFont="1" applyFill="1" applyAlignment="1" applyProtection="1">
      <alignment horizontal="right"/>
    </xf>
    <xf numFmtId="0" fontId="3" fillId="2" borderId="0" xfId="0" applyFont="1" applyFill="1" applyAlignment="1" applyProtection="1">
      <alignment horizontal="left"/>
    </xf>
    <xf numFmtId="1" fontId="3" fillId="2" borderId="0" xfId="0" applyNumberFormat="1" applyFont="1" applyFill="1" applyAlignment="1" applyProtection="1">
      <alignment horizontal="center"/>
    </xf>
    <xf numFmtId="37" fontId="3" fillId="3" borderId="0" xfId="0" applyNumberFormat="1" applyFont="1" applyFill="1" applyProtection="1"/>
    <xf numFmtId="37" fontId="3" fillId="3" borderId="4" xfId="0" applyNumberFormat="1" applyFont="1" applyFill="1" applyBorder="1" applyAlignment="1" applyProtection="1">
      <alignment horizontal="center"/>
    </xf>
    <xf numFmtId="0" fontId="3" fillId="2" borderId="0" xfId="0" applyFont="1" applyFill="1" applyProtection="1"/>
    <xf numFmtId="37" fontId="3" fillId="2" borderId="0" xfId="0" applyNumberFormat="1" applyFont="1" applyFill="1" applyAlignment="1" applyProtection="1">
      <alignment horizontal="left"/>
    </xf>
    <xf numFmtId="37" fontId="3" fillId="3" borderId="3" xfId="0" applyNumberFormat="1" applyFont="1" applyFill="1" applyBorder="1" applyProtection="1"/>
    <xf numFmtId="37" fontId="3" fillId="3" borderId="10" xfId="0" applyNumberFormat="1" applyFont="1" applyFill="1" applyBorder="1" applyAlignment="1" applyProtection="1">
      <alignment horizontal="center"/>
    </xf>
    <xf numFmtId="1" fontId="3" fillId="0" borderId="0" xfId="2" applyNumberFormat="1" applyFont="1" applyBorder="1" applyAlignment="1" applyProtection="1"/>
    <xf numFmtId="37" fontId="3" fillId="3" borderId="1" xfId="0" applyNumberFormat="1" applyFont="1" applyFill="1" applyBorder="1" applyProtection="1"/>
    <xf numFmtId="37" fontId="3" fillId="3" borderId="11" xfId="0" applyNumberFormat="1" applyFont="1" applyFill="1" applyBorder="1" applyAlignment="1" applyProtection="1">
      <alignment horizontal="center"/>
    </xf>
    <xf numFmtId="37" fontId="3" fillId="3" borderId="12" xfId="0" applyNumberFormat="1" applyFont="1" applyFill="1" applyBorder="1" applyProtection="1"/>
    <xf numFmtId="37" fontId="3" fillId="3" borderId="13" xfId="0" applyNumberFormat="1" applyFont="1" applyFill="1" applyBorder="1" applyAlignment="1" applyProtection="1">
      <alignment horizontal="center"/>
    </xf>
    <xf numFmtId="0" fontId="13" fillId="4" borderId="0" xfId="0" applyFont="1" applyFill="1" applyBorder="1" applyAlignment="1">
      <alignment horizontal="center"/>
    </xf>
    <xf numFmtId="0" fontId="3" fillId="2" borderId="0" xfId="0" quotePrefix="1" applyFont="1" applyFill="1" applyAlignment="1" applyProtection="1">
      <alignment horizontal="center"/>
    </xf>
    <xf numFmtId="37" fontId="3" fillId="3" borderId="6" xfId="0" applyNumberFormat="1" applyFont="1" applyFill="1" applyBorder="1" applyProtection="1"/>
    <xf numFmtId="37" fontId="3" fillId="3" borderId="4" xfId="0" applyNumberFormat="1" applyFont="1" applyFill="1" applyBorder="1" applyProtection="1"/>
    <xf numFmtId="37" fontId="3" fillId="3" borderId="9" xfId="0" applyNumberFormat="1" applyFont="1" applyFill="1" applyBorder="1" applyProtection="1"/>
    <xf numFmtId="37" fontId="3" fillId="3" borderId="10" xfId="0" applyNumberFormat="1" applyFont="1" applyFill="1" applyBorder="1" applyProtection="1"/>
    <xf numFmtId="37" fontId="3" fillId="3" borderId="14" xfId="0" applyNumberFormat="1" applyFont="1" applyFill="1" applyBorder="1" applyProtection="1"/>
    <xf numFmtId="37" fontId="3" fillId="3" borderId="5" xfId="0" applyNumberFormat="1" applyFont="1" applyFill="1" applyBorder="1" applyProtection="1"/>
    <xf numFmtId="37" fontId="3" fillId="3" borderId="15" xfId="0" applyNumberFormat="1" applyFont="1" applyFill="1" applyBorder="1" applyProtection="1"/>
    <xf numFmtId="37" fontId="3" fillId="3" borderId="16" xfId="0" applyNumberFormat="1" applyFont="1" applyFill="1" applyBorder="1" applyProtection="1"/>
    <xf numFmtId="37" fontId="7" fillId="3" borderId="0" xfId="0" applyNumberFormat="1" applyFont="1" applyFill="1" applyProtection="1"/>
    <xf numFmtId="37" fontId="7" fillId="3" borderId="1" xfId="0" applyNumberFormat="1" applyFont="1" applyFill="1" applyBorder="1" applyProtection="1"/>
    <xf numFmtId="37" fontId="7" fillId="3" borderId="12" xfId="0" applyNumberFormat="1" applyFont="1" applyFill="1" applyBorder="1" applyProtection="1"/>
    <xf numFmtId="37" fontId="7" fillId="3" borderId="0" xfId="0" applyNumberFormat="1" applyFont="1" applyFill="1" applyBorder="1" applyProtection="1"/>
    <xf numFmtId="37" fontId="7" fillId="3" borderId="3" xfId="0" applyNumberFormat="1" applyFont="1" applyFill="1" applyBorder="1" applyProtection="1"/>
    <xf numFmtId="37" fontId="7" fillId="3" borderId="4" xfId="0" applyNumberFormat="1" applyFont="1" applyFill="1" applyBorder="1" applyProtection="1"/>
    <xf numFmtId="37" fontId="7" fillId="3" borderId="10" xfId="0" applyNumberFormat="1" applyFont="1" applyFill="1" applyBorder="1" applyProtection="1"/>
    <xf numFmtId="37" fontId="7" fillId="3" borderId="5" xfId="0" applyNumberFormat="1" applyFont="1" applyFill="1" applyBorder="1" applyProtection="1"/>
    <xf numFmtId="37" fontId="7" fillId="3" borderId="16" xfId="0" applyNumberFormat="1" applyFont="1" applyFill="1" applyBorder="1" applyProtection="1"/>
    <xf numFmtId="37" fontId="7" fillId="3" borderId="6" xfId="0" applyNumberFormat="1" applyFont="1" applyFill="1" applyBorder="1" applyProtection="1"/>
    <xf numFmtId="37" fontId="7" fillId="3" borderId="9" xfId="0" applyNumberFormat="1" applyFont="1" applyFill="1" applyBorder="1" applyProtection="1"/>
    <xf numFmtId="37" fontId="7" fillId="3" borderId="14" xfId="0" applyNumberFormat="1" applyFont="1" applyFill="1" applyBorder="1" applyProtection="1"/>
    <xf numFmtId="37" fontId="7" fillId="3" borderId="15" xfId="0" applyNumberFormat="1" applyFont="1" applyFill="1" applyBorder="1" applyProtection="1"/>
    <xf numFmtId="37" fontId="7" fillId="3" borderId="10" xfId="0" applyNumberFormat="1" applyFont="1" applyFill="1" applyBorder="1" applyAlignment="1" applyProtection="1">
      <alignment horizontal="centerContinuous"/>
    </xf>
    <xf numFmtId="37" fontId="7" fillId="3" borderId="5" xfId="0" applyNumberFormat="1" applyFont="1" applyFill="1" applyBorder="1" applyAlignment="1" applyProtection="1">
      <alignment horizontal="centerContinuous"/>
    </xf>
    <xf numFmtId="37" fontId="7" fillId="3" borderId="13" xfId="0" applyNumberFormat="1" applyFont="1" applyFill="1" applyBorder="1" applyAlignment="1" applyProtection="1">
      <alignment horizontal="centerContinuous"/>
    </xf>
    <xf numFmtId="0" fontId="11" fillId="4" borderId="0" xfId="0" applyFont="1" applyFill="1" applyAlignment="1">
      <alignment horizontal="center"/>
    </xf>
    <xf numFmtId="37" fontId="2" fillId="3" borderId="0" xfId="0" applyNumberFormat="1" applyFont="1" applyFill="1"/>
    <xf numFmtId="37" fontId="2" fillId="3" borderId="6" xfId="0" applyNumberFormat="1" applyFont="1" applyFill="1" applyBorder="1"/>
    <xf numFmtId="37" fontId="2" fillId="3" borderId="7" xfId="0" applyNumberFormat="1" applyFont="1" applyFill="1" applyBorder="1"/>
    <xf numFmtId="0" fontId="0" fillId="3" borderId="3" xfId="0" applyFill="1" applyBorder="1"/>
    <xf numFmtId="0" fontId="0" fillId="3" borderId="7" xfId="0" applyFill="1" applyBorder="1"/>
    <xf numFmtId="0" fontId="5" fillId="2" borderId="0" xfId="0" applyFont="1" applyFill="1" applyAlignment="1" applyProtection="1">
      <alignment horizontal="left"/>
    </xf>
    <xf numFmtId="37" fontId="5" fillId="2" borderId="0" xfId="0" applyNumberFormat="1" applyFont="1" applyFill="1" applyProtection="1"/>
    <xf numFmtId="0" fontId="5" fillId="0" borderId="0" xfId="0" applyFont="1"/>
    <xf numFmtId="6" fontId="2" fillId="3" borderId="0" xfId="2" applyNumberFormat="1" applyFont="1" applyFill="1" applyProtection="1"/>
    <xf numFmtId="6" fontId="2" fillId="3" borderId="12" xfId="2" applyNumberFormat="1" applyFont="1" applyFill="1" applyBorder="1" applyProtection="1"/>
    <xf numFmtId="6" fontId="2" fillId="3" borderId="10" xfId="2" applyNumberFormat="1" applyFont="1" applyFill="1" applyBorder="1" applyProtection="1"/>
    <xf numFmtId="0" fontId="0" fillId="3" borderId="10" xfId="0" applyFill="1" applyBorder="1"/>
    <xf numFmtId="6" fontId="2" fillId="3" borderId="16" xfId="2" applyNumberFormat="1" applyFont="1" applyFill="1" applyBorder="1" applyProtection="1"/>
    <xf numFmtId="38" fontId="2" fillId="3" borderId="1" xfId="1" applyNumberFormat="1" applyFont="1" applyFill="1" applyBorder="1" applyProtection="1"/>
    <xf numFmtId="5" fontId="2" fillId="3" borderId="12" xfId="0" applyNumberFormat="1" applyFont="1" applyFill="1" applyBorder="1" applyProtection="1"/>
    <xf numFmtId="6" fontId="2" fillId="3" borderId="17" xfId="2" applyNumberFormat="1" applyFont="1" applyFill="1" applyBorder="1" applyProtection="1"/>
    <xf numFmtId="0" fontId="13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0" fillId="2" borderId="0" xfId="0" applyFill="1" applyBorder="1" applyAlignment="1">
      <alignment horizontal="center"/>
    </xf>
    <xf numFmtId="167" fontId="4" fillId="2" borderId="0" xfId="1" applyNumberFormat="1" applyFont="1" applyFill="1" applyBorder="1" applyAlignment="1">
      <alignment horizontal="center"/>
    </xf>
    <xf numFmtId="6" fontId="4" fillId="2" borderId="0" xfId="0" applyNumberFormat="1" applyFont="1" applyFill="1"/>
    <xf numFmtId="0" fontId="3" fillId="2" borderId="0" xfId="0" applyFont="1" applyFill="1" applyBorder="1" applyAlignment="1" applyProtection="1">
      <alignment horizontal="center"/>
    </xf>
    <xf numFmtId="37" fontId="3" fillId="3" borderId="17" xfId="0" applyNumberFormat="1" applyFont="1" applyFill="1" applyBorder="1" applyProtection="1"/>
    <xf numFmtId="37" fontId="3" fillId="3" borderId="18" xfId="0" applyNumberFormat="1" applyFont="1" applyFill="1" applyBorder="1" applyProtection="1"/>
    <xf numFmtId="37" fontId="3" fillId="3" borderId="19" xfId="0" applyNumberFormat="1" applyFont="1" applyFill="1" applyBorder="1" applyProtection="1"/>
    <xf numFmtId="0" fontId="3" fillId="2" borderId="1" xfId="0" applyFont="1" applyFill="1" applyBorder="1" applyAlignment="1" applyProtection="1">
      <alignment horizontal="left"/>
    </xf>
    <xf numFmtId="0" fontId="3" fillId="2" borderId="1" xfId="0" applyFont="1" applyFill="1" applyBorder="1" applyAlignment="1" applyProtection="1">
      <alignment horizontal="right"/>
    </xf>
    <xf numFmtId="37" fontId="3" fillId="3" borderId="0" xfId="0" applyNumberFormat="1" applyFont="1" applyFill="1" applyBorder="1" applyProtection="1"/>
    <xf numFmtId="37" fontId="3" fillId="2" borderId="1" xfId="0" applyNumberFormat="1" applyFont="1" applyFill="1" applyBorder="1" applyProtection="1"/>
    <xf numFmtId="37" fontId="3" fillId="3" borderId="20" xfId="0" applyNumberFormat="1" applyFont="1" applyFill="1" applyBorder="1" applyProtection="1"/>
    <xf numFmtId="37" fontId="3" fillId="3" borderId="21" xfId="0" applyNumberFormat="1" applyFont="1" applyFill="1" applyBorder="1" applyProtection="1"/>
    <xf numFmtId="37" fontId="3" fillId="3" borderId="22" xfId="0" applyNumberFormat="1" applyFont="1" applyFill="1" applyBorder="1" applyProtection="1"/>
    <xf numFmtId="37" fontId="3" fillId="3" borderId="23" xfId="0" applyNumberFormat="1" applyFont="1" applyFill="1" applyBorder="1" applyProtection="1"/>
    <xf numFmtId="37" fontId="3" fillId="3" borderId="24" xfId="0" applyNumberFormat="1" applyFont="1" applyFill="1" applyBorder="1" applyProtection="1"/>
    <xf numFmtId="37" fontId="3" fillId="3" borderId="13" xfId="0" applyNumberFormat="1" applyFont="1" applyFill="1" applyBorder="1" applyProtection="1"/>
    <xf numFmtId="37" fontId="3" fillId="2" borderId="1" xfId="0" applyNumberFormat="1" applyFont="1" applyFill="1" applyBorder="1" applyAlignment="1" applyProtection="1">
      <alignment horizontal="center"/>
    </xf>
    <xf numFmtId="0" fontId="3" fillId="0" borderId="0" xfId="0" applyFont="1" applyBorder="1" applyAlignment="1"/>
    <xf numFmtId="0" fontId="11" fillId="4" borderId="25" xfId="0" applyFont="1" applyFill="1" applyBorder="1" applyAlignment="1">
      <alignment horizontal="center"/>
    </xf>
    <xf numFmtId="1" fontId="7" fillId="2" borderId="0" xfId="0" applyNumberFormat="1" applyFont="1" applyFill="1" applyBorder="1" applyAlignment="1">
      <alignment horizontal="centerContinuous"/>
    </xf>
    <xf numFmtId="1" fontId="7" fillId="2" borderId="0" xfId="0" applyNumberFormat="1" applyFont="1" applyFill="1" applyBorder="1" applyAlignment="1" applyProtection="1">
      <alignment horizontal="centerContinuous"/>
    </xf>
    <xf numFmtId="1" fontId="7" fillId="2" borderId="1" xfId="0" applyNumberFormat="1" applyFont="1" applyFill="1" applyBorder="1" applyAlignment="1" applyProtection="1">
      <alignment horizontal="centerContinuous"/>
    </xf>
    <xf numFmtId="173" fontId="7" fillId="2" borderId="0" xfId="0" applyNumberFormat="1" applyFont="1" applyFill="1" applyProtection="1"/>
    <xf numFmtId="37" fontId="7" fillId="3" borderId="4" xfId="0" applyNumberFormat="1" applyFont="1" applyFill="1" applyBorder="1" applyAlignment="1" applyProtection="1">
      <alignment horizontal="centerContinuous"/>
    </xf>
    <xf numFmtId="0" fontId="3" fillId="2" borderId="0" xfId="0" applyFont="1" applyFill="1" applyBorder="1" applyAlignment="1" applyProtection="1">
      <alignment horizontal="centerContinuous"/>
    </xf>
    <xf numFmtId="39" fontId="7" fillId="2" borderId="0" xfId="0" applyNumberFormat="1" applyFont="1" applyFill="1" applyAlignment="1" applyProtection="1">
      <alignment horizontal="center"/>
    </xf>
    <xf numFmtId="0" fontId="7" fillId="3" borderId="4" xfId="0" applyFont="1" applyFill="1" applyBorder="1"/>
    <xf numFmtId="0" fontId="7" fillId="3" borderId="6" xfId="0" applyFont="1" applyFill="1" applyBorder="1"/>
    <xf numFmtId="0" fontId="7" fillId="3" borderId="9" xfId="0" applyFont="1" applyFill="1" applyBorder="1"/>
    <xf numFmtId="173" fontId="2" fillId="2" borderId="0" xfId="0" applyNumberFormat="1" applyFont="1" applyFill="1" applyProtection="1"/>
    <xf numFmtId="0" fontId="2" fillId="2" borderId="0" xfId="0" applyFont="1" applyFill="1" applyBorder="1" applyAlignment="1" applyProtection="1">
      <alignment horizontal="center"/>
    </xf>
    <xf numFmtId="0" fontId="4" fillId="3" borderId="0" xfId="0" applyFont="1" applyFill="1"/>
    <xf numFmtId="0" fontId="4" fillId="3" borderId="3" xfId="0" applyFont="1" applyFill="1" applyBorder="1"/>
    <xf numFmtId="37" fontId="2" fillId="3" borderId="0" xfId="0" applyNumberFormat="1" applyFont="1" applyFill="1" applyBorder="1" applyAlignment="1" applyProtection="1">
      <alignment horizontal="center"/>
    </xf>
    <xf numFmtId="37" fontId="2" fillId="3" borderId="0" xfId="0" applyNumberFormat="1" applyFont="1" applyFill="1" applyBorder="1" applyAlignment="1" applyProtection="1">
      <alignment horizontal="centerContinuous"/>
    </xf>
    <xf numFmtId="37" fontId="2" fillId="3" borderId="2" xfId="0" applyNumberFormat="1" applyFont="1" applyFill="1" applyBorder="1" applyAlignment="1" applyProtection="1">
      <alignment horizontal="center"/>
    </xf>
    <xf numFmtId="37" fontId="2" fillId="3" borderId="2" xfId="0" applyNumberFormat="1" applyFont="1" applyFill="1" applyBorder="1" applyAlignment="1" applyProtection="1">
      <alignment horizontal="centerContinuous"/>
    </xf>
    <xf numFmtId="37" fontId="2" fillId="3" borderId="8" xfId="0" applyNumberFormat="1" applyFont="1" applyFill="1" applyBorder="1" applyAlignment="1" applyProtection="1">
      <alignment horizontal="center"/>
    </xf>
    <xf numFmtId="37" fontId="2" fillId="3" borderId="7" xfId="0" applyNumberFormat="1" applyFont="1" applyFill="1" applyBorder="1" applyAlignment="1" applyProtection="1">
      <alignment horizontal="center"/>
    </xf>
    <xf numFmtId="167" fontId="2" fillId="2" borderId="0" xfId="1" applyNumberFormat="1" applyFont="1" applyFill="1" applyProtection="1"/>
    <xf numFmtId="16" fontId="3" fillId="2" borderId="0" xfId="0" quotePrefix="1" applyNumberFormat="1" applyFont="1" applyFill="1" applyAlignment="1" applyProtection="1">
      <alignment horizontal="centerContinuous"/>
    </xf>
    <xf numFmtId="167" fontId="3" fillId="2" borderId="0" xfId="1" applyNumberFormat="1" applyFont="1" applyFill="1" applyProtection="1"/>
    <xf numFmtId="169" fontId="3" fillId="2" borderId="0" xfId="0" applyNumberFormat="1" applyFont="1" applyFill="1"/>
    <xf numFmtId="169" fontId="3" fillId="2" borderId="0" xfId="0" applyNumberFormat="1" applyFont="1" applyFill="1" applyAlignment="1">
      <alignment horizontal="centerContinuous"/>
    </xf>
    <xf numFmtId="0" fontId="3" fillId="4" borderId="0" xfId="0" applyFont="1" applyFill="1" applyAlignment="1" applyProtection="1">
      <alignment horizontal="left"/>
    </xf>
    <xf numFmtId="0" fontId="3" fillId="4" borderId="0" xfId="0" applyFont="1" applyFill="1"/>
    <xf numFmtId="169" fontId="3" fillId="4" borderId="0" xfId="0" applyNumberFormat="1" applyFont="1" applyFill="1"/>
    <xf numFmtId="0" fontId="4" fillId="4" borderId="0" xfId="0" applyFont="1" applyFill="1"/>
    <xf numFmtId="169" fontId="3" fillId="3" borderId="0" xfId="2" applyNumberFormat="1" applyFont="1" applyFill="1" applyProtection="1"/>
    <xf numFmtId="167" fontId="3" fillId="3" borderId="1" xfId="1" applyNumberFormat="1" applyFont="1" applyFill="1" applyBorder="1" applyProtection="1"/>
    <xf numFmtId="169" fontId="3" fillId="3" borderId="12" xfId="2" applyNumberFormat="1" applyFont="1" applyFill="1" applyBorder="1" applyProtection="1"/>
    <xf numFmtId="167" fontId="3" fillId="3" borderId="3" xfId="1" applyNumberFormat="1" applyFont="1" applyFill="1" applyBorder="1" applyProtection="1"/>
    <xf numFmtId="169" fontId="3" fillId="3" borderId="3" xfId="0" applyNumberFormat="1" applyFont="1" applyFill="1" applyBorder="1" applyProtection="1"/>
    <xf numFmtId="169" fontId="3" fillId="3" borderId="4" xfId="0" applyNumberFormat="1" applyFont="1" applyFill="1" applyBorder="1" applyProtection="1"/>
    <xf numFmtId="169" fontId="3" fillId="3" borderId="10" xfId="0" applyNumberFormat="1" applyFont="1" applyFill="1" applyBorder="1" applyProtection="1"/>
    <xf numFmtId="169" fontId="3" fillId="3" borderId="10" xfId="2" applyNumberFormat="1" applyFont="1" applyFill="1" applyBorder="1" applyProtection="1"/>
    <xf numFmtId="167" fontId="3" fillId="3" borderId="10" xfId="1" applyNumberFormat="1" applyFont="1" applyFill="1" applyBorder="1" applyProtection="1"/>
    <xf numFmtId="167" fontId="3" fillId="3" borderId="5" xfId="1" applyNumberFormat="1" applyFont="1" applyFill="1" applyBorder="1" applyProtection="1"/>
    <xf numFmtId="169" fontId="3" fillId="3" borderId="16" xfId="2" applyNumberFormat="1" applyFont="1" applyFill="1" applyBorder="1" applyProtection="1"/>
    <xf numFmtId="0" fontId="4" fillId="2" borderId="0" xfId="0" applyFont="1" applyFill="1" applyAlignment="1" applyProtection="1">
      <alignment horizontal="left"/>
    </xf>
    <xf numFmtId="0" fontId="5" fillId="2" borderId="0" xfId="0" applyFont="1" applyFill="1" applyAlignment="1" applyProtection="1">
      <alignment horizontal="centerContinuous"/>
    </xf>
    <xf numFmtId="0" fontId="4" fillId="2" borderId="0" xfId="0" applyFont="1" applyFill="1" applyAlignment="1" applyProtection="1">
      <alignment horizontal="centerContinuous"/>
    </xf>
    <xf numFmtId="16" fontId="4" fillId="2" borderId="0" xfId="0" quotePrefix="1" applyNumberFormat="1" applyFont="1" applyFill="1" applyAlignment="1" applyProtection="1">
      <alignment horizontal="centerContinuous"/>
    </xf>
    <xf numFmtId="169" fontId="3" fillId="3" borderId="12" xfId="0" applyNumberFormat="1" applyFont="1" applyFill="1" applyBorder="1" applyProtection="1"/>
    <xf numFmtId="169" fontId="3" fillId="3" borderId="17" xfId="2" applyNumberFormat="1" applyFont="1" applyFill="1" applyBorder="1" applyProtection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37" fontId="5" fillId="2" borderId="0" xfId="0" applyNumberFormat="1" applyFont="1" applyFill="1" applyAlignment="1" applyProtection="1">
      <alignment horizontal="right"/>
    </xf>
    <xf numFmtId="16" fontId="4" fillId="2" borderId="0" xfId="0" quotePrefix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center"/>
    </xf>
    <xf numFmtId="1" fontId="4" fillId="2" borderId="0" xfId="1" applyNumberFormat="1" applyFont="1" applyFill="1"/>
    <xf numFmtId="167" fontId="4" fillId="2" borderId="0" xfId="1" applyNumberFormat="1" applyFont="1" applyFill="1" applyAlignment="1">
      <alignment horizontal="left"/>
    </xf>
    <xf numFmtId="167" fontId="4" fillId="2" borderId="0" xfId="1" quotePrefix="1" applyNumberFormat="1" applyFont="1" applyFill="1" applyAlignment="1">
      <alignment horizontal="left"/>
    </xf>
    <xf numFmtId="167" fontId="4" fillId="2" borderId="0" xfId="1" applyNumberFormat="1" applyFont="1" applyFill="1" applyAlignment="1">
      <alignment horizontal="center"/>
    </xf>
    <xf numFmtId="167" fontId="4" fillId="2" borderId="0" xfId="1" quotePrefix="1" applyNumberFormat="1" applyFont="1" applyFill="1"/>
    <xf numFmtId="167" fontId="2" fillId="2" borderId="0" xfId="1" applyNumberFormat="1" applyFill="1"/>
    <xf numFmtId="0" fontId="9" fillId="2" borderId="0" xfId="0" applyFont="1" applyFill="1"/>
    <xf numFmtId="16" fontId="2" fillId="2" borderId="0" xfId="0" quotePrefix="1" applyNumberFormat="1" applyFont="1" applyFill="1" applyAlignment="1" applyProtection="1">
      <alignment horizontal="right"/>
    </xf>
    <xf numFmtId="16" fontId="3" fillId="2" borderId="0" xfId="0" quotePrefix="1" applyNumberFormat="1" applyFont="1" applyFill="1" applyAlignment="1" applyProtection="1">
      <alignment horizontal="right"/>
    </xf>
    <xf numFmtId="37" fontId="3" fillId="2" borderId="0" xfId="0" applyNumberFormat="1" applyFont="1" applyFill="1" applyProtection="1"/>
    <xf numFmtId="0" fontId="3" fillId="2" borderId="0" xfId="0" quotePrefix="1" applyFont="1" applyFill="1" applyAlignment="1" applyProtection="1">
      <alignment horizontal="right"/>
    </xf>
    <xf numFmtId="16" fontId="7" fillId="2" borderId="0" xfId="0" quotePrefix="1" applyNumberFormat="1" applyFont="1" applyFill="1" applyAlignment="1" applyProtection="1">
      <alignment horizontal="right"/>
    </xf>
    <xf numFmtId="167" fontId="7" fillId="3" borderId="3" xfId="1" applyNumberFormat="1" applyFont="1" applyFill="1" applyBorder="1"/>
    <xf numFmtId="0" fontId="7" fillId="3" borderId="10" xfId="0" applyFont="1" applyFill="1" applyBorder="1"/>
    <xf numFmtId="0" fontId="7" fillId="2" borderId="0" xfId="0" applyFont="1" applyFill="1" applyAlignment="1">
      <alignment horizontal="center"/>
    </xf>
    <xf numFmtId="167" fontId="7" fillId="3" borderId="1" xfId="1" applyNumberFormat="1" applyFont="1" applyFill="1" applyBorder="1" applyProtection="1"/>
    <xf numFmtId="0" fontId="7" fillId="3" borderId="5" xfId="0" applyFont="1" applyFill="1" applyBorder="1" applyProtection="1"/>
    <xf numFmtId="0" fontId="7" fillId="3" borderId="14" xfId="0" applyFont="1" applyFill="1" applyBorder="1" applyProtection="1"/>
    <xf numFmtId="0" fontId="11" fillId="2" borderId="0" xfId="0" applyFont="1" applyFill="1" applyBorder="1" applyAlignment="1">
      <alignment horizontal="centerContinuous"/>
    </xf>
    <xf numFmtId="37" fontId="3" fillId="2" borderId="0" xfId="0" applyNumberFormat="1" applyFont="1" applyFill="1" applyAlignment="1" applyProtection="1">
      <alignment horizontal="centerContinuous"/>
    </xf>
    <xf numFmtId="5" fontId="3" fillId="2" borderId="0" xfId="0" applyNumberFormat="1" applyFont="1" applyFill="1" applyAlignment="1" applyProtection="1">
      <alignment horizontal="centerContinuous"/>
    </xf>
    <xf numFmtId="37" fontId="3" fillId="2" borderId="1" xfId="0" applyNumberFormat="1" applyFont="1" applyFill="1" applyBorder="1" applyAlignment="1" applyProtection="1">
      <alignment horizontal="centerContinuous"/>
    </xf>
    <xf numFmtId="0" fontId="2" fillId="2" borderId="0" xfId="0" quotePrefix="1" applyFont="1" applyFill="1" applyAlignment="1" applyProtection="1">
      <alignment horizontal="right"/>
    </xf>
    <xf numFmtId="37" fontId="3" fillId="2" borderId="0" xfId="0" applyNumberFormat="1" applyFont="1" applyFill="1" applyAlignment="1" applyProtection="1">
      <alignment horizontal="right"/>
    </xf>
    <xf numFmtId="167" fontId="3" fillId="2" borderId="0" xfId="1" applyNumberFormat="1" applyFont="1" applyFill="1"/>
    <xf numFmtId="167" fontId="3" fillId="2" borderId="0" xfId="1" applyNumberFormat="1" applyFont="1" applyFill="1" applyAlignment="1" applyProtection="1">
      <alignment horizontal="right"/>
    </xf>
    <xf numFmtId="37" fontId="3" fillId="2" borderId="0" xfId="0" applyNumberFormat="1" applyFont="1" applyFill="1" applyAlignment="1" applyProtection="1">
      <alignment horizontal="center"/>
    </xf>
    <xf numFmtId="167" fontId="3" fillId="2" borderId="1" xfId="1" applyNumberFormat="1" applyFont="1" applyFill="1" applyBorder="1" applyAlignment="1" applyProtection="1">
      <alignment horizontal="center"/>
    </xf>
    <xf numFmtId="37" fontId="3" fillId="2" borderId="0" xfId="1" applyNumberFormat="1" applyFont="1" applyFill="1" applyProtection="1"/>
    <xf numFmtId="37" fontId="2" fillId="2" borderId="0" xfId="0" applyNumberFormat="1" applyFont="1" applyFill="1" applyAlignment="1" applyProtection="1">
      <alignment horizontal="centerContinuous"/>
    </xf>
    <xf numFmtId="7" fontId="2" fillId="2" borderId="0" xfId="0" applyNumberFormat="1" applyFont="1" applyFill="1" applyProtection="1"/>
    <xf numFmtId="165" fontId="2" fillId="2" borderId="0" xfId="0" applyNumberFormat="1" applyFont="1" applyFill="1" applyAlignment="1" applyProtection="1">
      <alignment horizontal="centerContinuous"/>
    </xf>
    <xf numFmtId="167" fontId="3" fillId="3" borderId="0" xfId="1" applyNumberFormat="1" applyFont="1" applyFill="1"/>
    <xf numFmtId="167" fontId="3" fillId="3" borderId="0" xfId="1" applyNumberFormat="1" applyFont="1" applyFill="1" applyProtection="1"/>
    <xf numFmtId="167" fontId="3" fillId="3" borderId="2" xfId="1" applyNumberFormat="1" applyFont="1" applyFill="1" applyBorder="1" applyProtection="1"/>
    <xf numFmtId="167" fontId="3" fillId="3" borderId="6" xfId="1" applyNumberFormat="1" applyFont="1" applyFill="1" applyBorder="1"/>
    <xf numFmtId="167" fontId="3" fillId="3" borderId="9" xfId="1" applyNumberFormat="1" applyFont="1" applyFill="1" applyBorder="1" applyProtection="1"/>
    <xf numFmtId="167" fontId="3" fillId="3" borderId="7" xfId="1" applyNumberFormat="1" applyFont="1" applyFill="1" applyBorder="1" applyProtection="1"/>
    <xf numFmtId="167" fontId="3" fillId="3" borderId="6" xfId="1" applyNumberFormat="1" applyFont="1" applyFill="1" applyBorder="1" applyProtection="1"/>
    <xf numFmtId="37" fontId="3" fillId="3" borderId="0" xfId="1" applyNumberFormat="1" applyFont="1" applyFill="1" applyProtection="1"/>
    <xf numFmtId="37" fontId="3" fillId="3" borderId="3" xfId="1" applyNumberFormat="1" applyFont="1" applyFill="1" applyBorder="1" applyProtection="1"/>
    <xf numFmtId="0" fontId="3" fillId="3" borderId="3" xfId="0" applyFont="1" applyFill="1" applyBorder="1"/>
    <xf numFmtId="167" fontId="3" fillId="3" borderId="8" xfId="1" applyNumberFormat="1" applyFont="1" applyFill="1" applyBorder="1" applyProtection="1"/>
    <xf numFmtId="167" fontId="3" fillId="2" borderId="0" xfId="1" applyNumberFormat="1" applyFont="1" applyFill="1" applyBorder="1" applyAlignment="1" applyProtection="1">
      <alignment horizontal="center"/>
    </xf>
    <xf numFmtId="5" fontId="7" fillId="2" borderId="0" xfId="0" applyNumberFormat="1" applyFont="1" applyFill="1" applyProtection="1"/>
    <xf numFmtId="37" fontId="7" fillId="2" borderId="0" xfId="0" applyNumberFormat="1" applyFont="1" applyFill="1" applyAlignment="1" applyProtection="1">
      <alignment horizontal="center"/>
    </xf>
    <xf numFmtId="37" fontId="7" fillId="2" borderId="0" xfId="0" applyNumberFormat="1" applyFont="1" applyFill="1" applyProtection="1"/>
    <xf numFmtId="37" fontId="7" fillId="2" borderId="1" xfId="0" applyNumberFormat="1" applyFont="1" applyFill="1" applyBorder="1" applyAlignment="1" applyProtection="1">
      <alignment horizontal="center"/>
    </xf>
    <xf numFmtId="0" fontId="7" fillId="2" borderId="1" xfId="0" applyFont="1" applyFill="1" applyBorder="1"/>
    <xf numFmtId="5" fontId="7" fillId="2" borderId="1" xfId="0" applyNumberFormat="1" applyFont="1" applyFill="1" applyBorder="1" applyAlignment="1" applyProtection="1">
      <alignment horizontal="center"/>
    </xf>
    <xf numFmtId="5" fontId="7" fillId="2" borderId="1" xfId="0" applyNumberFormat="1" applyFont="1" applyFill="1" applyBorder="1" applyAlignment="1" applyProtection="1">
      <alignment horizontal="right"/>
    </xf>
    <xf numFmtId="37" fontId="7" fillId="2" borderId="1" xfId="0" applyNumberFormat="1" applyFont="1" applyFill="1" applyBorder="1" applyAlignment="1" applyProtection="1">
      <alignment horizontal="right"/>
    </xf>
    <xf numFmtId="37" fontId="7" fillId="2" borderId="0" xfId="0" applyNumberFormat="1" applyFont="1" applyFill="1" applyAlignment="1" applyProtection="1">
      <alignment horizontal="left"/>
    </xf>
    <xf numFmtId="0" fontId="7" fillId="2" borderId="0" xfId="0" applyFont="1" applyFill="1" applyBorder="1" applyAlignment="1" applyProtection="1">
      <alignment horizontal="center"/>
    </xf>
    <xf numFmtId="37" fontId="7" fillId="2" borderId="0" xfId="0" applyNumberFormat="1" applyFont="1" applyFill="1" applyBorder="1" applyAlignment="1" applyProtection="1">
      <alignment horizontal="center"/>
    </xf>
    <xf numFmtId="0" fontId="7" fillId="2" borderId="0" xfId="0" applyFont="1" applyFill="1" applyBorder="1"/>
    <xf numFmtId="5" fontId="7" fillId="2" borderId="0" xfId="0" applyNumberFormat="1" applyFont="1" applyFill="1" applyBorder="1" applyAlignment="1" applyProtection="1">
      <alignment horizontal="center"/>
    </xf>
    <xf numFmtId="5" fontId="7" fillId="2" borderId="0" xfId="0" applyNumberFormat="1" applyFont="1" applyFill="1" applyBorder="1" applyAlignment="1" applyProtection="1">
      <alignment horizontal="right"/>
    </xf>
    <xf numFmtId="37" fontId="7" fillId="2" borderId="0" xfId="0" applyNumberFormat="1" applyFont="1" applyFill="1" applyBorder="1" applyAlignment="1" applyProtection="1">
      <alignment horizontal="right"/>
    </xf>
    <xf numFmtId="0" fontId="6" fillId="2" borderId="0" xfId="0" applyFont="1" applyFill="1" applyAlignment="1" applyProtection="1">
      <alignment horizontal="right"/>
    </xf>
    <xf numFmtId="170" fontId="7" fillId="2" borderId="0" xfId="0" quotePrefix="1" applyNumberFormat="1" applyFont="1" applyFill="1" applyAlignment="1" applyProtection="1">
      <alignment horizontal="right"/>
    </xf>
    <xf numFmtId="37" fontId="6" fillId="2" borderId="0" xfId="0" applyNumberFormat="1" applyFont="1" applyFill="1" applyAlignment="1" applyProtection="1">
      <alignment horizontal="right"/>
    </xf>
    <xf numFmtId="5" fontId="7" fillId="2" borderId="0" xfId="0" applyNumberFormat="1" applyFont="1" applyFill="1" applyAlignment="1" applyProtection="1">
      <alignment horizontal="left"/>
    </xf>
    <xf numFmtId="37" fontId="7" fillId="3" borderId="26" xfId="0" applyNumberFormat="1" applyFont="1" applyFill="1" applyBorder="1" applyProtection="1"/>
    <xf numFmtId="37" fontId="7" fillId="3" borderId="27" xfId="0" applyNumberFormat="1" applyFont="1" applyFill="1" applyBorder="1" applyProtection="1"/>
    <xf numFmtId="167" fontId="7" fillId="3" borderId="28" xfId="1" applyNumberFormat="1" applyFont="1" applyFill="1" applyBorder="1"/>
    <xf numFmtId="37" fontId="7" fillId="3" borderId="17" xfId="0" applyNumberFormat="1" applyFont="1" applyFill="1" applyBorder="1" applyProtection="1"/>
    <xf numFmtId="37" fontId="7" fillId="3" borderId="18" xfId="0" applyNumberFormat="1" applyFont="1" applyFill="1" applyBorder="1" applyProtection="1"/>
    <xf numFmtId="167" fontId="7" fillId="3" borderId="19" xfId="1" applyNumberFormat="1" applyFont="1" applyFill="1" applyBorder="1"/>
    <xf numFmtId="37" fontId="7" fillId="2" borderId="0" xfId="0" applyNumberFormat="1" applyFont="1" applyFill="1" applyBorder="1" applyProtection="1"/>
    <xf numFmtId="167" fontId="7" fillId="2" borderId="0" xfId="1" applyNumberFormat="1" applyFont="1" applyFill="1" applyBorder="1"/>
    <xf numFmtId="37" fontId="7" fillId="3" borderId="20" xfId="0" applyNumberFormat="1" applyFont="1" applyFill="1" applyBorder="1" applyProtection="1"/>
    <xf numFmtId="37" fontId="7" fillId="3" borderId="21" xfId="0" applyNumberFormat="1" applyFont="1" applyFill="1" applyBorder="1" applyProtection="1"/>
    <xf numFmtId="167" fontId="7" fillId="3" borderId="22" xfId="1" applyNumberFormat="1" applyFont="1" applyFill="1" applyBorder="1"/>
    <xf numFmtId="1" fontId="3" fillId="2" borderId="0" xfId="1" applyNumberFormat="1" applyFont="1" applyFill="1" applyAlignment="1" applyProtection="1">
      <alignment horizontal="center"/>
    </xf>
    <xf numFmtId="37" fontId="3" fillId="3" borderId="4" xfId="0" applyNumberFormat="1" applyFont="1" applyFill="1" applyBorder="1" applyAlignment="1" applyProtection="1">
      <alignment horizontal="centerContinuous"/>
    </xf>
    <xf numFmtId="37" fontId="3" fillId="3" borderId="10" xfId="0" applyNumberFormat="1" applyFont="1" applyFill="1" applyBorder="1" applyAlignment="1" applyProtection="1">
      <alignment horizontal="centerContinuous"/>
    </xf>
    <xf numFmtId="37" fontId="3" fillId="3" borderId="5" xfId="0" applyNumberFormat="1" applyFont="1" applyFill="1" applyBorder="1" applyAlignment="1" applyProtection="1">
      <alignment horizontal="centerContinuous"/>
    </xf>
    <xf numFmtId="37" fontId="3" fillId="3" borderId="13" xfId="0" applyNumberFormat="1" applyFont="1" applyFill="1" applyBorder="1" applyAlignment="1" applyProtection="1">
      <alignment horizontal="centerContinuous"/>
    </xf>
    <xf numFmtId="0" fontId="3" fillId="3" borderId="9" xfId="0" applyFont="1" applyFill="1" applyBorder="1"/>
    <xf numFmtId="37" fontId="3" fillId="3" borderId="7" xfId="0" applyNumberFormat="1" applyFont="1" applyFill="1" applyBorder="1" applyProtection="1"/>
    <xf numFmtId="37" fontId="3" fillId="3" borderId="29" xfId="0" applyNumberFormat="1" applyFont="1" applyFill="1" applyBorder="1" applyProtection="1"/>
    <xf numFmtId="37" fontId="3" fillId="4" borderId="0" xfId="0" applyNumberFormat="1" applyFont="1" applyFill="1" applyProtection="1"/>
    <xf numFmtId="0" fontId="11" fillId="2" borderId="0" xfId="0" applyFont="1" applyFill="1" applyBorder="1" applyAlignment="1">
      <alignment horizontal="center"/>
    </xf>
    <xf numFmtId="169" fontId="2" fillId="3" borderId="0" xfId="2" applyNumberFormat="1" applyFont="1" applyFill="1" applyProtection="1"/>
    <xf numFmtId="167" fontId="2" fillId="3" borderId="1" xfId="1" applyNumberFormat="1" applyFont="1" applyFill="1" applyBorder="1" applyProtection="1"/>
    <xf numFmtId="169" fontId="2" fillId="3" borderId="12" xfId="2" applyNumberFormat="1" applyFont="1" applyFill="1" applyBorder="1" applyProtection="1"/>
    <xf numFmtId="167" fontId="2" fillId="3" borderId="17" xfId="1" applyNumberFormat="1" applyFont="1" applyFill="1" applyBorder="1" applyProtection="1"/>
    <xf numFmtId="167" fontId="2" fillId="3" borderId="3" xfId="1" applyNumberFormat="1" applyFont="1" applyFill="1" applyBorder="1" applyProtection="1"/>
    <xf numFmtId="169" fontId="2" fillId="3" borderId="2" xfId="2" applyNumberFormat="1" applyFont="1" applyFill="1" applyBorder="1" applyProtection="1"/>
    <xf numFmtId="169" fontId="2" fillId="3" borderId="17" xfId="2" applyNumberFormat="1" applyFont="1" applyFill="1" applyBorder="1" applyProtection="1"/>
    <xf numFmtId="167" fontId="2" fillId="3" borderId="5" xfId="1" applyNumberFormat="1" applyFont="1" applyFill="1" applyBorder="1" applyProtection="1"/>
    <xf numFmtId="5" fontId="2" fillId="3" borderId="0" xfId="0" applyNumberFormat="1" applyFont="1" applyFill="1" applyProtection="1"/>
    <xf numFmtId="5" fontId="2" fillId="3" borderId="17" xfId="0" applyNumberFormat="1" applyFont="1" applyFill="1" applyBorder="1" applyProtection="1"/>
    <xf numFmtId="167" fontId="2" fillId="3" borderId="11" xfId="1" applyNumberFormat="1" applyFont="1" applyFill="1" applyBorder="1" applyProtection="1"/>
    <xf numFmtId="5" fontId="2" fillId="3" borderId="13" xfId="0" applyNumberFormat="1" applyFont="1" applyFill="1" applyBorder="1" applyProtection="1"/>
    <xf numFmtId="0" fontId="8" fillId="2" borderId="0" xfId="0" applyFont="1" applyFill="1" applyAlignment="1" applyProtection="1">
      <alignment horizontal="left"/>
    </xf>
    <xf numFmtId="37" fontId="3" fillId="3" borderId="11" xfId="0" applyNumberFormat="1" applyFont="1" applyFill="1" applyBorder="1" applyAlignment="1" applyProtection="1">
      <alignment horizontal="center"/>
    </xf>
    <xf numFmtId="0" fontId="3" fillId="3" borderId="0" xfId="0" applyFont="1" applyFill="1" applyBorder="1" applyAlignment="1">
      <alignment horizontal="center"/>
    </xf>
    <xf numFmtId="37" fontId="3" fillId="3" borderId="13" xfId="0" applyNumberFormat="1" applyFont="1" applyFill="1" applyBorder="1" applyAlignment="1" applyProtection="1">
      <alignment horizontal="center"/>
    </xf>
    <xf numFmtId="0" fontId="3" fillId="3" borderId="23" xfId="0" applyFont="1" applyFill="1" applyBorder="1" applyAlignment="1">
      <alignment horizontal="center"/>
    </xf>
    <xf numFmtId="0" fontId="13" fillId="4" borderId="25" xfId="0" applyFont="1" applyFill="1" applyBorder="1" applyAlignment="1">
      <alignment horizontal="center"/>
    </xf>
    <xf numFmtId="0" fontId="3" fillId="0" borderId="25" xfId="0" applyFont="1" applyBorder="1" applyAlignment="1"/>
    <xf numFmtId="37" fontId="3" fillId="3" borderId="4" xfId="0" applyNumberFormat="1" applyFont="1" applyFill="1" applyBorder="1" applyAlignment="1" applyProtection="1">
      <alignment horizontal="center"/>
    </xf>
    <xf numFmtId="0" fontId="3" fillId="3" borderId="30" xfId="0" applyFont="1" applyFill="1" applyBorder="1" applyAlignment="1">
      <alignment horizontal="center"/>
    </xf>
    <xf numFmtId="37" fontId="3" fillId="3" borderId="10" xfId="0" applyNumberFormat="1" applyFont="1" applyFill="1" applyBorder="1" applyAlignment="1" applyProtection="1">
      <alignment horizontal="center"/>
    </xf>
    <xf numFmtId="0" fontId="3" fillId="3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T310"/>
  <sheetViews>
    <sheetView showGridLines="0" workbookViewId="0">
      <selection activeCell="F1" sqref="F1"/>
    </sheetView>
  </sheetViews>
  <sheetFormatPr defaultRowHeight="12.75" x14ac:dyDescent="0.2"/>
  <cols>
    <col min="1" max="1" width="6.85546875" style="8" customWidth="1"/>
    <col min="2" max="2" width="20" style="8" customWidth="1"/>
    <col min="3" max="3" width="11.42578125" style="8" customWidth="1"/>
    <col min="4" max="4" width="11.7109375" style="8" customWidth="1"/>
    <col min="5" max="5" width="11.28515625" style="8" bestFit="1" customWidth="1"/>
    <col min="6" max="6" width="8.140625" style="8" bestFit="1" customWidth="1"/>
    <col min="7" max="7" width="9.5703125" style="8" bestFit="1" customWidth="1"/>
    <col min="8" max="8" width="8" style="8" bestFit="1" customWidth="1"/>
    <col min="9" max="9" width="8.140625" style="8" bestFit="1" customWidth="1"/>
    <col min="10" max="10" width="7.85546875" style="8" bestFit="1" customWidth="1"/>
    <col min="11" max="11" width="5.42578125" style="8" customWidth="1"/>
    <col min="12" max="12" width="11.5703125" style="8" bestFit="1" customWidth="1"/>
    <col min="13" max="13" width="14.7109375" style="8" bestFit="1" customWidth="1"/>
    <col min="14" max="14" width="16.85546875" style="8" bestFit="1" customWidth="1"/>
    <col min="15" max="15" width="6.28515625" style="8" bestFit="1" customWidth="1"/>
    <col min="16" max="16" width="7" style="8" bestFit="1" customWidth="1"/>
    <col min="17" max="17" width="7.7109375" style="8" bestFit="1" customWidth="1"/>
    <col min="18" max="18" width="6.28515625" style="8" bestFit="1" customWidth="1"/>
    <col min="19" max="19" width="7.7109375" style="8" bestFit="1" customWidth="1"/>
    <col min="20" max="20" width="11.85546875" style="8" bestFit="1" customWidth="1"/>
    <col min="21" max="16384" width="9.140625" style="8"/>
  </cols>
  <sheetData>
    <row r="1" spans="1:20" x14ac:dyDescent="0.2">
      <c r="E1" s="2" t="s">
        <v>0</v>
      </c>
      <c r="F1" s="3"/>
      <c r="K1"/>
      <c r="T1" s="11"/>
    </row>
    <row r="2" spans="1:20" x14ac:dyDescent="0.2">
      <c r="E2" s="2" t="s">
        <v>1</v>
      </c>
      <c r="F2" s="3"/>
      <c r="H2"/>
      <c r="K2"/>
      <c r="T2" s="10"/>
    </row>
    <row r="3" spans="1:20" x14ac:dyDescent="0.2">
      <c r="E3" s="4"/>
      <c r="F3" s="5" t="s">
        <v>427</v>
      </c>
      <c r="H3"/>
      <c r="K3"/>
      <c r="T3" s="10"/>
    </row>
    <row r="4" spans="1:20" x14ac:dyDescent="0.2">
      <c r="H4"/>
      <c r="K4"/>
      <c r="T4" s="10"/>
    </row>
    <row r="5" spans="1:20" x14ac:dyDescent="0.2">
      <c r="A5" s="101" t="s">
        <v>401</v>
      </c>
      <c r="B5" s="102"/>
      <c r="C5" s="102"/>
      <c r="D5" s="102"/>
      <c r="E5" s="102"/>
      <c r="F5" s="103"/>
      <c r="G5" s="102"/>
      <c r="H5" s="19"/>
      <c r="I5" s="19"/>
    </row>
    <row r="6" spans="1:20" x14ac:dyDescent="0.2">
      <c r="A6" s="104" t="s">
        <v>30</v>
      </c>
      <c r="B6" s="102"/>
      <c r="C6" s="102"/>
      <c r="D6" s="102"/>
      <c r="E6" s="102"/>
      <c r="F6" s="103"/>
      <c r="G6" s="102"/>
      <c r="H6" s="19"/>
      <c r="I6" s="19"/>
    </row>
    <row r="7" spans="1:20" x14ac:dyDescent="0.2">
      <c r="A7" s="105"/>
      <c r="B7" s="105"/>
      <c r="C7" s="105"/>
      <c r="D7" s="105"/>
      <c r="E7" s="105"/>
      <c r="F7" s="103" t="s">
        <v>167</v>
      </c>
      <c r="G7" s="102"/>
      <c r="H7" s="19"/>
      <c r="I7" s="19"/>
    </row>
    <row r="8" spans="1:20" x14ac:dyDescent="0.2">
      <c r="A8" s="105"/>
      <c r="B8" s="105"/>
      <c r="C8" s="106" t="s">
        <v>38</v>
      </c>
      <c r="D8" s="106" t="s">
        <v>39</v>
      </c>
      <c r="E8" s="106" t="s">
        <v>40</v>
      </c>
      <c r="F8" s="107" t="s">
        <v>168</v>
      </c>
      <c r="G8" s="102"/>
      <c r="H8" s="19"/>
      <c r="I8" s="19"/>
    </row>
    <row r="9" spans="1:20" x14ac:dyDescent="0.2">
      <c r="A9" s="108" t="s">
        <v>6</v>
      </c>
      <c r="B9" s="108" t="s">
        <v>49</v>
      </c>
      <c r="C9" s="108" t="s">
        <v>10</v>
      </c>
      <c r="D9" s="108" t="s">
        <v>10</v>
      </c>
      <c r="E9" s="108" t="s">
        <v>50</v>
      </c>
      <c r="F9" s="109" t="s">
        <v>169</v>
      </c>
      <c r="G9" s="110"/>
      <c r="H9" s="19"/>
      <c r="I9" s="19"/>
    </row>
    <row r="10" spans="1:20" x14ac:dyDescent="0.2">
      <c r="A10" s="111" t="s">
        <v>56</v>
      </c>
      <c r="B10" s="112" t="s">
        <v>44</v>
      </c>
      <c r="C10" s="113">
        <v>913</v>
      </c>
      <c r="D10" s="106">
        <v>3</v>
      </c>
      <c r="E10" s="114"/>
      <c r="F10" s="344"/>
      <c r="G10" s="345"/>
      <c r="H10" s="19"/>
      <c r="I10" s="19"/>
    </row>
    <row r="11" spans="1:20" x14ac:dyDescent="0.2">
      <c r="A11" s="116">
        <v>12</v>
      </c>
      <c r="B11" s="117" t="s">
        <v>402</v>
      </c>
      <c r="C11" s="113">
        <v>914</v>
      </c>
      <c r="D11" s="106">
        <v>4</v>
      </c>
      <c r="E11" s="118"/>
      <c r="F11" s="346"/>
      <c r="G11" s="347"/>
      <c r="H11" s="19"/>
      <c r="I11" s="120"/>
    </row>
    <row r="12" spans="1:20" x14ac:dyDescent="0.2">
      <c r="A12" s="116">
        <v>15</v>
      </c>
      <c r="B12" s="117" t="s">
        <v>410</v>
      </c>
      <c r="C12" s="113">
        <v>915</v>
      </c>
      <c r="D12" s="106">
        <v>5</v>
      </c>
      <c r="E12" s="118"/>
      <c r="F12" s="346"/>
      <c r="G12" s="347"/>
      <c r="H12" s="19"/>
      <c r="I12" s="19"/>
    </row>
    <row r="13" spans="1:20" x14ac:dyDescent="0.2">
      <c r="A13" s="116">
        <v>16</v>
      </c>
      <c r="B13" s="112" t="s">
        <v>402</v>
      </c>
      <c r="C13" s="113">
        <v>916</v>
      </c>
      <c r="D13" s="106">
        <v>6</v>
      </c>
      <c r="E13" s="118"/>
      <c r="F13" s="346"/>
      <c r="G13" s="347"/>
      <c r="H13" s="19"/>
      <c r="I13" s="19"/>
    </row>
    <row r="14" spans="1:20" x14ac:dyDescent="0.2">
      <c r="A14" s="116">
        <v>24</v>
      </c>
      <c r="B14" s="112" t="s">
        <v>415</v>
      </c>
      <c r="C14" s="113">
        <v>917</v>
      </c>
      <c r="D14" s="106">
        <v>7</v>
      </c>
      <c r="E14" s="121"/>
      <c r="F14" s="338"/>
      <c r="G14" s="339"/>
      <c r="H14" s="19"/>
      <c r="I14" s="19"/>
    </row>
    <row r="15" spans="1:20" ht="13.5" thickBot="1" x14ac:dyDescent="0.25">
      <c r="A15" s="116">
        <v>31</v>
      </c>
      <c r="B15" s="112" t="s">
        <v>88</v>
      </c>
      <c r="C15" s="105"/>
      <c r="D15" s="105"/>
      <c r="E15" s="123"/>
      <c r="F15" s="340"/>
      <c r="G15" s="341"/>
      <c r="H15" s="19"/>
      <c r="I15" s="19"/>
    </row>
    <row r="16" spans="1:20" ht="13.5" thickTop="1" x14ac:dyDescent="0.2">
      <c r="A16" s="17"/>
      <c r="B16" s="17"/>
      <c r="C16" s="17"/>
      <c r="D16" s="17"/>
      <c r="E16" s="125" t="str">
        <f>IF(E15="","",IF(E15=18950,"Correct!","Try again!"))</f>
        <v/>
      </c>
      <c r="F16" s="342" t="str">
        <f>IF(F15="","",IF(F15=11350,"Correct!","Try again!"))</f>
        <v/>
      </c>
      <c r="G16" s="343"/>
      <c r="H16" s="19"/>
      <c r="I16" s="19"/>
    </row>
    <row r="17" spans="1:9" x14ac:dyDescent="0.2">
      <c r="A17" s="19"/>
      <c r="B17" s="19"/>
      <c r="C17" s="19"/>
      <c r="D17" s="19"/>
      <c r="E17" s="19"/>
      <c r="F17" s="1"/>
      <c r="G17" s="1"/>
      <c r="H17" s="1"/>
      <c r="I17" s="1"/>
    </row>
    <row r="18" spans="1:9" x14ac:dyDescent="0.2">
      <c r="A18" s="101" t="s">
        <v>401</v>
      </c>
      <c r="B18" s="102"/>
      <c r="C18" s="102"/>
      <c r="D18" s="102"/>
      <c r="E18" s="102"/>
      <c r="F18" s="102"/>
      <c r="G18" s="102"/>
      <c r="H18" s="102"/>
      <c r="I18" s="102"/>
    </row>
    <row r="19" spans="1:9" x14ac:dyDescent="0.2">
      <c r="A19" s="104" t="s">
        <v>99</v>
      </c>
      <c r="B19" s="102"/>
      <c r="C19" s="102"/>
      <c r="D19" s="102"/>
      <c r="E19" s="102"/>
      <c r="F19" s="102"/>
      <c r="G19" s="102"/>
      <c r="H19" s="102"/>
      <c r="I19" s="102"/>
    </row>
    <row r="20" spans="1:9" x14ac:dyDescent="0.2">
      <c r="A20" s="105"/>
      <c r="B20" s="105"/>
      <c r="C20" s="105"/>
      <c r="D20" s="105"/>
      <c r="E20" s="105"/>
      <c r="F20" s="106" t="s">
        <v>42</v>
      </c>
      <c r="G20" s="105"/>
      <c r="H20" s="106" t="s">
        <v>104</v>
      </c>
      <c r="I20" s="106" t="s">
        <v>43</v>
      </c>
    </row>
    <row r="21" spans="1:9" x14ac:dyDescent="0.2">
      <c r="A21" s="105"/>
      <c r="B21" s="105"/>
      <c r="C21" s="106" t="s">
        <v>170</v>
      </c>
      <c r="D21" s="105"/>
      <c r="E21" s="106" t="s">
        <v>39</v>
      </c>
      <c r="F21" s="106" t="s">
        <v>109</v>
      </c>
      <c r="G21" s="106" t="s">
        <v>110</v>
      </c>
      <c r="H21" s="106" t="s">
        <v>111</v>
      </c>
      <c r="I21" s="126" t="s">
        <v>42</v>
      </c>
    </row>
    <row r="22" spans="1:9" x14ac:dyDescent="0.2">
      <c r="A22" s="108" t="s">
        <v>6</v>
      </c>
      <c r="B22" s="108" t="s">
        <v>115</v>
      </c>
      <c r="C22" s="108" t="s">
        <v>171</v>
      </c>
      <c r="D22" s="108" t="s">
        <v>11</v>
      </c>
      <c r="E22" s="108" t="s">
        <v>10</v>
      </c>
      <c r="F22" s="108" t="s">
        <v>54</v>
      </c>
      <c r="G22" s="108" t="s">
        <v>53</v>
      </c>
      <c r="H22" s="108" t="s">
        <v>53</v>
      </c>
      <c r="I22" s="108" t="s">
        <v>53</v>
      </c>
    </row>
    <row r="23" spans="1:9" x14ac:dyDescent="0.2">
      <c r="A23" s="111" t="s">
        <v>65</v>
      </c>
      <c r="B23" s="83" t="s">
        <v>404</v>
      </c>
      <c r="C23" s="111" t="s">
        <v>117</v>
      </c>
      <c r="D23" s="111" t="s">
        <v>35</v>
      </c>
      <c r="E23" s="106">
        <v>2</v>
      </c>
      <c r="F23" s="114"/>
      <c r="G23" s="127"/>
      <c r="H23" s="114"/>
      <c r="I23" s="128"/>
    </row>
    <row r="24" spans="1:9" x14ac:dyDescent="0.2">
      <c r="A24" s="116">
        <v>5</v>
      </c>
      <c r="B24" s="83" t="s">
        <v>408</v>
      </c>
      <c r="C24" s="111" t="s">
        <v>118</v>
      </c>
      <c r="D24" s="111" t="s">
        <v>20</v>
      </c>
      <c r="E24" s="106">
        <v>3</v>
      </c>
      <c r="F24" s="118"/>
      <c r="G24" s="129"/>
      <c r="H24" s="118"/>
      <c r="I24" s="130"/>
    </row>
    <row r="25" spans="1:9" x14ac:dyDescent="0.2">
      <c r="A25" s="116">
        <v>15</v>
      </c>
      <c r="B25" s="83" t="s">
        <v>404</v>
      </c>
      <c r="C25" s="111" t="s">
        <v>120</v>
      </c>
      <c r="D25" s="111" t="s">
        <v>35</v>
      </c>
      <c r="E25" s="106">
        <v>4</v>
      </c>
      <c r="F25" s="118"/>
      <c r="G25" s="129"/>
      <c r="H25" s="118"/>
      <c r="I25" s="130"/>
    </row>
    <row r="26" spans="1:9" x14ac:dyDescent="0.2">
      <c r="A26" s="116">
        <v>15</v>
      </c>
      <c r="B26" s="83" t="s">
        <v>412</v>
      </c>
      <c r="C26" s="111" t="s">
        <v>120</v>
      </c>
      <c r="D26" s="111" t="s">
        <v>35</v>
      </c>
      <c r="E26" s="106">
        <v>5</v>
      </c>
      <c r="F26" s="118"/>
      <c r="G26" s="129"/>
      <c r="H26" s="118"/>
      <c r="I26" s="130"/>
    </row>
    <row r="27" spans="1:9" x14ac:dyDescent="0.2">
      <c r="A27" s="116">
        <v>17</v>
      </c>
      <c r="B27" s="83" t="s">
        <v>408</v>
      </c>
      <c r="C27" s="111" t="s">
        <v>128</v>
      </c>
      <c r="D27" s="111" t="s">
        <v>20</v>
      </c>
      <c r="E27" s="106">
        <v>6</v>
      </c>
      <c r="F27" s="118"/>
      <c r="G27" s="129"/>
      <c r="H27" s="118"/>
      <c r="I27" s="130"/>
    </row>
    <row r="28" spans="1:9" x14ac:dyDescent="0.2">
      <c r="A28" s="116">
        <v>21</v>
      </c>
      <c r="B28" s="83" t="s">
        <v>409</v>
      </c>
      <c r="C28" s="111" t="s">
        <v>134</v>
      </c>
      <c r="D28" s="111" t="s">
        <v>20</v>
      </c>
      <c r="E28" s="106">
        <v>7</v>
      </c>
      <c r="F28" s="118"/>
      <c r="G28" s="129"/>
      <c r="H28" s="118"/>
      <c r="I28" s="130"/>
    </row>
    <row r="29" spans="1:9" x14ac:dyDescent="0.2">
      <c r="A29" s="116">
        <v>26</v>
      </c>
      <c r="B29" s="83" t="s">
        <v>412</v>
      </c>
      <c r="C29" s="111" t="s">
        <v>137</v>
      </c>
      <c r="D29" s="111" t="s">
        <v>35</v>
      </c>
      <c r="E29" s="106">
        <v>8</v>
      </c>
      <c r="F29" s="121"/>
      <c r="G29" s="131"/>
      <c r="H29" s="121"/>
      <c r="I29" s="132"/>
    </row>
    <row r="30" spans="1:9" ht="13.5" thickBot="1" x14ac:dyDescent="0.25">
      <c r="A30" s="116">
        <v>31</v>
      </c>
      <c r="B30" s="83" t="s">
        <v>88</v>
      </c>
      <c r="C30" s="105"/>
      <c r="D30" s="105"/>
      <c r="E30" s="105"/>
      <c r="F30" s="123"/>
      <c r="G30" s="133"/>
      <c r="H30" s="123"/>
      <c r="I30" s="134"/>
    </row>
    <row r="31" spans="1:9" ht="13.5" thickTop="1" x14ac:dyDescent="0.2">
      <c r="A31" s="1"/>
      <c r="B31" s="1"/>
      <c r="C31" s="1"/>
      <c r="D31" s="1"/>
      <c r="E31" s="1"/>
      <c r="F31" s="125" t="str">
        <f>IF(F30="","",IF(F30=26555,"Correct!","Try again!"))</f>
        <v/>
      </c>
      <c r="G31" s="125" t="str">
        <f>IF(G30="","",IF(G30=19240,"Correct!","Try again!"))</f>
        <v/>
      </c>
      <c r="H31" s="125" t="str">
        <f>IF(H30="","",IF(H30=615,"Correct!","Try again!"))</f>
        <v/>
      </c>
      <c r="I31" s="125" t="str">
        <f>IF(I30="","",IF(I30=6700,"Correct!","Try again!"))</f>
        <v/>
      </c>
    </row>
    <row r="32" spans="1:9" x14ac:dyDescent="0.2">
      <c r="A32" s="1"/>
      <c r="B32" s="1"/>
      <c r="C32" s="1"/>
      <c r="D32" s="1"/>
      <c r="E32" s="1"/>
      <c r="F32" s="125"/>
      <c r="G32" s="125"/>
      <c r="H32" s="125"/>
      <c r="I32" s="125"/>
    </row>
    <row r="33" spans="1:20" x14ac:dyDescent="0.2">
      <c r="A33" s="73" t="s">
        <v>401</v>
      </c>
      <c r="B33" s="74"/>
      <c r="C33" s="74"/>
      <c r="D33" s="74"/>
      <c r="E33" s="74"/>
      <c r="F33" s="74"/>
      <c r="G33" s="74"/>
      <c r="H33" s="74"/>
      <c r="I33" s="74"/>
      <c r="J33" s="74"/>
    </row>
    <row r="34" spans="1:20" x14ac:dyDescent="0.2">
      <c r="A34" s="75" t="s">
        <v>31</v>
      </c>
      <c r="B34" s="74"/>
      <c r="C34" s="74"/>
      <c r="D34" s="74"/>
      <c r="E34" s="74"/>
      <c r="F34" s="74"/>
      <c r="G34" s="74"/>
      <c r="H34" s="74"/>
      <c r="I34" s="74"/>
      <c r="J34" s="74"/>
    </row>
    <row r="35" spans="1:20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7"/>
    </row>
    <row r="36" spans="1:20" x14ac:dyDescent="0.2">
      <c r="A36" s="76"/>
      <c r="B36" s="76"/>
      <c r="C36" s="76"/>
      <c r="D36" s="76"/>
      <c r="E36" s="76"/>
      <c r="F36" s="77" t="s">
        <v>41</v>
      </c>
      <c r="G36" s="77" t="s">
        <v>42</v>
      </c>
      <c r="H36" s="76"/>
      <c r="I36" s="77" t="s">
        <v>43</v>
      </c>
      <c r="J36" s="78" t="s">
        <v>423</v>
      </c>
    </row>
    <row r="37" spans="1:20" x14ac:dyDescent="0.2">
      <c r="A37" s="76"/>
      <c r="B37" s="76"/>
      <c r="C37" s="76"/>
      <c r="D37" s="77" t="s">
        <v>39</v>
      </c>
      <c r="E37" s="77" t="s">
        <v>46</v>
      </c>
      <c r="F37" s="77" t="s">
        <v>51</v>
      </c>
      <c r="G37" s="77" t="s">
        <v>52</v>
      </c>
      <c r="H37" s="77" t="s">
        <v>41</v>
      </c>
      <c r="I37" s="77" t="s">
        <v>42</v>
      </c>
      <c r="J37" s="79" t="s">
        <v>53</v>
      </c>
      <c r="T37" s="6"/>
    </row>
    <row r="38" spans="1:20" x14ac:dyDescent="0.2">
      <c r="A38" s="80" t="s">
        <v>6</v>
      </c>
      <c r="B38" s="80" t="s">
        <v>57</v>
      </c>
      <c r="C38" s="81" t="s">
        <v>58</v>
      </c>
      <c r="D38" s="80" t="s">
        <v>10</v>
      </c>
      <c r="E38" s="80" t="s">
        <v>53</v>
      </c>
      <c r="F38" s="80" t="s">
        <v>53</v>
      </c>
      <c r="G38" s="80" t="s">
        <v>54</v>
      </c>
      <c r="H38" s="80" t="s">
        <v>54</v>
      </c>
      <c r="I38" s="80" t="s">
        <v>54</v>
      </c>
      <c r="J38" s="79" t="s">
        <v>424</v>
      </c>
    </row>
    <row r="39" spans="1:20" x14ac:dyDescent="0.2">
      <c r="A39" s="82" t="s">
        <v>65</v>
      </c>
      <c r="B39" s="83" t="s">
        <v>415</v>
      </c>
      <c r="C39" s="83" t="s">
        <v>66</v>
      </c>
      <c r="D39" s="84">
        <v>3</v>
      </c>
      <c r="E39" s="135"/>
      <c r="F39" s="144"/>
      <c r="G39" s="135"/>
      <c r="H39" s="144"/>
      <c r="I39" s="135"/>
      <c r="J39" s="148"/>
    </row>
    <row r="40" spans="1:20" x14ac:dyDescent="0.2">
      <c r="A40" s="85">
        <v>15</v>
      </c>
      <c r="B40" s="83" t="s">
        <v>41</v>
      </c>
      <c r="C40" s="83" t="s">
        <v>71</v>
      </c>
      <c r="D40" s="84">
        <v>4</v>
      </c>
      <c r="E40" s="139"/>
      <c r="F40" s="145"/>
      <c r="G40" s="139"/>
      <c r="H40" s="145"/>
      <c r="I40" s="139"/>
      <c r="J40" s="148"/>
    </row>
    <row r="41" spans="1:20" x14ac:dyDescent="0.2">
      <c r="A41" s="85">
        <v>15</v>
      </c>
      <c r="B41" s="83" t="s">
        <v>44</v>
      </c>
      <c r="C41" s="83" t="s">
        <v>78</v>
      </c>
      <c r="D41" s="84">
        <v>5</v>
      </c>
      <c r="E41" s="139"/>
      <c r="F41" s="145"/>
      <c r="G41" s="139"/>
      <c r="H41" s="145"/>
      <c r="I41" s="139"/>
      <c r="J41" s="148"/>
    </row>
    <row r="42" spans="1:20" x14ac:dyDescent="0.2">
      <c r="A42" s="85">
        <v>22</v>
      </c>
      <c r="B42" s="83" t="s">
        <v>402</v>
      </c>
      <c r="C42" s="83" t="s">
        <v>85</v>
      </c>
      <c r="D42" s="84">
        <v>6</v>
      </c>
      <c r="E42" s="139"/>
      <c r="F42" s="145"/>
      <c r="G42" s="139"/>
      <c r="H42" s="145"/>
      <c r="I42" s="139"/>
      <c r="J42" s="148"/>
    </row>
    <row r="43" spans="1:20" x14ac:dyDescent="0.2">
      <c r="A43" s="85">
        <v>25</v>
      </c>
      <c r="B43" s="83" t="s">
        <v>410</v>
      </c>
      <c r="C43" s="83" t="s">
        <v>89</v>
      </c>
      <c r="D43" s="84">
        <v>7</v>
      </c>
      <c r="E43" s="139"/>
      <c r="F43" s="145"/>
      <c r="G43" s="139"/>
      <c r="H43" s="145"/>
      <c r="I43" s="139"/>
      <c r="J43" s="148"/>
      <c r="M43"/>
      <c r="N43"/>
      <c r="O43"/>
      <c r="P43"/>
      <c r="Q43"/>
      <c r="R43"/>
      <c r="S43"/>
      <c r="T43"/>
    </row>
    <row r="44" spans="1:20" x14ac:dyDescent="0.2">
      <c r="A44" s="85">
        <v>29</v>
      </c>
      <c r="B44" s="83" t="s">
        <v>91</v>
      </c>
      <c r="C44" s="83" t="s">
        <v>92</v>
      </c>
      <c r="D44" s="84">
        <v>8</v>
      </c>
      <c r="E44" s="139"/>
      <c r="F44" s="145"/>
      <c r="G44" s="139"/>
      <c r="H44" s="145"/>
      <c r="I44" s="139"/>
      <c r="J44" s="148"/>
      <c r="M44"/>
      <c r="N44"/>
      <c r="O44"/>
      <c r="P44"/>
      <c r="Q44"/>
      <c r="R44"/>
      <c r="S44"/>
      <c r="T44"/>
    </row>
    <row r="45" spans="1:20" x14ac:dyDescent="0.2">
      <c r="A45" s="85">
        <v>31</v>
      </c>
      <c r="B45" s="83" t="s">
        <v>41</v>
      </c>
      <c r="C45" s="83" t="s">
        <v>71</v>
      </c>
      <c r="D45" s="84">
        <v>9</v>
      </c>
      <c r="E45" s="136"/>
      <c r="F45" s="146"/>
      <c r="G45" s="136"/>
      <c r="H45" s="146"/>
      <c r="I45" s="136"/>
      <c r="J45" s="149"/>
      <c r="M45"/>
      <c r="N45"/>
      <c r="O45"/>
      <c r="P45"/>
      <c r="Q45"/>
      <c r="R45"/>
      <c r="S45"/>
      <c r="T45"/>
    </row>
    <row r="46" spans="1:20" ht="13.5" thickBot="1" x14ac:dyDescent="0.25">
      <c r="A46" s="85">
        <v>31</v>
      </c>
      <c r="B46" s="83" t="s">
        <v>88</v>
      </c>
      <c r="C46" s="76"/>
      <c r="D46" s="86"/>
      <c r="E46" s="137"/>
      <c r="F46" s="147"/>
      <c r="G46" s="137"/>
      <c r="H46" s="147"/>
      <c r="I46" s="137"/>
      <c r="J46" s="150"/>
      <c r="R46"/>
      <c r="S46"/>
      <c r="T46"/>
    </row>
    <row r="47" spans="1:20" ht="13.5" thickTop="1" x14ac:dyDescent="0.2">
      <c r="A47" s="7"/>
      <c r="B47" s="7"/>
      <c r="C47" s="7"/>
      <c r="D47" s="7"/>
      <c r="E47" s="72" t="str">
        <f>IF(E46="","",IF(E46=81122,"Correct!","Try again!"))</f>
        <v/>
      </c>
      <c r="F47" s="72" t="str">
        <f>IF(F46="","",IF(F46=258,"Correct!","Try again!"))</f>
        <v/>
      </c>
      <c r="G47" s="72" t="str">
        <f>IF(G46="","",IF(G46=12900,"Correct!","Try again!"))</f>
        <v/>
      </c>
      <c r="H47" s="72" t="str">
        <f>IF(H46="","",IF(H46=68430,"Correct!","Try again!"))</f>
        <v/>
      </c>
      <c r="I47" s="72" t="str">
        <f>IF(I46="","",IF(I46=50,"Correct!","Try again!"))</f>
        <v/>
      </c>
      <c r="J47" s="72" t="str">
        <f>IF(J46="","",IF(J46=31000,"Correct!","Try again!"))</f>
        <v/>
      </c>
      <c r="R47"/>
      <c r="S47"/>
      <c r="T47"/>
    </row>
    <row r="48" spans="1:20" x14ac:dyDescent="0.2">
      <c r="A48" s="27"/>
      <c r="B48" s="27"/>
      <c r="C48" s="27"/>
      <c r="D48" s="27"/>
      <c r="E48" s="27"/>
      <c r="F48" s="27"/>
      <c r="G48" s="6"/>
      <c r="H48" s="27"/>
      <c r="I48" s="28"/>
      <c r="J48" s="6"/>
      <c r="R48"/>
      <c r="S48"/>
      <c r="T48"/>
    </row>
    <row r="49" spans="1:20" x14ac:dyDescent="0.2">
      <c r="A49" s="73" t="s">
        <v>401</v>
      </c>
      <c r="B49" s="74"/>
      <c r="C49" s="74"/>
      <c r="D49" s="74"/>
      <c r="E49" s="74"/>
      <c r="F49" s="74"/>
      <c r="G49" s="74"/>
      <c r="H49" s="74"/>
      <c r="I49" s="74"/>
      <c r="J49" s="24"/>
      <c r="R49"/>
      <c r="S49"/>
      <c r="T49"/>
    </row>
    <row r="50" spans="1:20" x14ac:dyDescent="0.2">
      <c r="A50" s="75" t="s">
        <v>116</v>
      </c>
      <c r="B50" s="74"/>
      <c r="C50" s="74"/>
      <c r="D50" s="74"/>
      <c r="E50" s="74"/>
      <c r="F50" s="74"/>
      <c r="G50" s="74"/>
      <c r="H50" s="74"/>
      <c r="I50" s="74"/>
      <c r="J50" s="30"/>
      <c r="R50"/>
      <c r="S50"/>
      <c r="T50"/>
    </row>
    <row r="51" spans="1:20" x14ac:dyDescent="0.2">
      <c r="A51" s="76"/>
      <c r="B51" s="76"/>
      <c r="C51" s="76"/>
      <c r="D51" s="76"/>
      <c r="E51" s="76"/>
      <c r="F51" s="76"/>
      <c r="G51" s="76"/>
      <c r="H51" s="76"/>
      <c r="I51" s="76"/>
      <c r="J51" s="6"/>
      <c r="R51"/>
      <c r="S51"/>
      <c r="T51"/>
    </row>
    <row r="52" spans="1:20" x14ac:dyDescent="0.2">
      <c r="A52" s="76"/>
      <c r="B52" s="76"/>
      <c r="C52" s="76"/>
      <c r="D52" s="76"/>
      <c r="E52" s="76"/>
      <c r="F52" s="76"/>
      <c r="G52" s="77"/>
      <c r="H52" s="77" t="s">
        <v>43</v>
      </c>
      <c r="I52" s="77" t="s">
        <v>119</v>
      </c>
      <c r="J52" s="25"/>
      <c r="T52" s="11"/>
    </row>
    <row r="53" spans="1:20" x14ac:dyDescent="0.2">
      <c r="A53" s="76"/>
      <c r="B53" s="77" t="s">
        <v>4</v>
      </c>
      <c r="C53" s="76"/>
      <c r="D53" s="77" t="s">
        <v>115</v>
      </c>
      <c r="E53" s="77" t="s">
        <v>39</v>
      </c>
      <c r="F53" s="77" t="s">
        <v>46</v>
      </c>
      <c r="G53" s="77" t="s">
        <v>172</v>
      </c>
      <c r="H53" s="77" t="s">
        <v>119</v>
      </c>
      <c r="I53" s="77" t="s">
        <v>121</v>
      </c>
      <c r="J53" s="25"/>
      <c r="T53" s="11"/>
    </row>
    <row r="54" spans="1:20" x14ac:dyDescent="0.2">
      <c r="A54" s="80" t="s">
        <v>6</v>
      </c>
      <c r="B54" s="80" t="s">
        <v>10</v>
      </c>
      <c r="C54" s="80" t="s">
        <v>124</v>
      </c>
      <c r="D54" s="80" t="s">
        <v>125</v>
      </c>
      <c r="E54" s="80" t="s">
        <v>10</v>
      </c>
      <c r="F54" s="80" t="s">
        <v>54</v>
      </c>
      <c r="G54" s="80" t="s">
        <v>54</v>
      </c>
      <c r="H54" s="80" t="s">
        <v>53</v>
      </c>
      <c r="I54" s="80" t="s">
        <v>53</v>
      </c>
      <c r="J54" s="31"/>
      <c r="T54" s="11"/>
    </row>
    <row r="55" spans="1:20" x14ac:dyDescent="0.2">
      <c r="A55" s="82" t="s">
        <v>65</v>
      </c>
      <c r="B55" s="77">
        <v>619</v>
      </c>
      <c r="C55" s="100" t="s">
        <v>129</v>
      </c>
      <c r="D55" s="100" t="s">
        <v>130</v>
      </c>
      <c r="E55" s="84">
        <v>4</v>
      </c>
      <c r="F55" s="135"/>
      <c r="G55" s="144"/>
      <c r="H55" s="135"/>
      <c r="I55" s="140"/>
      <c r="J55" s="26"/>
      <c r="M55"/>
      <c r="N55"/>
      <c r="O55"/>
      <c r="P55"/>
      <c r="Q55"/>
      <c r="R55"/>
      <c r="S55"/>
      <c r="T55"/>
    </row>
    <row r="56" spans="1:20" x14ac:dyDescent="0.2">
      <c r="A56" s="85">
        <v>6</v>
      </c>
      <c r="B56" s="77">
        <v>620</v>
      </c>
      <c r="C56" s="100" t="s">
        <v>45</v>
      </c>
      <c r="D56" s="100" t="s">
        <v>45</v>
      </c>
      <c r="E56" s="84">
        <v>5</v>
      </c>
      <c r="F56" s="139"/>
      <c r="G56" s="145"/>
      <c r="H56" s="139"/>
      <c r="I56" s="141"/>
      <c r="J56" s="26"/>
      <c r="M56"/>
      <c r="N56"/>
      <c r="O56"/>
      <c r="P56"/>
      <c r="Q56"/>
      <c r="R56"/>
      <c r="S56"/>
      <c r="T56"/>
    </row>
    <row r="57" spans="1:20" x14ac:dyDescent="0.2">
      <c r="A57" s="85">
        <v>12</v>
      </c>
      <c r="B57" s="77">
        <v>621</v>
      </c>
      <c r="C57" s="100" t="s">
        <v>404</v>
      </c>
      <c r="D57" s="100" t="s">
        <v>404</v>
      </c>
      <c r="E57" s="84">
        <v>6</v>
      </c>
      <c r="F57" s="139"/>
      <c r="G57" s="145"/>
      <c r="H57" s="139"/>
      <c r="I57" s="141"/>
      <c r="J57" s="26"/>
      <c r="M57"/>
      <c r="N57"/>
      <c r="O57"/>
      <c r="P57"/>
      <c r="Q57"/>
      <c r="R57"/>
      <c r="S57"/>
      <c r="T57"/>
    </row>
    <row r="58" spans="1:20" x14ac:dyDescent="0.2">
      <c r="A58" s="85">
        <v>15</v>
      </c>
      <c r="B58" s="77">
        <v>622</v>
      </c>
      <c r="C58" s="100" t="s">
        <v>419</v>
      </c>
      <c r="D58" s="100" t="s">
        <v>139</v>
      </c>
      <c r="E58" s="84">
        <v>7</v>
      </c>
      <c r="F58" s="139"/>
      <c r="G58" s="145"/>
      <c r="H58" s="139"/>
      <c r="I58" s="141"/>
      <c r="J58" s="32"/>
      <c r="M58"/>
      <c r="N58"/>
      <c r="O58"/>
      <c r="P58"/>
      <c r="Q58"/>
      <c r="R58"/>
      <c r="S58"/>
      <c r="T58"/>
    </row>
    <row r="59" spans="1:20" x14ac:dyDescent="0.2">
      <c r="A59" s="85">
        <v>23</v>
      </c>
      <c r="B59" s="77">
        <v>623</v>
      </c>
      <c r="C59" s="100" t="s">
        <v>413</v>
      </c>
      <c r="D59" s="100" t="s">
        <v>413</v>
      </c>
      <c r="E59" s="84">
        <v>8</v>
      </c>
      <c r="F59" s="139"/>
      <c r="G59" s="145"/>
      <c r="H59" s="139"/>
      <c r="I59" s="141"/>
      <c r="J59" s="32"/>
      <c r="M59"/>
      <c r="N59"/>
      <c r="O59"/>
      <c r="P59"/>
      <c r="Q59"/>
      <c r="R59"/>
      <c r="S59"/>
      <c r="T59"/>
    </row>
    <row r="60" spans="1:20" x14ac:dyDescent="0.2">
      <c r="A60" s="85">
        <v>24</v>
      </c>
      <c r="B60" s="77">
        <v>624</v>
      </c>
      <c r="C60" s="100" t="s">
        <v>404</v>
      </c>
      <c r="D60" s="100" t="s">
        <v>404</v>
      </c>
      <c r="E60" s="84">
        <v>9</v>
      </c>
      <c r="F60" s="139"/>
      <c r="G60" s="145"/>
      <c r="H60" s="139"/>
      <c r="I60" s="141"/>
      <c r="J60" s="6"/>
      <c r="M60"/>
      <c r="N60"/>
      <c r="O60"/>
      <c r="P60"/>
      <c r="Q60"/>
      <c r="R60"/>
      <c r="S60"/>
      <c r="T60"/>
    </row>
    <row r="61" spans="1:20" x14ac:dyDescent="0.2">
      <c r="A61" s="85">
        <v>30</v>
      </c>
      <c r="B61" s="77">
        <v>625</v>
      </c>
      <c r="C61" s="100" t="s">
        <v>417</v>
      </c>
      <c r="D61" s="100" t="s">
        <v>425</v>
      </c>
      <c r="E61" s="84">
        <v>10</v>
      </c>
      <c r="F61" s="139"/>
      <c r="G61" s="145"/>
      <c r="H61" s="139"/>
      <c r="I61" s="141"/>
      <c r="J61" s="6"/>
      <c r="M61"/>
      <c r="N61"/>
      <c r="O61"/>
      <c r="P61"/>
      <c r="Q61"/>
      <c r="R61"/>
      <c r="S61"/>
      <c r="T61"/>
    </row>
    <row r="62" spans="1:20" x14ac:dyDescent="0.2">
      <c r="A62" s="85">
        <v>31</v>
      </c>
      <c r="B62" s="77">
        <v>626</v>
      </c>
      <c r="C62" s="100" t="s">
        <v>419</v>
      </c>
      <c r="D62" s="100" t="s">
        <v>139</v>
      </c>
      <c r="E62" s="84">
        <v>11</v>
      </c>
      <c r="F62" s="139"/>
      <c r="G62" s="145"/>
      <c r="H62" s="139"/>
      <c r="I62" s="141"/>
      <c r="J62" s="6"/>
      <c r="M62"/>
      <c r="N62"/>
      <c r="O62"/>
      <c r="P62"/>
      <c r="Q62"/>
      <c r="R62"/>
      <c r="S62"/>
      <c r="T62"/>
    </row>
    <row r="63" spans="1:20" x14ac:dyDescent="0.2">
      <c r="A63" s="85">
        <v>31</v>
      </c>
      <c r="B63" s="77">
        <v>627</v>
      </c>
      <c r="C63" s="100" t="s">
        <v>426</v>
      </c>
      <c r="D63" s="100" t="s">
        <v>141</v>
      </c>
      <c r="E63" s="84">
        <v>12</v>
      </c>
      <c r="F63" s="136"/>
      <c r="G63" s="146"/>
      <c r="H63" s="136"/>
      <c r="I63" s="142"/>
      <c r="J63" s="6"/>
      <c r="M63"/>
      <c r="N63"/>
      <c r="O63"/>
      <c r="P63"/>
      <c r="Q63"/>
      <c r="R63"/>
      <c r="S63"/>
      <c r="T63"/>
    </row>
    <row r="64" spans="1:20" ht="13.5" thickBot="1" x14ac:dyDescent="0.25">
      <c r="A64" s="85">
        <v>31</v>
      </c>
      <c r="B64" s="76"/>
      <c r="C64" s="83" t="s">
        <v>88</v>
      </c>
      <c r="D64" s="76"/>
      <c r="E64" s="86"/>
      <c r="F64" s="137"/>
      <c r="G64" s="147"/>
      <c r="H64" s="137"/>
      <c r="I64" s="143"/>
      <c r="J64" s="6"/>
      <c r="M64"/>
      <c r="N64"/>
      <c r="O64"/>
      <c r="P64"/>
      <c r="Q64"/>
      <c r="R64"/>
      <c r="S64"/>
      <c r="T64"/>
    </row>
    <row r="65" spans="1:20" ht="13.5" thickTop="1" x14ac:dyDescent="0.2">
      <c r="A65"/>
      <c r="B65"/>
      <c r="C65"/>
      <c r="D65"/>
      <c r="E65"/>
      <c r="F65" s="72" t="str">
        <f>IF(F64="","",IF(F64=21848,"Correct!","Try again!"))</f>
        <v/>
      </c>
      <c r="G65" s="72" t="str">
        <f>IF(G64="","",IF(G64=252,"Correct!","Try again!"))</f>
        <v/>
      </c>
      <c r="H65" s="72" t="str">
        <f>IF(H64="","",IF(H64=9500,"Correct!","Try again!"))</f>
        <v/>
      </c>
      <c r="I65" s="72" t="str">
        <f>IF(I64="","",IF(I64=12600,"Correct!","Try again!"))</f>
        <v/>
      </c>
      <c r="M65"/>
      <c r="N65"/>
      <c r="O65"/>
      <c r="P65"/>
      <c r="Q65"/>
      <c r="R65"/>
      <c r="S65"/>
      <c r="T65"/>
    </row>
    <row r="66" spans="1:20" x14ac:dyDescent="0.2">
      <c r="A66"/>
      <c r="B66"/>
      <c r="C66"/>
      <c r="D66"/>
      <c r="E66"/>
      <c r="F66"/>
      <c r="M66"/>
      <c r="N66"/>
      <c r="O66"/>
      <c r="P66"/>
      <c r="Q66"/>
      <c r="R66"/>
      <c r="S66"/>
      <c r="T66"/>
    </row>
    <row r="67" spans="1:20" x14ac:dyDescent="0.2">
      <c r="A67" s="33" t="s">
        <v>401</v>
      </c>
      <c r="B67" s="45"/>
      <c r="C67" s="45"/>
      <c r="D67" s="45"/>
      <c r="E67" s="45"/>
      <c r="F67" s="34"/>
      <c r="M67"/>
      <c r="N67"/>
      <c r="O67"/>
      <c r="P67"/>
      <c r="Q67"/>
      <c r="R67"/>
      <c r="S67"/>
      <c r="T67"/>
    </row>
    <row r="68" spans="1:20" x14ac:dyDescent="0.2">
      <c r="A68" s="46" t="s">
        <v>2</v>
      </c>
      <c r="B68" s="45"/>
      <c r="C68" s="45"/>
      <c r="D68" s="45"/>
      <c r="E68" s="45"/>
      <c r="F68" s="34"/>
      <c r="M68"/>
      <c r="N68"/>
      <c r="O68"/>
      <c r="P68"/>
      <c r="Q68"/>
      <c r="R68"/>
      <c r="S68"/>
      <c r="T68"/>
    </row>
    <row r="69" spans="1:20" x14ac:dyDescent="0.2">
      <c r="A69" s="47"/>
      <c r="B69" s="95"/>
      <c r="C69" s="95"/>
      <c r="D69" s="95"/>
      <c r="E69" s="95"/>
      <c r="F69" s="35"/>
      <c r="M69"/>
      <c r="N69"/>
      <c r="O69"/>
      <c r="P69"/>
      <c r="Q69"/>
      <c r="R69"/>
      <c r="S69"/>
      <c r="T69"/>
    </row>
    <row r="70" spans="1:20" x14ac:dyDescent="0.2">
      <c r="A70" s="47"/>
      <c r="B70" s="47"/>
      <c r="C70" s="35"/>
      <c r="D70" s="87" t="s">
        <v>39</v>
      </c>
      <c r="E70" s="52"/>
      <c r="F70" s="52"/>
      <c r="M70"/>
      <c r="N70"/>
      <c r="O70"/>
      <c r="P70"/>
      <c r="Q70"/>
      <c r="R70"/>
      <c r="S70"/>
      <c r="T70"/>
    </row>
    <row r="71" spans="1:20" x14ac:dyDescent="0.2">
      <c r="A71" s="49" t="s">
        <v>6</v>
      </c>
      <c r="B71" s="60" t="s">
        <v>7</v>
      </c>
      <c r="C71" s="37"/>
      <c r="D71" s="96" t="s">
        <v>10</v>
      </c>
      <c r="E71" s="97" t="s">
        <v>53</v>
      </c>
      <c r="F71" s="98" t="s">
        <v>54</v>
      </c>
      <c r="M71"/>
      <c r="N71"/>
      <c r="O71"/>
      <c r="P71"/>
      <c r="Q71"/>
      <c r="R71"/>
      <c r="S71"/>
      <c r="T71"/>
    </row>
    <row r="72" spans="1:20" x14ac:dyDescent="0.2">
      <c r="A72" s="50" t="s">
        <v>59</v>
      </c>
      <c r="B72" s="54" t="s">
        <v>60</v>
      </c>
      <c r="C72" s="35"/>
      <c r="D72" s="94">
        <v>2</v>
      </c>
      <c r="E72" s="61"/>
      <c r="F72" s="52"/>
      <c r="M72"/>
      <c r="N72"/>
      <c r="O72"/>
      <c r="P72"/>
      <c r="Q72"/>
      <c r="R72"/>
      <c r="S72"/>
      <c r="T72"/>
    </row>
    <row r="73" spans="1:20" x14ac:dyDescent="0.2">
      <c r="A73" s="47"/>
      <c r="B73" s="54" t="s">
        <v>175</v>
      </c>
      <c r="C73" s="35"/>
      <c r="D73" s="94"/>
      <c r="E73" s="52"/>
      <c r="F73" s="61"/>
      <c r="G73" s="151" t="str">
        <f>IF(F73="","",IF(F73=460,"«- Correct!","«- Try again!"))</f>
        <v/>
      </c>
      <c r="M73"/>
      <c r="N73"/>
      <c r="O73"/>
      <c r="P73"/>
      <c r="Q73"/>
      <c r="R73"/>
      <c r="S73"/>
      <c r="T73"/>
    </row>
    <row r="74" spans="1:20" x14ac:dyDescent="0.2">
      <c r="A74" s="47"/>
      <c r="B74" s="47"/>
      <c r="C74" s="35"/>
      <c r="D74" s="94"/>
      <c r="E74" s="52"/>
      <c r="F74" s="52"/>
      <c r="M74"/>
      <c r="N74"/>
      <c r="O74"/>
      <c r="P74"/>
      <c r="Q74"/>
      <c r="R74"/>
      <c r="S74"/>
      <c r="T74"/>
    </row>
    <row r="75" spans="1:20" x14ac:dyDescent="0.2">
      <c r="A75" s="53">
        <v>9</v>
      </c>
      <c r="B75" s="51" t="s">
        <v>79</v>
      </c>
      <c r="C75" s="35"/>
      <c r="D75" s="94">
        <v>3</v>
      </c>
      <c r="E75" s="61"/>
      <c r="F75" s="52"/>
      <c r="M75"/>
      <c r="N75"/>
      <c r="O75"/>
      <c r="P75"/>
      <c r="Q75"/>
      <c r="R75"/>
      <c r="S75"/>
      <c r="T75"/>
    </row>
    <row r="76" spans="1:20" x14ac:dyDescent="0.2">
      <c r="A76" s="47"/>
      <c r="B76" s="51" t="s">
        <v>86</v>
      </c>
      <c r="C76" s="35"/>
      <c r="D76" s="94"/>
      <c r="E76" s="52"/>
      <c r="F76" s="61"/>
      <c r="G76" s="151" t="str">
        <f>IF(F76="","",IF(F76=850,"«- Correct!","«- Try again!"))</f>
        <v/>
      </c>
      <c r="M76"/>
      <c r="N76"/>
      <c r="O76"/>
      <c r="P76"/>
      <c r="Q76"/>
      <c r="R76"/>
      <c r="S76"/>
      <c r="T76"/>
    </row>
    <row r="77" spans="1:20" x14ac:dyDescent="0.2">
      <c r="A77" s="47"/>
      <c r="B77" s="47"/>
      <c r="C77" s="35"/>
      <c r="D77" s="94"/>
      <c r="E77" s="52"/>
      <c r="F77" s="52"/>
      <c r="M77"/>
      <c r="N77"/>
      <c r="O77"/>
      <c r="P77"/>
      <c r="Q77"/>
      <c r="R77"/>
      <c r="S77"/>
      <c r="T77"/>
    </row>
    <row r="78" spans="1:20" x14ac:dyDescent="0.2">
      <c r="A78" s="53">
        <v>17</v>
      </c>
      <c r="B78" s="51" t="s">
        <v>405</v>
      </c>
      <c r="C78" s="35"/>
      <c r="D78" s="94">
        <v>4</v>
      </c>
      <c r="E78" s="61"/>
      <c r="F78" s="52"/>
      <c r="M78"/>
      <c r="N78"/>
      <c r="O78"/>
      <c r="P78"/>
      <c r="Q78"/>
      <c r="R78"/>
      <c r="S78"/>
      <c r="T78"/>
    </row>
    <row r="79" spans="1:20" x14ac:dyDescent="0.2">
      <c r="A79" s="47"/>
      <c r="B79" s="51" t="s">
        <v>175</v>
      </c>
      <c r="C79" s="35"/>
      <c r="D79" s="94"/>
      <c r="E79" s="52"/>
      <c r="F79" s="61"/>
      <c r="G79" s="151" t="str">
        <f>IF(F79="","",IF(F79=1040,"«- Correct!","«- Try again!"))</f>
        <v/>
      </c>
      <c r="M79"/>
      <c r="N79"/>
      <c r="O79"/>
      <c r="P79"/>
      <c r="Q79"/>
      <c r="R79"/>
      <c r="S79"/>
      <c r="T79"/>
    </row>
    <row r="80" spans="1:20" x14ac:dyDescent="0.2">
      <c r="A80" s="47"/>
      <c r="B80" s="47"/>
      <c r="C80" s="35"/>
      <c r="D80" s="94"/>
      <c r="E80" s="52"/>
      <c r="F80" s="52"/>
      <c r="M80"/>
      <c r="N80"/>
      <c r="O80"/>
      <c r="P80"/>
      <c r="Q80"/>
      <c r="R80"/>
      <c r="S80"/>
      <c r="T80"/>
    </row>
    <row r="81" spans="1:20" x14ac:dyDescent="0.2">
      <c r="A81" s="53">
        <v>18</v>
      </c>
      <c r="B81" s="51" t="s">
        <v>407</v>
      </c>
      <c r="C81" s="35"/>
      <c r="D81" s="94">
        <v>5</v>
      </c>
      <c r="E81" s="61"/>
      <c r="F81" s="52"/>
      <c r="M81"/>
      <c r="N81"/>
      <c r="O81"/>
      <c r="P81"/>
      <c r="Q81"/>
      <c r="R81"/>
      <c r="S81"/>
      <c r="T81"/>
    </row>
    <row r="82" spans="1:20" x14ac:dyDescent="0.2">
      <c r="A82" s="47"/>
      <c r="B82" s="51" t="s">
        <v>100</v>
      </c>
      <c r="C82" s="35"/>
      <c r="D82" s="94"/>
      <c r="E82" s="52"/>
      <c r="F82" s="61"/>
      <c r="G82" s="151" t="str">
        <f>IF(F82="","",IF(F82=40,"«- Correct!","«- Try again!"))</f>
        <v/>
      </c>
      <c r="M82"/>
      <c r="N82"/>
      <c r="O82"/>
      <c r="P82"/>
      <c r="Q82"/>
      <c r="R82"/>
      <c r="S82"/>
      <c r="T82"/>
    </row>
    <row r="83" spans="1:20" x14ac:dyDescent="0.2">
      <c r="A83" s="47"/>
      <c r="B83" s="47"/>
      <c r="C83" s="35"/>
      <c r="D83" s="94"/>
      <c r="E83" s="52"/>
      <c r="F83" s="52"/>
      <c r="M83"/>
      <c r="N83"/>
      <c r="O83"/>
      <c r="P83"/>
      <c r="Q83"/>
      <c r="R83"/>
      <c r="S83"/>
      <c r="T83"/>
    </row>
    <row r="84" spans="1:20" x14ac:dyDescent="0.2">
      <c r="A84" s="53">
        <v>20</v>
      </c>
      <c r="B84" s="51" t="s">
        <v>79</v>
      </c>
      <c r="C84" s="35"/>
      <c r="D84" s="94">
        <v>6</v>
      </c>
      <c r="E84" s="61"/>
      <c r="F84" s="52"/>
      <c r="M84"/>
      <c r="N84"/>
      <c r="O84"/>
      <c r="P84"/>
      <c r="Q84"/>
      <c r="R84"/>
      <c r="S84"/>
      <c r="T84"/>
    </row>
    <row r="85" spans="1:20" x14ac:dyDescent="0.2">
      <c r="A85" s="47"/>
      <c r="B85" s="51" t="s">
        <v>411</v>
      </c>
      <c r="C85" s="35"/>
      <c r="D85" s="94"/>
      <c r="E85" s="52"/>
      <c r="F85" s="61"/>
      <c r="G85" s="151" t="str">
        <f>IF(F85="","",IF(F85=500,"«- Correct!","«- Try again!"))</f>
        <v/>
      </c>
      <c r="M85"/>
      <c r="N85"/>
      <c r="O85"/>
      <c r="P85"/>
      <c r="Q85"/>
      <c r="R85"/>
      <c r="S85"/>
      <c r="T85"/>
    </row>
    <row r="86" spans="1:20" x14ac:dyDescent="0.2">
      <c r="M86"/>
      <c r="N86"/>
      <c r="O86"/>
      <c r="P86"/>
      <c r="Q86"/>
      <c r="R86"/>
      <c r="S86"/>
      <c r="T86"/>
    </row>
    <row r="87" spans="1:20" x14ac:dyDescent="0.2">
      <c r="M87"/>
      <c r="N87"/>
      <c r="O87"/>
      <c r="P87"/>
      <c r="Q87"/>
      <c r="R87"/>
      <c r="S87"/>
      <c r="T87"/>
    </row>
    <row r="88" spans="1:20" x14ac:dyDescent="0.2">
      <c r="A88" s="33" t="s">
        <v>401</v>
      </c>
      <c r="B88" s="45"/>
      <c r="C88" s="45"/>
      <c r="D88" s="45"/>
      <c r="E88" s="45"/>
      <c r="F88" s="45"/>
      <c r="M88"/>
      <c r="N88"/>
      <c r="O88"/>
      <c r="P88"/>
      <c r="Q88"/>
      <c r="R88"/>
      <c r="S88"/>
      <c r="T88"/>
    </row>
    <row r="89" spans="1:20" x14ac:dyDescent="0.2">
      <c r="A89" s="46" t="s">
        <v>32</v>
      </c>
      <c r="B89" s="45"/>
      <c r="C89" s="45"/>
      <c r="D89" s="45"/>
      <c r="E89" s="45"/>
      <c r="F89" s="45"/>
      <c r="M89"/>
      <c r="N89"/>
      <c r="O89"/>
      <c r="P89"/>
      <c r="Q89"/>
      <c r="R89"/>
      <c r="S89"/>
      <c r="T89"/>
    </row>
    <row r="90" spans="1:20" x14ac:dyDescent="0.2">
      <c r="A90" s="47"/>
      <c r="B90" s="47"/>
      <c r="C90" s="47"/>
      <c r="D90" s="47"/>
      <c r="E90" s="47"/>
      <c r="F90" s="47"/>
      <c r="M90"/>
      <c r="N90"/>
      <c r="O90"/>
      <c r="P90"/>
      <c r="Q90"/>
      <c r="R90"/>
      <c r="S90"/>
      <c r="T90"/>
    </row>
    <row r="91" spans="1:20" x14ac:dyDescent="0.2">
      <c r="A91" s="157" t="s">
        <v>46</v>
      </c>
      <c r="B91" s="47"/>
      <c r="C91" s="47"/>
      <c r="D91" s="47"/>
      <c r="E91" s="91" t="s">
        <v>47</v>
      </c>
      <c r="F91" s="53">
        <v>101</v>
      </c>
      <c r="M91"/>
      <c r="N91"/>
      <c r="O91"/>
      <c r="P91"/>
      <c r="Q91"/>
      <c r="R91"/>
      <c r="S91"/>
      <c r="T91"/>
    </row>
    <row r="92" spans="1:20" x14ac:dyDescent="0.2">
      <c r="A92" s="47"/>
      <c r="B92" s="47"/>
      <c r="C92" s="48" t="s">
        <v>39</v>
      </c>
      <c r="D92" s="47"/>
      <c r="E92" s="47"/>
      <c r="F92" s="47"/>
      <c r="M92"/>
      <c r="N92"/>
      <c r="O92"/>
      <c r="P92"/>
      <c r="Q92"/>
      <c r="R92"/>
      <c r="S92"/>
      <c r="T92"/>
    </row>
    <row r="93" spans="1:20" x14ac:dyDescent="0.2">
      <c r="A93" s="49" t="s">
        <v>6</v>
      </c>
      <c r="B93" s="49" t="s">
        <v>61</v>
      </c>
      <c r="C93" s="49" t="s">
        <v>62</v>
      </c>
      <c r="D93" s="49" t="s">
        <v>53</v>
      </c>
      <c r="E93" s="49" t="s">
        <v>54</v>
      </c>
      <c r="F93" s="56" t="s">
        <v>63</v>
      </c>
      <c r="M93"/>
      <c r="N93"/>
      <c r="O93"/>
      <c r="P93"/>
      <c r="Q93"/>
      <c r="R93"/>
      <c r="S93"/>
      <c r="T93"/>
    </row>
    <row r="94" spans="1:20" x14ac:dyDescent="0.2">
      <c r="A94" s="50" t="s">
        <v>69</v>
      </c>
      <c r="B94" s="51" t="s">
        <v>63</v>
      </c>
      <c r="C94" s="92"/>
      <c r="D94" s="152"/>
      <c r="E94" s="153"/>
      <c r="F94" s="61"/>
      <c r="M94"/>
      <c r="N94"/>
      <c r="O94"/>
      <c r="P94"/>
      <c r="Q94"/>
      <c r="R94"/>
      <c r="S94"/>
      <c r="T94"/>
    </row>
    <row r="95" spans="1:20" x14ac:dyDescent="0.2">
      <c r="A95" s="50" t="s">
        <v>75</v>
      </c>
      <c r="B95" s="47"/>
      <c r="C95" s="48" t="s">
        <v>76</v>
      </c>
      <c r="D95" s="64"/>
      <c r="E95" s="70"/>
      <c r="F95" s="64"/>
      <c r="M95"/>
      <c r="N95"/>
      <c r="O95"/>
      <c r="P95"/>
      <c r="Q95"/>
      <c r="R95"/>
      <c r="S95"/>
      <c r="T95"/>
    </row>
    <row r="96" spans="1:20" x14ac:dyDescent="0.2">
      <c r="A96" s="53">
        <v>31</v>
      </c>
      <c r="B96" s="47"/>
      <c r="C96" s="48" t="s">
        <v>82</v>
      </c>
      <c r="D96" s="61"/>
      <c r="E96" s="68"/>
      <c r="F96" s="61"/>
      <c r="G96" s="151" t="str">
        <f>IF(F96="","",IF(F96=64635,"«- Correct!","«- Try again!"))</f>
        <v/>
      </c>
      <c r="M96"/>
      <c r="N96"/>
      <c r="O96"/>
      <c r="P96"/>
      <c r="Q96"/>
      <c r="R96"/>
      <c r="S96"/>
      <c r="T96"/>
    </row>
    <row r="97" spans="1:20" x14ac:dyDescent="0.2">
      <c r="A97" s="53"/>
      <c r="B97" s="52"/>
      <c r="C97" s="48"/>
      <c r="D97" s="52"/>
      <c r="E97" s="52"/>
      <c r="F97" s="52"/>
      <c r="M97"/>
      <c r="N97"/>
      <c r="O97"/>
      <c r="P97"/>
      <c r="Q97"/>
      <c r="R97"/>
      <c r="S97"/>
      <c r="T97"/>
    </row>
    <row r="98" spans="1:20" x14ac:dyDescent="0.2">
      <c r="A98" s="157" t="s">
        <v>93</v>
      </c>
      <c r="B98" s="158"/>
      <c r="C98" s="92"/>
      <c r="D98" s="52"/>
      <c r="E98" s="91" t="s">
        <v>47</v>
      </c>
      <c r="F98" s="52">
        <v>106</v>
      </c>
      <c r="M98"/>
      <c r="N98"/>
      <c r="O98"/>
      <c r="P98"/>
      <c r="Q98"/>
      <c r="R98"/>
      <c r="S98"/>
      <c r="T98"/>
    </row>
    <row r="99" spans="1:20" x14ac:dyDescent="0.2">
      <c r="A99" s="47"/>
      <c r="B99" s="52"/>
      <c r="C99" s="87" t="s">
        <v>39</v>
      </c>
      <c r="D99" s="52"/>
      <c r="E99" s="52"/>
      <c r="F99" s="52"/>
      <c r="M99"/>
      <c r="N99"/>
      <c r="O99"/>
      <c r="P99"/>
      <c r="Q99"/>
      <c r="R99"/>
      <c r="S99"/>
      <c r="T99"/>
    </row>
    <row r="100" spans="1:20" x14ac:dyDescent="0.2">
      <c r="A100" s="49" t="s">
        <v>6</v>
      </c>
      <c r="B100" s="60" t="s">
        <v>61</v>
      </c>
      <c r="C100" s="60" t="s">
        <v>62</v>
      </c>
      <c r="D100" s="60" t="s">
        <v>53</v>
      </c>
      <c r="E100" s="60" t="s">
        <v>54</v>
      </c>
      <c r="F100" s="56" t="s">
        <v>63</v>
      </c>
      <c r="M100"/>
      <c r="N100"/>
      <c r="O100"/>
      <c r="P100"/>
      <c r="Q100"/>
      <c r="R100"/>
      <c r="S100"/>
      <c r="T100"/>
    </row>
    <row r="101" spans="1:20" x14ac:dyDescent="0.2">
      <c r="A101" s="50" t="s">
        <v>69</v>
      </c>
      <c r="B101" s="51" t="s">
        <v>63</v>
      </c>
      <c r="C101" s="92"/>
      <c r="D101" s="61"/>
      <c r="E101" s="67"/>
      <c r="F101" s="61"/>
      <c r="M101"/>
      <c r="N101"/>
      <c r="O101"/>
      <c r="P101"/>
      <c r="Q101"/>
      <c r="R101"/>
      <c r="S101"/>
      <c r="T101"/>
    </row>
    <row r="102" spans="1:20" x14ac:dyDescent="0.2">
      <c r="A102" s="50" t="s">
        <v>103</v>
      </c>
      <c r="B102" s="52"/>
      <c r="C102" s="87" t="s">
        <v>72</v>
      </c>
      <c r="D102" s="64"/>
      <c r="E102" s="70"/>
      <c r="F102" s="64"/>
      <c r="M102"/>
      <c r="N102"/>
      <c r="O102"/>
      <c r="P102"/>
      <c r="Q102"/>
      <c r="R102"/>
      <c r="S102"/>
      <c r="T102"/>
    </row>
    <row r="103" spans="1:20" x14ac:dyDescent="0.2">
      <c r="A103" s="53">
        <v>20</v>
      </c>
      <c r="B103" s="52"/>
      <c r="C103" s="87" t="s">
        <v>107</v>
      </c>
      <c r="D103" s="64"/>
      <c r="E103" s="70"/>
      <c r="F103" s="64"/>
      <c r="M103"/>
      <c r="N103"/>
      <c r="O103"/>
      <c r="P103"/>
      <c r="Q103"/>
      <c r="R103"/>
      <c r="S103"/>
      <c r="T103"/>
    </row>
    <row r="104" spans="1:20" x14ac:dyDescent="0.2">
      <c r="A104" s="47">
        <v>31</v>
      </c>
      <c r="B104" s="47"/>
      <c r="C104" s="48" t="s">
        <v>113</v>
      </c>
      <c r="D104" s="64"/>
      <c r="E104" s="70"/>
      <c r="F104" s="64"/>
      <c r="M104"/>
      <c r="N104"/>
      <c r="O104"/>
      <c r="P104"/>
      <c r="Q104"/>
      <c r="R104"/>
      <c r="S104"/>
      <c r="T104"/>
    </row>
    <row r="105" spans="1:20" x14ac:dyDescent="0.2">
      <c r="A105" s="47">
        <v>31</v>
      </c>
      <c r="B105" s="47"/>
      <c r="C105" s="48" t="s">
        <v>76</v>
      </c>
      <c r="D105" s="152"/>
      <c r="E105" s="154"/>
      <c r="F105" s="61"/>
      <c r="G105" s="151" t="str">
        <f>IF(F105="","",IF(F105=8900,"«- Correct!","«- Try again!"))</f>
        <v/>
      </c>
      <c r="M105"/>
      <c r="N105"/>
      <c r="O105"/>
      <c r="P105"/>
      <c r="Q105"/>
      <c r="R105"/>
      <c r="S105"/>
      <c r="T105"/>
    </row>
    <row r="106" spans="1:20" x14ac:dyDescent="0.2">
      <c r="A106" s="47"/>
      <c r="B106" s="47"/>
      <c r="C106" s="92"/>
      <c r="D106" s="93"/>
      <c r="E106" s="93"/>
      <c r="F106" s="52"/>
      <c r="M106"/>
      <c r="N106"/>
      <c r="O106"/>
      <c r="P106"/>
      <c r="Q106"/>
      <c r="R106"/>
      <c r="S106"/>
      <c r="T106"/>
    </row>
    <row r="107" spans="1:20" x14ac:dyDescent="0.2">
      <c r="A107" s="157" t="s">
        <v>122</v>
      </c>
      <c r="B107" s="47"/>
      <c r="C107" s="92"/>
      <c r="D107" s="52"/>
      <c r="E107" s="91" t="s">
        <v>47</v>
      </c>
      <c r="F107" s="52">
        <v>119</v>
      </c>
      <c r="M107"/>
      <c r="N107"/>
      <c r="O107"/>
      <c r="P107"/>
      <c r="Q107"/>
      <c r="R107"/>
      <c r="S107"/>
      <c r="T107"/>
    </row>
    <row r="108" spans="1:20" x14ac:dyDescent="0.2">
      <c r="A108" s="47"/>
      <c r="B108" s="47"/>
      <c r="C108" s="87" t="s">
        <v>39</v>
      </c>
      <c r="D108" s="52"/>
      <c r="E108" s="52"/>
      <c r="F108" s="93"/>
      <c r="M108"/>
      <c r="N108"/>
      <c r="O108"/>
      <c r="P108"/>
      <c r="Q108"/>
      <c r="R108"/>
      <c r="S108"/>
      <c r="T108"/>
    </row>
    <row r="109" spans="1:20" x14ac:dyDescent="0.2">
      <c r="A109" s="49" t="s">
        <v>6</v>
      </c>
      <c r="B109" s="60" t="s">
        <v>61</v>
      </c>
      <c r="C109" s="60" t="s">
        <v>62</v>
      </c>
      <c r="D109" s="60" t="s">
        <v>53</v>
      </c>
      <c r="E109" s="60" t="s">
        <v>54</v>
      </c>
      <c r="F109" s="56" t="s">
        <v>63</v>
      </c>
      <c r="M109"/>
      <c r="N109"/>
      <c r="O109"/>
      <c r="P109"/>
      <c r="Q109"/>
      <c r="R109"/>
      <c r="S109"/>
      <c r="T109"/>
    </row>
    <row r="110" spans="1:20" x14ac:dyDescent="0.2">
      <c r="A110" s="50" t="s">
        <v>69</v>
      </c>
      <c r="B110" s="51" t="s">
        <v>63</v>
      </c>
      <c r="C110" s="92"/>
      <c r="D110" s="61"/>
      <c r="E110" s="67"/>
      <c r="F110" s="61"/>
      <c r="M110"/>
      <c r="N110"/>
      <c r="O110"/>
      <c r="P110"/>
      <c r="Q110"/>
      <c r="R110"/>
      <c r="S110"/>
      <c r="T110"/>
    </row>
    <row r="111" spans="1:20" x14ac:dyDescent="0.2">
      <c r="A111" s="50" t="s">
        <v>59</v>
      </c>
      <c r="B111" s="51"/>
      <c r="C111" s="92"/>
      <c r="D111" s="64"/>
      <c r="E111" s="70"/>
      <c r="F111" s="64"/>
      <c r="M111"/>
      <c r="N111"/>
      <c r="O111"/>
      <c r="P111"/>
      <c r="Q111"/>
      <c r="R111"/>
      <c r="S111"/>
      <c r="T111"/>
    </row>
    <row r="112" spans="1:20" x14ac:dyDescent="0.2">
      <c r="A112" s="50" t="s">
        <v>21</v>
      </c>
      <c r="B112" s="51"/>
      <c r="C112" s="92"/>
      <c r="D112" s="64"/>
      <c r="E112" s="70"/>
      <c r="F112" s="64"/>
      <c r="M112"/>
      <c r="N112"/>
      <c r="O112"/>
      <c r="P112"/>
      <c r="Q112"/>
      <c r="R112"/>
      <c r="S112"/>
      <c r="T112"/>
    </row>
    <row r="113" spans="1:20" x14ac:dyDescent="0.2">
      <c r="A113" s="50" t="s">
        <v>75</v>
      </c>
      <c r="B113" s="51"/>
      <c r="C113" s="92" t="s">
        <v>82</v>
      </c>
      <c r="D113" s="64"/>
      <c r="E113" s="70"/>
      <c r="F113" s="64"/>
      <c r="M113"/>
      <c r="N113"/>
      <c r="O113"/>
      <c r="P113"/>
      <c r="Q113"/>
      <c r="R113"/>
      <c r="S113"/>
      <c r="T113"/>
    </row>
    <row r="114" spans="1:20" x14ac:dyDescent="0.2">
      <c r="A114" s="50" t="s">
        <v>75</v>
      </c>
      <c r="B114" s="51"/>
      <c r="C114" s="92" t="s">
        <v>157</v>
      </c>
      <c r="D114" s="64"/>
      <c r="E114" s="70"/>
      <c r="F114" s="64"/>
      <c r="M114"/>
      <c r="N114"/>
      <c r="O114"/>
      <c r="P114"/>
      <c r="Q114"/>
      <c r="R114"/>
      <c r="S114"/>
      <c r="T114"/>
    </row>
    <row r="115" spans="1:20" x14ac:dyDescent="0.2">
      <c r="A115" s="50" t="s">
        <v>75</v>
      </c>
      <c r="B115" s="51"/>
      <c r="C115" s="92" t="s">
        <v>113</v>
      </c>
      <c r="D115" s="64"/>
      <c r="E115" s="70"/>
      <c r="F115" s="64"/>
      <c r="M115"/>
      <c r="N115"/>
      <c r="O115"/>
      <c r="P115"/>
      <c r="Q115"/>
      <c r="R115"/>
      <c r="S115"/>
      <c r="T115"/>
    </row>
    <row r="116" spans="1:20" x14ac:dyDescent="0.2">
      <c r="A116" s="50" t="s">
        <v>75</v>
      </c>
      <c r="B116" s="51"/>
      <c r="C116" s="92" t="s">
        <v>76</v>
      </c>
      <c r="D116" s="61"/>
      <c r="E116" s="68"/>
      <c r="F116" s="61"/>
      <c r="G116" s="151" t="str">
        <f>IF(F116="","",IF(F116=42108,"«- Correct!","«- Try again!"))</f>
        <v/>
      </c>
      <c r="M116"/>
      <c r="N116"/>
      <c r="O116"/>
      <c r="P116"/>
      <c r="Q116"/>
      <c r="R116"/>
      <c r="S116"/>
      <c r="T116"/>
    </row>
    <row r="117" spans="1:20" x14ac:dyDescent="0.2">
      <c r="A117" s="47"/>
      <c r="B117" s="52"/>
      <c r="C117" s="87"/>
      <c r="D117" s="52"/>
      <c r="E117" s="52"/>
      <c r="F117" s="52"/>
      <c r="M117"/>
      <c r="N117"/>
      <c r="O117"/>
      <c r="P117"/>
      <c r="Q117"/>
      <c r="R117"/>
      <c r="S117"/>
      <c r="T117"/>
    </row>
    <row r="118" spans="1:20" x14ac:dyDescent="0.2">
      <c r="A118" s="157" t="s">
        <v>91</v>
      </c>
      <c r="B118" s="47"/>
      <c r="C118" s="92"/>
      <c r="D118" s="52"/>
      <c r="E118" s="91" t="s">
        <v>47</v>
      </c>
      <c r="F118" s="52">
        <v>124</v>
      </c>
      <c r="M118"/>
      <c r="N118"/>
      <c r="O118"/>
      <c r="P118"/>
      <c r="Q118"/>
      <c r="R118"/>
      <c r="S118"/>
      <c r="T118"/>
    </row>
    <row r="119" spans="1:20" x14ac:dyDescent="0.2">
      <c r="A119" s="47"/>
      <c r="B119" s="47"/>
      <c r="C119" s="87" t="s">
        <v>39</v>
      </c>
      <c r="D119" s="52"/>
      <c r="E119" s="52"/>
      <c r="F119" s="93"/>
      <c r="M119"/>
      <c r="N119"/>
      <c r="O119"/>
      <c r="P119"/>
      <c r="Q119"/>
      <c r="R119"/>
      <c r="S119"/>
      <c r="T119"/>
    </row>
    <row r="120" spans="1:20" x14ac:dyDescent="0.2">
      <c r="A120" s="49" t="s">
        <v>6</v>
      </c>
      <c r="B120" s="60" t="s">
        <v>61</v>
      </c>
      <c r="C120" s="60" t="s">
        <v>62</v>
      </c>
      <c r="D120" s="60" t="s">
        <v>53</v>
      </c>
      <c r="E120" s="60" t="s">
        <v>54</v>
      </c>
      <c r="F120" s="56" t="s">
        <v>63</v>
      </c>
      <c r="M120"/>
      <c r="N120"/>
      <c r="O120"/>
      <c r="P120"/>
      <c r="Q120"/>
      <c r="R120"/>
      <c r="S120"/>
      <c r="T120"/>
    </row>
    <row r="121" spans="1:20" x14ac:dyDescent="0.2">
      <c r="A121" s="50" t="s">
        <v>69</v>
      </c>
      <c r="B121" s="51" t="s">
        <v>63</v>
      </c>
      <c r="C121" s="92"/>
      <c r="D121" s="61"/>
      <c r="E121" s="67"/>
      <c r="F121" s="61"/>
      <c r="M121"/>
      <c r="N121"/>
      <c r="O121"/>
      <c r="P121"/>
      <c r="Q121"/>
      <c r="R121"/>
      <c r="S121"/>
      <c r="T121"/>
    </row>
    <row r="122" spans="1:20" x14ac:dyDescent="0.2">
      <c r="A122" s="50" t="s">
        <v>143</v>
      </c>
      <c r="B122" s="52"/>
      <c r="C122" s="87" t="s">
        <v>106</v>
      </c>
      <c r="D122" s="155"/>
      <c r="E122" s="70"/>
      <c r="F122" s="64"/>
      <c r="M122"/>
      <c r="N122"/>
      <c r="O122"/>
      <c r="P122"/>
      <c r="Q122"/>
      <c r="R122"/>
      <c r="S122"/>
      <c r="T122"/>
    </row>
    <row r="123" spans="1:20" x14ac:dyDescent="0.2">
      <c r="A123" s="53">
        <v>29</v>
      </c>
      <c r="B123" s="52"/>
      <c r="C123" s="87" t="s">
        <v>147</v>
      </c>
      <c r="D123" s="64"/>
      <c r="E123" s="70"/>
      <c r="F123" s="64"/>
      <c r="M123"/>
      <c r="N123"/>
      <c r="O123"/>
      <c r="P123"/>
      <c r="Q123"/>
      <c r="R123"/>
      <c r="S123"/>
      <c r="T123"/>
    </row>
    <row r="124" spans="1:20" x14ac:dyDescent="0.2">
      <c r="A124" s="58">
        <v>31</v>
      </c>
      <c r="B124" s="52"/>
      <c r="C124" s="87" t="s">
        <v>102</v>
      </c>
      <c r="D124" s="61"/>
      <c r="E124" s="156"/>
      <c r="F124" s="61"/>
      <c r="G124" s="151" t="str">
        <f>IF(F124="","",IF(F124=1132,"«- Correct!","«- Try again!"))</f>
        <v/>
      </c>
      <c r="M124"/>
      <c r="N124"/>
      <c r="O124"/>
      <c r="P124"/>
      <c r="Q124"/>
      <c r="R124"/>
      <c r="S124"/>
      <c r="T124"/>
    </row>
    <row r="125" spans="1:20" x14ac:dyDescent="0.2">
      <c r="A125" s="47"/>
      <c r="B125" s="52"/>
      <c r="C125" s="92"/>
      <c r="D125" s="58"/>
      <c r="E125" s="52"/>
      <c r="F125" s="52"/>
      <c r="M125"/>
      <c r="N125"/>
      <c r="O125"/>
      <c r="P125"/>
      <c r="Q125"/>
      <c r="R125"/>
      <c r="S125"/>
      <c r="T125"/>
    </row>
    <row r="126" spans="1:20" x14ac:dyDescent="0.2">
      <c r="A126" s="157" t="s">
        <v>150</v>
      </c>
      <c r="B126" s="47"/>
      <c r="C126" s="92"/>
      <c r="D126" s="52"/>
      <c r="E126" s="91" t="s">
        <v>47</v>
      </c>
      <c r="F126" s="52">
        <v>125</v>
      </c>
    </row>
    <row r="127" spans="1:20" x14ac:dyDescent="0.2">
      <c r="A127" s="47"/>
      <c r="B127" s="47"/>
      <c r="C127" s="87" t="s">
        <v>39</v>
      </c>
      <c r="D127" s="52"/>
      <c r="E127" s="52"/>
      <c r="F127" s="93"/>
    </row>
    <row r="128" spans="1:20" x14ac:dyDescent="0.2">
      <c r="A128" s="49" t="s">
        <v>6</v>
      </c>
      <c r="B128" s="60" t="s">
        <v>61</v>
      </c>
      <c r="C128" s="60" t="s">
        <v>62</v>
      </c>
      <c r="D128" s="60" t="s">
        <v>53</v>
      </c>
      <c r="E128" s="60" t="s">
        <v>54</v>
      </c>
      <c r="F128" s="56" t="s">
        <v>63</v>
      </c>
    </row>
    <row r="129" spans="1:7" x14ac:dyDescent="0.2">
      <c r="A129" s="50" t="s">
        <v>69</v>
      </c>
      <c r="B129" s="51" t="s">
        <v>63</v>
      </c>
      <c r="C129" s="92"/>
      <c r="D129" s="61"/>
      <c r="E129" s="67"/>
      <c r="F129" s="61"/>
      <c r="G129" s="151" t="str">
        <f>IF(F129="","",IF(F129=346,"«- Correct!","«- Try again!"))</f>
        <v/>
      </c>
    </row>
    <row r="130" spans="1:7" x14ac:dyDescent="0.2">
      <c r="A130" s="47"/>
      <c r="B130" s="52"/>
      <c r="C130" s="87"/>
      <c r="D130" s="52"/>
      <c r="E130" s="52"/>
      <c r="F130" s="52" t="str">
        <f>IF((D130-E130)=0," ",(D130-E130)+F129)</f>
        <v xml:space="preserve"> </v>
      </c>
    </row>
    <row r="131" spans="1:7" x14ac:dyDescent="0.2">
      <c r="A131" s="157" t="s">
        <v>151</v>
      </c>
      <c r="B131" s="47"/>
      <c r="C131" s="92"/>
      <c r="D131" s="52"/>
      <c r="E131" s="91" t="s">
        <v>47</v>
      </c>
      <c r="F131" s="52">
        <v>165</v>
      </c>
    </row>
    <row r="132" spans="1:7" x14ac:dyDescent="0.2">
      <c r="A132" s="47"/>
      <c r="B132" s="47"/>
      <c r="C132" s="87" t="s">
        <v>39</v>
      </c>
      <c r="D132" s="52"/>
      <c r="E132" s="52"/>
      <c r="F132" s="93"/>
    </row>
    <row r="133" spans="1:7" x14ac:dyDescent="0.2">
      <c r="A133" s="49" t="s">
        <v>6</v>
      </c>
      <c r="B133" s="60" t="s">
        <v>61</v>
      </c>
      <c r="C133" s="60" t="s">
        <v>62</v>
      </c>
      <c r="D133" s="60" t="s">
        <v>53</v>
      </c>
      <c r="E133" s="60" t="s">
        <v>54</v>
      </c>
      <c r="F133" s="56" t="s">
        <v>63</v>
      </c>
    </row>
    <row r="134" spans="1:7" x14ac:dyDescent="0.2">
      <c r="A134" s="50" t="s">
        <v>69</v>
      </c>
      <c r="B134" s="51" t="s">
        <v>63</v>
      </c>
      <c r="C134" s="92"/>
      <c r="D134" s="63"/>
      <c r="E134" s="69"/>
      <c r="F134" s="63"/>
    </row>
    <row r="135" spans="1:7" x14ac:dyDescent="0.2">
      <c r="A135" s="50" t="s">
        <v>24</v>
      </c>
      <c r="B135" s="52"/>
      <c r="C135" s="87" t="s">
        <v>112</v>
      </c>
      <c r="D135" s="61"/>
      <c r="E135" s="68"/>
      <c r="F135" s="61"/>
      <c r="G135" s="151" t="str">
        <f>IF(F135="","",IF(F135=48829,"«- Correct!","«- Try again!"))</f>
        <v/>
      </c>
    </row>
    <row r="136" spans="1:7" x14ac:dyDescent="0.2">
      <c r="A136" s="47"/>
      <c r="B136" s="52"/>
      <c r="C136" s="87"/>
      <c r="D136" s="52"/>
      <c r="E136" s="52"/>
      <c r="F136" s="52" t="str">
        <f>IF((D136-E136)=0," ",(D136-E136)+F135)</f>
        <v xml:space="preserve"> </v>
      </c>
    </row>
    <row r="137" spans="1:7" x14ac:dyDescent="0.2">
      <c r="A137" s="157" t="s">
        <v>153</v>
      </c>
      <c r="B137" s="47"/>
      <c r="C137" s="92"/>
      <c r="D137" s="52"/>
      <c r="E137" s="91" t="s">
        <v>47</v>
      </c>
      <c r="F137" s="52">
        <v>166</v>
      </c>
    </row>
    <row r="138" spans="1:7" x14ac:dyDescent="0.2">
      <c r="A138" s="47"/>
      <c r="B138" s="47"/>
      <c r="C138" s="87" t="s">
        <v>39</v>
      </c>
      <c r="D138" s="52"/>
      <c r="E138" s="52"/>
      <c r="F138" s="93"/>
    </row>
    <row r="139" spans="1:7" x14ac:dyDescent="0.2">
      <c r="A139" s="49" t="s">
        <v>6</v>
      </c>
      <c r="B139" s="60" t="s">
        <v>61</v>
      </c>
      <c r="C139" s="60" t="s">
        <v>62</v>
      </c>
      <c r="D139" s="60" t="s">
        <v>53</v>
      </c>
      <c r="E139" s="60" t="s">
        <v>54</v>
      </c>
      <c r="F139" s="56" t="s">
        <v>63</v>
      </c>
    </row>
    <row r="140" spans="1:7" x14ac:dyDescent="0.2">
      <c r="A140" s="50" t="s">
        <v>69</v>
      </c>
      <c r="B140" s="51" t="s">
        <v>63</v>
      </c>
      <c r="C140" s="92"/>
      <c r="D140" s="52"/>
      <c r="E140" s="52"/>
      <c r="F140" s="61"/>
      <c r="G140" s="151" t="str">
        <f>IF(F140="","",IF(F140=9153,"«- Correct!","«- Try again!"))</f>
        <v/>
      </c>
    </row>
    <row r="141" spans="1:7" x14ac:dyDescent="0.2">
      <c r="A141" s="47"/>
      <c r="B141" s="52"/>
      <c r="C141" s="92"/>
      <c r="D141" s="52"/>
      <c r="E141" s="52"/>
      <c r="F141" s="52" t="str">
        <f>IF((E141-D141)=0," ",(E141-D141)+F140)</f>
        <v xml:space="preserve"> </v>
      </c>
    </row>
    <row r="142" spans="1:7" x14ac:dyDescent="0.2">
      <c r="A142" s="47"/>
      <c r="B142" s="52"/>
      <c r="C142" s="87"/>
      <c r="D142" s="52"/>
      <c r="E142" s="52"/>
      <c r="F142" s="52"/>
    </row>
    <row r="143" spans="1:7" x14ac:dyDescent="0.2">
      <c r="A143" s="157" t="s">
        <v>155</v>
      </c>
      <c r="B143" s="47"/>
      <c r="C143" s="92"/>
      <c r="D143" s="52"/>
      <c r="E143" s="91" t="s">
        <v>47</v>
      </c>
      <c r="F143" s="52">
        <v>201</v>
      </c>
    </row>
    <row r="144" spans="1:7" x14ac:dyDescent="0.2">
      <c r="A144" s="47"/>
      <c r="B144" s="47"/>
      <c r="C144" s="87" t="s">
        <v>39</v>
      </c>
      <c r="D144" s="52"/>
      <c r="E144" s="52"/>
      <c r="F144" s="93"/>
    </row>
    <row r="145" spans="1:7" x14ac:dyDescent="0.2">
      <c r="A145" s="49" t="s">
        <v>6</v>
      </c>
      <c r="B145" s="60" t="s">
        <v>61</v>
      </c>
      <c r="C145" s="60" t="s">
        <v>62</v>
      </c>
      <c r="D145" s="60" t="s">
        <v>53</v>
      </c>
      <c r="E145" s="60" t="s">
        <v>54</v>
      </c>
      <c r="F145" s="56" t="s">
        <v>63</v>
      </c>
    </row>
    <row r="146" spans="1:7" x14ac:dyDescent="0.2">
      <c r="A146" s="50" t="s">
        <v>69</v>
      </c>
      <c r="B146" s="54" t="s">
        <v>63</v>
      </c>
      <c r="C146" s="87"/>
      <c r="D146" s="61"/>
      <c r="E146" s="67"/>
      <c r="F146" s="61"/>
    </row>
    <row r="147" spans="1:7" x14ac:dyDescent="0.2">
      <c r="A147" s="50" t="s">
        <v>59</v>
      </c>
      <c r="B147" s="52"/>
      <c r="C147" s="48" t="s">
        <v>74</v>
      </c>
      <c r="D147" s="64"/>
      <c r="E147" s="70"/>
      <c r="F147" s="64"/>
    </row>
    <row r="148" spans="1:7" x14ac:dyDescent="0.2">
      <c r="A148" s="53">
        <v>17</v>
      </c>
      <c r="B148" s="47"/>
      <c r="C148" s="48" t="s">
        <v>148</v>
      </c>
      <c r="D148" s="64"/>
      <c r="E148" s="70"/>
      <c r="F148" s="64"/>
    </row>
    <row r="149" spans="1:7" x14ac:dyDescent="0.2">
      <c r="A149" s="53">
        <v>18</v>
      </c>
      <c r="B149" s="47"/>
      <c r="C149" s="48" t="s">
        <v>106</v>
      </c>
      <c r="D149" s="64"/>
      <c r="E149" s="70"/>
      <c r="F149" s="64"/>
    </row>
    <row r="150" spans="1:7" x14ac:dyDescent="0.2">
      <c r="A150" s="53">
        <v>31</v>
      </c>
      <c r="B150" s="52"/>
      <c r="C150" s="48" t="s">
        <v>157</v>
      </c>
      <c r="D150" s="64"/>
      <c r="E150" s="70"/>
      <c r="F150" s="64"/>
    </row>
    <row r="151" spans="1:7" x14ac:dyDescent="0.2">
      <c r="A151" s="53">
        <v>31</v>
      </c>
      <c r="B151" s="47"/>
      <c r="C151" s="48" t="s">
        <v>82</v>
      </c>
      <c r="D151" s="61"/>
      <c r="E151" s="68"/>
      <c r="F151" s="61"/>
      <c r="G151" s="151" t="str">
        <f>IF(F151="","",IF(F151=16675,"«- Correct!","«- Try again!"))</f>
        <v/>
      </c>
    </row>
    <row r="152" spans="1:7" x14ac:dyDescent="0.2">
      <c r="A152" s="47"/>
      <c r="B152" s="47"/>
      <c r="C152" s="92"/>
      <c r="D152" s="93"/>
      <c r="E152" s="93"/>
      <c r="F152" s="93"/>
    </row>
    <row r="153" spans="1:7" x14ac:dyDescent="0.2">
      <c r="A153" s="157" t="s">
        <v>422</v>
      </c>
      <c r="B153" s="52"/>
      <c r="C153" s="87"/>
      <c r="D153" s="52"/>
      <c r="E153" s="91" t="s">
        <v>47</v>
      </c>
      <c r="F153" s="52">
        <v>308</v>
      </c>
    </row>
    <row r="154" spans="1:7" x14ac:dyDescent="0.2">
      <c r="A154" s="47"/>
      <c r="B154" s="47"/>
      <c r="C154" s="87" t="s">
        <v>39</v>
      </c>
      <c r="D154" s="52"/>
      <c r="E154" s="52"/>
      <c r="F154" s="93"/>
    </row>
    <row r="155" spans="1:7" x14ac:dyDescent="0.2">
      <c r="A155" s="49" t="s">
        <v>6</v>
      </c>
      <c r="B155" s="60" t="s">
        <v>61</v>
      </c>
      <c r="C155" s="60" t="s">
        <v>62</v>
      </c>
      <c r="D155" s="60" t="s">
        <v>53</v>
      </c>
      <c r="E155" s="60" t="s">
        <v>54</v>
      </c>
      <c r="F155" s="56" t="s">
        <v>63</v>
      </c>
    </row>
    <row r="156" spans="1:7" x14ac:dyDescent="0.2">
      <c r="A156" s="50" t="s">
        <v>69</v>
      </c>
      <c r="B156" s="54" t="s">
        <v>63</v>
      </c>
      <c r="C156" s="87"/>
      <c r="D156" s="61"/>
      <c r="E156" s="67"/>
      <c r="F156" s="61"/>
      <c r="G156" s="151" t="str">
        <f>IF(F156="","",IF(F156=106200,"«- Correct!","«- Try again!"))</f>
        <v/>
      </c>
    </row>
    <row r="157" spans="1:7" x14ac:dyDescent="0.2">
      <c r="A157" s="47"/>
      <c r="B157" s="47"/>
      <c r="C157" s="87"/>
      <c r="D157" s="52"/>
      <c r="E157" s="52"/>
      <c r="F157" s="52" t="str">
        <f>IF((E157-D157)=0," ",(E157-D157)+F156)</f>
        <v xml:space="preserve"> </v>
      </c>
    </row>
    <row r="158" spans="1:7" x14ac:dyDescent="0.2">
      <c r="A158" s="157" t="s">
        <v>418</v>
      </c>
      <c r="B158" s="47"/>
      <c r="C158" s="92"/>
      <c r="D158" s="52"/>
      <c r="E158" s="91" t="s">
        <v>47</v>
      </c>
      <c r="F158" s="52">
        <v>318</v>
      </c>
    </row>
    <row r="159" spans="1:7" x14ac:dyDescent="0.2">
      <c r="A159" s="47"/>
      <c r="B159" s="47"/>
      <c r="C159" s="87" t="s">
        <v>39</v>
      </c>
      <c r="D159" s="52"/>
      <c r="E159" s="52"/>
      <c r="F159" s="93"/>
    </row>
    <row r="160" spans="1:7" x14ac:dyDescent="0.2">
      <c r="A160" s="49" t="s">
        <v>6</v>
      </c>
      <c r="B160" s="60" t="s">
        <v>61</v>
      </c>
      <c r="C160" s="60" t="s">
        <v>62</v>
      </c>
      <c r="D160" s="60" t="s">
        <v>53</v>
      </c>
      <c r="E160" s="60" t="s">
        <v>54</v>
      </c>
      <c r="F160" s="56" t="s">
        <v>63</v>
      </c>
    </row>
    <row r="161" spans="1:7" x14ac:dyDescent="0.2">
      <c r="A161" s="50" t="s">
        <v>159</v>
      </c>
      <c r="B161" s="52"/>
      <c r="C161" s="87" t="s">
        <v>160</v>
      </c>
      <c r="D161" s="61"/>
      <c r="E161" s="67"/>
      <c r="F161" s="61"/>
      <c r="G161" s="151" t="str">
        <f>IF(F161="","",IF(F161=2500,"«- Correct!","«- Try again!"))</f>
        <v/>
      </c>
    </row>
    <row r="162" spans="1:7" x14ac:dyDescent="0.2">
      <c r="A162" s="47"/>
      <c r="B162" s="47"/>
      <c r="C162" s="92"/>
      <c r="D162" s="52"/>
      <c r="E162" s="52"/>
      <c r="F162" s="52" t="str">
        <f>IF((D162-E162)=0," ",(D162-E162)+F161)</f>
        <v xml:space="preserve"> </v>
      </c>
    </row>
    <row r="163" spans="1:7" x14ac:dyDescent="0.2">
      <c r="A163" s="157" t="s">
        <v>41</v>
      </c>
      <c r="B163" s="47"/>
      <c r="C163" s="92"/>
      <c r="D163" s="52"/>
      <c r="E163" s="91" t="s">
        <v>47</v>
      </c>
      <c r="F163" s="52">
        <v>413</v>
      </c>
    </row>
    <row r="164" spans="1:7" x14ac:dyDescent="0.2">
      <c r="A164" s="47"/>
      <c r="B164" s="47"/>
      <c r="C164" s="87" t="s">
        <v>39</v>
      </c>
      <c r="D164" s="52"/>
      <c r="E164" s="52"/>
      <c r="F164" s="93"/>
    </row>
    <row r="165" spans="1:7" x14ac:dyDescent="0.2">
      <c r="A165" s="49" t="s">
        <v>6</v>
      </c>
      <c r="B165" s="60" t="s">
        <v>61</v>
      </c>
      <c r="C165" s="60" t="s">
        <v>62</v>
      </c>
      <c r="D165" s="60" t="s">
        <v>53</v>
      </c>
      <c r="E165" s="60" t="s">
        <v>54</v>
      </c>
      <c r="F165" s="56" t="s">
        <v>63</v>
      </c>
    </row>
    <row r="166" spans="1:7" x14ac:dyDescent="0.2">
      <c r="A166" s="50" t="s">
        <v>75</v>
      </c>
      <c r="B166" s="47"/>
      <c r="C166" s="48" t="s">
        <v>113</v>
      </c>
      <c r="D166" s="63"/>
      <c r="E166" s="69"/>
      <c r="F166" s="63"/>
    </row>
    <row r="167" spans="1:7" x14ac:dyDescent="0.2">
      <c r="A167" s="53">
        <v>31</v>
      </c>
      <c r="B167" s="47"/>
      <c r="C167" s="48" t="s">
        <v>76</v>
      </c>
      <c r="D167" s="152"/>
      <c r="E167" s="68"/>
      <c r="F167" s="61"/>
      <c r="G167" s="151" t="str">
        <f>IF(F167="","",IF(F167=87380,"«- Correct!","«- Try again!"))</f>
        <v/>
      </c>
    </row>
    <row r="168" spans="1:7" x14ac:dyDescent="0.2">
      <c r="A168" s="47"/>
      <c r="B168" s="52"/>
      <c r="C168" s="87"/>
      <c r="D168" s="52"/>
      <c r="E168" s="52"/>
      <c r="F168" s="52"/>
    </row>
    <row r="169" spans="1:7" x14ac:dyDescent="0.2">
      <c r="A169" s="157" t="s">
        <v>79</v>
      </c>
      <c r="B169" s="47"/>
      <c r="C169" s="92"/>
      <c r="D169" s="52"/>
      <c r="E169" s="91" t="s">
        <v>47</v>
      </c>
      <c r="F169" s="52">
        <v>414</v>
      </c>
    </row>
    <row r="170" spans="1:7" x14ac:dyDescent="0.2">
      <c r="A170" s="47"/>
      <c r="B170" s="47"/>
      <c r="C170" s="87" t="s">
        <v>39</v>
      </c>
      <c r="D170" s="52"/>
      <c r="E170" s="52"/>
      <c r="F170" s="93"/>
    </row>
    <row r="171" spans="1:7" x14ac:dyDescent="0.2">
      <c r="A171" s="49" t="s">
        <v>6</v>
      </c>
      <c r="B171" s="60" t="s">
        <v>61</v>
      </c>
      <c r="C171" s="60" t="s">
        <v>62</v>
      </c>
      <c r="D171" s="60" t="s">
        <v>53</v>
      </c>
      <c r="E171" s="60" t="s">
        <v>54</v>
      </c>
      <c r="F171" s="56" t="s">
        <v>63</v>
      </c>
    </row>
    <row r="172" spans="1:7" x14ac:dyDescent="0.2">
      <c r="A172" s="50" t="s">
        <v>75</v>
      </c>
      <c r="B172" s="52"/>
      <c r="C172" s="94" t="s">
        <v>72</v>
      </c>
      <c r="D172" s="63"/>
      <c r="E172" s="69"/>
      <c r="F172" s="63"/>
    </row>
    <row r="173" spans="1:7" x14ac:dyDescent="0.2">
      <c r="A173" s="53">
        <v>31</v>
      </c>
      <c r="B173" s="52"/>
      <c r="C173" s="94" t="s">
        <v>107</v>
      </c>
      <c r="D173" s="61"/>
      <c r="E173" s="68"/>
      <c r="F173" s="61"/>
      <c r="G173" s="151" t="str">
        <f>IF(F173="","",IF(F173=1350,"«- Correct!","«- Try again!"))</f>
        <v/>
      </c>
    </row>
    <row r="174" spans="1:7" x14ac:dyDescent="0.2">
      <c r="A174" s="53"/>
      <c r="B174" s="52"/>
      <c r="C174" s="94"/>
      <c r="D174" s="52"/>
      <c r="E174" s="52"/>
      <c r="F174" s="52"/>
    </row>
    <row r="175" spans="1:7" x14ac:dyDescent="0.2">
      <c r="A175" s="157" t="s">
        <v>161</v>
      </c>
      <c r="B175" s="47"/>
      <c r="C175" s="92"/>
      <c r="D175" s="52"/>
      <c r="E175" s="91" t="s">
        <v>47</v>
      </c>
      <c r="F175" s="52">
        <v>415</v>
      </c>
    </row>
    <row r="176" spans="1:7" x14ac:dyDescent="0.2">
      <c r="A176" s="47"/>
      <c r="B176" s="47"/>
      <c r="C176" s="87" t="s">
        <v>39</v>
      </c>
      <c r="D176" s="52"/>
      <c r="E176" s="52"/>
      <c r="F176" s="93"/>
    </row>
    <row r="177" spans="1:7" x14ac:dyDescent="0.2">
      <c r="A177" s="49" t="s">
        <v>6</v>
      </c>
      <c r="B177" s="60" t="s">
        <v>61</v>
      </c>
      <c r="C177" s="60" t="s">
        <v>62</v>
      </c>
      <c r="D177" s="60" t="s">
        <v>53</v>
      </c>
      <c r="E177" s="60" t="s">
        <v>54</v>
      </c>
      <c r="F177" s="56" t="s">
        <v>63</v>
      </c>
    </row>
    <row r="178" spans="1:7" x14ac:dyDescent="0.2">
      <c r="A178" s="50" t="s">
        <v>75</v>
      </c>
      <c r="B178" s="47"/>
      <c r="C178" s="48" t="s">
        <v>76</v>
      </c>
      <c r="D178" s="61"/>
      <c r="E178" s="67"/>
      <c r="F178" s="61"/>
      <c r="G178" s="151" t="str">
        <f>IF(F178="","",IF(F178=258,"«- Correct!","«- Try again!"))</f>
        <v/>
      </c>
    </row>
    <row r="179" spans="1:7" x14ac:dyDescent="0.2">
      <c r="A179" s="47"/>
      <c r="B179" s="47"/>
      <c r="C179" s="92"/>
      <c r="D179" s="52"/>
      <c r="E179" s="52"/>
      <c r="F179" s="52" t="str">
        <f>IF((D179-E179)=0," ",(D179-E179)+#REF!)</f>
        <v xml:space="preserve"> </v>
      </c>
    </row>
    <row r="180" spans="1:7" x14ac:dyDescent="0.2">
      <c r="A180" s="157" t="s">
        <v>173</v>
      </c>
      <c r="B180" s="47"/>
      <c r="C180" s="92"/>
      <c r="D180" s="52"/>
      <c r="E180" s="91" t="s">
        <v>47</v>
      </c>
      <c r="F180" s="52">
        <v>502</v>
      </c>
    </row>
    <row r="181" spans="1:7" x14ac:dyDescent="0.2">
      <c r="A181" s="47"/>
      <c r="B181" s="47"/>
      <c r="C181" s="87" t="s">
        <v>39</v>
      </c>
      <c r="D181" s="52"/>
      <c r="E181" s="52"/>
      <c r="F181" s="93"/>
    </row>
    <row r="182" spans="1:7" x14ac:dyDescent="0.2">
      <c r="A182" s="49" t="s">
        <v>6</v>
      </c>
      <c r="B182" s="60" t="s">
        <v>61</v>
      </c>
      <c r="C182" s="60" t="s">
        <v>62</v>
      </c>
      <c r="D182" s="60" t="s">
        <v>53</v>
      </c>
      <c r="E182" s="60" t="s">
        <v>54</v>
      </c>
      <c r="F182" s="56" t="s">
        <v>63</v>
      </c>
    </row>
    <row r="183" spans="1:7" x14ac:dyDescent="0.2">
      <c r="A183" s="50" t="s">
        <v>75</v>
      </c>
      <c r="B183" s="52"/>
      <c r="C183" s="48" t="s">
        <v>76</v>
      </c>
      <c r="D183" s="63"/>
      <c r="E183" s="69"/>
      <c r="F183" s="63"/>
    </row>
    <row r="184" spans="1:7" x14ac:dyDescent="0.2">
      <c r="A184" s="50" t="s">
        <v>75</v>
      </c>
      <c r="B184" s="47"/>
      <c r="C184" s="92" t="s">
        <v>113</v>
      </c>
      <c r="D184" s="61"/>
      <c r="E184" s="68"/>
      <c r="F184" s="61"/>
      <c r="G184" s="151" t="str">
        <f>IF(F184="","",IF(F184=42350,"«- Correct!","«- Try again!"))</f>
        <v/>
      </c>
    </row>
    <row r="185" spans="1:7" x14ac:dyDescent="0.2">
      <c r="A185" s="47"/>
      <c r="B185" s="47"/>
      <c r="C185" s="92"/>
      <c r="D185" s="52"/>
      <c r="E185" s="52"/>
      <c r="F185" s="52"/>
    </row>
    <row r="186" spans="1:7" x14ac:dyDescent="0.2">
      <c r="A186" s="157" t="s">
        <v>162</v>
      </c>
      <c r="B186" s="47"/>
      <c r="C186" s="87"/>
      <c r="D186" s="52"/>
      <c r="E186" s="91" t="s">
        <v>47</v>
      </c>
      <c r="F186" s="52">
        <v>621</v>
      </c>
    </row>
    <row r="187" spans="1:7" x14ac:dyDescent="0.2">
      <c r="A187" s="47"/>
      <c r="B187" s="52"/>
      <c r="C187" s="87" t="s">
        <v>39</v>
      </c>
      <c r="D187" s="52"/>
      <c r="E187" s="52"/>
      <c r="F187" s="93"/>
    </row>
    <row r="188" spans="1:7" x14ac:dyDescent="0.2">
      <c r="A188" s="49" t="s">
        <v>6</v>
      </c>
      <c r="B188" s="60" t="s">
        <v>61</v>
      </c>
      <c r="C188" s="60" t="s">
        <v>62</v>
      </c>
      <c r="D188" s="60" t="s">
        <v>53</v>
      </c>
      <c r="E188" s="60" t="s">
        <v>54</v>
      </c>
      <c r="F188" s="56" t="s">
        <v>63</v>
      </c>
    </row>
    <row r="189" spans="1:7" x14ac:dyDescent="0.2">
      <c r="A189" s="50" t="s">
        <v>17</v>
      </c>
      <c r="B189" s="47"/>
      <c r="C189" s="48" t="s">
        <v>163</v>
      </c>
      <c r="D189" s="63"/>
      <c r="E189" s="69"/>
      <c r="F189" s="63"/>
    </row>
    <row r="190" spans="1:7" x14ac:dyDescent="0.2">
      <c r="A190" s="53">
        <v>31</v>
      </c>
      <c r="B190" s="47"/>
      <c r="C190" s="48" t="s">
        <v>164</v>
      </c>
      <c r="D190" s="61"/>
      <c r="E190" s="68"/>
      <c r="F190" s="61"/>
      <c r="G190" s="151" t="str">
        <f>IF(F190="","",IF(F190=4040,"«- Correct!","«- Try again!"))</f>
        <v/>
      </c>
    </row>
    <row r="191" spans="1:7" x14ac:dyDescent="0.2">
      <c r="A191" s="47"/>
      <c r="B191" s="47"/>
      <c r="C191" s="92"/>
      <c r="D191" s="52"/>
      <c r="E191" s="52"/>
      <c r="F191" s="52" t="str">
        <f>IF((D191-E191)=0," ",(D191-E191)+F190)</f>
        <v xml:space="preserve"> </v>
      </c>
    </row>
    <row r="192" spans="1:7" x14ac:dyDescent="0.2">
      <c r="A192" s="157" t="s">
        <v>130</v>
      </c>
      <c r="B192" s="47"/>
      <c r="C192" s="92"/>
      <c r="D192" s="52"/>
      <c r="E192" s="91" t="s">
        <v>47</v>
      </c>
      <c r="F192" s="52">
        <v>640</v>
      </c>
    </row>
    <row r="193" spans="1:8" x14ac:dyDescent="0.2">
      <c r="A193" s="47"/>
      <c r="B193" s="47"/>
      <c r="C193" s="87" t="s">
        <v>39</v>
      </c>
      <c r="D193" s="52"/>
      <c r="E193" s="52"/>
      <c r="F193" s="93"/>
      <c r="H193" s="159"/>
    </row>
    <row r="194" spans="1:8" x14ac:dyDescent="0.2">
      <c r="A194" s="49" t="s">
        <v>6</v>
      </c>
      <c r="B194" s="60" t="s">
        <v>61</v>
      </c>
      <c r="C194" s="60" t="s">
        <v>62</v>
      </c>
      <c r="D194" s="60" t="s">
        <v>53</v>
      </c>
      <c r="E194" s="60" t="s">
        <v>54</v>
      </c>
      <c r="F194" s="56" t="s">
        <v>63</v>
      </c>
    </row>
    <row r="195" spans="1:8" x14ac:dyDescent="0.2">
      <c r="A195" s="50" t="s">
        <v>65</v>
      </c>
      <c r="B195" s="47"/>
      <c r="C195" s="48" t="s">
        <v>165</v>
      </c>
      <c r="D195" s="61"/>
      <c r="E195" s="67"/>
      <c r="F195" s="61"/>
      <c r="G195" s="151" t="str">
        <f>IF(F195="","",IF(F195=2250,"«- Correct!","«- Try again!"))</f>
        <v/>
      </c>
    </row>
    <row r="196" spans="1:8" x14ac:dyDescent="0.2">
      <c r="A196" s="47"/>
      <c r="B196" s="47"/>
      <c r="C196" s="92"/>
      <c r="D196" s="52"/>
      <c r="E196" s="52"/>
      <c r="F196" s="52" t="str">
        <f>IF((D196-E196)=0," ",(D196-E196)+F195)</f>
        <v xml:space="preserve"> </v>
      </c>
    </row>
    <row r="197" spans="1:8" x14ac:dyDescent="0.2">
      <c r="A197" s="157" t="s">
        <v>141</v>
      </c>
      <c r="B197" s="47"/>
      <c r="C197" s="92"/>
      <c r="D197" s="93"/>
      <c r="E197" s="91" t="s">
        <v>47</v>
      </c>
      <c r="F197" s="52">
        <v>690</v>
      </c>
    </row>
    <row r="198" spans="1:8" x14ac:dyDescent="0.2">
      <c r="A198" s="47"/>
      <c r="B198" s="47"/>
      <c r="C198" s="87" t="s">
        <v>39</v>
      </c>
      <c r="D198" s="93"/>
      <c r="E198" s="93"/>
      <c r="F198" s="93"/>
    </row>
    <row r="199" spans="1:8" x14ac:dyDescent="0.2">
      <c r="A199" s="49" t="s">
        <v>6</v>
      </c>
      <c r="B199" s="60" t="s">
        <v>61</v>
      </c>
      <c r="C199" s="60" t="s">
        <v>62</v>
      </c>
      <c r="D199" s="60" t="s">
        <v>53</v>
      </c>
      <c r="E199" s="60" t="s">
        <v>54</v>
      </c>
      <c r="F199" s="56" t="s">
        <v>63</v>
      </c>
    </row>
    <row r="200" spans="1:8" x14ac:dyDescent="0.2">
      <c r="A200" s="50" t="s">
        <v>75</v>
      </c>
      <c r="B200" s="47"/>
      <c r="C200" s="48" t="s">
        <v>166</v>
      </c>
      <c r="D200" s="61"/>
      <c r="E200" s="67"/>
      <c r="F200" s="61"/>
      <c r="G200" s="151" t="str">
        <f>IF(F200="","",IF(F200=710,"«- Correct!","«- Try again!"))</f>
        <v/>
      </c>
    </row>
    <row r="203" spans="1:8" x14ac:dyDescent="0.2">
      <c r="A203" s="33" t="s">
        <v>401</v>
      </c>
      <c r="B203" s="45"/>
      <c r="C203" s="45"/>
      <c r="D203" s="88"/>
      <c r="E203" s="88"/>
      <c r="F203" s="45"/>
    </row>
    <row r="204" spans="1:8" x14ac:dyDescent="0.2">
      <c r="A204" s="46" t="s">
        <v>5</v>
      </c>
      <c r="B204" s="45"/>
      <c r="C204" s="45"/>
      <c r="D204" s="88"/>
      <c r="E204" s="88"/>
      <c r="F204" s="45"/>
    </row>
    <row r="205" spans="1:8" x14ac:dyDescent="0.2">
      <c r="A205" s="47"/>
      <c r="B205" s="47"/>
      <c r="C205" s="47"/>
      <c r="D205" s="89"/>
      <c r="E205" s="89"/>
      <c r="F205" s="47"/>
    </row>
    <row r="206" spans="1:8" x14ac:dyDescent="0.2">
      <c r="A206" s="157" t="s">
        <v>44</v>
      </c>
      <c r="B206" s="47"/>
      <c r="C206" s="47"/>
      <c r="D206" s="89"/>
      <c r="E206" s="89"/>
      <c r="F206" s="47"/>
    </row>
    <row r="207" spans="1:8" x14ac:dyDescent="0.2">
      <c r="A207" s="47"/>
      <c r="B207" s="47"/>
      <c r="C207" s="87" t="s">
        <v>39</v>
      </c>
      <c r="D207" s="89"/>
      <c r="E207" s="89"/>
      <c r="F207" s="47"/>
    </row>
    <row r="208" spans="1:8" x14ac:dyDescent="0.2">
      <c r="A208" s="49" t="s">
        <v>6</v>
      </c>
      <c r="B208" s="60" t="s">
        <v>61</v>
      </c>
      <c r="C208" s="60" t="s">
        <v>62</v>
      </c>
      <c r="D208" s="90" t="s">
        <v>53</v>
      </c>
      <c r="E208" s="90" t="s">
        <v>54</v>
      </c>
      <c r="F208" s="60" t="s">
        <v>63</v>
      </c>
    </row>
    <row r="209" spans="1:7" x14ac:dyDescent="0.2">
      <c r="A209" s="50" t="s">
        <v>56</v>
      </c>
      <c r="B209" s="47"/>
      <c r="C209" s="51" t="s">
        <v>67</v>
      </c>
      <c r="D209" s="61"/>
      <c r="E209" s="67"/>
      <c r="F209" s="61"/>
    </row>
    <row r="210" spans="1:7" x14ac:dyDescent="0.2">
      <c r="A210" s="53">
        <v>9</v>
      </c>
      <c r="B210" s="47"/>
      <c r="C210" s="51" t="s">
        <v>72</v>
      </c>
      <c r="D210" s="64"/>
      <c r="E210" s="70"/>
      <c r="F210" s="64"/>
    </row>
    <row r="211" spans="1:7" x14ac:dyDescent="0.2">
      <c r="A211" s="53">
        <v>15</v>
      </c>
      <c r="B211" s="47"/>
      <c r="C211" s="51" t="s">
        <v>80</v>
      </c>
      <c r="D211" s="61"/>
      <c r="E211" s="68"/>
      <c r="F211" s="61"/>
      <c r="G211" s="151" t="str">
        <f>IF(F211="","",IF(F211=0,"«- Correct!","«- Try again!"))</f>
        <v/>
      </c>
    </row>
    <row r="212" spans="1:7" x14ac:dyDescent="0.2">
      <c r="A212" s="47"/>
      <c r="B212" s="47"/>
      <c r="C212" s="47"/>
      <c r="D212" s="52"/>
      <c r="E212" s="52"/>
      <c r="F212" s="52"/>
    </row>
    <row r="213" spans="1:7" x14ac:dyDescent="0.2">
      <c r="A213" s="157" t="s">
        <v>402</v>
      </c>
      <c r="B213" s="47"/>
      <c r="C213" s="47"/>
      <c r="D213" s="52"/>
      <c r="E213" s="52"/>
      <c r="F213" s="52"/>
    </row>
    <row r="214" spans="1:7" x14ac:dyDescent="0.2">
      <c r="A214" s="47"/>
      <c r="B214" s="47"/>
      <c r="C214" s="87" t="s">
        <v>39</v>
      </c>
      <c r="D214" s="52"/>
      <c r="E214" s="52"/>
      <c r="F214" s="52"/>
    </row>
    <row r="215" spans="1:7" x14ac:dyDescent="0.2">
      <c r="A215" s="49" t="s">
        <v>6</v>
      </c>
      <c r="B215" s="60" t="s">
        <v>61</v>
      </c>
      <c r="C215" s="60" t="s">
        <v>62</v>
      </c>
      <c r="D215" s="60" t="s">
        <v>53</v>
      </c>
      <c r="E215" s="60" t="s">
        <v>54</v>
      </c>
      <c r="F215" s="60" t="s">
        <v>63</v>
      </c>
    </row>
    <row r="216" spans="1:7" x14ac:dyDescent="0.2">
      <c r="A216" s="50" t="s">
        <v>26</v>
      </c>
      <c r="B216" s="47"/>
      <c r="C216" s="51" t="s">
        <v>96</v>
      </c>
      <c r="D216" s="61"/>
      <c r="E216" s="67"/>
      <c r="F216" s="61"/>
    </row>
    <row r="217" spans="1:7" x14ac:dyDescent="0.2">
      <c r="A217" s="53">
        <v>16</v>
      </c>
      <c r="B217" s="47"/>
      <c r="C217" s="51" t="s">
        <v>101</v>
      </c>
      <c r="D217" s="64"/>
      <c r="E217" s="70"/>
      <c r="F217" s="64"/>
    </row>
    <row r="218" spans="1:7" x14ac:dyDescent="0.2">
      <c r="A218" s="53">
        <v>22</v>
      </c>
      <c r="B218" s="47"/>
      <c r="C218" s="51" t="s">
        <v>105</v>
      </c>
      <c r="D218" s="61"/>
      <c r="E218" s="68"/>
      <c r="F218" s="61"/>
      <c r="G218" s="151" t="str">
        <f>IF(F218="","",IF(F218=7700,"«- Correct!","«- Try again!"))</f>
        <v/>
      </c>
    </row>
    <row r="219" spans="1:7" x14ac:dyDescent="0.2">
      <c r="A219" s="47"/>
      <c r="B219" s="47"/>
      <c r="C219" s="47"/>
      <c r="D219" s="52"/>
      <c r="E219" s="52"/>
      <c r="F219" s="52"/>
    </row>
    <row r="220" spans="1:7" x14ac:dyDescent="0.2">
      <c r="A220" s="157" t="s">
        <v>415</v>
      </c>
      <c r="B220" s="47"/>
      <c r="C220" s="47"/>
      <c r="D220" s="52"/>
      <c r="E220" s="52"/>
      <c r="F220" s="52"/>
    </row>
    <row r="221" spans="1:7" x14ac:dyDescent="0.2">
      <c r="A221" s="47"/>
      <c r="B221" s="47"/>
      <c r="C221" s="87" t="s">
        <v>39</v>
      </c>
      <c r="D221" s="52"/>
      <c r="E221" s="52"/>
      <c r="F221" s="52"/>
    </row>
    <row r="222" spans="1:7" x14ac:dyDescent="0.2">
      <c r="A222" s="49" t="s">
        <v>6</v>
      </c>
      <c r="B222" s="60" t="s">
        <v>61</v>
      </c>
      <c r="C222" s="60" t="s">
        <v>62</v>
      </c>
      <c r="D222" s="60" t="s">
        <v>53</v>
      </c>
      <c r="E222" s="60" t="s">
        <v>54</v>
      </c>
      <c r="F222" s="60" t="s">
        <v>63</v>
      </c>
    </row>
    <row r="223" spans="1:7" x14ac:dyDescent="0.2">
      <c r="A223" s="50" t="s">
        <v>126</v>
      </c>
      <c r="B223" s="47"/>
      <c r="C223" s="47"/>
      <c r="D223" s="61"/>
      <c r="E223" s="67"/>
      <c r="F223" s="61"/>
    </row>
    <row r="224" spans="1:7" x14ac:dyDescent="0.2">
      <c r="A224" s="50" t="s">
        <v>65</v>
      </c>
      <c r="B224" s="47"/>
      <c r="C224" s="51" t="s">
        <v>131</v>
      </c>
      <c r="D224" s="64"/>
      <c r="E224" s="70"/>
      <c r="F224" s="64"/>
    </row>
    <row r="225" spans="1:7" x14ac:dyDescent="0.2">
      <c r="A225" s="53">
        <v>24</v>
      </c>
      <c r="B225" s="47"/>
      <c r="C225" s="51" t="s">
        <v>135</v>
      </c>
      <c r="D225" s="61"/>
      <c r="E225" s="68"/>
      <c r="F225" s="61"/>
      <c r="G225" s="151" t="str">
        <f>IF(F225="","",IF(F225=1200,"«- Correct!","«- Try again!"))</f>
        <v/>
      </c>
    </row>
    <row r="226" spans="1:7" x14ac:dyDescent="0.2">
      <c r="A226" s="47"/>
      <c r="B226" s="47"/>
      <c r="C226" s="47"/>
      <c r="D226" s="52"/>
      <c r="E226" s="52"/>
      <c r="F226" s="52" t="str">
        <f>IF((D226-E226)=0," ",(D226-E226)+#REF!)</f>
        <v xml:space="preserve"> </v>
      </c>
    </row>
    <row r="227" spans="1:7" x14ac:dyDescent="0.2">
      <c r="A227" s="157" t="s">
        <v>410</v>
      </c>
      <c r="B227" s="47"/>
      <c r="C227" s="47"/>
      <c r="D227" s="52"/>
      <c r="E227" s="52"/>
      <c r="F227" s="52"/>
    </row>
    <row r="228" spans="1:7" x14ac:dyDescent="0.2">
      <c r="A228" s="47"/>
      <c r="B228" s="47"/>
      <c r="C228" s="87" t="s">
        <v>39</v>
      </c>
      <c r="D228" s="52"/>
      <c r="E228" s="52"/>
      <c r="F228" s="52"/>
    </row>
    <row r="229" spans="1:7" x14ac:dyDescent="0.2">
      <c r="A229" s="49" t="s">
        <v>6</v>
      </c>
      <c r="B229" s="60" t="s">
        <v>61</v>
      </c>
      <c r="C229" s="60" t="s">
        <v>62</v>
      </c>
      <c r="D229" s="60" t="s">
        <v>53</v>
      </c>
      <c r="E229" s="60" t="s">
        <v>54</v>
      </c>
      <c r="F229" s="60" t="s">
        <v>63</v>
      </c>
    </row>
    <row r="230" spans="1:7" x14ac:dyDescent="0.2">
      <c r="A230" s="50" t="s">
        <v>17</v>
      </c>
      <c r="B230" s="47"/>
      <c r="C230" s="51" t="s">
        <v>140</v>
      </c>
      <c r="D230" s="61"/>
      <c r="E230" s="67"/>
      <c r="F230" s="61"/>
    </row>
    <row r="231" spans="1:7" x14ac:dyDescent="0.2">
      <c r="A231" s="53">
        <v>20</v>
      </c>
      <c r="B231" s="47"/>
      <c r="C231" s="51" t="s">
        <v>107</v>
      </c>
      <c r="D231" s="64"/>
      <c r="E231" s="70"/>
      <c r="F231" s="64"/>
    </row>
    <row r="232" spans="1:7" x14ac:dyDescent="0.2">
      <c r="A232" s="53">
        <v>25</v>
      </c>
      <c r="B232" s="47"/>
      <c r="C232" s="51" t="s">
        <v>144</v>
      </c>
      <c r="D232" s="61"/>
      <c r="E232" s="68"/>
      <c r="F232" s="61"/>
      <c r="G232" s="151" t="str">
        <f>IF(F232="","",IF(F232=0,"«- Correct!","«- Try again!"))</f>
        <v/>
      </c>
    </row>
    <row r="234" spans="1:7" x14ac:dyDescent="0.2">
      <c r="A234" s="33" t="s">
        <v>401</v>
      </c>
      <c r="B234" s="45"/>
      <c r="C234" s="45"/>
      <c r="D234" s="45"/>
      <c r="E234" s="45"/>
      <c r="F234" s="45"/>
    </row>
    <row r="235" spans="1:7" x14ac:dyDescent="0.2">
      <c r="A235" s="46" t="s">
        <v>13</v>
      </c>
      <c r="B235" s="45"/>
      <c r="C235" s="45"/>
      <c r="D235" s="45"/>
      <c r="E235" s="45"/>
      <c r="F235" s="45"/>
    </row>
    <row r="236" spans="1:7" x14ac:dyDescent="0.2">
      <c r="A236" s="47"/>
      <c r="B236" s="47"/>
      <c r="C236" s="47"/>
      <c r="D236" s="47"/>
      <c r="E236" s="47"/>
      <c r="F236" s="47"/>
    </row>
    <row r="237" spans="1:7" x14ac:dyDescent="0.2">
      <c r="A237" s="157" t="s">
        <v>45</v>
      </c>
      <c r="B237" s="47"/>
      <c r="C237" s="47"/>
      <c r="D237" s="47"/>
      <c r="E237" s="47"/>
      <c r="F237" s="47"/>
    </row>
    <row r="238" spans="1:7" x14ac:dyDescent="0.2">
      <c r="A238" s="47"/>
      <c r="B238" s="47"/>
      <c r="C238" s="87" t="s">
        <v>39</v>
      </c>
      <c r="D238" s="47"/>
      <c r="E238" s="47"/>
      <c r="F238" s="47"/>
    </row>
    <row r="239" spans="1:7" x14ac:dyDescent="0.2">
      <c r="A239" s="49" t="s">
        <v>6</v>
      </c>
      <c r="B239" s="60" t="s">
        <v>61</v>
      </c>
      <c r="C239" s="60" t="s">
        <v>62</v>
      </c>
      <c r="D239" s="60" t="s">
        <v>53</v>
      </c>
      <c r="E239" s="60" t="s">
        <v>54</v>
      </c>
      <c r="F239" s="60" t="s">
        <v>63</v>
      </c>
    </row>
    <row r="240" spans="1:7" x14ac:dyDescent="0.2">
      <c r="A240" s="50" t="s">
        <v>68</v>
      </c>
      <c r="B240" s="47"/>
      <c r="C240" s="47"/>
      <c r="D240" s="61"/>
      <c r="E240" s="67"/>
      <c r="F240" s="61"/>
    </row>
    <row r="241" spans="1:7" x14ac:dyDescent="0.2">
      <c r="A241" s="50" t="s">
        <v>73</v>
      </c>
      <c r="B241" s="47"/>
      <c r="C241" s="51" t="s">
        <v>74</v>
      </c>
      <c r="D241" s="64"/>
      <c r="E241" s="70"/>
      <c r="F241" s="64"/>
    </row>
    <row r="242" spans="1:7" x14ac:dyDescent="0.2">
      <c r="A242" s="50">
        <v>6</v>
      </c>
      <c r="B242" s="47"/>
      <c r="C242" s="51" t="s">
        <v>81</v>
      </c>
      <c r="D242" s="61"/>
      <c r="E242" s="68"/>
      <c r="F242" s="61"/>
      <c r="G242" s="151" t="str">
        <f>IF(F242="","",IF(F242=0,"«- Correct!","«- Try again!"))</f>
        <v/>
      </c>
    </row>
    <row r="243" spans="1:7" x14ac:dyDescent="0.2">
      <c r="A243" s="47"/>
      <c r="B243" s="47"/>
      <c r="C243" s="47"/>
      <c r="D243" s="52"/>
      <c r="E243" s="52"/>
      <c r="F243" s="52"/>
    </row>
    <row r="244" spans="1:7" x14ac:dyDescent="0.2">
      <c r="A244" s="157" t="s">
        <v>406</v>
      </c>
      <c r="B244" s="47"/>
      <c r="C244" s="47"/>
      <c r="D244" s="52"/>
      <c r="E244" s="52"/>
      <c r="F244" s="52"/>
    </row>
    <row r="245" spans="1:7" x14ac:dyDescent="0.2">
      <c r="A245" s="47"/>
      <c r="B245" s="47"/>
      <c r="C245" s="87" t="s">
        <v>39</v>
      </c>
      <c r="D245" s="52"/>
      <c r="E245" s="52"/>
      <c r="F245" s="52"/>
    </row>
    <row r="246" spans="1:7" x14ac:dyDescent="0.2">
      <c r="A246" s="49" t="s">
        <v>6</v>
      </c>
      <c r="B246" s="60" t="s">
        <v>61</v>
      </c>
      <c r="C246" s="60" t="s">
        <v>62</v>
      </c>
      <c r="D246" s="60" t="s">
        <v>53</v>
      </c>
      <c r="E246" s="60" t="s">
        <v>54</v>
      </c>
      <c r="F246" s="60" t="s">
        <v>63</v>
      </c>
    </row>
    <row r="247" spans="1:7" x14ac:dyDescent="0.2">
      <c r="A247" s="50" t="s">
        <v>97</v>
      </c>
      <c r="B247" s="47"/>
      <c r="C247" s="51" t="s">
        <v>98</v>
      </c>
      <c r="D247" s="61"/>
      <c r="E247" s="67"/>
      <c r="F247" s="61"/>
    </row>
    <row r="248" spans="1:7" x14ac:dyDescent="0.2">
      <c r="A248" s="53">
        <v>17</v>
      </c>
      <c r="B248" s="47"/>
      <c r="C248" s="51" t="s">
        <v>102</v>
      </c>
      <c r="D248" s="64"/>
      <c r="E248" s="70"/>
      <c r="F248" s="64"/>
    </row>
    <row r="249" spans="1:7" x14ac:dyDescent="0.2">
      <c r="A249" s="53">
        <v>18</v>
      </c>
      <c r="B249" s="47"/>
      <c r="C249" s="51" t="s">
        <v>106</v>
      </c>
      <c r="D249" s="64"/>
      <c r="E249" s="70"/>
      <c r="F249" s="64"/>
    </row>
    <row r="250" spans="1:7" x14ac:dyDescent="0.2">
      <c r="A250" s="53">
        <v>21</v>
      </c>
      <c r="B250" s="47"/>
      <c r="C250" s="51" t="s">
        <v>112</v>
      </c>
      <c r="D250" s="61"/>
      <c r="E250" s="68"/>
      <c r="F250" s="61"/>
      <c r="G250" s="151" t="str">
        <f>IF(F250="","",IF(F250=8575,"«- Correct!","«- Try again!"))</f>
        <v/>
      </c>
    </row>
    <row r="251" spans="1:7" x14ac:dyDescent="0.2">
      <c r="A251" s="58"/>
      <c r="B251" s="58"/>
      <c r="C251" s="58"/>
      <c r="D251" s="58"/>
      <c r="E251" s="58"/>
      <c r="F251" s="58"/>
    </row>
    <row r="252" spans="1:7" x14ac:dyDescent="0.2">
      <c r="A252" s="157" t="s">
        <v>412</v>
      </c>
      <c r="B252" s="47"/>
      <c r="C252" s="47"/>
      <c r="D252" s="52"/>
      <c r="E252" s="52"/>
      <c r="F252" s="52"/>
    </row>
    <row r="253" spans="1:7" x14ac:dyDescent="0.2">
      <c r="A253" s="47"/>
      <c r="B253" s="47"/>
      <c r="C253" s="87" t="s">
        <v>39</v>
      </c>
      <c r="D253" s="52"/>
      <c r="E253" s="52"/>
      <c r="F253" s="52"/>
    </row>
    <row r="254" spans="1:7" x14ac:dyDescent="0.2">
      <c r="A254" s="49" t="s">
        <v>6</v>
      </c>
      <c r="B254" s="60" t="s">
        <v>61</v>
      </c>
      <c r="C254" s="60" t="s">
        <v>62</v>
      </c>
      <c r="D254" s="60" t="s">
        <v>53</v>
      </c>
      <c r="E254" s="60" t="s">
        <v>54</v>
      </c>
      <c r="F254" s="60" t="s">
        <v>63</v>
      </c>
    </row>
    <row r="255" spans="1:7" x14ac:dyDescent="0.2">
      <c r="A255" s="50" t="s">
        <v>17</v>
      </c>
      <c r="B255" s="47"/>
      <c r="C255" s="51" t="s">
        <v>132</v>
      </c>
      <c r="D255" s="61"/>
      <c r="E255" s="67"/>
      <c r="F255" s="61"/>
    </row>
    <row r="256" spans="1:7" x14ac:dyDescent="0.2">
      <c r="A256" s="53">
        <v>23</v>
      </c>
      <c r="B256" s="47"/>
      <c r="C256" s="51" t="s">
        <v>136</v>
      </c>
      <c r="D256" s="64"/>
      <c r="E256" s="70"/>
      <c r="F256" s="64"/>
    </row>
    <row r="257" spans="1:7" x14ac:dyDescent="0.2">
      <c r="A257" s="53">
        <v>26</v>
      </c>
      <c r="B257" s="47"/>
      <c r="C257" s="51" t="s">
        <v>138</v>
      </c>
      <c r="D257" s="61"/>
      <c r="E257" s="68"/>
      <c r="F257" s="61"/>
      <c r="G257" s="151" t="str">
        <f>IF(F257="","",IF(F257=8100,"«- Correct!","«- Try again!"))</f>
        <v/>
      </c>
    </row>
    <row r="258" spans="1:7" x14ac:dyDescent="0.2">
      <c r="A258" s="47"/>
      <c r="B258" s="47"/>
      <c r="C258" s="47"/>
      <c r="D258" s="52"/>
      <c r="E258" s="52"/>
      <c r="F258" s="52" t="str">
        <f>IF((E258-D258)=0," ",(E258-D258)+#REF!)</f>
        <v xml:space="preserve"> </v>
      </c>
    </row>
    <row r="259" spans="1:7" x14ac:dyDescent="0.2">
      <c r="A259" s="157" t="s">
        <v>404</v>
      </c>
      <c r="B259" s="47"/>
      <c r="C259" s="47"/>
      <c r="D259" s="52"/>
      <c r="E259" s="52"/>
      <c r="F259" s="52"/>
    </row>
    <row r="260" spans="1:7" x14ac:dyDescent="0.2">
      <c r="A260" s="47"/>
      <c r="B260" s="47"/>
      <c r="C260" s="87" t="s">
        <v>39</v>
      </c>
      <c r="D260" s="52"/>
      <c r="E260" s="52"/>
      <c r="F260" s="52"/>
    </row>
    <row r="261" spans="1:7" x14ac:dyDescent="0.2">
      <c r="A261" s="49" t="s">
        <v>6</v>
      </c>
      <c r="B261" s="60" t="s">
        <v>61</v>
      </c>
      <c r="C261" s="60" t="s">
        <v>62</v>
      </c>
      <c r="D261" s="60" t="s">
        <v>53</v>
      </c>
      <c r="E261" s="60" t="s">
        <v>54</v>
      </c>
      <c r="F261" s="60" t="s">
        <v>63</v>
      </c>
    </row>
    <row r="262" spans="1:7" x14ac:dyDescent="0.2">
      <c r="A262" s="50" t="s">
        <v>65</v>
      </c>
      <c r="B262" s="47"/>
      <c r="C262" s="51" t="s">
        <v>142</v>
      </c>
      <c r="D262" s="61"/>
      <c r="E262" s="67"/>
      <c r="F262" s="61"/>
    </row>
    <row r="263" spans="1:7" x14ac:dyDescent="0.2">
      <c r="A263" s="53">
        <v>12</v>
      </c>
      <c r="B263" s="47"/>
      <c r="C263" s="51" t="s">
        <v>145</v>
      </c>
      <c r="D263" s="64"/>
      <c r="E263" s="70"/>
      <c r="F263" s="64"/>
    </row>
    <row r="264" spans="1:7" x14ac:dyDescent="0.2">
      <c r="A264" s="53">
        <v>15</v>
      </c>
      <c r="B264" s="47"/>
      <c r="C264" s="51" t="s">
        <v>146</v>
      </c>
      <c r="D264" s="64"/>
      <c r="E264" s="70"/>
      <c r="F264" s="64"/>
    </row>
    <row r="265" spans="1:7" x14ac:dyDescent="0.2">
      <c r="A265" s="53">
        <v>17</v>
      </c>
      <c r="B265" s="47"/>
      <c r="C265" s="51" t="s">
        <v>148</v>
      </c>
      <c r="D265" s="64"/>
      <c r="E265" s="70"/>
      <c r="F265" s="64"/>
    </row>
    <row r="266" spans="1:7" x14ac:dyDescent="0.2">
      <c r="A266" s="53">
        <v>24</v>
      </c>
      <c r="B266" s="47"/>
      <c r="C266" s="51" t="s">
        <v>149</v>
      </c>
      <c r="D266" s="61"/>
      <c r="E266" s="68"/>
      <c r="F266" s="61"/>
      <c r="G266" s="151" t="str">
        <f>IF(F266="","",IF(F266=0,"«- Correct!","«- Try again!"))</f>
        <v/>
      </c>
    </row>
    <row r="269" spans="1:7" x14ac:dyDescent="0.2">
      <c r="A269" s="33" t="s">
        <v>401</v>
      </c>
      <c r="B269" s="45"/>
      <c r="C269" s="45"/>
      <c r="D269" s="34"/>
      <c r="E269" s="34"/>
    </row>
    <row r="270" spans="1:7" x14ac:dyDescent="0.2">
      <c r="A270" s="46" t="s">
        <v>18</v>
      </c>
      <c r="B270" s="45"/>
      <c r="C270" s="45"/>
      <c r="D270" s="34"/>
      <c r="E270" s="34"/>
    </row>
    <row r="271" spans="1:7" x14ac:dyDescent="0.2">
      <c r="A271" s="99" t="s">
        <v>36</v>
      </c>
      <c r="B271" s="45"/>
      <c r="C271" s="45"/>
      <c r="D271" s="34"/>
      <c r="E271" s="34"/>
    </row>
    <row r="272" spans="1:7" x14ac:dyDescent="0.2">
      <c r="A272" s="47"/>
      <c r="B272" s="47"/>
      <c r="C272" s="47"/>
      <c r="D272" s="35"/>
      <c r="E272" s="35"/>
    </row>
    <row r="273" spans="1:5" x14ac:dyDescent="0.2">
      <c r="A273" s="47"/>
      <c r="B273" s="35"/>
      <c r="C273" s="35"/>
      <c r="D273" s="49" t="s">
        <v>53</v>
      </c>
      <c r="E273" s="49" t="s">
        <v>54</v>
      </c>
    </row>
    <row r="274" spans="1:5" x14ac:dyDescent="0.2">
      <c r="A274" s="51" t="s">
        <v>46</v>
      </c>
      <c r="B274" s="35"/>
      <c r="C274" s="35"/>
      <c r="D274" s="160"/>
      <c r="E274" s="65"/>
    </row>
    <row r="275" spans="1:5" x14ac:dyDescent="0.2">
      <c r="A275" s="51" t="s">
        <v>70</v>
      </c>
      <c r="B275" s="35"/>
      <c r="C275" s="35"/>
      <c r="D275" s="64"/>
      <c r="E275" s="71"/>
    </row>
    <row r="276" spans="1:5" x14ac:dyDescent="0.2">
      <c r="A276" s="51" t="s">
        <v>77</v>
      </c>
      <c r="B276" s="35"/>
      <c r="C276" s="35"/>
      <c r="D276" s="64"/>
      <c r="E276" s="71"/>
    </row>
    <row r="277" spans="1:5" x14ac:dyDescent="0.2">
      <c r="A277" s="51" t="s">
        <v>83</v>
      </c>
      <c r="B277" s="35"/>
      <c r="C277" s="35"/>
      <c r="D277" s="64"/>
      <c r="E277" s="71"/>
    </row>
    <row r="278" spans="1:5" x14ac:dyDescent="0.2">
      <c r="A278" s="51" t="s">
        <v>87</v>
      </c>
      <c r="B278" s="35"/>
      <c r="C278" s="35"/>
      <c r="D278" s="64"/>
      <c r="E278" s="71"/>
    </row>
    <row r="279" spans="1:5" x14ac:dyDescent="0.2">
      <c r="A279" s="51" t="s">
        <v>90</v>
      </c>
      <c r="B279" s="35"/>
      <c r="C279" s="35"/>
      <c r="D279" s="64"/>
      <c r="E279" s="71"/>
    </row>
    <row r="280" spans="1:5" x14ac:dyDescent="0.2">
      <c r="A280" s="51" t="s">
        <v>94</v>
      </c>
      <c r="B280" s="35"/>
      <c r="C280" s="35"/>
      <c r="D280" s="64"/>
      <c r="E280" s="162"/>
    </row>
    <row r="281" spans="1:5" x14ac:dyDescent="0.2">
      <c r="A281" s="51" t="s">
        <v>95</v>
      </c>
      <c r="B281" s="35"/>
      <c r="C281" s="35"/>
      <c r="D281" s="64"/>
      <c r="E281" s="71"/>
    </row>
    <row r="282" spans="1:5" x14ac:dyDescent="0.2">
      <c r="A282" s="51" t="s">
        <v>422</v>
      </c>
      <c r="B282" s="35"/>
      <c r="C282" s="35"/>
      <c r="D282" s="64"/>
      <c r="E282" s="71"/>
    </row>
    <row r="283" spans="1:5" x14ac:dyDescent="0.2">
      <c r="A283" s="51" t="s">
        <v>418</v>
      </c>
      <c r="B283" s="35"/>
      <c r="C283" s="35"/>
      <c r="D283" s="64"/>
      <c r="E283" s="71"/>
    </row>
    <row r="284" spans="1:5" x14ac:dyDescent="0.2">
      <c r="A284" s="51" t="s">
        <v>41</v>
      </c>
      <c r="B284" s="35"/>
      <c r="C284" s="35"/>
      <c r="D284" s="64"/>
      <c r="E284" s="71"/>
    </row>
    <row r="285" spans="1:5" x14ac:dyDescent="0.2">
      <c r="A285" s="51" t="s">
        <v>108</v>
      </c>
      <c r="B285" s="35"/>
      <c r="C285" s="35"/>
      <c r="D285" s="64"/>
      <c r="E285" s="71"/>
    </row>
    <row r="286" spans="1:5" x14ac:dyDescent="0.2">
      <c r="A286" s="51" t="s">
        <v>114</v>
      </c>
      <c r="B286" s="35"/>
      <c r="C286" s="35"/>
      <c r="D286" s="64"/>
      <c r="E286" s="71"/>
    </row>
    <row r="287" spans="1:5" x14ac:dyDescent="0.2">
      <c r="A287" s="51" t="s">
        <v>174</v>
      </c>
      <c r="B287" s="35"/>
      <c r="C287" s="35"/>
      <c r="D287" s="64"/>
      <c r="E287" s="163"/>
    </row>
    <row r="288" spans="1:5" x14ac:dyDescent="0.2">
      <c r="A288" s="51" t="s">
        <v>123</v>
      </c>
      <c r="B288" s="35"/>
      <c r="C288" s="35"/>
      <c r="D288" s="64"/>
      <c r="E288" s="71"/>
    </row>
    <row r="289" spans="1:5" x14ac:dyDescent="0.2">
      <c r="A289" s="51" t="s">
        <v>127</v>
      </c>
      <c r="B289" s="35"/>
      <c r="C289" s="35"/>
      <c r="D289" s="64"/>
      <c r="E289" s="71"/>
    </row>
    <row r="290" spans="1:5" x14ac:dyDescent="0.2">
      <c r="A290" s="51" t="s">
        <v>133</v>
      </c>
      <c r="B290" s="35"/>
      <c r="C290" s="35"/>
      <c r="D290" s="62"/>
      <c r="E290" s="66"/>
    </row>
    <row r="291" spans="1:5" ht="13.5" thickBot="1" x14ac:dyDescent="0.25">
      <c r="A291" s="51" t="s">
        <v>88</v>
      </c>
      <c r="B291" s="35"/>
      <c r="C291" s="35"/>
      <c r="D291" s="161"/>
      <c r="E291" s="164"/>
    </row>
    <row r="292" spans="1:5" ht="13.5" thickTop="1" x14ac:dyDescent="0.2">
      <c r="A292"/>
      <c r="C292"/>
      <c r="D292" s="125" t="str">
        <f>IF(D291="","",IF(D291=219408,"Correct!","Try again!"))</f>
        <v/>
      </c>
      <c r="E292" s="125" t="str">
        <f>IF(E291="","",IF(E291=219408,"Correct!","Try again!"))</f>
        <v/>
      </c>
    </row>
    <row r="293" spans="1:5" x14ac:dyDescent="0.2">
      <c r="A293"/>
      <c r="C293" s="14"/>
      <c r="D293" s="14"/>
    </row>
    <row r="294" spans="1:5" x14ac:dyDescent="0.2">
      <c r="A294" s="33" t="s">
        <v>401</v>
      </c>
      <c r="B294" s="34"/>
      <c r="C294" s="45"/>
      <c r="D294" s="14"/>
    </row>
    <row r="295" spans="1:5" x14ac:dyDescent="0.2">
      <c r="A295" s="46" t="s">
        <v>152</v>
      </c>
      <c r="B295" s="34"/>
      <c r="C295" s="45"/>
      <c r="D295" s="14"/>
    </row>
    <row r="296" spans="1:5" x14ac:dyDescent="0.2">
      <c r="A296" s="99" t="s">
        <v>36</v>
      </c>
      <c r="B296" s="34"/>
      <c r="C296" s="45"/>
      <c r="D296" s="14"/>
    </row>
    <row r="297" spans="1:5" x14ac:dyDescent="0.2">
      <c r="A297" s="47"/>
      <c r="B297" s="35"/>
      <c r="C297" s="47"/>
      <c r="D297" s="14"/>
    </row>
    <row r="298" spans="1:5" x14ac:dyDescent="0.2">
      <c r="A298" s="51" t="s">
        <v>402</v>
      </c>
      <c r="B298" s="35"/>
      <c r="C298" s="167"/>
      <c r="D298" s="14"/>
    </row>
    <row r="299" spans="1:5" x14ac:dyDescent="0.2">
      <c r="A299" s="51" t="s">
        <v>415</v>
      </c>
      <c r="B299" s="35"/>
      <c r="C299" s="165"/>
      <c r="D299" s="14"/>
    </row>
    <row r="300" spans="1:5" ht="13.5" thickBot="1" x14ac:dyDescent="0.25">
      <c r="A300" s="51" t="s">
        <v>154</v>
      </c>
      <c r="B300" s="35"/>
      <c r="C300" s="161"/>
      <c r="D300" s="14"/>
    </row>
    <row r="301" spans="1:5" ht="13.5" thickTop="1" x14ac:dyDescent="0.2">
      <c r="A301" s="51"/>
      <c r="B301" s="35"/>
      <c r="C301" s="168" t="str">
        <f>IF(C300="","",IF(C300=8900,"Correct!","Try again!"))</f>
        <v/>
      </c>
      <c r="D301" s="14"/>
    </row>
    <row r="302" spans="1:5" x14ac:dyDescent="0.2">
      <c r="A302" s="58"/>
      <c r="B302" s="35"/>
      <c r="C302" s="58"/>
      <c r="D302" s="14"/>
    </row>
    <row r="303" spans="1:5" x14ac:dyDescent="0.2">
      <c r="A303" s="33" t="s">
        <v>401</v>
      </c>
      <c r="B303" s="34"/>
      <c r="C303" s="45"/>
      <c r="D303" s="14"/>
    </row>
    <row r="304" spans="1:5" x14ac:dyDescent="0.2">
      <c r="A304" s="46" t="s">
        <v>156</v>
      </c>
      <c r="B304" s="34"/>
      <c r="C304" s="45"/>
      <c r="D304" s="14"/>
    </row>
    <row r="305" spans="1:4" x14ac:dyDescent="0.2">
      <c r="A305" s="99" t="s">
        <v>36</v>
      </c>
      <c r="B305" s="34"/>
      <c r="C305" s="45"/>
      <c r="D305" s="14"/>
    </row>
    <row r="306" spans="1:4" x14ac:dyDescent="0.2">
      <c r="A306" s="47"/>
      <c r="B306" s="35"/>
      <c r="C306" s="47"/>
      <c r="D306" s="14"/>
    </row>
    <row r="307" spans="1:4" x14ac:dyDescent="0.2">
      <c r="A307" s="51" t="s">
        <v>406</v>
      </c>
      <c r="B307" s="35"/>
      <c r="C307" s="167"/>
      <c r="D307" s="14"/>
    </row>
    <row r="308" spans="1:4" x14ac:dyDescent="0.2">
      <c r="A308" s="51" t="s">
        <v>412</v>
      </c>
      <c r="B308" s="35"/>
      <c r="C308" s="62"/>
      <c r="D308" s="14"/>
    </row>
    <row r="309" spans="1:4" ht="13.5" thickBot="1" x14ac:dyDescent="0.25">
      <c r="A309" s="51" t="s">
        <v>158</v>
      </c>
      <c r="B309" s="35"/>
      <c r="C309" s="166"/>
    </row>
    <row r="310" spans="1:4" ht="13.5" thickTop="1" x14ac:dyDescent="0.2">
      <c r="C310" s="125" t="str">
        <f>IF(C309="","",IF(C309=16675,"Correct!","Try again!"))</f>
        <v/>
      </c>
    </row>
  </sheetData>
  <mergeCells count="7">
    <mergeCell ref="F14:G14"/>
    <mergeCell ref="F15:G15"/>
    <mergeCell ref="F16:G16"/>
    <mergeCell ref="F10:G10"/>
    <mergeCell ref="F11:G11"/>
    <mergeCell ref="F12:G12"/>
    <mergeCell ref="F13:G13"/>
  </mergeCells>
  <phoneticPr fontId="0" type="noConversion"/>
  <printOptions horizontalCentered="1" gridLinesSet="0"/>
  <pageMargins left="0" right="0" top="0.49" bottom="0.36" header="0.5" footer="0.36"/>
  <pageSetup orientation="portrait" r:id="rId1"/>
  <headerFooter alignWithMargins="0"/>
  <rowBreaks count="4" manualBreakCount="4">
    <brk id="32" max="16383" man="1"/>
    <brk id="66" max="16383" man="1"/>
    <brk id="168" max="16383" man="1"/>
    <brk id="26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4"/>
  <sheetViews>
    <sheetView showGridLines="0" topLeftCell="A2" workbookViewId="0"/>
  </sheetViews>
  <sheetFormatPr defaultRowHeight="12.75" x14ac:dyDescent="0.2"/>
  <cols>
    <col min="1" max="1" width="6.85546875" customWidth="1"/>
    <col min="2" max="2" width="41" bestFit="1" customWidth="1"/>
    <col min="3" max="3" width="23" bestFit="1" customWidth="1"/>
    <col min="4" max="4" width="8.5703125" bestFit="1" customWidth="1"/>
    <col min="5" max="5" width="6.28515625" bestFit="1" customWidth="1"/>
    <col min="6" max="6" width="9.42578125" bestFit="1" customWidth="1"/>
    <col min="7" max="7" width="7.7109375" bestFit="1" customWidth="1"/>
  </cols>
  <sheetData>
    <row r="1" spans="1:7" x14ac:dyDescent="0.2">
      <c r="A1" s="8" t="s">
        <v>400</v>
      </c>
      <c r="B1" s="8"/>
      <c r="C1" s="8"/>
      <c r="D1" s="8"/>
      <c r="E1" s="8"/>
      <c r="F1" s="8"/>
      <c r="G1" s="8"/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33" t="s">
        <v>401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3</v>
      </c>
      <c r="E4" s="36" t="s">
        <v>4</v>
      </c>
      <c r="F4" s="35"/>
      <c r="G4" s="35"/>
    </row>
    <row r="5" spans="1:7" x14ac:dyDescent="0.2">
      <c r="A5" s="37" t="s">
        <v>6</v>
      </c>
      <c r="B5" s="37" t="s">
        <v>7</v>
      </c>
      <c r="C5" s="37" t="s">
        <v>8</v>
      </c>
      <c r="D5" s="38" t="s">
        <v>9</v>
      </c>
      <c r="E5" s="38" t="s">
        <v>10</v>
      </c>
      <c r="F5" s="39" t="s">
        <v>11</v>
      </c>
      <c r="G5" s="39" t="s">
        <v>12</v>
      </c>
    </row>
    <row r="6" spans="1:7" x14ac:dyDescent="0.2">
      <c r="A6" s="40" t="s">
        <v>14</v>
      </c>
      <c r="B6" s="35" t="s">
        <v>403</v>
      </c>
      <c r="C6" s="35" t="s">
        <v>402</v>
      </c>
      <c r="D6" s="41">
        <v>916</v>
      </c>
      <c r="E6" s="41"/>
      <c r="F6" s="35" t="s">
        <v>15</v>
      </c>
      <c r="G6" s="42">
        <v>7700</v>
      </c>
    </row>
    <row r="7" spans="1:7" x14ac:dyDescent="0.2">
      <c r="A7" s="35">
        <v>17</v>
      </c>
      <c r="B7" s="35" t="s">
        <v>16</v>
      </c>
      <c r="C7" s="35" t="s">
        <v>404</v>
      </c>
      <c r="D7" s="41" t="s">
        <v>17</v>
      </c>
      <c r="E7" s="41"/>
      <c r="F7" s="35"/>
      <c r="G7" s="41">
        <v>1040</v>
      </c>
    </row>
    <row r="8" spans="1:7" x14ac:dyDescent="0.2">
      <c r="A8" s="35">
        <v>17</v>
      </c>
      <c r="B8" s="35" t="s">
        <v>19</v>
      </c>
      <c r="C8" s="35" t="s">
        <v>406</v>
      </c>
      <c r="D8" s="41" t="s">
        <v>14</v>
      </c>
      <c r="E8" s="41"/>
      <c r="F8" s="35" t="s">
        <v>20</v>
      </c>
      <c r="G8" s="41">
        <v>615</v>
      </c>
    </row>
    <row r="9" spans="1:7" x14ac:dyDescent="0.2">
      <c r="A9" s="35">
        <v>18</v>
      </c>
      <c r="B9" s="35" t="s">
        <v>16</v>
      </c>
      <c r="C9" s="35" t="s">
        <v>406</v>
      </c>
      <c r="D9" s="41" t="s">
        <v>21</v>
      </c>
      <c r="E9" s="41"/>
      <c r="F9" s="35"/>
      <c r="G9" s="41">
        <v>40</v>
      </c>
    </row>
    <row r="10" spans="1:7" x14ac:dyDescent="0.2">
      <c r="A10" s="35">
        <v>20</v>
      </c>
      <c r="B10" s="35" t="s">
        <v>22</v>
      </c>
      <c r="C10" s="35" t="s">
        <v>410</v>
      </c>
      <c r="D10" s="41" t="s">
        <v>17</v>
      </c>
      <c r="E10" s="41"/>
      <c r="F10" s="35"/>
      <c r="G10" s="41">
        <v>500</v>
      </c>
    </row>
    <row r="11" spans="1:7" x14ac:dyDescent="0.2">
      <c r="A11" s="35">
        <v>21</v>
      </c>
      <c r="B11" s="35" t="s">
        <v>23</v>
      </c>
      <c r="C11" s="35" t="s">
        <v>406</v>
      </c>
      <c r="D11" s="41" t="s">
        <v>24</v>
      </c>
      <c r="E11" s="41"/>
      <c r="F11" s="35" t="s">
        <v>20</v>
      </c>
      <c r="G11" s="41">
        <v>6700</v>
      </c>
    </row>
    <row r="12" spans="1:7" x14ac:dyDescent="0.2">
      <c r="A12" s="35">
        <v>22</v>
      </c>
      <c r="B12" s="35" t="s">
        <v>25</v>
      </c>
      <c r="C12" s="35" t="s">
        <v>402</v>
      </c>
      <c r="D12" s="41" t="s">
        <v>26</v>
      </c>
      <c r="E12" s="41"/>
      <c r="F12" s="35"/>
      <c r="G12" s="41"/>
    </row>
    <row r="13" spans="1:7" x14ac:dyDescent="0.2">
      <c r="A13" s="35">
        <v>23</v>
      </c>
      <c r="B13" s="35" t="s">
        <v>27</v>
      </c>
      <c r="C13" s="35" t="s">
        <v>412</v>
      </c>
      <c r="D13" s="41" t="s">
        <v>17</v>
      </c>
      <c r="E13" s="41">
        <v>623</v>
      </c>
      <c r="F13" s="35"/>
      <c r="G13" s="41"/>
    </row>
    <row r="14" spans="1:7" x14ac:dyDescent="0.2">
      <c r="A14" s="35">
        <v>24</v>
      </c>
      <c r="B14" s="35" t="s">
        <v>414</v>
      </c>
      <c r="C14" s="35" t="s">
        <v>415</v>
      </c>
      <c r="D14" s="41">
        <v>917</v>
      </c>
      <c r="E14" s="41"/>
      <c r="F14" s="35"/>
      <c r="G14" s="41">
        <v>1200</v>
      </c>
    </row>
    <row r="15" spans="1:7" x14ac:dyDescent="0.2">
      <c r="A15" s="35">
        <v>24</v>
      </c>
      <c r="B15" s="35" t="s">
        <v>28</v>
      </c>
      <c r="C15" s="35" t="s">
        <v>404</v>
      </c>
      <c r="D15" s="41" t="s">
        <v>17</v>
      </c>
      <c r="E15" s="41">
        <v>624</v>
      </c>
      <c r="F15" s="35"/>
      <c r="G15" s="41"/>
    </row>
    <row r="16" spans="1:7" x14ac:dyDescent="0.2">
      <c r="A16" s="35">
        <v>25</v>
      </c>
      <c r="B16" s="35" t="s">
        <v>29</v>
      </c>
      <c r="C16" s="35" t="s">
        <v>410</v>
      </c>
      <c r="D16" s="41" t="s">
        <v>17</v>
      </c>
      <c r="E16" s="41"/>
      <c r="F16" s="35"/>
      <c r="G16" s="41"/>
    </row>
    <row r="17" spans="1:7" x14ac:dyDescent="0.2">
      <c r="A17" s="35">
        <v>26</v>
      </c>
      <c r="B17" s="35" t="s">
        <v>416</v>
      </c>
      <c r="C17" s="35" t="s">
        <v>412</v>
      </c>
      <c r="D17" s="41" t="s">
        <v>34</v>
      </c>
      <c r="E17" s="41"/>
      <c r="F17" s="35" t="s">
        <v>35</v>
      </c>
      <c r="G17" s="41">
        <v>8100</v>
      </c>
    </row>
    <row r="18" spans="1:7" x14ac:dyDescent="0.2">
      <c r="A18" s="35">
        <v>29</v>
      </c>
      <c r="B18" s="35" t="s">
        <v>37</v>
      </c>
      <c r="C18" s="35"/>
      <c r="D18" s="41"/>
      <c r="E18" s="41"/>
      <c r="F18" s="35"/>
      <c r="G18" s="41">
        <v>50</v>
      </c>
    </row>
    <row r="19" spans="1:7" x14ac:dyDescent="0.2">
      <c r="A19" s="35">
        <v>30</v>
      </c>
      <c r="B19" s="35" t="s">
        <v>48</v>
      </c>
      <c r="C19" s="35" t="s">
        <v>417</v>
      </c>
      <c r="D19" s="41"/>
      <c r="E19" s="41">
        <v>625</v>
      </c>
      <c r="F19" s="35"/>
      <c r="G19" s="41">
        <v>3500</v>
      </c>
    </row>
    <row r="20" spans="1:7" x14ac:dyDescent="0.2">
      <c r="A20" s="35">
        <v>31</v>
      </c>
      <c r="B20" s="35" t="s">
        <v>55</v>
      </c>
      <c r="C20" s="35" t="s">
        <v>419</v>
      </c>
      <c r="D20" s="35"/>
      <c r="E20" s="41">
        <v>626</v>
      </c>
      <c r="F20" s="35"/>
      <c r="G20" s="41">
        <v>2020</v>
      </c>
    </row>
    <row r="21" spans="1:7" x14ac:dyDescent="0.2">
      <c r="A21" s="35">
        <v>31</v>
      </c>
      <c r="B21" s="35" t="s">
        <v>64</v>
      </c>
      <c r="C21" s="35" t="s">
        <v>420</v>
      </c>
      <c r="D21" s="41"/>
      <c r="E21" s="41">
        <v>627</v>
      </c>
      <c r="F21" s="35"/>
      <c r="G21" s="43">
        <v>710</v>
      </c>
    </row>
    <row r="22" spans="1:7" x14ac:dyDescent="0.2">
      <c r="A22" s="35">
        <v>31</v>
      </c>
      <c r="B22" s="35" t="s">
        <v>421</v>
      </c>
      <c r="C22" s="35"/>
      <c r="D22" s="41"/>
      <c r="E22" s="41"/>
      <c r="F22" s="35"/>
      <c r="G22" s="41">
        <v>29600</v>
      </c>
    </row>
    <row r="23" spans="1:7" x14ac:dyDescent="0.2">
      <c r="A23" s="35"/>
      <c r="B23" s="35"/>
      <c r="C23" s="35"/>
      <c r="D23" s="35"/>
      <c r="E23" s="35"/>
      <c r="F23" s="35"/>
      <c r="G23" s="35"/>
    </row>
    <row r="24" spans="1:7" x14ac:dyDescent="0.2">
      <c r="A24" s="35" t="s">
        <v>84</v>
      </c>
      <c r="B24" s="35"/>
      <c r="C24" s="44">
        <v>219408</v>
      </c>
      <c r="D24" s="35"/>
      <c r="E24" s="35"/>
      <c r="F24" s="35"/>
      <c r="G24" s="35"/>
    </row>
  </sheetData>
  <phoneticPr fontId="0" type="noConversion"/>
  <printOptions horizontalCentered="1"/>
  <pageMargins left="0.25" right="0.25" top="1" bottom="1" header="0.52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K245"/>
  <sheetViews>
    <sheetView showGridLines="0" workbookViewId="0">
      <selection activeCell="F1" sqref="F1"/>
    </sheetView>
  </sheetViews>
  <sheetFormatPr defaultRowHeight="12.75" x14ac:dyDescent="0.2"/>
  <cols>
    <col min="1" max="1" width="7" style="8" customWidth="1"/>
    <col min="2" max="2" width="18.85546875" style="8" bestFit="1" customWidth="1"/>
    <col min="3" max="3" width="12.140625" style="8" bestFit="1" customWidth="1"/>
    <col min="4" max="4" width="13.85546875" style="8" customWidth="1"/>
    <col min="5" max="5" width="9.42578125" style="8" customWidth="1"/>
    <col min="6" max="6" width="8.7109375" style="8" bestFit="1" customWidth="1"/>
    <col min="7" max="7" width="9.5703125" style="8" bestFit="1" customWidth="1"/>
    <col min="8" max="8" width="8" style="8" bestFit="1" customWidth="1"/>
    <col min="9" max="9" width="8.140625" style="8" bestFit="1" customWidth="1"/>
    <col min="10" max="10" width="7.85546875" style="8" bestFit="1" customWidth="1"/>
    <col min="11" max="16384" width="9.140625" style="8"/>
  </cols>
  <sheetData>
    <row r="1" spans="1:11" x14ac:dyDescent="0.2">
      <c r="E1" s="2" t="s">
        <v>0</v>
      </c>
      <c r="F1" s="3"/>
      <c r="K1"/>
    </row>
    <row r="2" spans="1:11" x14ac:dyDescent="0.2">
      <c r="E2" s="2" t="s">
        <v>1</v>
      </c>
      <c r="F2" s="3"/>
      <c r="H2"/>
      <c r="K2"/>
    </row>
    <row r="3" spans="1:11" x14ac:dyDescent="0.2">
      <c r="E3" s="4"/>
      <c r="F3" s="5" t="s">
        <v>455</v>
      </c>
      <c r="H3"/>
      <c r="K3"/>
    </row>
    <row r="4" spans="1:11" x14ac:dyDescent="0.2">
      <c r="H4"/>
      <c r="K4"/>
    </row>
    <row r="5" spans="1:11" x14ac:dyDescent="0.2">
      <c r="A5" s="101" t="s">
        <v>176</v>
      </c>
      <c r="B5" s="102"/>
      <c r="C5" s="102"/>
      <c r="D5" s="102"/>
      <c r="E5" s="102"/>
      <c r="F5" s="103"/>
      <c r="H5" s="19"/>
      <c r="I5" s="19"/>
      <c r="K5"/>
    </row>
    <row r="6" spans="1:11" x14ac:dyDescent="0.2">
      <c r="A6" s="104" t="s">
        <v>30</v>
      </c>
      <c r="B6" s="102"/>
      <c r="C6" s="102"/>
      <c r="D6" s="102"/>
      <c r="E6" s="102"/>
      <c r="F6" s="103"/>
      <c r="H6" s="19"/>
      <c r="I6" s="19"/>
      <c r="K6"/>
    </row>
    <row r="7" spans="1:11" x14ac:dyDescent="0.2">
      <c r="A7" s="105"/>
      <c r="B7" s="105"/>
      <c r="C7" s="105"/>
      <c r="D7" s="105"/>
      <c r="E7" s="105"/>
      <c r="F7" s="103" t="s">
        <v>423</v>
      </c>
      <c r="H7" s="19"/>
      <c r="I7" s="19"/>
      <c r="K7"/>
    </row>
    <row r="8" spans="1:11" x14ac:dyDescent="0.2">
      <c r="A8" s="105"/>
      <c r="B8" s="105"/>
      <c r="C8" s="106" t="s">
        <v>38</v>
      </c>
      <c r="D8" s="106" t="s">
        <v>39</v>
      </c>
      <c r="E8" s="106" t="s">
        <v>449</v>
      </c>
      <c r="F8" s="107" t="s">
        <v>53</v>
      </c>
      <c r="H8" s="19"/>
      <c r="I8" s="19"/>
      <c r="K8"/>
    </row>
    <row r="9" spans="1:11" x14ac:dyDescent="0.2">
      <c r="A9" s="108" t="s">
        <v>6</v>
      </c>
      <c r="B9" s="108" t="s">
        <v>49</v>
      </c>
      <c r="C9" s="108" t="s">
        <v>10</v>
      </c>
      <c r="D9" s="108" t="s">
        <v>10</v>
      </c>
      <c r="E9" s="108" t="s">
        <v>450</v>
      </c>
      <c r="F9" s="109" t="s">
        <v>424</v>
      </c>
      <c r="H9" s="19"/>
      <c r="I9" s="19"/>
      <c r="K9"/>
    </row>
    <row r="10" spans="1:11" x14ac:dyDescent="0.2">
      <c r="A10" s="111" t="s">
        <v>187</v>
      </c>
      <c r="B10" s="112" t="s">
        <v>430</v>
      </c>
      <c r="C10" s="113">
        <v>854</v>
      </c>
      <c r="D10" s="106">
        <v>2</v>
      </c>
      <c r="E10" s="114"/>
      <c r="F10" s="115"/>
      <c r="H10" s="19"/>
      <c r="I10" s="19"/>
      <c r="K10"/>
    </row>
    <row r="11" spans="1:11" x14ac:dyDescent="0.2">
      <c r="A11" s="116">
        <v>3</v>
      </c>
      <c r="B11" s="117" t="s">
        <v>434</v>
      </c>
      <c r="C11" s="113">
        <v>855</v>
      </c>
      <c r="D11" s="106">
        <v>3</v>
      </c>
      <c r="E11" s="118"/>
      <c r="F11" s="119"/>
      <c r="H11" s="19"/>
      <c r="I11" s="120"/>
      <c r="K11"/>
    </row>
    <row r="12" spans="1:11" x14ac:dyDescent="0.2">
      <c r="A12" s="116">
        <v>10</v>
      </c>
      <c r="B12" s="117" t="s">
        <v>436</v>
      </c>
      <c r="C12" s="113">
        <v>856</v>
      </c>
      <c r="D12" s="106">
        <v>4</v>
      </c>
      <c r="E12" s="118"/>
      <c r="F12" s="119"/>
      <c r="H12" s="19"/>
      <c r="I12" s="19"/>
    </row>
    <row r="13" spans="1:11" x14ac:dyDescent="0.2">
      <c r="A13" s="116">
        <v>27</v>
      </c>
      <c r="B13" s="112" t="s">
        <v>436</v>
      </c>
      <c r="C13" s="113">
        <v>857</v>
      </c>
      <c r="D13" s="106">
        <v>5</v>
      </c>
      <c r="E13" s="118"/>
      <c r="F13" s="119"/>
      <c r="H13" s="19"/>
      <c r="I13" s="19"/>
    </row>
    <row r="14" spans="1:11" x14ac:dyDescent="0.2">
      <c r="A14" s="116">
        <v>28</v>
      </c>
      <c r="B14" s="112" t="s">
        <v>434</v>
      </c>
      <c r="C14" s="113">
        <v>858</v>
      </c>
      <c r="D14" s="106">
        <v>6</v>
      </c>
      <c r="E14" s="121"/>
      <c r="F14" s="122"/>
      <c r="H14" s="19"/>
      <c r="I14" s="19"/>
    </row>
    <row r="15" spans="1:11" ht="13.5" thickBot="1" x14ac:dyDescent="0.25">
      <c r="A15" s="116">
        <v>31</v>
      </c>
      <c r="B15" s="112" t="s">
        <v>197</v>
      </c>
      <c r="C15" s="105"/>
      <c r="D15" s="105"/>
      <c r="E15" s="123"/>
      <c r="F15" s="124"/>
      <c r="G15" s="23"/>
      <c r="H15" s="19"/>
      <c r="I15" s="19"/>
    </row>
    <row r="16" spans="1:11" ht="13.5" thickTop="1" x14ac:dyDescent="0.2">
      <c r="A16" s="17"/>
      <c r="B16" s="17"/>
      <c r="C16" s="17"/>
      <c r="D16" s="17"/>
      <c r="E16" s="72" t="str">
        <f>IF(E15="","",IF(E15=48825,"Correct!","Try again!"))</f>
        <v/>
      </c>
      <c r="F16" s="189" t="str">
        <f>IF(F15="","",IF(F15=23300,"Correct!","Try again!"))</f>
        <v/>
      </c>
      <c r="G16" s="188"/>
      <c r="H16" s="19"/>
      <c r="I16" s="19"/>
    </row>
    <row r="17" spans="1:10" x14ac:dyDescent="0.2">
      <c r="A17" s="19"/>
      <c r="B17" s="19"/>
      <c r="C17" s="19"/>
      <c r="D17" s="19"/>
      <c r="E17" s="19"/>
      <c r="F17" s="1"/>
      <c r="G17" s="1"/>
      <c r="H17" s="1"/>
      <c r="I17" s="1"/>
    </row>
    <row r="18" spans="1:10" x14ac:dyDescent="0.2">
      <c r="A18" s="101"/>
      <c r="B18" s="102"/>
      <c r="C18" s="102"/>
      <c r="D18" s="102"/>
      <c r="E18" s="102"/>
      <c r="F18" s="102"/>
      <c r="G18" s="102"/>
      <c r="H18" s="102"/>
      <c r="I18" s="102"/>
    </row>
    <row r="19" spans="1:10" x14ac:dyDescent="0.2">
      <c r="A19" s="101" t="s">
        <v>176</v>
      </c>
      <c r="B19" s="102"/>
      <c r="C19" s="102"/>
      <c r="D19" s="102"/>
      <c r="E19" s="102"/>
      <c r="F19" s="102"/>
      <c r="G19" s="102"/>
      <c r="H19" s="102"/>
      <c r="I19" s="102"/>
    </row>
    <row r="20" spans="1:10" x14ac:dyDescent="0.2">
      <c r="A20" s="102" t="s">
        <v>99</v>
      </c>
      <c r="B20" s="102"/>
      <c r="C20" s="102"/>
      <c r="D20" s="102"/>
      <c r="E20" s="102"/>
      <c r="F20" s="104"/>
      <c r="G20" s="102"/>
      <c r="H20" s="104"/>
      <c r="I20" s="104"/>
    </row>
    <row r="21" spans="1:10" x14ac:dyDescent="0.2">
      <c r="A21" s="105"/>
      <c r="B21" s="105"/>
      <c r="C21" s="106"/>
      <c r="D21" s="105"/>
      <c r="E21" s="106"/>
      <c r="F21" s="106" t="s">
        <v>42</v>
      </c>
      <c r="G21" s="106"/>
      <c r="H21" s="106" t="s">
        <v>104</v>
      </c>
      <c r="I21" s="126" t="s">
        <v>43</v>
      </c>
    </row>
    <row r="22" spans="1:10" x14ac:dyDescent="0.2">
      <c r="A22" s="173"/>
      <c r="B22" s="173"/>
      <c r="C22" s="173" t="s">
        <v>38</v>
      </c>
      <c r="D22" s="173"/>
      <c r="E22" s="173" t="s">
        <v>39</v>
      </c>
      <c r="F22" s="173" t="s">
        <v>109</v>
      </c>
      <c r="G22" s="173" t="s">
        <v>110</v>
      </c>
      <c r="H22" s="173" t="s">
        <v>111</v>
      </c>
      <c r="I22" s="173" t="s">
        <v>42</v>
      </c>
    </row>
    <row r="23" spans="1:10" x14ac:dyDescent="0.2">
      <c r="A23" s="177" t="s">
        <v>6</v>
      </c>
      <c r="B23" s="81" t="s">
        <v>115</v>
      </c>
      <c r="C23" s="178" t="s">
        <v>6</v>
      </c>
      <c r="D23" s="178" t="s">
        <v>11</v>
      </c>
      <c r="E23" s="108" t="s">
        <v>10</v>
      </c>
      <c r="F23" s="187" t="s">
        <v>54</v>
      </c>
      <c r="G23" s="187" t="s">
        <v>53</v>
      </c>
      <c r="H23" s="187" t="s">
        <v>53</v>
      </c>
      <c r="I23" s="187" t="s">
        <v>53</v>
      </c>
    </row>
    <row r="24" spans="1:10" x14ac:dyDescent="0.2">
      <c r="A24" s="116" t="s">
        <v>177</v>
      </c>
      <c r="B24" s="83" t="s">
        <v>429</v>
      </c>
      <c r="C24" s="111" t="s">
        <v>206</v>
      </c>
      <c r="D24" s="111" t="s">
        <v>178</v>
      </c>
      <c r="E24" s="106">
        <v>3</v>
      </c>
      <c r="F24" s="174">
        <v>42600</v>
      </c>
      <c r="G24" s="175">
        <v>42600</v>
      </c>
      <c r="H24" s="174"/>
      <c r="I24" s="176"/>
    </row>
    <row r="25" spans="1:10" x14ac:dyDescent="0.2">
      <c r="A25" s="116">
        <v>3</v>
      </c>
      <c r="B25" s="83" t="s">
        <v>432</v>
      </c>
      <c r="C25" s="111" t="s">
        <v>206</v>
      </c>
      <c r="D25" s="111" t="s">
        <v>20</v>
      </c>
      <c r="E25" s="106">
        <v>2</v>
      </c>
      <c r="F25" s="118">
        <v>1120</v>
      </c>
      <c r="G25" s="129"/>
      <c r="H25" s="118">
        <v>1120</v>
      </c>
      <c r="I25" s="130"/>
    </row>
    <row r="26" spans="1:10" x14ac:dyDescent="0.2">
      <c r="A26" s="116">
        <v>9</v>
      </c>
      <c r="B26" s="83" t="s">
        <v>446</v>
      </c>
      <c r="C26" s="111" t="s">
        <v>207</v>
      </c>
      <c r="D26" s="111" t="s">
        <v>20</v>
      </c>
      <c r="E26" s="106">
        <v>4</v>
      </c>
      <c r="F26" s="118">
        <v>20850</v>
      </c>
      <c r="G26" s="129"/>
      <c r="H26" s="118"/>
      <c r="I26" s="130">
        <v>20850</v>
      </c>
    </row>
    <row r="27" spans="1:10" x14ac:dyDescent="0.2">
      <c r="A27" s="116">
        <v>14</v>
      </c>
      <c r="B27" s="83" t="s">
        <v>441</v>
      </c>
      <c r="C27" s="111" t="s">
        <v>208</v>
      </c>
      <c r="D27" s="111" t="s">
        <v>15</v>
      </c>
      <c r="E27" s="106">
        <v>5</v>
      </c>
      <c r="F27" s="118">
        <v>31625</v>
      </c>
      <c r="G27" s="129">
        <v>31625</v>
      </c>
      <c r="H27" s="118"/>
      <c r="I27" s="130"/>
    </row>
    <row r="28" spans="1:10" x14ac:dyDescent="0.2">
      <c r="A28" s="116">
        <v>16</v>
      </c>
      <c r="B28" s="83" t="s">
        <v>433</v>
      </c>
      <c r="C28" s="111" t="s">
        <v>210</v>
      </c>
      <c r="D28" s="111" t="s">
        <v>20</v>
      </c>
      <c r="E28" s="106">
        <v>6</v>
      </c>
      <c r="F28" s="181">
        <v>1670</v>
      </c>
      <c r="G28" s="182"/>
      <c r="H28" s="181"/>
      <c r="I28" s="183">
        <v>1670</v>
      </c>
    </row>
    <row r="29" spans="1:10" ht="13.5" thickBot="1" x14ac:dyDescent="0.25">
      <c r="A29" s="116">
        <v>31</v>
      </c>
      <c r="B29" s="83" t="s">
        <v>88</v>
      </c>
      <c r="C29" s="111"/>
      <c r="D29" s="111"/>
      <c r="E29" s="106"/>
      <c r="F29" s="184">
        <f>SUM(F24:F28)</f>
        <v>97865</v>
      </c>
      <c r="G29" s="185">
        <f>SUM(G24:G28)</f>
        <v>74225</v>
      </c>
      <c r="H29" s="184">
        <f>SUM(H24:H28)</f>
        <v>1120</v>
      </c>
      <c r="I29" s="186">
        <f>SUM(I24:I28)</f>
        <v>22520</v>
      </c>
    </row>
    <row r="30" spans="1:10" ht="13.5" thickTop="1" x14ac:dyDescent="0.2">
      <c r="F30" s="72" t="str">
        <f>IF(F29="","",IF(F29=97865,"Correct!","Try again!"))</f>
        <v>Correct!</v>
      </c>
      <c r="G30" s="72" t="str">
        <f>IF(G29="","",IF(G29=74225,"Correct!","Try again!"))</f>
        <v>Correct!</v>
      </c>
      <c r="H30" s="72" t="str">
        <f>IF(H29="","",IF(H29=1120,"Correct!","Try again!"))</f>
        <v>Correct!</v>
      </c>
      <c r="I30" s="72" t="str">
        <f>IF(I29="","",IF(I29=22520,"Correct!","Try again!"))</f>
        <v>Correct!</v>
      </c>
    </row>
    <row r="31" spans="1:10" x14ac:dyDescent="0.2">
      <c r="A31" s="1"/>
      <c r="B31" s="1"/>
      <c r="C31" s="1"/>
      <c r="D31" s="1"/>
      <c r="E31" s="1"/>
      <c r="F31" s="125"/>
      <c r="G31" s="125"/>
      <c r="H31" s="125"/>
      <c r="I31" s="125"/>
    </row>
    <row r="32" spans="1:10" x14ac:dyDescent="0.2">
      <c r="A32" s="101" t="s">
        <v>176</v>
      </c>
      <c r="B32" s="102"/>
      <c r="C32" s="102"/>
      <c r="D32" s="102"/>
      <c r="E32" s="102"/>
      <c r="F32" s="102"/>
      <c r="G32" s="102"/>
      <c r="H32" s="102"/>
      <c r="I32" s="102"/>
      <c r="J32" s="102"/>
    </row>
    <row r="33" spans="1:10" x14ac:dyDescent="0.2">
      <c r="A33" s="104" t="s">
        <v>31</v>
      </c>
      <c r="B33" s="102"/>
      <c r="C33" s="102"/>
      <c r="D33" s="102"/>
      <c r="E33" s="102"/>
      <c r="F33" s="102"/>
      <c r="G33" s="102"/>
      <c r="H33" s="102"/>
      <c r="I33" s="102"/>
      <c r="J33" s="102"/>
    </row>
    <row r="34" spans="1:10" x14ac:dyDescent="0.2">
      <c r="A34" s="105"/>
      <c r="B34" s="105"/>
      <c r="C34" s="105"/>
      <c r="D34" s="105"/>
      <c r="E34" s="105"/>
      <c r="F34" s="105"/>
      <c r="G34" s="105"/>
      <c r="H34" s="105"/>
      <c r="I34" s="105"/>
      <c r="J34" s="106"/>
    </row>
    <row r="35" spans="1:10" x14ac:dyDescent="0.2">
      <c r="A35" s="76"/>
      <c r="B35" s="76"/>
      <c r="C35" s="76"/>
      <c r="D35" s="76"/>
      <c r="E35" s="76"/>
      <c r="F35" s="77" t="s">
        <v>41</v>
      </c>
      <c r="G35" s="77" t="s">
        <v>42</v>
      </c>
      <c r="H35" s="76"/>
      <c r="I35" s="77" t="s">
        <v>43</v>
      </c>
      <c r="J35" s="190" t="s">
        <v>423</v>
      </c>
    </row>
    <row r="36" spans="1:10" x14ac:dyDescent="0.2">
      <c r="A36" s="76"/>
      <c r="B36" s="76"/>
      <c r="C36" s="76"/>
      <c r="D36" s="77" t="s">
        <v>39</v>
      </c>
      <c r="E36" s="77" t="s">
        <v>46</v>
      </c>
      <c r="F36" s="77" t="s">
        <v>51</v>
      </c>
      <c r="G36" s="77" t="s">
        <v>52</v>
      </c>
      <c r="H36" s="77" t="s">
        <v>41</v>
      </c>
      <c r="I36" s="77" t="s">
        <v>42</v>
      </c>
      <c r="J36" s="191" t="s">
        <v>53</v>
      </c>
    </row>
    <row r="37" spans="1:10" x14ac:dyDescent="0.2">
      <c r="A37" s="80" t="s">
        <v>6</v>
      </c>
      <c r="B37" s="80" t="s">
        <v>57</v>
      </c>
      <c r="C37" s="81" t="s">
        <v>58</v>
      </c>
      <c r="D37" s="80" t="s">
        <v>10</v>
      </c>
      <c r="E37" s="80" t="s">
        <v>53</v>
      </c>
      <c r="F37" s="80" t="s">
        <v>53</v>
      </c>
      <c r="G37" s="80" t="s">
        <v>54</v>
      </c>
      <c r="H37" s="80" t="s">
        <v>54</v>
      </c>
      <c r="I37" s="80" t="s">
        <v>54</v>
      </c>
      <c r="J37" s="192" t="s">
        <v>424</v>
      </c>
    </row>
    <row r="38" spans="1:10" x14ac:dyDescent="0.2">
      <c r="A38" s="82" t="s">
        <v>189</v>
      </c>
      <c r="B38" s="83" t="s">
        <v>190</v>
      </c>
      <c r="C38" s="83" t="s">
        <v>191</v>
      </c>
      <c r="D38" s="84">
        <v>2</v>
      </c>
      <c r="E38" s="135"/>
      <c r="F38" s="144"/>
      <c r="G38" s="135"/>
      <c r="H38" s="144"/>
      <c r="I38" s="135"/>
      <c r="J38" s="194"/>
    </row>
    <row r="39" spans="1:10" x14ac:dyDescent="0.2">
      <c r="A39" s="85">
        <v>12</v>
      </c>
      <c r="B39" s="83" t="s">
        <v>430</v>
      </c>
      <c r="C39" s="83" t="s">
        <v>194</v>
      </c>
      <c r="D39" s="84">
        <v>3</v>
      </c>
      <c r="E39" s="139"/>
      <c r="F39" s="145"/>
      <c r="G39" s="139"/>
      <c r="H39" s="145"/>
      <c r="I39" s="139"/>
      <c r="J39" s="148"/>
    </row>
    <row r="40" spans="1:10" x14ac:dyDescent="0.2">
      <c r="A40" s="85">
        <v>13</v>
      </c>
      <c r="B40" s="83" t="s">
        <v>434</v>
      </c>
      <c r="C40" s="83" t="s">
        <v>195</v>
      </c>
      <c r="D40" s="84">
        <v>4</v>
      </c>
      <c r="E40" s="139"/>
      <c r="F40" s="145"/>
      <c r="G40" s="139"/>
      <c r="H40" s="145"/>
      <c r="I40" s="139"/>
      <c r="J40" s="148"/>
    </row>
    <row r="41" spans="1:10" x14ac:dyDescent="0.2">
      <c r="A41" s="85">
        <v>15</v>
      </c>
      <c r="B41" s="83" t="s">
        <v>41</v>
      </c>
      <c r="C41" s="83" t="s">
        <v>71</v>
      </c>
      <c r="D41" s="84">
        <v>5</v>
      </c>
      <c r="E41" s="139"/>
      <c r="F41" s="145"/>
      <c r="G41" s="139"/>
      <c r="H41" s="145"/>
      <c r="I41" s="139"/>
      <c r="J41" s="148"/>
    </row>
    <row r="42" spans="1:10" x14ac:dyDescent="0.2">
      <c r="A42" s="85">
        <v>20</v>
      </c>
      <c r="B42" s="83" t="s">
        <v>436</v>
      </c>
      <c r="C42" s="83" t="s">
        <v>198</v>
      </c>
      <c r="D42" s="84">
        <v>6</v>
      </c>
      <c r="E42" s="139"/>
      <c r="F42" s="145"/>
      <c r="G42" s="139"/>
      <c r="H42" s="145"/>
      <c r="I42" s="139"/>
      <c r="J42" s="141"/>
    </row>
    <row r="43" spans="1:10" x14ac:dyDescent="0.2">
      <c r="A43" s="85">
        <v>31</v>
      </c>
      <c r="B43" s="83" t="s">
        <v>41</v>
      </c>
      <c r="C43" s="83" t="s">
        <v>71</v>
      </c>
      <c r="D43" s="84">
        <v>7</v>
      </c>
      <c r="E43" s="136"/>
      <c r="F43" s="146"/>
      <c r="G43" s="136"/>
      <c r="H43" s="146"/>
      <c r="I43" s="136"/>
      <c r="J43" s="149"/>
    </row>
    <row r="44" spans="1:10" ht="13.5" thickBot="1" x14ac:dyDescent="0.25">
      <c r="A44" s="85">
        <v>31</v>
      </c>
      <c r="B44" s="83" t="s">
        <v>88</v>
      </c>
      <c r="C44" s="76"/>
      <c r="D44" s="193"/>
      <c r="E44" s="137"/>
      <c r="F44" s="147"/>
      <c r="G44" s="137"/>
      <c r="H44" s="147"/>
      <c r="I44" s="137"/>
      <c r="J44" s="150"/>
    </row>
    <row r="45" spans="1:10" ht="13.5" thickTop="1" x14ac:dyDescent="0.2">
      <c r="A45" s="1"/>
      <c r="B45" s="1"/>
      <c r="C45" s="1"/>
      <c r="D45" s="1"/>
      <c r="E45" s="72" t="str">
        <f>IF(E44="","",IF(E44=440278,"Correct!","Try again!"))</f>
        <v/>
      </c>
      <c r="F45" s="72" t="str">
        <f>IF(F44="","",IF(F44=592,"Correct!","Try again!"))</f>
        <v/>
      </c>
      <c r="G45" s="72" t="str">
        <f>IF(G44="","",IF(G44=29600,"Correct!","Try again!"))</f>
        <v/>
      </c>
      <c r="H45" s="72" t="str">
        <f>IF(H44="","",IF(H44=339270,"Correct!","Try again!"))</f>
        <v/>
      </c>
      <c r="I45" s="72" t="str">
        <f>IF(I44="","",IF(I44=72000,"Correct!","Try again!"))</f>
        <v/>
      </c>
      <c r="J45" s="72" t="str">
        <f>IF(J44="","",IF(J44=281000,"Correct!","Try again!"))</f>
        <v/>
      </c>
    </row>
    <row r="46" spans="1:10" x14ac:dyDescent="0.2">
      <c r="A46" s="19"/>
      <c r="B46" s="19"/>
      <c r="C46" s="19"/>
      <c r="D46" s="19"/>
      <c r="E46" s="19"/>
      <c r="F46" s="19"/>
      <c r="G46" s="1"/>
      <c r="H46" s="19"/>
      <c r="I46" s="19"/>
      <c r="J46" s="18"/>
    </row>
    <row r="47" spans="1:10" x14ac:dyDescent="0.2">
      <c r="A47" s="101" t="s">
        <v>176</v>
      </c>
      <c r="B47" s="102"/>
      <c r="C47" s="102"/>
      <c r="D47" s="102"/>
      <c r="E47" s="102"/>
      <c r="F47" s="102"/>
      <c r="G47" s="102"/>
      <c r="H47" s="102"/>
      <c r="I47" s="104"/>
      <c r="J47" s="20"/>
    </row>
    <row r="48" spans="1:10" x14ac:dyDescent="0.2">
      <c r="A48" s="104" t="s">
        <v>116</v>
      </c>
      <c r="B48" s="102"/>
      <c r="C48" s="102"/>
      <c r="D48" s="102"/>
      <c r="E48" s="102"/>
      <c r="F48" s="102"/>
      <c r="G48" s="102"/>
      <c r="H48" s="102"/>
      <c r="I48" s="195"/>
      <c r="J48" s="1"/>
    </row>
    <row r="49" spans="1:10" x14ac:dyDescent="0.2">
      <c r="A49" s="105"/>
      <c r="B49" s="105"/>
      <c r="C49" s="105"/>
      <c r="D49" s="105"/>
      <c r="E49" s="105"/>
      <c r="F49" s="105"/>
      <c r="G49" s="105"/>
      <c r="H49" s="105"/>
      <c r="I49" s="105"/>
      <c r="J49" s="15"/>
    </row>
    <row r="50" spans="1:10" x14ac:dyDescent="0.2">
      <c r="A50" s="76"/>
      <c r="B50" s="76"/>
      <c r="C50" s="76"/>
      <c r="D50" s="76"/>
      <c r="E50" s="76"/>
      <c r="F50" s="76"/>
      <c r="G50" s="77"/>
      <c r="H50" s="77" t="s">
        <v>43</v>
      </c>
      <c r="I50" s="77" t="s">
        <v>119</v>
      </c>
      <c r="J50" s="15"/>
    </row>
    <row r="51" spans="1:10" x14ac:dyDescent="0.2">
      <c r="A51" s="76"/>
      <c r="B51" s="77" t="s">
        <v>4</v>
      </c>
      <c r="C51" s="76"/>
      <c r="D51" s="77" t="s">
        <v>115</v>
      </c>
      <c r="E51" s="77" t="s">
        <v>39</v>
      </c>
      <c r="F51" s="77" t="s">
        <v>46</v>
      </c>
      <c r="G51" s="77" t="s">
        <v>172</v>
      </c>
      <c r="H51" s="77" t="s">
        <v>119</v>
      </c>
      <c r="I51" s="77" t="s">
        <v>121</v>
      </c>
      <c r="J51" s="21"/>
    </row>
    <row r="52" spans="1:10" x14ac:dyDescent="0.2">
      <c r="A52" s="80" t="s">
        <v>6</v>
      </c>
      <c r="B52" s="80" t="s">
        <v>10</v>
      </c>
      <c r="C52" s="80" t="s">
        <v>124</v>
      </c>
      <c r="D52" s="80" t="s">
        <v>125</v>
      </c>
      <c r="E52" s="80" t="s">
        <v>10</v>
      </c>
      <c r="F52" s="80" t="s">
        <v>54</v>
      </c>
      <c r="G52" s="80" t="s">
        <v>54</v>
      </c>
      <c r="H52" s="80" t="s">
        <v>53</v>
      </c>
      <c r="I52" s="80" t="s">
        <v>53</v>
      </c>
      <c r="J52" s="16"/>
    </row>
    <row r="53" spans="1:10" x14ac:dyDescent="0.2">
      <c r="A53" s="82" t="s">
        <v>183</v>
      </c>
      <c r="B53" s="77">
        <v>416</v>
      </c>
      <c r="C53" s="83" t="s">
        <v>429</v>
      </c>
      <c r="D53" s="83" t="s">
        <v>429</v>
      </c>
      <c r="E53" s="84">
        <v>2</v>
      </c>
      <c r="F53" s="135"/>
      <c r="G53" s="198"/>
      <c r="H53" s="135"/>
      <c r="I53" s="140"/>
      <c r="J53" s="16"/>
    </row>
    <row r="54" spans="1:10" x14ac:dyDescent="0.2">
      <c r="A54" s="85">
        <v>15</v>
      </c>
      <c r="B54" s="77">
        <v>417</v>
      </c>
      <c r="C54" s="83" t="s">
        <v>211</v>
      </c>
      <c r="D54" s="83" t="s">
        <v>139</v>
      </c>
      <c r="E54" s="84">
        <v>3</v>
      </c>
      <c r="F54" s="139"/>
      <c r="G54" s="145"/>
      <c r="H54" s="139"/>
      <c r="I54" s="141"/>
      <c r="J54" s="16"/>
    </row>
    <row r="55" spans="1:10" x14ac:dyDescent="0.2">
      <c r="A55" s="85">
        <v>23</v>
      </c>
      <c r="B55" s="77">
        <v>418</v>
      </c>
      <c r="C55" s="83" t="s">
        <v>442</v>
      </c>
      <c r="D55" s="83" t="s">
        <v>441</v>
      </c>
      <c r="E55" s="84">
        <v>4</v>
      </c>
      <c r="F55" s="139"/>
      <c r="G55" s="199"/>
      <c r="H55" s="139"/>
      <c r="I55" s="141"/>
      <c r="J55" s="22"/>
    </row>
    <row r="56" spans="1:10" x14ac:dyDescent="0.2">
      <c r="A56" s="85">
        <v>31</v>
      </c>
      <c r="B56" s="77">
        <v>419</v>
      </c>
      <c r="C56" s="83" t="s">
        <v>211</v>
      </c>
      <c r="D56" s="83" t="s">
        <v>139</v>
      </c>
      <c r="E56" s="84">
        <v>5</v>
      </c>
      <c r="F56" s="136"/>
      <c r="G56" s="146"/>
      <c r="H56" s="136"/>
      <c r="I56" s="142"/>
      <c r="J56" s="22"/>
    </row>
    <row r="57" spans="1:10" ht="13.5" thickBot="1" x14ac:dyDescent="0.25">
      <c r="A57" s="85">
        <v>31</v>
      </c>
      <c r="B57" s="76"/>
      <c r="C57" s="83" t="s">
        <v>88</v>
      </c>
      <c r="D57" s="76"/>
      <c r="E57" s="196"/>
      <c r="F57" s="137"/>
      <c r="G57" s="147"/>
      <c r="H57" s="137"/>
      <c r="I57" s="143"/>
      <c r="J57" s="1"/>
    </row>
    <row r="58" spans="1:10" ht="13.5" thickTop="1" x14ac:dyDescent="0.2">
      <c r="A58"/>
      <c r="B58"/>
      <c r="C58"/>
      <c r="D58"/>
      <c r="E58"/>
      <c r="F58" s="72" t="str">
        <f>IF(F57="","",IF(F57=102164,"Correct!","Try again!"))</f>
        <v/>
      </c>
      <c r="G58" s="72" t="str">
        <f>IF(G57="","",IF(G57=1436,"Correct!","Try again!"))</f>
        <v/>
      </c>
      <c r="H58" s="72" t="str">
        <f>IF(H57="","",IF(H57=31800,"Correct!","Try again!"))</f>
        <v/>
      </c>
      <c r="I58" s="72" t="str">
        <f>IF(I57="","",IF(I57=71800,"Correct!","Try again!"))</f>
        <v/>
      </c>
    </row>
    <row r="59" spans="1:10" x14ac:dyDescent="0.2">
      <c r="A59"/>
      <c r="B59"/>
      <c r="C59"/>
      <c r="D59"/>
      <c r="E59"/>
      <c r="F59"/>
    </row>
    <row r="60" spans="1:10" x14ac:dyDescent="0.2">
      <c r="A60" s="33" t="s">
        <v>176</v>
      </c>
      <c r="B60" s="45"/>
      <c r="C60" s="45"/>
      <c r="D60" s="45"/>
      <c r="E60" s="45"/>
      <c r="F60" s="57"/>
    </row>
    <row r="61" spans="1:10" x14ac:dyDescent="0.2">
      <c r="A61" s="46" t="s">
        <v>2</v>
      </c>
      <c r="B61" s="45"/>
      <c r="C61" s="45"/>
      <c r="D61" s="45"/>
      <c r="E61" s="45"/>
      <c r="F61" s="57"/>
    </row>
    <row r="62" spans="1:10" x14ac:dyDescent="0.2">
      <c r="A62" s="47"/>
      <c r="B62" s="95"/>
      <c r="C62" s="95"/>
      <c r="D62" s="95"/>
      <c r="E62" s="95"/>
      <c r="F62" s="58"/>
    </row>
    <row r="63" spans="1:10" x14ac:dyDescent="0.2">
      <c r="A63" s="47"/>
      <c r="B63" s="47"/>
      <c r="C63" s="35"/>
      <c r="D63" s="87" t="s">
        <v>39</v>
      </c>
      <c r="E63" s="52"/>
      <c r="F63" s="52"/>
    </row>
    <row r="64" spans="1:10" x14ac:dyDescent="0.2">
      <c r="A64" s="49" t="s">
        <v>6</v>
      </c>
      <c r="B64" s="60" t="s">
        <v>7</v>
      </c>
      <c r="C64" s="37"/>
      <c r="D64" s="96" t="s">
        <v>10</v>
      </c>
      <c r="E64" s="97" t="s">
        <v>53</v>
      </c>
      <c r="F64" s="98" t="s">
        <v>54</v>
      </c>
    </row>
    <row r="65" spans="1:7" x14ac:dyDescent="0.2">
      <c r="A65" s="50" t="s">
        <v>188</v>
      </c>
      <c r="B65" s="54" t="s">
        <v>440</v>
      </c>
      <c r="C65" s="35"/>
      <c r="D65" s="94">
        <v>2</v>
      </c>
      <c r="E65" s="61"/>
      <c r="F65" s="52"/>
    </row>
    <row r="66" spans="1:7" x14ac:dyDescent="0.2">
      <c r="A66" s="47"/>
      <c r="B66" s="54" t="s">
        <v>175</v>
      </c>
      <c r="C66" s="35"/>
      <c r="D66" s="94"/>
      <c r="E66" s="52"/>
      <c r="F66" s="61"/>
      <c r="G66" s="151" t="str">
        <f>IF(F66="","",IF(F66=2425,"«- Correct!","«- Try again!"))</f>
        <v/>
      </c>
    </row>
    <row r="67" spans="1:7" x14ac:dyDescent="0.2">
      <c r="A67" s="47"/>
      <c r="B67" s="47"/>
      <c r="C67" s="35"/>
      <c r="D67" s="94"/>
      <c r="E67" s="52"/>
      <c r="F67" s="52"/>
    </row>
    <row r="68" spans="1:7" x14ac:dyDescent="0.2">
      <c r="A68" s="53">
        <v>19</v>
      </c>
      <c r="B68" s="51" t="s">
        <v>445</v>
      </c>
      <c r="C68" s="35"/>
      <c r="D68" s="94">
        <v>3</v>
      </c>
      <c r="E68" s="61"/>
      <c r="F68" s="52"/>
    </row>
    <row r="69" spans="1:7" x14ac:dyDescent="0.2">
      <c r="A69" s="47"/>
      <c r="B69" s="51" t="s">
        <v>196</v>
      </c>
      <c r="C69" s="35"/>
      <c r="D69" s="200"/>
      <c r="E69" s="52"/>
      <c r="F69" s="61"/>
      <c r="G69" s="151" t="str">
        <f>IF(F69="","",IF(F69=630,"«- Correct!","«- Try again!"))</f>
        <v/>
      </c>
    </row>
    <row r="70" spans="1:7" x14ac:dyDescent="0.2">
      <c r="A70"/>
      <c r="B70"/>
      <c r="D70" s="9"/>
      <c r="E70" s="9"/>
    </row>
    <row r="71" spans="1:7" x14ac:dyDescent="0.2">
      <c r="A71" s="33" t="s">
        <v>176</v>
      </c>
      <c r="B71" s="45"/>
      <c r="C71" s="45"/>
      <c r="D71" s="45"/>
      <c r="E71" s="45"/>
      <c r="F71" s="45"/>
    </row>
    <row r="72" spans="1:7" x14ac:dyDescent="0.2">
      <c r="A72" s="46" t="s">
        <v>32</v>
      </c>
      <c r="B72" s="45"/>
      <c r="C72" s="45"/>
      <c r="D72" s="45"/>
      <c r="E72" s="45"/>
      <c r="F72" s="45"/>
    </row>
    <row r="73" spans="1:7" x14ac:dyDescent="0.2">
      <c r="A73" s="47"/>
      <c r="B73" s="47"/>
      <c r="C73" s="47"/>
      <c r="D73" s="47"/>
      <c r="E73" s="47"/>
      <c r="F73" s="47"/>
    </row>
    <row r="74" spans="1:7" x14ac:dyDescent="0.2">
      <c r="A74" s="157" t="s">
        <v>46</v>
      </c>
      <c r="B74" s="47"/>
      <c r="C74" s="47"/>
      <c r="D74" s="47"/>
      <c r="E74" s="91" t="s">
        <v>47</v>
      </c>
      <c r="F74" s="53">
        <v>101</v>
      </c>
    </row>
    <row r="75" spans="1:7" x14ac:dyDescent="0.2">
      <c r="A75" s="47"/>
      <c r="B75" s="47"/>
      <c r="C75" s="48" t="s">
        <v>39</v>
      </c>
      <c r="D75" s="47"/>
      <c r="E75" s="47"/>
      <c r="F75" s="47"/>
    </row>
    <row r="76" spans="1:7" x14ac:dyDescent="0.2">
      <c r="A76" s="49" t="s">
        <v>6</v>
      </c>
      <c r="B76" s="49" t="s">
        <v>61</v>
      </c>
      <c r="C76" s="49" t="s">
        <v>62</v>
      </c>
      <c r="D76" s="49" t="s">
        <v>53</v>
      </c>
      <c r="E76" s="49" t="s">
        <v>54</v>
      </c>
      <c r="F76" s="56" t="s">
        <v>63</v>
      </c>
    </row>
    <row r="77" spans="1:7" x14ac:dyDescent="0.2">
      <c r="A77" s="50" t="s">
        <v>205</v>
      </c>
      <c r="B77" s="47"/>
      <c r="C77" s="48" t="s">
        <v>76</v>
      </c>
      <c r="D77" s="63"/>
      <c r="E77" s="69"/>
      <c r="F77" s="63"/>
    </row>
    <row r="78" spans="1:7" x14ac:dyDescent="0.2">
      <c r="A78" s="53">
        <v>31</v>
      </c>
      <c r="B78" s="47"/>
      <c r="C78" s="48" t="s">
        <v>82</v>
      </c>
      <c r="D78" s="61"/>
      <c r="E78" s="68"/>
      <c r="F78" s="61"/>
      <c r="G78" s="151" t="str">
        <f>IF(F78="","",IF(F78=338114,"«- Correct!","«- Try again!"))</f>
        <v/>
      </c>
    </row>
    <row r="79" spans="1:7" x14ac:dyDescent="0.2">
      <c r="A79" s="47"/>
      <c r="B79" s="52"/>
      <c r="C79" s="92"/>
      <c r="D79" s="52"/>
      <c r="E79" s="52"/>
      <c r="F79" s="52" t="str">
        <f>IF((D79-E79)=0," ",(D79-E79)+F78)</f>
        <v xml:space="preserve"> </v>
      </c>
    </row>
    <row r="80" spans="1:7" x14ac:dyDescent="0.2">
      <c r="A80" s="157" t="s">
        <v>93</v>
      </c>
      <c r="B80" s="52"/>
      <c r="C80" s="92"/>
      <c r="D80" s="52"/>
      <c r="E80" s="91" t="s">
        <v>47</v>
      </c>
      <c r="F80" s="52">
        <v>106</v>
      </c>
    </row>
    <row r="81" spans="1:7" x14ac:dyDescent="0.2">
      <c r="A81" s="47"/>
      <c r="B81" s="52"/>
      <c r="C81" s="87" t="s">
        <v>39</v>
      </c>
      <c r="D81" s="52"/>
      <c r="E81" s="52"/>
      <c r="F81" s="52"/>
    </row>
    <row r="82" spans="1:7" x14ac:dyDescent="0.2">
      <c r="A82" s="49" t="s">
        <v>6</v>
      </c>
      <c r="B82" s="60" t="s">
        <v>61</v>
      </c>
      <c r="C82" s="60" t="s">
        <v>62</v>
      </c>
      <c r="D82" s="60" t="s">
        <v>53</v>
      </c>
      <c r="E82" s="60" t="s">
        <v>54</v>
      </c>
      <c r="F82" s="56" t="s">
        <v>63</v>
      </c>
    </row>
    <row r="83" spans="1:7" x14ac:dyDescent="0.2">
      <c r="A83" s="50" t="s">
        <v>205</v>
      </c>
      <c r="B83" s="47"/>
      <c r="C83" s="48" t="s">
        <v>113</v>
      </c>
      <c r="D83" s="63"/>
      <c r="E83" s="69"/>
      <c r="F83" s="63"/>
    </row>
    <row r="84" spans="1:7" x14ac:dyDescent="0.2">
      <c r="A84" s="53">
        <v>31</v>
      </c>
      <c r="B84" s="52"/>
      <c r="C84" s="48" t="s">
        <v>76</v>
      </c>
      <c r="D84" s="61"/>
      <c r="E84" s="68"/>
      <c r="F84" s="61"/>
      <c r="G84" s="151" t="str">
        <f>IF(F84="","",IF(F84=19225,"«- Correct!","«- Try again!"))</f>
        <v/>
      </c>
    </row>
    <row r="85" spans="1:7" x14ac:dyDescent="0.2">
      <c r="A85" s="53"/>
      <c r="B85" s="52"/>
      <c r="C85" s="48"/>
      <c r="D85" s="52"/>
      <c r="E85" s="52"/>
      <c r="F85" s="52"/>
    </row>
    <row r="86" spans="1:7" x14ac:dyDescent="0.2">
      <c r="A86" s="157" t="s">
        <v>172</v>
      </c>
      <c r="B86" s="52"/>
      <c r="C86" s="92"/>
      <c r="D86" s="52"/>
      <c r="E86" s="91" t="s">
        <v>47</v>
      </c>
      <c r="F86" s="52">
        <v>119</v>
      </c>
    </row>
    <row r="87" spans="1:7" x14ac:dyDescent="0.2">
      <c r="A87" s="47"/>
      <c r="B87" s="52"/>
      <c r="C87" s="87" t="s">
        <v>39</v>
      </c>
      <c r="D87" s="52"/>
      <c r="E87" s="52"/>
      <c r="F87" s="52"/>
    </row>
    <row r="88" spans="1:7" x14ac:dyDescent="0.2">
      <c r="A88" s="49" t="s">
        <v>6</v>
      </c>
      <c r="B88" s="60" t="s">
        <v>61</v>
      </c>
      <c r="C88" s="60" t="s">
        <v>62</v>
      </c>
      <c r="D88" s="60" t="s">
        <v>53</v>
      </c>
      <c r="E88" s="60" t="s">
        <v>54</v>
      </c>
      <c r="F88" s="56" t="s">
        <v>63</v>
      </c>
    </row>
    <row r="89" spans="1:7" x14ac:dyDescent="0.2">
      <c r="A89" s="50" t="s">
        <v>177</v>
      </c>
      <c r="B89" s="47" t="s">
        <v>451</v>
      </c>
      <c r="C89" s="48"/>
      <c r="D89" s="202"/>
      <c r="E89" s="67"/>
      <c r="F89" s="61"/>
    </row>
    <row r="90" spans="1:7" x14ac:dyDescent="0.2">
      <c r="A90" s="50">
        <v>17</v>
      </c>
      <c r="B90" s="47"/>
      <c r="C90" s="48" t="s">
        <v>74</v>
      </c>
      <c r="D90" s="203"/>
      <c r="E90" s="70"/>
      <c r="F90" s="64"/>
    </row>
    <row r="91" spans="1:7" x14ac:dyDescent="0.2">
      <c r="A91" s="50">
        <v>31</v>
      </c>
      <c r="B91" s="47"/>
      <c r="C91" s="48" t="s">
        <v>157</v>
      </c>
      <c r="D91" s="64"/>
      <c r="E91" s="70"/>
      <c r="F91" s="64"/>
      <c r="G91" s="13"/>
    </row>
    <row r="92" spans="1:7" x14ac:dyDescent="0.2">
      <c r="A92" s="50">
        <v>31</v>
      </c>
      <c r="B92" s="47"/>
      <c r="C92" s="48" t="s">
        <v>82</v>
      </c>
      <c r="D92" s="64"/>
      <c r="E92" s="70"/>
      <c r="F92" s="64"/>
    </row>
    <row r="93" spans="1:7" x14ac:dyDescent="0.2">
      <c r="A93" s="50">
        <v>31</v>
      </c>
      <c r="B93" s="47"/>
      <c r="C93" s="48" t="s">
        <v>113</v>
      </c>
      <c r="D93" s="64"/>
      <c r="E93" s="70"/>
      <c r="F93" s="64"/>
    </row>
    <row r="94" spans="1:7" x14ac:dyDescent="0.2">
      <c r="A94" s="50">
        <v>31</v>
      </c>
      <c r="B94" s="47"/>
      <c r="C94" s="48" t="s">
        <v>76</v>
      </c>
      <c r="D94" s="61"/>
      <c r="E94" s="68"/>
      <c r="F94" s="61"/>
      <c r="G94" s="151" t="str">
        <f>IF(F94="","",IF(F94=66064,"«- Correct!","«- Try again!"))</f>
        <v/>
      </c>
    </row>
    <row r="95" spans="1:7" x14ac:dyDescent="0.2">
      <c r="A95" s="50"/>
      <c r="B95" s="47"/>
      <c r="C95" s="48"/>
      <c r="D95" s="52"/>
      <c r="E95" s="52"/>
      <c r="F95" s="52"/>
    </row>
    <row r="96" spans="1:7" x14ac:dyDescent="0.2">
      <c r="A96" s="157" t="s">
        <v>91</v>
      </c>
      <c r="B96" s="47"/>
      <c r="C96" s="92"/>
      <c r="D96" s="52"/>
      <c r="E96" s="91" t="s">
        <v>47</v>
      </c>
      <c r="F96" s="52">
        <v>124</v>
      </c>
    </row>
    <row r="97" spans="1:7" x14ac:dyDescent="0.2">
      <c r="A97" s="47"/>
      <c r="B97" s="47"/>
      <c r="C97" s="87" t="s">
        <v>39</v>
      </c>
      <c r="D97" s="52"/>
      <c r="E97" s="52"/>
      <c r="F97" s="93"/>
    </row>
    <row r="98" spans="1:7" x14ac:dyDescent="0.2">
      <c r="A98" s="49" t="s">
        <v>6</v>
      </c>
      <c r="B98" s="60" t="s">
        <v>61</v>
      </c>
      <c r="C98" s="60" t="s">
        <v>62</v>
      </c>
      <c r="D98" s="60" t="s">
        <v>53</v>
      </c>
      <c r="E98" s="60" t="s">
        <v>54</v>
      </c>
      <c r="F98" s="56" t="s">
        <v>63</v>
      </c>
    </row>
    <row r="99" spans="1:7" x14ac:dyDescent="0.2">
      <c r="A99" s="50" t="s">
        <v>179</v>
      </c>
      <c r="B99" s="47"/>
      <c r="C99" s="48" t="s">
        <v>142</v>
      </c>
      <c r="D99" s="61"/>
      <c r="E99" s="67"/>
      <c r="F99" s="61"/>
      <c r="G99" s="151" t="str">
        <f>IF(F99="","",IF(F99=1120,"«- Correct!","«- Try again!"))</f>
        <v/>
      </c>
    </row>
    <row r="100" spans="1:7" x14ac:dyDescent="0.2">
      <c r="A100" s="47"/>
      <c r="B100" s="52"/>
      <c r="C100" s="87"/>
      <c r="D100" s="52"/>
      <c r="E100" s="52"/>
      <c r="F100" s="52" t="str">
        <f>IF((D100-E100)=0," ",(D100-E100)+F99)</f>
        <v xml:space="preserve"> </v>
      </c>
    </row>
    <row r="101" spans="1:7" x14ac:dyDescent="0.2">
      <c r="A101" s="157" t="s">
        <v>150</v>
      </c>
      <c r="B101" s="47"/>
      <c r="C101" s="92"/>
      <c r="D101" s="52"/>
      <c r="E101" s="91" t="s">
        <v>47</v>
      </c>
      <c r="F101" s="52">
        <v>125</v>
      </c>
    </row>
    <row r="102" spans="1:7" x14ac:dyDescent="0.2">
      <c r="A102" s="47"/>
      <c r="B102" s="47"/>
      <c r="C102" s="87" t="s">
        <v>39</v>
      </c>
      <c r="D102" s="52"/>
      <c r="E102" s="52"/>
      <c r="F102" s="93"/>
    </row>
    <row r="103" spans="1:7" x14ac:dyDescent="0.2">
      <c r="A103" s="49" t="s">
        <v>6</v>
      </c>
      <c r="B103" s="60" t="s">
        <v>61</v>
      </c>
      <c r="C103" s="60" t="s">
        <v>62</v>
      </c>
      <c r="D103" s="60" t="s">
        <v>53</v>
      </c>
      <c r="E103" s="60" t="s">
        <v>54</v>
      </c>
      <c r="F103" s="60" t="s">
        <v>63</v>
      </c>
    </row>
    <row r="104" spans="1:7" x14ac:dyDescent="0.2">
      <c r="A104" s="50" t="s">
        <v>186</v>
      </c>
      <c r="B104" s="47"/>
      <c r="C104" s="48" t="s">
        <v>102</v>
      </c>
      <c r="D104" s="61"/>
      <c r="E104" s="67"/>
      <c r="F104" s="61"/>
      <c r="G104" s="151" t="str">
        <f>IF(F104="","",IF(F104=1670,"«- Correct!","«- Try again!"))</f>
        <v/>
      </c>
    </row>
    <row r="105" spans="1:7" x14ac:dyDescent="0.2">
      <c r="A105" s="47"/>
      <c r="B105" s="52"/>
      <c r="C105" s="87"/>
      <c r="D105" s="52"/>
      <c r="E105" s="52"/>
      <c r="F105" s="52"/>
    </row>
    <row r="106" spans="1:7" x14ac:dyDescent="0.2">
      <c r="A106" s="157" t="s">
        <v>213</v>
      </c>
      <c r="B106" s="47"/>
      <c r="C106" s="92"/>
      <c r="D106" s="52"/>
      <c r="E106" s="91" t="s">
        <v>47</v>
      </c>
      <c r="F106" s="52">
        <v>163</v>
      </c>
    </row>
    <row r="107" spans="1:7" x14ac:dyDescent="0.2">
      <c r="A107" s="47"/>
      <c r="B107" s="47"/>
      <c r="C107" s="87" t="s">
        <v>39</v>
      </c>
      <c r="D107" s="52"/>
      <c r="E107" s="52"/>
      <c r="F107" s="93"/>
    </row>
    <row r="108" spans="1:7" x14ac:dyDescent="0.2">
      <c r="A108" s="49" t="s">
        <v>6</v>
      </c>
      <c r="B108" s="60" t="s">
        <v>61</v>
      </c>
      <c r="C108" s="60" t="s">
        <v>62</v>
      </c>
      <c r="D108" s="60" t="s">
        <v>53</v>
      </c>
      <c r="E108" s="60" t="s">
        <v>54</v>
      </c>
      <c r="F108" s="56" t="s">
        <v>63</v>
      </c>
    </row>
    <row r="109" spans="1:7" x14ac:dyDescent="0.2">
      <c r="A109" s="50" t="s">
        <v>182</v>
      </c>
      <c r="B109" s="47"/>
      <c r="C109" s="48" t="s">
        <v>146</v>
      </c>
      <c r="D109" s="63"/>
      <c r="E109" s="69"/>
      <c r="F109" s="63"/>
    </row>
    <row r="110" spans="1:7" x14ac:dyDescent="0.2">
      <c r="A110" s="53">
        <v>19</v>
      </c>
      <c r="B110" s="52"/>
      <c r="C110" s="87" t="s">
        <v>72</v>
      </c>
      <c r="D110" s="61"/>
      <c r="E110" s="68"/>
      <c r="F110" s="61"/>
      <c r="G110" s="151" t="str">
        <f>IF(F110="","",IF(F110=20220,"«- Correct!","«- Try again!"))</f>
        <v/>
      </c>
    </row>
    <row r="111" spans="1:7" x14ac:dyDescent="0.2">
      <c r="A111" s="53"/>
      <c r="B111" s="52"/>
      <c r="C111" s="87"/>
      <c r="D111" s="52"/>
      <c r="E111" s="52"/>
      <c r="F111" s="52"/>
    </row>
    <row r="112" spans="1:7" x14ac:dyDescent="0.2">
      <c r="A112" s="157" t="s">
        <v>155</v>
      </c>
      <c r="B112" s="47"/>
      <c r="C112" s="92"/>
      <c r="D112" s="52"/>
      <c r="E112" s="91" t="s">
        <v>47</v>
      </c>
      <c r="F112" s="52">
        <v>201</v>
      </c>
    </row>
    <row r="113" spans="1:7" x14ac:dyDescent="0.2">
      <c r="A113" s="47"/>
      <c r="B113" s="47"/>
      <c r="C113" s="87" t="s">
        <v>39</v>
      </c>
      <c r="D113" s="52"/>
      <c r="E113" s="52"/>
      <c r="F113" s="93"/>
    </row>
    <row r="114" spans="1:7" x14ac:dyDescent="0.2">
      <c r="A114" s="49" t="s">
        <v>6</v>
      </c>
      <c r="B114" s="60" t="s">
        <v>61</v>
      </c>
      <c r="C114" s="60" t="s">
        <v>62</v>
      </c>
      <c r="D114" s="60" t="s">
        <v>53</v>
      </c>
      <c r="E114" s="60" t="s">
        <v>54</v>
      </c>
      <c r="F114" s="56" t="s">
        <v>63</v>
      </c>
    </row>
    <row r="115" spans="1:7" x14ac:dyDescent="0.2">
      <c r="A115" s="50" t="s">
        <v>188</v>
      </c>
      <c r="B115" s="52"/>
      <c r="C115" s="87" t="s">
        <v>74</v>
      </c>
      <c r="D115" s="61"/>
      <c r="E115" s="67"/>
      <c r="F115" s="61"/>
    </row>
    <row r="116" spans="1:7" x14ac:dyDescent="0.2">
      <c r="A116" s="53">
        <v>19</v>
      </c>
      <c r="B116" s="52"/>
      <c r="C116" s="87" t="s">
        <v>72</v>
      </c>
      <c r="D116" s="64"/>
      <c r="E116" s="70"/>
      <c r="F116" s="64"/>
    </row>
    <row r="117" spans="1:7" x14ac:dyDescent="0.2">
      <c r="A117" s="53">
        <v>31</v>
      </c>
      <c r="B117" s="52"/>
      <c r="C117" s="87" t="s">
        <v>157</v>
      </c>
      <c r="D117" s="64"/>
      <c r="E117" s="70"/>
      <c r="F117" s="64"/>
    </row>
    <row r="118" spans="1:7" x14ac:dyDescent="0.2">
      <c r="A118" s="53">
        <v>31</v>
      </c>
      <c r="B118" s="52"/>
      <c r="C118" s="87" t="s">
        <v>82</v>
      </c>
      <c r="D118" s="61"/>
      <c r="E118" s="68"/>
      <c r="F118" s="61"/>
      <c r="G118" s="151" t="str">
        <f>IF(F118="","",IF(F118=23010,"«- Correct!","«- Try again!"))</f>
        <v/>
      </c>
    </row>
    <row r="119" spans="1:7" x14ac:dyDescent="0.2">
      <c r="A119" s="53"/>
      <c r="B119" s="52"/>
      <c r="C119" s="87"/>
      <c r="D119" s="52"/>
      <c r="E119" s="52"/>
      <c r="F119" s="52"/>
    </row>
    <row r="120" spans="1:7" s="159" customFormat="1" x14ac:dyDescent="0.2">
      <c r="A120" s="157" t="s">
        <v>214</v>
      </c>
      <c r="B120" s="236"/>
      <c r="C120" s="237"/>
      <c r="D120" s="158"/>
      <c r="E120" s="238" t="s">
        <v>47</v>
      </c>
      <c r="F120" s="158">
        <v>251</v>
      </c>
    </row>
    <row r="121" spans="1:7" x14ac:dyDescent="0.2">
      <c r="A121" s="47"/>
      <c r="B121" s="47"/>
      <c r="C121" s="87" t="s">
        <v>39</v>
      </c>
      <c r="D121" s="52"/>
      <c r="E121" s="52"/>
      <c r="F121" s="93"/>
    </row>
    <row r="122" spans="1:7" x14ac:dyDescent="0.2">
      <c r="A122" s="49" t="s">
        <v>6</v>
      </c>
      <c r="B122" s="60" t="s">
        <v>61</v>
      </c>
      <c r="C122" s="60" t="s">
        <v>62</v>
      </c>
      <c r="D122" s="60" t="s">
        <v>53</v>
      </c>
      <c r="E122" s="60" t="s">
        <v>54</v>
      </c>
      <c r="F122" s="56" t="s">
        <v>63</v>
      </c>
    </row>
    <row r="123" spans="1:7" x14ac:dyDescent="0.2">
      <c r="A123" s="50" t="s">
        <v>189</v>
      </c>
      <c r="B123" s="47"/>
      <c r="C123" s="48" t="s">
        <v>215</v>
      </c>
      <c r="D123" s="61"/>
      <c r="E123" s="67"/>
      <c r="F123" s="61"/>
      <c r="G123" s="151" t="str">
        <f>IF(F123="","",IF(F123=72000,"«- Correct!","«- Try again!"))</f>
        <v/>
      </c>
    </row>
    <row r="124" spans="1:7" x14ac:dyDescent="0.2">
      <c r="A124" s="47"/>
      <c r="B124" s="47"/>
      <c r="C124" s="47"/>
      <c r="D124" s="47"/>
      <c r="E124" s="47"/>
      <c r="F124" s="47"/>
    </row>
    <row r="125" spans="1:7" x14ac:dyDescent="0.2">
      <c r="A125" s="157" t="s">
        <v>453</v>
      </c>
      <c r="B125" s="47"/>
      <c r="C125" s="92"/>
      <c r="D125" s="52"/>
      <c r="E125" s="91" t="s">
        <v>47</v>
      </c>
      <c r="F125" s="52">
        <v>308</v>
      </c>
    </row>
    <row r="126" spans="1:7" x14ac:dyDescent="0.2">
      <c r="A126" s="47"/>
      <c r="B126" s="47"/>
      <c r="C126" s="87" t="s">
        <v>39</v>
      </c>
      <c r="D126" s="52"/>
      <c r="E126" s="52"/>
      <c r="F126" s="93"/>
    </row>
    <row r="127" spans="1:7" x14ac:dyDescent="0.2">
      <c r="A127" s="49" t="s">
        <v>6</v>
      </c>
      <c r="B127" s="60" t="s">
        <v>61</v>
      </c>
      <c r="C127" s="60" t="s">
        <v>62</v>
      </c>
      <c r="D127" s="60" t="s">
        <v>53</v>
      </c>
      <c r="E127" s="60" t="s">
        <v>54</v>
      </c>
      <c r="F127" s="56" t="s">
        <v>63</v>
      </c>
    </row>
    <row r="128" spans="1:7" x14ac:dyDescent="0.2">
      <c r="A128" s="50" t="s">
        <v>216</v>
      </c>
      <c r="B128" s="47" t="s">
        <v>451</v>
      </c>
      <c r="C128" s="48"/>
      <c r="D128" s="61"/>
      <c r="E128" s="67"/>
      <c r="F128" s="61"/>
      <c r="G128" s="151" t="str">
        <f>IF(F128="","",IF(F128=300000,"«- Correct!","«- Try again!"))</f>
        <v/>
      </c>
    </row>
    <row r="129" spans="1:7" x14ac:dyDescent="0.2">
      <c r="A129" s="50"/>
      <c r="B129" s="47"/>
      <c r="C129" s="48"/>
      <c r="D129" s="52"/>
      <c r="E129" s="52"/>
      <c r="F129" s="52"/>
    </row>
    <row r="130" spans="1:7" x14ac:dyDescent="0.2">
      <c r="A130" s="157" t="s">
        <v>41</v>
      </c>
      <c r="B130" s="47"/>
      <c r="C130" s="92"/>
      <c r="D130" s="52"/>
      <c r="E130" s="91" t="s">
        <v>47</v>
      </c>
      <c r="F130" s="52">
        <v>413</v>
      </c>
    </row>
    <row r="131" spans="1:7" x14ac:dyDescent="0.2">
      <c r="A131" s="47"/>
      <c r="B131" s="47"/>
      <c r="C131" s="87" t="s">
        <v>39</v>
      </c>
      <c r="D131" s="52"/>
      <c r="E131" s="52"/>
      <c r="F131" s="93"/>
    </row>
    <row r="132" spans="1:7" x14ac:dyDescent="0.2">
      <c r="A132" s="49" t="s">
        <v>6</v>
      </c>
      <c r="B132" s="60" t="s">
        <v>61</v>
      </c>
      <c r="C132" s="60" t="s">
        <v>62</v>
      </c>
      <c r="D132" s="60" t="s">
        <v>53</v>
      </c>
      <c r="E132" s="60" t="s">
        <v>54</v>
      </c>
      <c r="F132" s="56" t="s">
        <v>63</v>
      </c>
    </row>
    <row r="133" spans="1:7" x14ac:dyDescent="0.2">
      <c r="A133" s="50" t="s">
        <v>205</v>
      </c>
      <c r="B133" s="47"/>
      <c r="C133" s="48" t="s">
        <v>113</v>
      </c>
      <c r="D133" s="63"/>
      <c r="E133" s="69"/>
      <c r="F133" s="63"/>
    </row>
    <row r="134" spans="1:7" x14ac:dyDescent="0.2">
      <c r="A134" s="53">
        <v>31</v>
      </c>
      <c r="B134" s="52"/>
      <c r="C134" s="48" t="s">
        <v>76</v>
      </c>
      <c r="D134" s="61"/>
      <c r="E134" s="68"/>
      <c r="F134" s="61"/>
      <c r="G134" s="151" t="str">
        <f>IF(F134="","",IF(F134=388095,"«- Correct!","«- Try again!"))</f>
        <v/>
      </c>
    </row>
    <row r="135" spans="1:7" x14ac:dyDescent="0.2">
      <c r="A135" s="47"/>
      <c r="B135" s="47"/>
      <c r="C135" s="87"/>
      <c r="D135" s="52"/>
      <c r="E135" s="52"/>
      <c r="F135" s="52" t="str">
        <f>IF((E135-D135)=0," ",(E135-D135)+#REF!)</f>
        <v xml:space="preserve"> </v>
      </c>
    </row>
    <row r="136" spans="1:7" x14ac:dyDescent="0.2">
      <c r="A136" s="157" t="s">
        <v>161</v>
      </c>
      <c r="B136" s="47"/>
      <c r="C136" s="92"/>
      <c r="D136" s="52"/>
      <c r="E136" s="91" t="s">
        <v>47</v>
      </c>
      <c r="F136" s="52">
        <v>415</v>
      </c>
    </row>
    <row r="137" spans="1:7" x14ac:dyDescent="0.2">
      <c r="A137" s="47"/>
      <c r="B137" s="47"/>
      <c r="C137" s="87" t="s">
        <v>39</v>
      </c>
      <c r="D137" s="52"/>
      <c r="E137" s="52"/>
      <c r="F137" s="93"/>
    </row>
    <row r="138" spans="1:7" x14ac:dyDescent="0.2">
      <c r="A138" s="49" t="s">
        <v>6</v>
      </c>
      <c r="B138" s="60" t="s">
        <v>61</v>
      </c>
      <c r="C138" s="60" t="s">
        <v>62</v>
      </c>
      <c r="D138" s="60" t="s">
        <v>53</v>
      </c>
      <c r="E138" s="60" t="s">
        <v>54</v>
      </c>
      <c r="F138" s="56" t="s">
        <v>63</v>
      </c>
    </row>
    <row r="139" spans="1:7" x14ac:dyDescent="0.2">
      <c r="A139" s="50" t="s">
        <v>205</v>
      </c>
      <c r="B139" s="47"/>
      <c r="C139" s="48" t="s">
        <v>76</v>
      </c>
      <c r="D139" s="61"/>
      <c r="E139" s="67"/>
      <c r="F139" s="61"/>
      <c r="G139" s="151" t="str">
        <f>IF(F139="","",IF(F139=592,"«- Correct!","«- Try again!"))</f>
        <v/>
      </c>
    </row>
    <row r="140" spans="1:7" x14ac:dyDescent="0.2">
      <c r="A140" s="47"/>
      <c r="B140" s="47"/>
      <c r="C140" s="92"/>
      <c r="D140" s="52"/>
      <c r="E140" s="52"/>
      <c r="F140" s="52"/>
    </row>
    <row r="141" spans="1:7" x14ac:dyDescent="0.2">
      <c r="A141" s="157" t="s">
        <v>173</v>
      </c>
      <c r="B141" s="47"/>
      <c r="C141" s="92"/>
      <c r="D141" s="52"/>
      <c r="E141" s="91" t="s">
        <v>47</v>
      </c>
      <c r="F141" s="52">
        <v>502</v>
      </c>
    </row>
    <row r="142" spans="1:7" x14ac:dyDescent="0.2">
      <c r="A142" s="47"/>
      <c r="B142" s="47"/>
      <c r="C142" s="87" t="s">
        <v>39</v>
      </c>
      <c r="D142" s="52"/>
      <c r="E142" s="52"/>
      <c r="F142" s="93"/>
    </row>
    <row r="143" spans="1:7" x14ac:dyDescent="0.2">
      <c r="A143" s="49" t="s">
        <v>6</v>
      </c>
      <c r="B143" s="60" t="s">
        <v>61</v>
      </c>
      <c r="C143" s="60" t="s">
        <v>62</v>
      </c>
      <c r="D143" s="60" t="s">
        <v>53</v>
      </c>
      <c r="E143" s="60" t="s">
        <v>54</v>
      </c>
      <c r="F143" s="56" t="s">
        <v>63</v>
      </c>
    </row>
    <row r="144" spans="1:7" x14ac:dyDescent="0.2">
      <c r="A144" s="201" t="s">
        <v>205</v>
      </c>
      <c r="B144" s="59"/>
      <c r="C144" s="59" t="s">
        <v>76</v>
      </c>
      <c r="D144" s="206"/>
      <c r="E144" s="208"/>
      <c r="F144" s="207"/>
    </row>
    <row r="145" spans="1:7" x14ac:dyDescent="0.2">
      <c r="A145" s="201">
        <v>31</v>
      </c>
      <c r="B145" s="59"/>
      <c r="C145" s="59" t="s">
        <v>113</v>
      </c>
      <c r="D145" s="204"/>
      <c r="E145" s="209"/>
      <c r="F145" s="205"/>
      <c r="G145" s="151" t="str">
        <f>IF(F145="","",IF(F145=304300,"«- Correct!","«- Try again!"))</f>
        <v/>
      </c>
    </row>
    <row r="146" spans="1:7" x14ac:dyDescent="0.2">
      <c r="A146" s="58"/>
      <c r="B146" s="58"/>
      <c r="C146" s="58"/>
      <c r="D146" s="58"/>
      <c r="E146" s="58"/>
      <c r="F146" s="58"/>
    </row>
    <row r="147" spans="1:7" x14ac:dyDescent="0.2">
      <c r="A147" s="157" t="s">
        <v>162</v>
      </c>
      <c r="B147" s="47"/>
      <c r="C147" s="87"/>
      <c r="D147" s="52"/>
      <c r="E147" s="91" t="s">
        <v>47</v>
      </c>
      <c r="F147" s="52">
        <v>621</v>
      </c>
    </row>
    <row r="148" spans="1:7" x14ac:dyDescent="0.2">
      <c r="A148" s="47"/>
      <c r="B148" s="52"/>
      <c r="C148" s="87" t="s">
        <v>39</v>
      </c>
      <c r="D148" s="52"/>
      <c r="E148" s="52"/>
      <c r="F148" s="93"/>
    </row>
    <row r="149" spans="1:7" x14ac:dyDescent="0.2">
      <c r="A149" s="49" t="s">
        <v>6</v>
      </c>
      <c r="B149" s="60" t="s">
        <v>61</v>
      </c>
      <c r="C149" s="60" t="s">
        <v>62</v>
      </c>
      <c r="D149" s="60" t="s">
        <v>53</v>
      </c>
      <c r="E149" s="60" t="s">
        <v>54</v>
      </c>
      <c r="F149" s="56" t="s">
        <v>63</v>
      </c>
    </row>
    <row r="150" spans="1:7" x14ac:dyDescent="0.2">
      <c r="A150" s="50" t="s">
        <v>216</v>
      </c>
      <c r="B150" s="47"/>
      <c r="C150" s="48" t="s">
        <v>217</v>
      </c>
      <c r="D150" s="63"/>
      <c r="E150" s="69"/>
      <c r="F150" s="63"/>
    </row>
    <row r="151" spans="1:7" x14ac:dyDescent="0.2">
      <c r="A151" s="53">
        <v>31</v>
      </c>
      <c r="B151" s="47"/>
      <c r="C151" s="48" t="s">
        <v>81</v>
      </c>
      <c r="D151" s="61"/>
      <c r="E151" s="68"/>
      <c r="F151" s="61"/>
      <c r="G151" s="151" t="str">
        <f>IF(F151="","",IF(F151=31800,"«- Correct!","«- Try again!"))</f>
        <v/>
      </c>
    </row>
    <row r="154" spans="1:7" x14ac:dyDescent="0.2">
      <c r="A154" s="33" t="s">
        <v>176</v>
      </c>
      <c r="B154" s="45"/>
      <c r="C154" s="45"/>
      <c r="D154" s="88"/>
      <c r="E154" s="88"/>
      <c r="F154" s="45"/>
    </row>
    <row r="155" spans="1:7" x14ac:dyDescent="0.2">
      <c r="A155" s="46" t="s">
        <v>5</v>
      </c>
      <c r="B155" s="45"/>
      <c r="C155" s="45"/>
      <c r="D155" s="88"/>
      <c r="E155" s="88"/>
      <c r="F155" s="45"/>
    </row>
    <row r="156" spans="1:7" x14ac:dyDescent="0.2">
      <c r="A156" s="47"/>
      <c r="B156" s="47"/>
      <c r="C156" s="47"/>
      <c r="D156" s="89"/>
      <c r="E156" s="89"/>
      <c r="F156" s="47"/>
    </row>
    <row r="157" spans="1:7" x14ac:dyDescent="0.2">
      <c r="A157" s="157" t="s">
        <v>436</v>
      </c>
      <c r="B157" s="47"/>
      <c r="C157" s="47"/>
      <c r="D157" s="89"/>
      <c r="E157" s="89"/>
      <c r="F157" s="47"/>
    </row>
    <row r="158" spans="1:7" x14ac:dyDescent="0.2">
      <c r="A158" s="47"/>
      <c r="B158" s="47"/>
      <c r="C158" s="87" t="s">
        <v>39</v>
      </c>
      <c r="D158" s="89"/>
      <c r="E158" s="89"/>
      <c r="F158" s="47"/>
    </row>
    <row r="159" spans="1:7" x14ac:dyDescent="0.2">
      <c r="A159" s="49" t="s">
        <v>6</v>
      </c>
      <c r="B159" s="60" t="s">
        <v>61</v>
      </c>
      <c r="C159" s="60" t="s">
        <v>62</v>
      </c>
      <c r="D159" s="90" t="s">
        <v>53</v>
      </c>
      <c r="E159" s="90" t="s">
        <v>54</v>
      </c>
      <c r="F159" s="60" t="s">
        <v>63</v>
      </c>
    </row>
    <row r="160" spans="1:7" x14ac:dyDescent="0.2">
      <c r="A160" s="50" t="s">
        <v>192</v>
      </c>
      <c r="B160" s="47"/>
      <c r="C160" s="51" t="s">
        <v>96</v>
      </c>
      <c r="D160" s="61"/>
      <c r="E160" s="67"/>
      <c r="F160" s="61"/>
    </row>
    <row r="161" spans="1:7" x14ac:dyDescent="0.2">
      <c r="A161" s="53">
        <v>20</v>
      </c>
      <c r="B161" s="47"/>
      <c r="C161" s="51" t="s">
        <v>105</v>
      </c>
      <c r="D161" s="64"/>
      <c r="E161" s="70"/>
      <c r="F161" s="64"/>
    </row>
    <row r="162" spans="1:7" x14ac:dyDescent="0.2">
      <c r="A162" s="53">
        <v>27</v>
      </c>
      <c r="B162" s="47"/>
      <c r="C162" s="51" t="s">
        <v>140</v>
      </c>
      <c r="D162" s="61"/>
      <c r="E162" s="68"/>
      <c r="F162" s="61"/>
      <c r="G162" s="151" t="str">
        <f>IF(F162="","",IF(F162=13910,"«- Correct!","«- Try again!"))</f>
        <v/>
      </c>
    </row>
    <row r="163" spans="1:7" x14ac:dyDescent="0.2">
      <c r="A163" s="47"/>
      <c r="B163" s="47"/>
      <c r="C163" s="47"/>
      <c r="D163" s="52"/>
      <c r="E163" s="52"/>
      <c r="F163" s="52"/>
    </row>
    <row r="164" spans="1:7" x14ac:dyDescent="0.2">
      <c r="A164" s="157" t="s">
        <v>430</v>
      </c>
      <c r="B164" s="47"/>
      <c r="C164" s="47"/>
      <c r="D164" s="52"/>
      <c r="E164" s="52"/>
      <c r="F164" s="52"/>
    </row>
    <row r="165" spans="1:7" x14ac:dyDescent="0.2">
      <c r="A165" s="47"/>
      <c r="B165" s="47"/>
      <c r="C165" s="87" t="s">
        <v>39</v>
      </c>
      <c r="D165" s="52"/>
      <c r="E165" s="52"/>
      <c r="F165" s="52"/>
    </row>
    <row r="166" spans="1:7" x14ac:dyDescent="0.2">
      <c r="A166" s="49" t="s">
        <v>6</v>
      </c>
      <c r="B166" s="60" t="s">
        <v>61</v>
      </c>
      <c r="C166" s="60" t="s">
        <v>62</v>
      </c>
      <c r="D166" s="60" t="s">
        <v>53</v>
      </c>
      <c r="E166" s="60" t="s">
        <v>54</v>
      </c>
      <c r="F166" s="60" t="s">
        <v>63</v>
      </c>
    </row>
    <row r="167" spans="1:7" x14ac:dyDescent="0.2">
      <c r="A167" s="50" t="s">
        <v>187</v>
      </c>
      <c r="B167" s="47"/>
      <c r="C167" s="51" t="s">
        <v>203</v>
      </c>
      <c r="D167" s="63"/>
      <c r="E167" s="69"/>
      <c r="F167" s="63"/>
    </row>
    <row r="168" spans="1:7" x14ac:dyDescent="0.2">
      <c r="A168" s="53">
        <v>12</v>
      </c>
      <c r="B168" s="47"/>
      <c r="C168" s="51" t="s">
        <v>131</v>
      </c>
      <c r="D168" s="61"/>
      <c r="E168" s="68"/>
      <c r="F168" s="61"/>
      <c r="G168" s="151" t="str">
        <f>IF(F168="","",IF(F168=0,"«- Correct!","«- Try again!"))</f>
        <v/>
      </c>
    </row>
    <row r="169" spans="1:7" x14ac:dyDescent="0.2">
      <c r="A169" s="47"/>
      <c r="B169" s="47"/>
      <c r="C169" s="47"/>
      <c r="D169" s="52"/>
      <c r="E169" s="52"/>
      <c r="F169" s="52" t="str">
        <f>IF((D169-E169)=0," ",(D169-E169)+F168)</f>
        <v xml:space="preserve"> </v>
      </c>
    </row>
    <row r="170" spans="1:7" x14ac:dyDescent="0.2">
      <c r="A170" s="157" t="s">
        <v>434</v>
      </c>
      <c r="B170" s="47"/>
      <c r="C170" s="47"/>
      <c r="D170" s="52"/>
      <c r="E170" s="52"/>
      <c r="F170" s="52"/>
    </row>
    <row r="171" spans="1:7" x14ac:dyDescent="0.2">
      <c r="A171" s="47"/>
      <c r="B171" s="47"/>
      <c r="C171" s="87" t="s">
        <v>39</v>
      </c>
      <c r="D171" s="52"/>
      <c r="E171" s="52"/>
      <c r="F171" s="52"/>
    </row>
    <row r="172" spans="1:7" x14ac:dyDescent="0.2">
      <c r="A172" s="49" t="s">
        <v>6</v>
      </c>
      <c r="B172" s="60" t="s">
        <v>61</v>
      </c>
      <c r="C172" s="60" t="s">
        <v>62</v>
      </c>
      <c r="D172" s="60" t="s">
        <v>53</v>
      </c>
      <c r="E172" s="60" t="s">
        <v>54</v>
      </c>
      <c r="F172" s="60" t="s">
        <v>63</v>
      </c>
    </row>
    <row r="173" spans="1:7" x14ac:dyDescent="0.2">
      <c r="A173" s="50" t="s">
        <v>179</v>
      </c>
      <c r="B173" s="47"/>
      <c r="C173" s="51" t="s">
        <v>67</v>
      </c>
      <c r="D173" s="61"/>
      <c r="E173" s="67"/>
      <c r="F173" s="61"/>
    </row>
    <row r="174" spans="1:7" x14ac:dyDescent="0.2">
      <c r="A174" s="53">
        <v>13</v>
      </c>
      <c r="B174" s="47"/>
      <c r="C174" s="51" t="s">
        <v>209</v>
      </c>
      <c r="D174" s="64"/>
      <c r="E174" s="70"/>
      <c r="F174" s="64"/>
    </row>
    <row r="175" spans="1:7" x14ac:dyDescent="0.2">
      <c r="A175" s="53">
        <v>28</v>
      </c>
      <c r="B175" s="47"/>
      <c r="C175" s="51" t="s">
        <v>101</v>
      </c>
      <c r="D175" s="61"/>
      <c r="E175" s="68"/>
      <c r="F175" s="61"/>
      <c r="G175" s="151" t="str">
        <f>IF(F175="","",IF(F175=5315,"«- Correct!","«- Try again!"))</f>
        <v/>
      </c>
    </row>
    <row r="178" spans="1:7" x14ac:dyDescent="0.2">
      <c r="A178" s="33" t="s">
        <v>176</v>
      </c>
      <c r="B178" s="45"/>
      <c r="C178" s="45"/>
      <c r="D178" s="45"/>
      <c r="E178" s="45"/>
      <c r="F178" s="45"/>
    </row>
    <row r="179" spans="1:7" x14ac:dyDescent="0.2">
      <c r="A179" s="46" t="s">
        <v>13</v>
      </c>
      <c r="B179" s="45"/>
      <c r="C179" s="45"/>
      <c r="D179" s="45"/>
      <c r="E179" s="45"/>
      <c r="F179" s="45"/>
    </row>
    <row r="180" spans="1:7" x14ac:dyDescent="0.2">
      <c r="A180" s="47"/>
      <c r="B180" s="47"/>
      <c r="C180" s="47"/>
      <c r="D180" s="47"/>
      <c r="E180" s="47"/>
      <c r="F180" s="47"/>
    </row>
    <row r="181" spans="1:7" x14ac:dyDescent="0.2">
      <c r="A181" s="157" t="s">
        <v>432</v>
      </c>
      <c r="B181" s="47"/>
      <c r="C181" s="47"/>
      <c r="D181" s="47"/>
      <c r="E181" s="47"/>
      <c r="F181" s="47"/>
    </row>
    <row r="182" spans="1:7" x14ac:dyDescent="0.2">
      <c r="A182" s="47"/>
      <c r="B182" s="47"/>
      <c r="C182" s="87" t="s">
        <v>39</v>
      </c>
      <c r="D182" s="47"/>
      <c r="E182" s="47"/>
      <c r="F182" s="47"/>
    </row>
    <row r="183" spans="1:7" x14ac:dyDescent="0.2">
      <c r="A183" s="49" t="s">
        <v>6</v>
      </c>
      <c r="B183" s="60" t="s">
        <v>61</v>
      </c>
      <c r="C183" s="60" t="s">
        <v>62</v>
      </c>
      <c r="D183" s="60" t="s">
        <v>53</v>
      </c>
      <c r="E183" s="60" t="s">
        <v>54</v>
      </c>
      <c r="F183" s="60" t="s">
        <v>63</v>
      </c>
    </row>
    <row r="184" spans="1:7" x14ac:dyDescent="0.2">
      <c r="A184" s="50" t="s">
        <v>179</v>
      </c>
      <c r="B184" s="47"/>
      <c r="C184" s="51" t="s">
        <v>142</v>
      </c>
      <c r="D184" s="63"/>
      <c r="E184" s="69"/>
      <c r="F184" s="63"/>
    </row>
    <row r="185" spans="1:7" x14ac:dyDescent="0.2">
      <c r="A185" s="53">
        <v>16</v>
      </c>
      <c r="B185" s="47"/>
      <c r="C185" s="51" t="s">
        <v>102</v>
      </c>
      <c r="D185" s="61"/>
      <c r="E185" s="68"/>
      <c r="F185" s="61"/>
      <c r="G185" s="151" t="str">
        <f>IF(F185="","",IF(F185=2790,"«- Correct!","«- Try again!"))</f>
        <v/>
      </c>
    </row>
    <row r="186" spans="1:7" x14ac:dyDescent="0.2">
      <c r="A186" s="47"/>
      <c r="B186" s="47"/>
      <c r="C186" s="47"/>
      <c r="D186" s="52"/>
      <c r="E186" s="52"/>
      <c r="F186" s="52" t="str">
        <f>IF((E186-D186)=0," ",(E186-D186)+F185)</f>
        <v xml:space="preserve"> </v>
      </c>
    </row>
    <row r="187" spans="1:7" x14ac:dyDescent="0.2">
      <c r="A187" s="157" t="s">
        <v>429</v>
      </c>
      <c r="B187" s="47"/>
      <c r="C187" s="47"/>
      <c r="D187" s="52"/>
      <c r="E187" s="52"/>
      <c r="F187" s="52"/>
    </row>
    <row r="188" spans="1:7" x14ac:dyDescent="0.2">
      <c r="A188" s="47"/>
      <c r="B188" s="47"/>
      <c r="C188" s="87" t="s">
        <v>39</v>
      </c>
      <c r="D188" s="52"/>
      <c r="E188" s="52"/>
      <c r="F188" s="52"/>
    </row>
    <row r="189" spans="1:7" x14ac:dyDescent="0.2">
      <c r="A189" s="49" t="s">
        <v>6</v>
      </c>
      <c r="B189" s="60" t="s">
        <v>61</v>
      </c>
      <c r="C189" s="60" t="s">
        <v>62</v>
      </c>
      <c r="D189" s="60" t="s">
        <v>53</v>
      </c>
      <c r="E189" s="60" t="s">
        <v>54</v>
      </c>
      <c r="F189" s="60" t="s">
        <v>63</v>
      </c>
    </row>
    <row r="190" spans="1:7" x14ac:dyDescent="0.2">
      <c r="A190" s="50" t="s">
        <v>202</v>
      </c>
      <c r="B190" s="47"/>
      <c r="C190" s="51" t="s">
        <v>98</v>
      </c>
      <c r="D190" s="63"/>
      <c r="E190" s="69"/>
      <c r="F190" s="63"/>
    </row>
    <row r="191" spans="1:7" x14ac:dyDescent="0.2">
      <c r="A191" s="53">
        <v>13</v>
      </c>
      <c r="B191" s="47"/>
      <c r="C191" s="51" t="s">
        <v>204</v>
      </c>
      <c r="D191" s="61"/>
      <c r="E191" s="68"/>
      <c r="F191" s="61"/>
      <c r="G191" s="151" t="str">
        <f>IF(F191="","",IF(F191=0,"«- Correct!","«- Try again!"))</f>
        <v/>
      </c>
    </row>
    <row r="192" spans="1:7" x14ac:dyDescent="0.2">
      <c r="A192" s="53"/>
      <c r="B192" s="47"/>
      <c r="C192" s="51"/>
      <c r="D192" s="52"/>
      <c r="E192" s="52"/>
      <c r="F192" s="52"/>
    </row>
    <row r="193" spans="1:7" x14ac:dyDescent="0.2">
      <c r="A193" s="157" t="s">
        <v>444</v>
      </c>
      <c r="B193" s="47"/>
      <c r="C193" s="47"/>
      <c r="D193" s="52"/>
      <c r="E193" s="52"/>
      <c r="F193" s="52"/>
    </row>
    <row r="194" spans="1:7" x14ac:dyDescent="0.2">
      <c r="A194" s="47"/>
      <c r="B194" s="47"/>
      <c r="C194" s="87" t="s">
        <v>39</v>
      </c>
      <c r="D194" s="52"/>
      <c r="E194" s="52"/>
      <c r="F194" s="52"/>
    </row>
    <row r="195" spans="1:7" x14ac:dyDescent="0.2">
      <c r="A195" s="49" t="s">
        <v>6</v>
      </c>
      <c r="B195" s="60" t="s">
        <v>61</v>
      </c>
      <c r="C195" s="60" t="s">
        <v>62</v>
      </c>
      <c r="D195" s="60" t="s">
        <v>53</v>
      </c>
      <c r="E195" s="60" t="s">
        <v>54</v>
      </c>
      <c r="F195" s="60" t="s">
        <v>63</v>
      </c>
    </row>
    <row r="196" spans="1:7" x14ac:dyDescent="0.2">
      <c r="A196" s="50" t="s">
        <v>182</v>
      </c>
      <c r="B196" s="47"/>
      <c r="C196" s="51" t="s">
        <v>146</v>
      </c>
      <c r="D196" s="63"/>
      <c r="E196" s="69"/>
      <c r="F196" s="63"/>
    </row>
    <row r="197" spans="1:7" x14ac:dyDescent="0.2">
      <c r="A197" s="53">
        <v>19</v>
      </c>
      <c r="B197" s="47"/>
      <c r="C197" s="51" t="s">
        <v>72</v>
      </c>
      <c r="D197" s="61"/>
      <c r="E197" s="68"/>
      <c r="F197" s="61"/>
      <c r="G197" s="151" t="str">
        <f>IF(F197="","",IF(F197=20220,"«- Correct!","«- Try again!"))</f>
        <v/>
      </c>
    </row>
    <row r="198" spans="1:7" x14ac:dyDescent="0.2">
      <c r="A198" s="53"/>
      <c r="B198" s="47"/>
      <c r="C198" s="51"/>
      <c r="D198" s="52"/>
      <c r="E198" s="52"/>
      <c r="F198" s="52"/>
    </row>
    <row r="199" spans="1:7" x14ac:dyDescent="0.2">
      <c r="A199" s="157" t="s">
        <v>441</v>
      </c>
      <c r="B199" s="47"/>
      <c r="C199" s="47"/>
      <c r="D199" s="52"/>
      <c r="E199" s="52"/>
      <c r="F199" s="52"/>
    </row>
    <row r="200" spans="1:7" x14ac:dyDescent="0.2">
      <c r="A200" s="47"/>
      <c r="B200" s="47"/>
      <c r="C200" s="87" t="s">
        <v>39</v>
      </c>
      <c r="D200" s="52"/>
      <c r="E200" s="52"/>
      <c r="F200" s="52"/>
    </row>
    <row r="201" spans="1:7" x14ac:dyDescent="0.2">
      <c r="A201" s="49" t="s">
        <v>6</v>
      </c>
      <c r="B201" s="60" t="s">
        <v>61</v>
      </c>
      <c r="C201" s="60" t="s">
        <v>62</v>
      </c>
      <c r="D201" s="60" t="s">
        <v>53</v>
      </c>
      <c r="E201" s="60" t="s">
        <v>54</v>
      </c>
      <c r="F201" s="60" t="s">
        <v>63</v>
      </c>
    </row>
    <row r="202" spans="1:7" x14ac:dyDescent="0.2">
      <c r="A202" s="50" t="s">
        <v>212</v>
      </c>
      <c r="B202" s="47"/>
      <c r="C202" s="51" t="s">
        <v>132</v>
      </c>
      <c r="D202" s="61"/>
      <c r="E202" s="67"/>
      <c r="F202" s="61"/>
    </row>
    <row r="203" spans="1:7" x14ac:dyDescent="0.2">
      <c r="A203" s="53">
        <v>17</v>
      </c>
      <c r="B203" s="47"/>
      <c r="C203" s="51" t="s">
        <v>74</v>
      </c>
      <c r="D203" s="64"/>
      <c r="E203" s="70"/>
      <c r="F203" s="64"/>
    </row>
    <row r="204" spans="1:7" x14ac:dyDescent="0.2">
      <c r="A204" s="53">
        <v>23</v>
      </c>
      <c r="B204" s="47"/>
      <c r="C204" s="51" t="s">
        <v>165</v>
      </c>
      <c r="D204" s="61"/>
      <c r="E204" s="68"/>
      <c r="F204" s="61"/>
      <c r="G204" s="151" t="str">
        <f>IF(F204="","",IF(F204=0,"«- Correct!","«- Try again!"))</f>
        <v/>
      </c>
    </row>
    <row r="207" spans="1:7" x14ac:dyDescent="0.2">
      <c r="A207" s="231" t="s">
        <v>176</v>
      </c>
      <c r="B207" s="102"/>
      <c r="C207" s="102"/>
      <c r="D207" s="102"/>
      <c r="E207" s="102"/>
    </row>
    <row r="208" spans="1:7" x14ac:dyDescent="0.2">
      <c r="A208" s="232" t="s">
        <v>454</v>
      </c>
      <c r="B208" s="102"/>
      <c r="C208" s="102"/>
      <c r="D208" s="102"/>
      <c r="E208" s="102"/>
    </row>
    <row r="209" spans="1:5" x14ac:dyDescent="0.2">
      <c r="A209" s="233" t="s">
        <v>184</v>
      </c>
      <c r="B209" s="102"/>
      <c r="C209" s="102"/>
      <c r="D209" s="102"/>
      <c r="E209" s="102"/>
    </row>
    <row r="210" spans="1:5" x14ac:dyDescent="0.2">
      <c r="A210" s="105"/>
      <c r="B210" s="105"/>
      <c r="C210" s="105"/>
      <c r="D210" s="105"/>
      <c r="E210" s="105"/>
    </row>
    <row r="211" spans="1:5" x14ac:dyDescent="0.2">
      <c r="A211" s="105"/>
      <c r="B211" s="105"/>
      <c r="C211" s="105"/>
      <c r="D211" s="108" t="s">
        <v>53</v>
      </c>
      <c r="E211" s="108" t="s">
        <v>54</v>
      </c>
    </row>
    <row r="212" spans="1:5" x14ac:dyDescent="0.2">
      <c r="A212" s="230" t="s">
        <v>46</v>
      </c>
      <c r="B212" s="105"/>
      <c r="C212" s="105"/>
      <c r="D212" s="219"/>
      <c r="E212" s="224"/>
    </row>
    <row r="213" spans="1:5" x14ac:dyDescent="0.2">
      <c r="A213" s="230" t="s">
        <v>70</v>
      </c>
      <c r="B213" s="105"/>
      <c r="C213" s="105"/>
      <c r="D213" s="222"/>
      <c r="E213" s="225"/>
    </row>
    <row r="214" spans="1:5" x14ac:dyDescent="0.2">
      <c r="A214" s="230" t="s">
        <v>172</v>
      </c>
      <c r="B214" s="105"/>
      <c r="C214" s="105"/>
      <c r="D214" s="222"/>
      <c r="E214" s="225"/>
    </row>
    <row r="215" spans="1:5" x14ac:dyDescent="0.2">
      <c r="A215" s="230" t="s">
        <v>83</v>
      </c>
      <c r="B215" s="105"/>
      <c r="C215" s="105"/>
      <c r="D215" s="222"/>
      <c r="E215" s="225"/>
    </row>
    <row r="216" spans="1:5" x14ac:dyDescent="0.2">
      <c r="A216" s="230" t="s">
        <v>87</v>
      </c>
      <c r="B216" s="105"/>
      <c r="C216" s="105"/>
      <c r="D216" s="222"/>
      <c r="E216" s="225"/>
    </row>
    <row r="217" spans="1:5" x14ac:dyDescent="0.2">
      <c r="A217" s="230" t="s">
        <v>199</v>
      </c>
      <c r="B217" s="105"/>
      <c r="C217" s="105"/>
      <c r="D217" s="222"/>
      <c r="E217" s="225"/>
    </row>
    <row r="218" spans="1:5" x14ac:dyDescent="0.2">
      <c r="A218" s="230" t="s">
        <v>95</v>
      </c>
      <c r="B218" s="105"/>
      <c r="C218" s="105"/>
      <c r="D218" s="223"/>
      <c r="E218" s="226"/>
    </row>
    <row r="219" spans="1:5" x14ac:dyDescent="0.2">
      <c r="A219" s="230" t="s">
        <v>201</v>
      </c>
      <c r="B219" s="105"/>
      <c r="C219" s="105"/>
      <c r="D219" s="223"/>
      <c r="E219" s="227"/>
    </row>
    <row r="220" spans="1:5" x14ac:dyDescent="0.2">
      <c r="A220" s="230" t="s">
        <v>452</v>
      </c>
      <c r="B220" s="105"/>
      <c r="C220" s="105"/>
      <c r="D220" s="223"/>
      <c r="E220" s="227"/>
    </row>
    <row r="221" spans="1:5" x14ac:dyDescent="0.2">
      <c r="A221" s="230" t="s">
        <v>41</v>
      </c>
      <c r="B221" s="105"/>
      <c r="C221" s="105"/>
      <c r="D221" s="223"/>
      <c r="E221" s="227"/>
    </row>
    <row r="222" spans="1:5" x14ac:dyDescent="0.2">
      <c r="A222" s="230" t="s">
        <v>114</v>
      </c>
      <c r="B222" s="105"/>
      <c r="C222" s="105"/>
      <c r="D222" s="222"/>
      <c r="E222" s="227"/>
    </row>
    <row r="223" spans="1:5" x14ac:dyDescent="0.2">
      <c r="A223" s="230" t="s">
        <v>174</v>
      </c>
      <c r="B223" s="105"/>
      <c r="C223" s="105"/>
      <c r="D223" s="222"/>
      <c r="E223" s="227"/>
    </row>
    <row r="224" spans="1:5" x14ac:dyDescent="0.2">
      <c r="A224" s="230" t="s">
        <v>123</v>
      </c>
      <c r="B224" s="105"/>
      <c r="C224" s="105"/>
      <c r="D224" s="220"/>
      <c r="E224" s="228"/>
    </row>
    <row r="225" spans="1:5" ht="13.5" thickBot="1" x14ac:dyDescent="0.25">
      <c r="A225" s="230" t="s">
        <v>88</v>
      </c>
      <c r="B225" s="105"/>
      <c r="C225" s="105"/>
      <c r="D225" s="221"/>
      <c r="E225" s="229"/>
    </row>
    <row r="226" spans="1:5" ht="13.5" thickTop="1" x14ac:dyDescent="0.2">
      <c r="A226" s="215"/>
      <c r="B226" s="216"/>
      <c r="C226" s="216"/>
      <c r="D226" s="125" t="str">
        <f>IF(D225="","",IF(D225=783105,"Correct!","Try again!"))</f>
        <v/>
      </c>
      <c r="E226" s="125" t="str">
        <f>IF(E225="","",IF(E225=783105,"Correct!","Try again!"))</f>
        <v/>
      </c>
    </row>
    <row r="227" spans="1:5" x14ac:dyDescent="0.2">
      <c r="A227" s="216"/>
      <c r="B227" s="216"/>
      <c r="C227" s="216"/>
      <c r="D227" s="217"/>
      <c r="E227" s="217"/>
    </row>
    <row r="228" spans="1:5" x14ac:dyDescent="0.2">
      <c r="A228" s="101" t="s">
        <v>176</v>
      </c>
      <c r="B228" s="102"/>
      <c r="C228" s="102"/>
      <c r="D228" s="214"/>
      <c r="E228" s="217"/>
    </row>
    <row r="229" spans="1:5" x14ac:dyDescent="0.2">
      <c r="A229" s="104" t="s">
        <v>152</v>
      </c>
      <c r="B229" s="102"/>
      <c r="C229" s="102"/>
      <c r="D229" s="214"/>
      <c r="E229" s="217"/>
    </row>
    <row r="230" spans="1:5" x14ac:dyDescent="0.2">
      <c r="A230" s="211" t="s">
        <v>184</v>
      </c>
      <c r="B230" s="102"/>
      <c r="C230" s="102"/>
      <c r="D230" s="214"/>
      <c r="E230" s="217"/>
    </row>
    <row r="231" spans="1:5" x14ac:dyDescent="0.2">
      <c r="A231" s="105"/>
      <c r="B231" s="105"/>
      <c r="C231" s="105"/>
      <c r="D231" s="213"/>
      <c r="E231" s="217"/>
    </row>
    <row r="232" spans="1:5" x14ac:dyDescent="0.2">
      <c r="A232" s="112" t="s">
        <v>436</v>
      </c>
      <c r="B232" s="105"/>
      <c r="C232" s="105"/>
      <c r="D232" s="235"/>
      <c r="E232" s="217"/>
    </row>
    <row r="233" spans="1:5" x14ac:dyDescent="0.2">
      <c r="A233" s="112" t="s">
        <v>434</v>
      </c>
      <c r="B233" s="105"/>
      <c r="C233" s="105"/>
      <c r="D233" s="220"/>
      <c r="E233" s="217"/>
    </row>
    <row r="234" spans="1:5" ht="13.5" thickBot="1" x14ac:dyDescent="0.25">
      <c r="A234" s="112" t="s">
        <v>154</v>
      </c>
      <c r="B234" s="105"/>
      <c r="C234" s="105"/>
      <c r="D234" s="234"/>
      <c r="E234" s="217"/>
    </row>
    <row r="235" spans="1:5" ht="13.5" thickTop="1" x14ac:dyDescent="0.2">
      <c r="D235" s="125" t="str">
        <f>IF(D234="","",IF(D234=19225,"Correct!","Try again!"))</f>
        <v/>
      </c>
      <c r="E235" s="218"/>
    </row>
    <row r="236" spans="1:5" x14ac:dyDescent="0.2">
      <c r="E236" s="218"/>
    </row>
    <row r="237" spans="1:5" x14ac:dyDescent="0.2">
      <c r="A237" s="101" t="s">
        <v>176</v>
      </c>
      <c r="B237" s="102"/>
      <c r="C237" s="102"/>
      <c r="D237" s="214"/>
      <c r="E237" s="218"/>
    </row>
    <row r="238" spans="1:5" x14ac:dyDescent="0.2">
      <c r="A238" s="104" t="s">
        <v>156</v>
      </c>
      <c r="B238" s="102"/>
      <c r="C238" s="102"/>
      <c r="D238" s="214"/>
      <c r="E238" s="218"/>
    </row>
    <row r="239" spans="1:5" x14ac:dyDescent="0.2">
      <c r="A239" s="211" t="s">
        <v>184</v>
      </c>
      <c r="B239" s="102"/>
      <c r="C239" s="102"/>
      <c r="D239" s="214"/>
      <c r="E239" s="217"/>
    </row>
    <row r="240" spans="1:5" x14ac:dyDescent="0.2">
      <c r="A240" s="105"/>
      <c r="B240" s="105"/>
      <c r="C240" s="105"/>
      <c r="D240" s="213"/>
      <c r="E240" s="217"/>
    </row>
    <row r="241" spans="1:5" x14ac:dyDescent="0.2">
      <c r="A241" s="112" t="s">
        <v>432</v>
      </c>
      <c r="B241" s="105"/>
      <c r="C241" s="105"/>
      <c r="D241" s="235"/>
      <c r="E241" s="217"/>
    </row>
    <row r="242" spans="1:5" x14ac:dyDescent="0.2">
      <c r="A242" s="112" t="s">
        <v>444</v>
      </c>
      <c r="B242" s="105"/>
      <c r="C242" s="105"/>
      <c r="D242" s="220"/>
      <c r="E242" s="217"/>
    </row>
    <row r="243" spans="1:5" ht="13.5" thickBot="1" x14ac:dyDescent="0.25">
      <c r="A243" s="112" t="s">
        <v>158</v>
      </c>
      <c r="B243" s="105"/>
      <c r="C243" s="105"/>
      <c r="D243" s="234"/>
      <c r="E243" s="217"/>
    </row>
    <row r="244" spans="1:5" ht="13.5" thickTop="1" x14ac:dyDescent="0.2">
      <c r="D244" s="125" t="str">
        <f>IF(D243="","",IF(D243=23010,"Correct!","Try again!"))</f>
        <v/>
      </c>
      <c r="E244" s="217"/>
    </row>
    <row r="245" spans="1:5" x14ac:dyDescent="0.2">
      <c r="E245" s="217"/>
    </row>
  </sheetData>
  <phoneticPr fontId="0" type="noConversion"/>
  <printOptions horizontalCentered="1" gridLinesSet="0"/>
  <pageMargins left="0" right="0" top="0.32" bottom="0.34" header="0.5" footer="0.38"/>
  <pageSetup orientation="portrait" r:id="rId1"/>
  <headerFooter alignWithMargins="0"/>
  <rowBreaks count="4" manualBreakCount="4">
    <brk id="31" max="16383" man="1"/>
    <brk id="70" max="16383" man="1"/>
    <brk id="119" max="16383" man="1"/>
    <brk id="153" max="16383" man="1"/>
  </row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29"/>
  <sheetViews>
    <sheetView showGridLines="0" tabSelected="1" workbookViewId="0"/>
  </sheetViews>
  <sheetFormatPr defaultRowHeight="12.75" x14ac:dyDescent="0.2"/>
  <cols>
    <col min="1" max="1" width="6.42578125" customWidth="1"/>
    <col min="2" max="2" width="44.140625" bestFit="1" customWidth="1"/>
    <col min="3" max="3" width="14.42578125" bestFit="1" customWidth="1"/>
    <col min="4" max="4" width="8.42578125" bestFit="1" customWidth="1"/>
    <col min="5" max="5" width="6.28515625" bestFit="1" customWidth="1"/>
    <col min="6" max="6" width="9.42578125" bestFit="1" customWidth="1"/>
    <col min="7" max="7" width="8.7109375" bestFit="1" customWidth="1"/>
  </cols>
  <sheetData>
    <row r="1" spans="1:7" x14ac:dyDescent="0.2">
      <c r="A1" s="8" t="s">
        <v>428</v>
      </c>
      <c r="B1" s="8"/>
      <c r="C1" s="8"/>
      <c r="D1" s="8"/>
      <c r="E1" s="8"/>
      <c r="F1" s="8"/>
      <c r="G1" s="8"/>
    </row>
    <row r="2" spans="1:7" x14ac:dyDescent="0.2">
      <c r="A2" s="8"/>
      <c r="B2" s="8"/>
      <c r="C2" s="8"/>
      <c r="D2" s="8"/>
      <c r="E2" s="8"/>
      <c r="F2" s="8"/>
      <c r="G2" s="8"/>
    </row>
    <row r="3" spans="1:7" x14ac:dyDescent="0.2">
      <c r="A3" s="33" t="s">
        <v>176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3</v>
      </c>
      <c r="E4" s="36" t="s">
        <v>4</v>
      </c>
      <c r="F4" s="35"/>
      <c r="G4" s="35"/>
    </row>
    <row r="5" spans="1:7" x14ac:dyDescent="0.2">
      <c r="A5" s="37" t="s">
        <v>6</v>
      </c>
      <c r="B5" s="37" t="s">
        <v>7</v>
      </c>
      <c r="C5" s="37" t="s">
        <v>8</v>
      </c>
      <c r="D5" s="38" t="s">
        <v>9</v>
      </c>
      <c r="E5" s="38" t="s">
        <v>10</v>
      </c>
      <c r="F5" s="39" t="s">
        <v>11</v>
      </c>
      <c r="G5" s="39" t="s">
        <v>12</v>
      </c>
    </row>
    <row r="6" spans="1:7" x14ac:dyDescent="0.2">
      <c r="A6" s="40" t="s">
        <v>177</v>
      </c>
      <c r="B6" s="169" t="s">
        <v>33</v>
      </c>
      <c r="C6" s="169" t="s">
        <v>429</v>
      </c>
      <c r="D6" s="170" t="s">
        <v>177</v>
      </c>
      <c r="E6" s="170"/>
      <c r="F6" s="36" t="s">
        <v>178</v>
      </c>
      <c r="G6" s="171">
        <v>42600</v>
      </c>
    </row>
    <row r="7" spans="1:7" x14ac:dyDescent="0.2">
      <c r="A7" s="40">
        <v>2</v>
      </c>
      <c r="B7" s="35" t="s">
        <v>431</v>
      </c>
      <c r="C7" s="35" t="s">
        <v>430</v>
      </c>
      <c r="D7" s="41">
        <v>854</v>
      </c>
      <c r="E7" s="41"/>
      <c r="F7" s="35" t="s">
        <v>15</v>
      </c>
      <c r="G7" s="41">
        <v>15800</v>
      </c>
    </row>
    <row r="8" spans="1:7" x14ac:dyDescent="0.2">
      <c r="A8" s="35">
        <v>3</v>
      </c>
      <c r="B8" s="35" t="s">
        <v>19</v>
      </c>
      <c r="C8" s="35" t="s">
        <v>432</v>
      </c>
      <c r="D8" s="41" t="s">
        <v>179</v>
      </c>
      <c r="E8" s="41"/>
      <c r="F8" s="35" t="s">
        <v>20</v>
      </c>
      <c r="G8" s="41">
        <v>1120</v>
      </c>
    </row>
    <row r="9" spans="1:7" x14ac:dyDescent="0.2">
      <c r="A9" s="35">
        <v>3</v>
      </c>
      <c r="B9" s="35" t="s">
        <v>403</v>
      </c>
      <c r="C9" s="35" t="s">
        <v>434</v>
      </c>
      <c r="D9" s="41">
        <v>855</v>
      </c>
      <c r="E9" s="41"/>
      <c r="F9" s="35" t="s">
        <v>15</v>
      </c>
      <c r="G9" s="41">
        <v>9200</v>
      </c>
    </row>
    <row r="10" spans="1:7" x14ac:dyDescent="0.2">
      <c r="A10" s="35">
        <v>6</v>
      </c>
      <c r="B10" s="35" t="s">
        <v>180</v>
      </c>
      <c r="C10" s="35" t="s">
        <v>435</v>
      </c>
      <c r="D10" s="41"/>
      <c r="E10" s="41"/>
      <c r="F10" s="35"/>
      <c r="G10" s="41">
        <v>72000</v>
      </c>
    </row>
    <row r="11" spans="1:7" x14ac:dyDescent="0.2">
      <c r="A11" s="35">
        <v>9</v>
      </c>
      <c r="B11" s="35" t="s">
        <v>181</v>
      </c>
      <c r="C11" s="35" t="s">
        <v>444</v>
      </c>
      <c r="D11" s="41" t="s">
        <v>182</v>
      </c>
      <c r="E11" s="41"/>
      <c r="F11" s="35" t="s">
        <v>20</v>
      </c>
      <c r="G11" s="41">
        <v>20850</v>
      </c>
    </row>
    <row r="12" spans="1:7" x14ac:dyDescent="0.2">
      <c r="A12" s="35">
        <v>10</v>
      </c>
      <c r="B12" s="35" t="s">
        <v>437</v>
      </c>
      <c r="C12" s="35" t="s">
        <v>436</v>
      </c>
      <c r="D12" s="41">
        <v>856</v>
      </c>
      <c r="E12" s="41"/>
      <c r="F12" s="35" t="s">
        <v>15</v>
      </c>
      <c r="G12" s="41">
        <v>4600</v>
      </c>
    </row>
    <row r="13" spans="1:7" x14ac:dyDescent="0.2">
      <c r="A13" s="35">
        <v>12</v>
      </c>
      <c r="B13" s="35" t="s">
        <v>25</v>
      </c>
      <c r="C13" s="35" t="s">
        <v>430</v>
      </c>
      <c r="D13" s="41">
        <v>854</v>
      </c>
      <c r="E13" s="41"/>
      <c r="F13" s="35" t="s">
        <v>15</v>
      </c>
      <c r="G13" s="41"/>
    </row>
    <row r="14" spans="1:7" x14ac:dyDescent="0.2">
      <c r="A14" s="35">
        <v>13</v>
      </c>
      <c r="B14" s="35" t="s">
        <v>27</v>
      </c>
      <c r="C14" s="35" t="s">
        <v>429</v>
      </c>
      <c r="D14" s="41" t="s">
        <v>179</v>
      </c>
      <c r="E14" s="41">
        <v>416</v>
      </c>
      <c r="F14" s="35" t="s">
        <v>15</v>
      </c>
      <c r="G14" s="41"/>
    </row>
    <row r="15" spans="1:7" x14ac:dyDescent="0.2">
      <c r="A15" s="35">
        <v>13</v>
      </c>
      <c r="B15" s="35" t="s">
        <v>25</v>
      </c>
      <c r="C15" s="35" t="s">
        <v>434</v>
      </c>
      <c r="D15" s="41">
        <v>855</v>
      </c>
      <c r="E15" s="41"/>
      <c r="F15" s="35" t="s">
        <v>15</v>
      </c>
      <c r="G15" s="41"/>
    </row>
    <row r="16" spans="1:7" x14ac:dyDescent="0.2">
      <c r="A16" s="35">
        <v>14</v>
      </c>
      <c r="B16" s="35" t="s">
        <v>438</v>
      </c>
      <c r="C16" s="35" t="s">
        <v>439</v>
      </c>
      <c r="D16" s="41" t="s">
        <v>183</v>
      </c>
      <c r="E16" s="41"/>
      <c r="F16" s="35" t="s">
        <v>15</v>
      </c>
      <c r="G16" s="41">
        <v>31625</v>
      </c>
    </row>
    <row r="17" spans="1:7" x14ac:dyDescent="0.2">
      <c r="A17" s="35">
        <v>15</v>
      </c>
      <c r="B17" s="35" t="s">
        <v>55</v>
      </c>
      <c r="C17" s="35"/>
      <c r="D17" s="41"/>
      <c r="E17" s="41">
        <v>417</v>
      </c>
      <c r="F17" s="35"/>
      <c r="G17" s="41">
        <v>15900</v>
      </c>
    </row>
    <row r="18" spans="1:7" x14ac:dyDescent="0.2">
      <c r="A18" s="35">
        <v>15</v>
      </c>
      <c r="B18" s="35" t="s">
        <v>443</v>
      </c>
      <c r="C18" s="35"/>
      <c r="D18" s="41"/>
      <c r="E18" s="41"/>
      <c r="F18" s="35"/>
      <c r="G18" s="41">
        <v>164680</v>
      </c>
    </row>
    <row r="19" spans="1:7" x14ac:dyDescent="0.2">
      <c r="A19" s="35">
        <v>16</v>
      </c>
      <c r="B19" s="35" t="s">
        <v>185</v>
      </c>
      <c r="C19" s="35" t="s">
        <v>432</v>
      </c>
      <c r="D19" s="41" t="s">
        <v>186</v>
      </c>
      <c r="E19" s="41"/>
      <c r="F19" s="35" t="s">
        <v>20</v>
      </c>
      <c r="G19" s="41">
        <v>1670</v>
      </c>
    </row>
    <row r="20" spans="1:7" x14ac:dyDescent="0.2">
      <c r="A20" s="35">
        <v>17</v>
      </c>
      <c r="B20" s="35" t="s">
        <v>16</v>
      </c>
      <c r="C20" s="35" t="s">
        <v>439</v>
      </c>
      <c r="D20" s="41"/>
      <c r="E20" s="41"/>
      <c r="F20" s="35"/>
      <c r="G20" s="41">
        <v>2425</v>
      </c>
    </row>
    <row r="21" spans="1:7" x14ac:dyDescent="0.2">
      <c r="A21" s="35">
        <v>19</v>
      </c>
      <c r="B21" s="35" t="s">
        <v>16</v>
      </c>
      <c r="C21" s="35" t="s">
        <v>444</v>
      </c>
      <c r="D21" s="35"/>
      <c r="E21" s="35"/>
      <c r="F21" s="35"/>
      <c r="G21" s="41">
        <v>630</v>
      </c>
    </row>
    <row r="22" spans="1:7" x14ac:dyDescent="0.2">
      <c r="A22" s="35">
        <v>20</v>
      </c>
      <c r="B22" s="35" t="s">
        <v>25</v>
      </c>
      <c r="C22" s="35" t="s">
        <v>436</v>
      </c>
      <c r="D22" s="41">
        <v>856</v>
      </c>
      <c r="E22" s="41"/>
      <c r="F22" s="35" t="s">
        <v>15</v>
      </c>
      <c r="G22" s="58"/>
    </row>
    <row r="23" spans="1:7" x14ac:dyDescent="0.2">
      <c r="A23" s="35">
        <v>23</v>
      </c>
      <c r="B23" s="35" t="s">
        <v>193</v>
      </c>
      <c r="C23" s="35" t="s">
        <v>439</v>
      </c>
      <c r="D23" s="41" t="s">
        <v>183</v>
      </c>
      <c r="E23" s="41">
        <v>418</v>
      </c>
      <c r="F23" s="35" t="s">
        <v>15</v>
      </c>
      <c r="G23" s="41"/>
    </row>
    <row r="24" spans="1:7" x14ac:dyDescent="0.2">
      <c r="A24" s="35">
        <v>27</v>
      </c>
      <c r="B24" s="35" t="s">
        <v>447</v>
      </c>
      <c r="C24" s="35" t="s">
        <v>436</v>
      </c>
      <c r="D24" s="41">
        <v>857</v>
      </c>
      <c r="E24" s="41"/>
      <c r="F24" s="35" t="s">
        <v>15</v>
      </c>
      <c r="G24" s="41">
        <v>13910</v>
      </c>
    </row>
    <row r="25" spans="1:7" x14ac:dyDescent="0.2">
      <c r="A25" s="35">
        <v>28</v>
      </c>
      <c r="B25" s="35" t="s">
        <v>448</v>
      </c>
      <c r="C25" s="35" t="s">
        <v>434</v>
      </c>
      <c r="D25" s="41">
        <v>858</v>
      </c>
      <c r="E25" s="41"/>
      <c r="F25" s="35" t="s">
        <v>15</v>
      </c>
      <c r="G25" s="41">
        <v>5315</v>
      </c>
    </row>
    <row r="26" spans="1:7" x14ac:dyDescent="0.2">
      <c r="A26" s="35">
        <v>31</v>
      </c>
      <c r="B26" s="35" t="s">
        <v>55</v>
      </c>
      <c r="C26" s="35"/>
      <c r="D26" s="41"/>
      <c r="E26" s="41">
        <v>419</v>
      </c>
      <c r="F26" s="35"/>
      <c r="G26" s="41">
        <v>15900</v>
      </c>
    </row>
    <row r="27" spans="1:7" x14ac:dyDescent="0.2">
      <c r="A27" s="35">
        <v>31</v>
      </c>
      <c r="B27" s="35" t="s">
        <v>200</v>
      </c>
      <c r="C27" s="35"/>
      <c r="D27" s="41"/>
      <c r="E27" s="41"/>
      <c r="F27" s="35"/>
      <c r="G27" s="41">
        <v>174590</v>
      </c>
    </row>
    <row r="28" spans="1:7" x14ac:dyDescent="0.2">
      <c r="A28" s="35"/>
      <c r="B28" s="35"/>
      <c r="C28" s="35"/>
      <c r="D28" s="35"/>
      <c r="E28" s="35"/>
      <c r="F28" s="35"/>
      <c r="G28" s="35"/>
    </row>
    <row r="29" spans="1:7" x14ac:dyDescent="0.2">
      <c r="A29" s="35" t="s">
        <v>84</v>
      </c>
      <c r="B29" s="35"/>
      <c r="C29" s="172">
        <v>738</v>
      </c>
      <c r="D29" s="35"/>
      <c r="E29" s="35"/>
      <c r="F29" s="35"/>
      <c r="G29" s="35"/>
    </row>
  </sheetData>
  <phoneticPr fontId="0" type="noConversion"/>
  <printOptions horizontalCentered="1"/>
  <pageMargins left="0.49" right="0.41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/>
  </sheetPr>
  <dimension ref="A1:M511"/>
  <sheetViews>
    <sheetView showGridLines="0" workbookViewId="0">
      <selection activeCell="G1" sqref="G1"/>
    </sheetView>
  </sheetViews>
  <sheetFormatPr defaultRowHeight="12.75" x14ac:dyDescent="0.2"/>
  <cols>
    <col min="1" max="1" width="6.7109375" style="8" customWidth="1"/>
    <col min="2" max="2" width="17.7109375" style="8" customWidth="1"/>
    <col min="3" max="3" width="13.5703125" style="8" customWidth="1"/>
    <col min="4" max="4" width="14.85546875" style="8" customWidth="1"/>
    <col min="5" max="5" width="10" style="8" customWidth="1"/>
    <col min="6" max="6" width="8.7109375" style="8" bestFit="1" customWidth="1"/>
    <col min="7" max="7" width="8.28515625" style="8" bestFit="1" customWidth="1"/>
    <col min="8" max="8" width="8" style="8" bestFit="1" customWidth="1"/>
    <col min="9" max="9" width="8.140625" style="8" bestFit="1" customWidth="1"/>
    <col min="10" max="10" width="8" style="8" bestFit="1" customWidth="1"/>
    <col min="11" max="16384" width="9.140625" style="8"/>
  </cols>
  <sheetData>
    <row r="1" spans="1:11" x14ac:dyDescent="0.2">
      <c r="F1" s="2" t="s">
        <v>0</v>
      </c>
      <c r="G1" s="3"/>
      <c r="K1"/>
    </row>
    <row r="2" spans="1:11" x14ac:dyDescent="0.2">
      <c r="F2" s="2" t="s">
        <v>1</v>
      </c>
      <c r="G2" s="3"/>
      <c r="K2"/>
    </row>
    <row r="3" spans="1:11" x14ac:dyDescent="0.2">
      <c r="F3" s="4"/>
      <c r="G3" s="5" t="s">
        <v>506</v>
      </c>
      <c r="K3"/>
    </row>
    <row r="4" spans="1:11" x14ac:dyDescent="0.2">
      <c r="K4"/>
    </row>
    <row r="5" spans="1:11" x14ac:dyDescent="0.2">
      <c r="A5" s="101" t="s">
        <v>457</v>
      </c>
      <c r="B5" s="102"/>
      <c r="C5" s="102"/>
      <c r="D5" s="102"/>
      <c r="E5" s="102"/>
      <c r="F5" s="103"/>
      <c r="K5"/>
    </row>
    <row r="6" spans="1:11" x14ac:dyDescent="0.2">
      <c r="A6" s="104" t="s">
        <v>30</v>
      </c>
      <c r="B6" s="102"/>
      <c r="C6" s="102"/>
      <c r="D6" s="102"/>
      <c r="E6" s="102"/>
      <c r="F6" s="103"/>
      <c r="K6"/>
    </row>
    <row r="7" spans="1:11" x14ac:dyDescent="0.2">
      <c r="A7" s="105"/>
      <c r="B7" s="105"/>
      <c r="C7" s="105"/>
      <c r="D7" s="105"/>
      <c r="E7" s="105"/>
      <c r="F7" s="103" t="s">
        <v>423</v>
      </c>
      <c r="K7"/>
    </row>
    <row r="8" spans="1:11" x14ac:dyDescent="0.2">
      <c r="A8" s="105"/>
      <c r="B8" s="105"/>
      <c r="C8" s="106" t="s">
        <v>38</v>
      </c>
      <c r="D8" s="106" t="s">
        <v>39</v>
      </c>
      <c r="E8" s="105"/>
      <c r="F8" s="107" t="s">
        <v>53</v>
      </c>
      <c r="K8"/>
    </row>
    <row r="9" spans="1:11" x14ac:dyDescent="0.2">
      <c r="A9" s="108" t="s">
        <v>6</v>
      </c>
      <c r="B9" s="108" t="s">
        <v>49</v>
      </c>
      <c r="C9" s="108" t="s">
        <v>10</v>
      </c>
      <c r="D9" s="108" t="s">
        <v>10</v>
      </c>
      <c r="E9" s="108" t="s">
        <v>12</v>
      </c>
      <c r="F9" s="109" t="s">
        <v>424</v>
      </c>
      <c r="K9"/>
    </row>
    <row r="10" spans="1:11" x14ac:dyDescent="0.2">
      <c r="A10" s="249" t="s">
        <v>233</v>
      </c>
      <c r="B10" s="112" t="s">
        <v>460</v>
      </c>
      <c r="C10" s="315">
        <v>8785</v>
      </c>
      <c r="D10" s="106">
        <v>83</v>
      </c>
      <c r="E10" s="114"/>
      <c r="F10" s="316"/>
      <c r="K10"/>
    </row>
    <row r="11" spans="1:11" x14ac:dyDescent="0.2">
      <c r="A11" s="116">
        <v>16</v>
      </c>
      <c r="B11" s="117" t="s">
        <v>460</v>
      </c>
      <c r="C11" s="315">
        <v>8786</v>
      </c>
      <c r="D11" s="106">
        <v>84</v>
      </c>
      <c r="E11" s="118"/>
      <c r="F11" s="317"/>
      <c r="K11"/>
    </row>
    <row r="12" spans="1:11" x14ac:dyDescent="0.2">
      <c r="A12" s="116">
        <v>22</v>
      </c>
      <c r="B12" s="117" t="s">
        <v>469</v>
      </c>
      <c r="C12" s="315">
        <v>8787</v>
      </c>
      <c r="D12" s="106">
        <v>85</v>
      </c>
      <c r="E12" s="118"/>
      <c r="F12" s="317"/>
    </row>
    <row r="13" spans="1:11" x14ac:dyDescent="0.2">
      <c r="A13" s="116">
        <v>26</v>
      </c>
      <c r="B13" s="112" t="s">
        <v>471</v>
      </c>
      <c r="C13" s="315">
        <v>8788</v>
      </c>
      <c r="D13" s="106">
        <v>86</v>
      </c>
      <c r="E13" s="121"/>
      <c r="F13" s="318"/>
    </row>
    <row r="14" spans="1:11" ht="13.5" thickBot="1" x14ac:dyDescent="0.25">
      <c r="A14" s="116">
        <v>31</v>
      </c>
      <c r="B14" s="105" t="s">
        <v>88</v>
      </c>
      <c r="C14" s="105"/>
      <c r="D14" s="105"/>
      <c r="E14" s="123"/>
      <c r="F14" s="319"/>
    </row>
    <row r="15" spans="1:11" ht="13.5" thickTop="1" x14ac:dyDescent="0.2">
      <c r="E15" s="72" t="str">
        <f>IF(E14="","",IF(E14=31150,"Correct!","Try again!"))</f>
        <v/>
      </c>
      <c r="F15" s="189" t="str">
        <f>IF(F14="","",IF(F14=19210,"Correct!","Try again!"))</f>
        <v/>
      </c>
    </row>
    <row r="17" spans="1:10" x14ac:dyDescent="0.2">
      <c r="A17" s="101" t="s">
        <v>457</v>
      </c>
      <c r="B17" s="102"/>
      <c r="C17" s="102"/>
      <c r="D17" s="102"/>
      <c r="E17" s="102"/>
      <c r="F17" s="102"/>
      <c r="G17" s="102"/>
      <c r="H17" s="102"/>
      <c r="I17" s="102"/>
    </row>
    <row r="18" spans="1:10" x14ac:dyDescent="0.2">
      <c r="A18" s="104" t="s">
        <v>99</v>
      </c>
      <c r="B18" s="102"/>
      <c r="C18" s="102"/>
      <c r="D18" s="102"/>
      <c r="E18" s="102"/>
      <c r="F18" s="102"/>
      <c r="G18" s="102"/>
      <c r="H18" s="102"/>
      <c r="I18" s="102"/>
    </row>
    <row r="19" spans="1:10" x14ac:dyDescent="0.2">
      <c r="A19" s="105"/>
      <c r="B19" s="105"/>
      <c r="C19" s="105"/>
      <c r="D19" s="105"/>
      <c r="E19" s="105"/>
      <c r="F19" s="106" t="s">
        <v>42</v>
      </c>
      <c r="G19" s="105"/>
      <c r="H19" s="106" t="s">
        <v>104</v>
      </c>
      <c r="I19" s="106" t="s">
        <v>43</v>
      </c>
    </row>
    <row r="20" spans="1:10" x14ac:dyDescent="0.2">
      <c r="A20" s="105"/>
      <c r="B20" s="105"/>
      <c r="C20" s="106" t="s">
        <v>38</v>
      </c>
      <c r="D20" s="105"/>
      <c r="E20" s="106" t="s">
        <v>39</v>
      </c>
      <c r="F20" s="106" t="s">
        <v>109</v>
      </c>
      <c r="G20" s="106" t="s">
        <v>172</v>
      </c>
      <c r="H20" s="106" t="s">
        <v>111</v>
      </c>
      <c r="I20" s="126" t="s">
        <v>42</v>
      </c>
    </row>
    <row r="21" spans="1:10" x14ac:dyDescent="0.2">
      <c r="A21" s="108" t="s">
        <v>6</v>
      </c>
      <c r="B21" s="108" t="s">
        <v>115</v>
      </c>
      <c r="C21" s="108" t="s">
        <v>6</v>
      </c>
      <c r="D21" s="108" t="s">
        <v>11</v>
      </c>
      <c r="E21" s="108" t="s">
        <v>10</v>
      </c>
      <c r="F21" s="108" t="s">
        <v>54</v>
      </c>
      <c r="G21" s="108" t="s">
        <v>53</v>
      </c>
      <c r="H21" s="108" t="s">
        <v>53</v>
      </c>
      <c r="I21" s="108" t="s">
        <v>53</v>
      </c>
    </row>
    <row r="22" spans="1:10" x14ac:dyDescent="0.2">
      <c r="A22" s="249" t="s">
        <v>233</v>
      </c>
      <c r="B22" s="83" t="s">
        <v>466</v>
      </c>
      <c r="C22" s="249" t="s">
        <v>268</v>
      </c>
      <c r="D22" s="106" t="s">
        <v>269</v>
      </c>
      <c r="E22" s="106">
        <v>78</v>
      </c>
      <c r="F22" s="179"/>
      <c r="G22" s="127"/>
      <c r="H22" s="114"/>
      <c r="I22" s="128"/>
    </row>
    <row r="23" spans="1:10" x14ac:dyDescent="0.2">
      <c r="A23" s="116">
        <v>10</v>
      </c>
      <c r="B23" s="83" t="s">
        <v>467</v>
      </c>
      <c r="C23" s="251" t="s">
        <v>271</v>
      </c>
      <c r="D23" s="106" t="s">
        <v>269</v>
      </c>
      <c r="E23" s="106">
        <v>79</v>
      </c>
      <c r="F23" s="118"/>
      <c r="G23" s="129"/>
      <c r="H23" s="118"/>
      <c r="I23" s="130"/>
    </row>
    <row r="24" spans="1:10" x14ac:dyDescent="0.2">
      <c r="A24" s="116">
        <v>11</v>
      </c>
      <c r="B24" s="83" t="s">
        <v>468</v>
      </c>
      <c r="C24" s="251" t="s">
        <v>271</v>
      </c>
      <c r="D24" s="106" t="s">
        <v>275</v>
      </c>
      <c r="E24" s="106">
        <v>80</v>
      </c>
      <c r="F24" s="118"/>
      <c r="G24" s="129"/>
      <c r="H24" s="118"/>
      <c r="I24" s="130"/>
    </row>
    <row r="25" spans="1:10" x14ac:dyDescent="0.2">
      <c r="A25" s="116">
        <v>17</v>
      </c>
      <c r="B25" s="83" t="s">
        <v>470</v>
      </c>
      <c r="C25" s="251" t="s">
        <v>279</v>
      </c>
      <c r="D25" s="106" t="s">
        <v>35</v>
      </c>
      <c r="E25" s="106">
        <v>81</v>
      </c>
      <c r="F25" s="118"/>
      <c r="G25" s="129"/>
      <c r="H25" s="118"/>
      <c r="I25" s="130"/>
    </row>
    <row r="26" spans="1:10" x14ac:dyDescent="0.2">
      <c r="A26" s="116">
        <v>24</v>
      </c>
      <c r="B26" s="83" t="s">
        <v>466</v>
      </c>
      <c r="C26" s="251" t="s">
        <v>284</v>
      </c>
      <c r="D26" s="106" t="s">
        <v>269</v>
      </c>
      <c r="E26" s="106">
        <v>82</v>
      </c>
      <c r="F26" s="118"/>
      <c r="G26" s="129"/>
      <c r="H26" s="118"/>
      <c r="I26" s="130"/>
    </row>
    <row r="27" spans="1:10" x14ac:dyDescent="0.2">
      <c r="A27" s="116">
        <v>25</v>
      </c>
      <c r="B27" s="83" t="s">
        <v>463</v>
      </c>
      <c r="C27" s="251" t="s">
        <v>287</v>
      </c>
      <c r="D27" s="106" t="s">
        <v>15</v>
      </c>
      <c r="E27" s="106">
        <v>83</v>
      </c>
      <c r="F27" s="121"/>
      <c r="G27" s="131"/>
      <c r="H27" s="121"/>
      <c r="I27" s="132"/>
    </row>
    <row r="28" spans="1:10" ht="13.5" thickBot="1" x14ac:dyDescent="0.25">
      <c r="A28" s="116">
        <v>31</v>
      </c>
      <c r="B28" s="83" t="s">
        <v>88</v>
      </c>
      <c r="C28" s="105"/>
      <c r="D28" s="105"/>
      <c r="E28" s="105"/>
      <c r="F28" s="123"/>
      <c r="G28" s="133"/>
      <c r="H28" s="123"/>
      <c r="I28" s="134"/>
    </row>
    <row r="29" spans="1:10" ht="13.5" thickTop="1" x14ac:dyDescent="0.2">
      <c r="F29" s="72" t="str">
        <f>IF(F28="","",IF(F28=76363,"Correct!","Try again!"))</f>
        <v/>
      </c>
      <c r="G29" s="72" t="str">
        <f>IF(G28="","",IF(G28=70722,"Correct!","Try again!"))</f>
        <v/>
      </c>
      <c r="H29" s="72" t="str">
        <f>IF(H28="","",IF(H28=363,"Correct!","Try again!"))</f>
        <v/>
      </c>
      <c r="I29" s="72" t="str">
        <f>IF(I28="","",IF(I28=5278,"Correct!","Try again!"))</f>
        <v/>
      </c>
    </row>
    <row r="30" spans="1:10" x14ac:dyDescent="0.2">
      <c r="C30"/>
    </row>
    <row r="31" spans="1:10" x14ac:dyDescent="0.2">
      <c r="A31" s="73" t="s">
        <v>457</v>
      </c>
      <c r="B31" s="74"/>
      <c r="C31" s="74"/>
      <c r="D31" s="74"/>
      <c r="E31" s="74"/>
      <c r="F31" s="74"/>
      <c r="G31" s="74"/>
      <c r="H31" s="74"/>
      <c r="I31" s="74"/>
      <c r="J31" s="74"/>
    </row>
    <row r="32" spans="1:10" x14ac:dyDescent="0.2">
      <c r="A32" s="75" t="s">
        <v>31</v>
      </c>
      <c r="B32" s="74"/>
      <c r="C32" s="74"/>
      <c r="D32" s="74"/>
      <c r="E32" s="74"/>
      <c r="F32" s="74"/>
      <c r="G32" s="74"/>
      <c r="H32" s="74"/>
      <c r="I32" s="74"/>
      <c r="J32" s="74"/>
    </row>
    <row r="33" spans="1:13" x14ac:dyDescent="0.2">
      <c r="A33" s="76"/>
      <c r="B33" s="76"/>
      <c r="C33" s="76"/>
      <c r="D33" s="76"/>
      <c r="E33" s="76"/>
      <c r="F33" s="76"/>
      <c r="G33" s="76"/>
      <c r="H33" s="76"/>
      <c r="I33" s="76"/>
      <c r="J33" s="77"/>
    </row>
    <row r="34" spans="1:13" x14ac:dyDescent="0.2">
      <c r="A34" s="76"/>
      <c r="B34" s="76"/>
      <c r="C34" s="76"/>
      <c r="D34" s="76"/>
      <c r="E34" s="76"/>
      <c r="F34" s="77" t="s">
        <v>41</v>
      </c>
      <c r="G34" s="77" t="s">
        <v>119</v>
      </c>
      <c r="H34" s="76"/>
      <c r="I34" s="77" t="s">
        <v>43</v>
      </c>
      <c r="J34" s="190" t="s">
        <v>423</v>
      </c>
    </row>
    <row r="35" spans="1:13" x14ac:dyDescent="0.2">
      <c r="A35" s="76"/>
      <c r="B35" s="76"/>
      <c r="C35" s="76"/>
      <c r="D35" s="77" t="s">
        <v>39</v>
      </c>
      <c r="E35" s="77" t="s">
        <v>46</v>
      </c>
      <c r="F35" s="77" t="s">
        <v>51</v>
      </c>
      <c r="G35" s="77" t="s">
        <v>52</v>
      </c>
      <c r="H35" s="77" t="s">
        <v>41</v>
      </c>
      <c r="I35" s="77" t="s">
        <v>119</v>
      </c>
      <c r="J35" s="191" t="s">
        <v>53</v>
      </c>
    </row>
    <row r="36" spans="1:13" x14ac:dyDescent="0.2">
      <c r="A36" s="80" t="s">
        <v>6</v>
      </c>
      <c r="B36" s="80" t="s">
        <v>57</v>
      </c>
      <c r="C36" s="81" t="s">
        <v>58</v>
      </c>
      <c r="D36" s="80" t="s">
        <v>10</v>
      </c>
      <c r="E36" s="80" t="s">
        <v>53</v>
      </c>
      <c r="F36" s="80" t="s">
        <v>53</v>
      </c>
      <c r="G36" s="80" t="s">
        <v>54</v>
      </c>
      <c r="H36" s="80" t="s">
        <v>54</v>
      </c>
      <c r="I36" s="80" t="s">
        <v>54</v>
      </c>
      <c r="J36" s="192" t="s">
        <v>424</v>
      </c>
    </row>
    <row r="37" spans="1:13" x14ac:dyDescent="0.2">
      <c r="A37" s="252" t="s">
        <v>237</v>
      </c>
      <c r="B37" s="83" t="s">
        <v>461</v>
      </c>
      <c r="C37" s="83" t="s">
        <v>238</v>
      </c>
      <c r="D37" s="84">
        <v>81</v>
      </c>
      <c r="E37" s="135"/>
      <c r="F37" s="144"/>
      <c r="G37" s="135"/>
      <c r="H37" s="144"/>
      <c r="I37" s="135"/>
      <c r="J37" s="197"/>
    </row>
    <row r="38" spans="1:13" x14ac:dyDescent="0.2">
      <c r="A38" s="85">
        <v>9</v>
      </c>
      <c r="B38" s="83" t="s">
        <v>150</v>
      </c>
      <c r="C38" s="83" t="s">
        <v>245</v>
      </c>
      <c r="D38" s="84">
        <v>82</v>
      </c>
      <c r="E38" s="139"/>
      <c r="F38" s="145"/>
      <c r="G38" s="139"/>
      <c r="H38" s="145"/>
      <c r="I38" s="139"/>
      <c r="J38" s="254"/>
    </row>
    <row r="39" spans="1:13" x14ac:dyDescent="0.2">
      <c r="A39" s="85">
        <v>11</v>
      </c>
      <c r="B39" s="83" t="s">
        <v>460</v>
      </c>
      <c r="C39" s="83" t="s">
        <v>248</v>
      </c>
      <c r="D39" s="84">
        <v>83</v>
      </c>
      <c r="E39" s="139"/>
      <c r="F39" s="145"/>
      <c r="G39" s="139"/>
      <c r="H39" s="145"/>
      <c r="I39" s="139"/>
      <c r="J39" s="254"/>
    </row>
    <row r="40" spans="1:13" x14ac:dyDescent="0.2">
      <c r="A40" s="85">
        <v>15</v>
      </c>
      <c r="B40" s="83" t="s">
        <v>41</v>
      </c>
      <c r="C40" s="83" t="s">
        <v>493</v>
      </c>
      <c r="D40" s="84">
        <v>84</v>
      </c>
      <c r="E40" s="304"/>
      <c r="F40" s="305"/>
      <c r="G40" s="304"/>
      <c r="H40" s="305"/>
      <c r="I40" s="304"/>
      <c r="J40" s="306"/>
    </row>
    <row r="41" spans="1:13" x14ac:dyDescent="0.2">
      <c r="A41" s="85"/>
      <c r="B41" s="83"/>
      <c r="C41" s="83" t="s">
        <v>491</v>
      </c>
      <c r="D41" s="84"/>
      <c r="E41" s="310"/>
      <c r="F41" s="310"/>
      <c r="G41" s="310"/>
      <c r="H41" s="310"/>
      <c r="I41" s="310"/>
      <c r="J41" s="311"/>
      <c r="K41" s="23"/>
      <c r="L41" s="23"/>
      <c r="M41" s="23"/>
    </row>
    <row r="42" spans="1:13" x14ac:dyDescent="0.2">
      <c r="A42" s="85">
        <v>30</v>
      </c>
      <c r="B42" s="83" t="s">
        <v>469</v>
      </c>
      <c r="C42" s="83" t="s">
        <v>250</v>
      </c>
      <c r="D42" s="84">
        <v>85</v>
      </c>
      <c r="E42" s="307"/>
      <c r="F42" s="308"/>
      <c r="G42" s="307"/>
      <c r="H42" s="308"/>
      <c r="I42" s="307"/>
      <c r="J42" s="309"/>
    </row>
    <row r="43" spans="1:13" x14ac:dyDescent="0.2">
      <c r="A43" s="85">
        <v>31</v>
      </c>
      <c r="B43" s="83" t="s">
        <v>41</v>
      </c>
      <c r="C43" s="83" t="s">
        <v>494</v>
      </c>
      <c r="D43" s="84">
        <v>86</v>
      </c>
      <c r="E43" s="312"/>
      <c r="F43" s="313"/>
      <c r="G43" s="312"/>
      <c r="H43" s="313"/>
      <c r="I43" s="312"/>
      <c r="J43" s="314"/>
    </row>
    <row r="44" spans="1:13" x14ac:dyDescent="0.2">
      <c r="A44" s="85"/>
      <c r="B44" s="83"/>
      <c r="C44" s="83" t="s">
        <v>492</v>
      </c>
      <c r="D44" s="84"/>
      <c r="E44" s="76"/>
      <c r="F44" s="76"/>
      <c r="G44" s="76"/>
      <c r="H44" s="76"/>
      <c r="I44" s="76"/>
      <c r="J44" s="76"/>
    </row>
    <row r="45" spans="1:13" ht="13.5" thickBot="1" x14ac:dyDescent="0.25">
      <c r="A45" s="85">
        <v>31</v>
      </c>
      <c r="B45" s="83" t="s">
        <v>88</v>
      </c>
      <c r="C45" s="76"/>
      <c r="D45" s="86"/>
      <c r="E45" s="137"/>
      <c r="F45" s="147"/>
      <c r="G45" s="137"/>
      <c r="H45" s="147"/>
      <c r="I45" s="137"/>
      <c r="J45" s="143"/>
    </row>
    <row r="46" spans="1:13" ht="13.5" thickTop="1" x14ac:dyDescent="0.2">
      <c r="A46" s="7"/>
      <c r="B46" s="7"/>
      <c r="C46" s="7"/>
      <c r="D46" s="7"/>
      <c r="E46" s="72" t="str">
        <f>IF(E45="","",IF(E45=142772,"Correct!","Try again!"))</f>
        <v/>
      </c>
      <c r="F46" s="72" t="str">
        <f>IF(F45="","",IF(F45=350,"Correct!","Try again!"))</f>
        <v/>
      </c>
      <c r="G46" s="72" t="str">
        <f>IF(G45="","",IF(G45=17500,"Correct!","Try again!"))</f>
        <v/>
      </c>
      <c r="H46" s="72" t="str">
        <f>IF(H45="","",IF(H45=125272,"Correct!","Try again!"))</f>
        <v/>
      </c>
      <c r="I46" s="72" t="str">
        <f>IF(I45="","",IF(I45=350,"Correct!","Try again!"))</f>
        <v/>
      </c>
      <c r="J46" s="72" t="str">
        <f>IF(J45="","",IF(J45=80700,"Correct!","Try again!"))</f>
        <v/>
      </c>
    </row>
    <row r="47" spans="1:13" x14ac:dyDescent="0.2">
      <c r="A47" s="27"/>
      <c r="B47" s="27"/>
      <c r="C47" s="27"/>
      <c r="D47" s="27"/>
      <c r="E47" s="27"/>
      <c r="F47" s="27"/>
      <c r="G47" s="6"/>
      <c r="H47" s="27"/>
      <c r="I47" s="28"/>
      <c r="J47" s="28"/>
    </row>
    <row r="48" spans="1:13" x14ac:dyDescent="0.2">
      <c r="A48" s="73" t="s">
        <v>457</v>
      </c>
      <c r="B48" s="74"/>
      <c r="C48" s="74"/>
      <c r="D48" s="74"/>
      <c r="E48" s="74"/>
      <c r="F48" s="74"/>
      <c r="G48" s="74"/>
      <c r="H48" s="74"/>
      <c r="I48" s="74"/>
      <c r="J48" s="29"/>
    </row>
    <row r="49" spans="1:10" x14ac:dyDescent="0.2">
      <c r="A49" s="75" t="s">
        <v>116</v>
      </c>
      <c r="B49" s="74"/>
      <c r="C49" s="74"/>
      <c r="D49" s="74"/>
      <c r="E49" s="74"/>
      <c r="F49" s="74"/>
      <c r="G49" s="74"/>
      <c r="H49" s="74"/>
      <c r="I49" s="74"/>
      <c r="J49" s="30"/>
    </row>
    <row r="50" spans="1:10" x14ac:dyDescent="0.2">
      <c r="A50" s="76"/>
      <c r="B50" s="76"/>
      <c r="C50" s="76"/>
      <c r="D50" s="76"/>
      <c r="E50" s="76"/>
      <c r="F50" s="76"/>
      <c r="G50" s="76"/>
      <c r="H50" s="76"/>
      <c r="I50" s="76"/>
      <c r="J50" s="6"/>
    </row>
    <row r="51" spans="1:10" x14ac:dyDescent="0.2">
      <c r="A51" s="76"/>
      <c r="B51" s="76"/>
      <c r="C51" s="76"/>
      <c r="D51" s="76"/>
      <c r="E51" s="76"/>
      <c r="F51" s="76"/>
      <c r="G51" s="77" t="s">
        <v>270</v>
      </c>
      <c r="H51" s="77" t="s">
        <v>43</v>
      </c>
      <c r="I51" s="77" t="s">
        <v>119</v>
      </c>
      <c r="J51" s="25"/>
    </row>
    <row r="52" spans="1:10" x14ac:dyDescent="0.2">
      <c r="A52" s="76"/>
      <c r="B52" s="77" t="s">
        <v>4</v>
      </c>
      <c r="C52" s="76"/>
      <c r="D52" s="77" t="s">
        <v>115</v>
      </c>
      <c r="E52" s="77" t="s">
        <v>39</v>
      </c>
      <c r="F52" s="77" t="s">
        <v>46</v>
      </c>
      <c r="G52" s="77" t="s">
        <v>272</v>
      </c>
      <c r="H52" s="77" t="s">
        <v>119</v>
      </c>
      <c r="I52" s="77" t="s">
        <v>121</v>
      </c>
      <c r="J52" s="25"/>
    </row>
    <row r="53" spans="1:10" x14ac:dyDescent="0.2">
      <c r="A53" s="80" t="s">
        <v>6</v>
      </c>
      <c r="B53" s="80" t="s">
        <v>10</v>
      </c>
      <c r="C53" s="80" t="s">
        <v>124</v>
      </c>
      <c r="D53" s="80" t="s">
        <v>125</v>
      </c>
      <c r="E53" s="80" t="s">
        <v>10</v>
      </c>
      <c r="F53" s="80" t="s">
        <v>54</v>
      </c>
      <c r="G53" s="80" t="s">
        <v>54</v>
      </c>
      <c r="H53" s="80" t="s">
        <v>53</v>
      </c>
      <c r="I53" s="80" t="s">
        <v>53</v>
      </c>
      <c r="J53" s="31"/>
    </row>
    <row r="54" spans="1:10" x14ac:dyDescent="0.2">
      <c r="A54" s="252" t="s">
        <v>280</v>
      </c>
      <c r="B54" s="77">
        <v>3410</v>
      </c>
      <c r="C54" s="76" t="s">
        <v>459</v>
      </c>
      <c r="D54" s="83" t="s">
        <v>495</v>
      </c>
      <c r="E54" s="77">
        <v>76</v>
      </c>
      <c r="F54" s="138"/>
      <c r="G54" s="144"/>
      <c r="H54" s="138"/>
      <c r="I54" s="140"/>
      <c r="J54" s="26"/>
    </row>
    <row r="55" spans="1:10" x14ac:dyDescent="0.2">
      <c r="A55" s="76"/>
      <c r="B55" s="255"/>
      <c r="C55" s="76"/>
      <c r="D55" s="83" t="s">
        <v>496</v>
      </c>
      <c r="E55" s="255"/>
      <c r="F55" s="139"/>
      <c r="G55" s="145"/>
      <c r="H55" s="139"/>
      <c r="I55" s="141"/>
      <c r="J55" s="26"/>
    </row>
    <row r="56" spans="1:10" x14ac:dyDescent="0.2">
      <c r="A56" s="85">
        <v>8</v>
      </c>
      <c r="B56" s="77">
        <v>3411</v>
      </c>
      <c r="C56" s="76" t="s">
        <v>463</v>
      </c>
      <c r="D56" s="83" t="s">
        <v>463</v>
      </c>
      <c r="E56" s="77">
        <v>77</v>
      </c>
      <c r="F56" s="139"/>
      <c r="G56" s="145"/>
      <c r="H56" s="139"/>
      <c r="I56" s="141"/>
      <c r="J56" s="26"/>
    </row>
    <row r="57" spans="1:10" x14ac:dyDescent="0.2">
      <c r="A57" s="85">
        <v>15</v>
      </c>
      <c r="B57" s="77">
        <v>3412</v>
      </c>
      <c r="C57" s="76" t="s">
        <v>211</v>
      </c>
      <c r="D57" s="83" t="s">
        <v>139</v>
      </c>
      <c r="E57" s="77">
        <v>78</v>
      </c>
      <c r="F57" s="139"/>
      <c r="G57" s="145"/>
      <c r="H57" s="139"/>
      <c r="I57" s="141"/>
      <c r="J57" s="32"/>
    </row>
    <row r="58" spans="1:10" x14ac:dyDescent="0.2">
      <c r="A58" s="76"/>
      <c r="B58" s="255"/>
      <c r="C58" s="76"/>
      <c r="D58" s="83" t="s">
        <v>497</v>
      </c>
      <c r="E58" s="255"/>
      <c r="F58" s="139"/>
      <c r="G58" s="145"/>
      <c r="H58" s="139"/>
      <c r="I58" s="141"/>
      <c r="J58" s="32"/>
    </row>
    <row r="59" spans="1:10" x14ac:dyDescent="0.2">
      <c r="A59" s="85">
        <v>19</v>
      </c>
      <c r="B59" s="77">
        <v>3413</v>
      </c>
      <c r="C59" s="83" t="s">
        <v>468</v>
      </c>
      <c r="D59" s="83" t="s">
        <v>468</v>
      </c>
      <c r="E59" s="77">
        <v>79</v>
      </c>
      <c r="F59" s="139"/>
      <c r="G59" s="145"/>
      <c r="H59" s="139"/>
      <c r="I59" s="141"/>
      <c r="J59" s="6"/>
    </row>
    <row r="60" spans="1:10" x14ac:dyDescent="0.2">
      <c r="A60" s="85">
        <v>23</v>
      </c>
      <c r="B60" s="77">
        <v>3414</v>
      </c>
      <c r="C60" s="83" t="s">
        <v>470</v>
      </c>
      <c r="D60" s="83" t="s">
        <v>470</v>
      </c>
      <c r="E60" s="77">
        <v>80</v>
      </c>
      <c r="F60" s="139"/>
      <c r="G60" s="145"/>
      <c r="H60" s="139"/>
      <c r="I60" s="141"/>
      <c r="J60" s="6"/>
    </row>
    <row r="61" spans="1:10" x14ac:dyDescent="0.2">
      <c r="A61" s="85">
        <v>26</v>
      </c>
      <c r="B61" s="77">
        <v>3415</v>
      </c>
      <c r="C61" s="76" t="s">
        <v>472</v>
      </c>
      <c r="D61" s="83" t="s">
        <v>498</v>
      </c>
      <c r="E61" s="77">
        <v>81</v>
      </c>
      <c r="F61" s="139"/>
      <c r="G61" s="145"/>
      <c r="H61" s="139"/>
      <c r="I61" s="141"/>
      <c r="J61" s="6"/>
    </row>
    <row r="62" spans="1:10" x14ac:dyDescent="0.2">
      <c r="A62" s="85">
        <v>29</v>
      </c>
      <c r="B62" s="77">
        <v>3416</v>
      </c>
      <c r="C62" s="76" t="s">
        <v>473</v>
      </c>
      <c r="D62" s="83" t="s">
        <v>474</v>
      </c>
      <c r="E62" s="77">
        <v>82</v>
      </c>
      <c r="F62" s="139"/>
      <c r="G62" s="145"/>
      <c r="H62" s="139"/>
      <c r="I62" s="141"/>
      <c r="J62" s="6"/>
    </row>
    <row r="63" spans="1:10" x14ac:dyDescent="0.2">
      <c r="A63" s="85">
        <v>30</v>
      </c>
      <c r="B63" s="77">
        <v>3417</v>
      </c>
      <c r="C63" s="76" t="s">
        <v>211</v>
      </c>
      <c r="D63" s="83" t="s">
        <v>139</v>
      </c>
      <c r="E63" s="77">
        <v>83</v>
      </c>
      <c r="F63" s="139"/>
      <c r="G63" s="199"/>
      <c r="H63" s="253"/>
      <c r="I63" s="254"/>
      <c r="J63" s="6"/>
    </row>
    <row r="64" spans="1:10" x14ac:dyDescent="0.2">
      <c r="A64" s="76"/>
      <c r="B64" s="76"/>
      <c r="C64" s="76"/>
      <c r="D64" s="83" t="s">
        <v>497</v>
      </c>
      <c r="E64" s="255"/>
      <c r="F64" s="136"/>
      <c r="G64" s="258"/>
      <c r="H64" s="256"/>
      <c r="I64" s="257"/>
      <c r="J64" s="6"/>
    </row>
    <row r="65" spans="1:10" ht="13.5" thickBot="1" x14ac:dyDescent="0.25">
      <c r="A65" s="76"/>
      <c r="B65" s="76"/>
      <c r="C65" s="76" t="s">
        <v>88</v>
      </c>
      <c r="D65" s="76"/>
      <c r="E65" s="76"/>
      <c r="F65" s="137"/>
      <c r="G65" s="147"/>
      <c r="H65" s="137"/>
      <c r="I65" s="143"/>
      <c r="J65" s="6"/>
    </row>
    <row r="66" spans="1:10" ht="13.5" thickTop="1" x14ac:dyDescent="0.2">
      <c r="C66"/>
      <c r="F66" s="72" t="str">
        <f>IF(F65="","",IF(F65=57108,"Correct!","Try again!"))</f>
        <v/>
      </c>
      <c r="G66" s="72" t="str">
        <f>IF(G65="","",IF(G65=575,"Correct!","Try again!"))</f>
        <v/>
      </c>
      <c r="H66" s="72" t="str">
        <f>IF(H65="","",IF(H65=28933,"Correct!","Try again!"))</f>
        <v/>
      </c>
      <c r="I66" s="72" t="str">
        <f>IF(I65="","",IF(I65=28750,"Correct!","Try again!"))</f>
        <v/>
      </c>
    </row>
    <row r="67" spans="1:10" x14ac:dyDescent="0.2">
      <c r="C67"/>
      <c r="F67" s="72"/>
      <c r="G67" s="72"/>
      <c r="H67" s="72"/>
      <c r="I67" s="72"/>
    </row>
    <row r="68" spans="1:10" x14ac:dyDescent="0.2">
      <c r="A68" s="73" t="s">
        <v>457</v>
      </c>
      <c r="B68" s="74"/>
      <c r="C68" s="74"/>
      <c r="D68" s="74"/>
      <c r="E68" s="74"/>
      <c r="F68" s="259"/>
      <c r="G68" s="72"/>
      <c r="H68" s="72"/>
      <c r="I68" s="72"/>
    </row>
    <row r="69" spans="1:10" x14ac:dyDescent="0.2">
      <c r="A69" s="75" t="s">
        <v>2</v>
      </c>
      <c r="B69" s="74"/>
      <c r="C69" s="74"/>
      <c r="D69" s="74"/>
      <c r="E69" s="74"/>
      <c r="F69" s="259"/>
      <c r="G69" s="72"/>
      <c r="H69" s="72"/>
      <c r="I69" s="72"/>
    </row>
    <row r="70" spans="1:10" x14ac:dyDescent="0.2">
      <c r="A70" s="76"/>
      <c r="B70" s="285"/>
      <c r="C70" s="285"/>
      <c r="D70" s="76"/>
      <c r="E70" s="76"/>
      <c r="F70" s="76"/>
      <c r="G70" s="72"/>
      <c r="H70" s="72"/>
      <c r="I70" s="72"/>
    </row>
    <row r="71" spans="1:10" x14ac:dyDescent="0.2">
      <c r="A71" s="76"/>
      <c r="B71" s="76"/>
      <c r="C71" s="76"/>
      <c r="D71" s="286" t="s">
        <v>39</v>
      </c>
      <c r="E71" s="287"/>
      <c r="F71" s="287"/>
      <c r="G71" s="72"/>
      <c r="H71" s="72"/>
      <c r="I71" s="72"/>
    </row>
    <row r="72" spans="1:10" x14ac:dyDescent="0.2">
      <c r="A72" s="80" t="s">
        <v>6</v>
      </c>
      <c r="B72" s="288" t="s">
        <v>7</v>
      </c>
      <c r="C72" s="289"/>
      <c r="D72" s="290" t="s">
        <v>10</v>
      </c>
      <c r="E72" s="291" t="s">
        <v>53</v>
      </c>
      <c r="F72" s="292" t="s">
        <v>54</v>
      </c>
      <c r="G72" s="72"/>
      <c r="H72" s="72"/>
      <c r="I72" s="72"/>
    </row>
    <row r="73" spans="1:10" x14ac:dyDescent="0.2">
      <c r="A73" s="252" t="s">
        <v>233</v>
      </c>
      <c r="B73" s="293" t="s">
        <v>79</v>
      </c>
      <c r="C73" s="76"/>
      <c r="D73" s="84">
        <v>65</v>
      </c>
      <c r="E73" s="135"/>
      <c r="F73" s="287"/>
      <c r="G73" s="72"/>
      <c r="H73" s="72"/>
      <c r="I73" s="72"/>
    </row>
    <row r="74" spans="1:10" x14ac:dyDescent="0.2">
      <c r="A74" s="76"/>
      <c r="B74" s="293" t="s">
        <v>462</v>
      </c>
      <c r="C74" s="76"/>
      <c r="D74" s="84"/>
      <c r="E74" s="287"/>
      <c r="F74" s="135"/>
      <c r="G74" s="151" t="str">
        <f>IF(F74="","",IF(F74=175,"«- Correct!","«- Try again!"))</f>
        <v/>
      </c>
      <c r="H74" s="72"/>
      <c r="I74" s="72"/>
    </row>
    <row r="75" spans="1:10" x14ac:dyDescent="0.2">
      <c r="A75" s="85">
        <v>3</v>
      </c>
      <c r="B75" s="83" t="s">
        <v>464</v>
      </c>
      <c r="C75" s="76"/>
      <c r="D75" s="84">
        <v>66</v>
      </c>
      <c r="E75" s="135"/>
      <c r="F75" s="287"/>
      <c r="G75" s="72"/>
      <c r="H75" s="72"/>
      <c r="I75" s="72"/>
    </row>
    <row r="76" spans="1:10" x14ac:dyDescent="0.2">
      <c r="A76" s="76"/>
      <c r="B76" s="83" t="s">
        <v>175</v>
      </c>
      <c r="C76" s="76"/>
      <c r="D76" s="84"/>
      <c r="E76" s="287"/>
      <c r="F76" s="135"/>
      <c r="G76" s="151" t="str">
        <f>IF(F76="","",IF(F76=798,"«- Correct!","«- Try again!"))</f>
        <v/>
      </c>
      <c r="H76" s="72"/>
      <c r="I76" s="72"/>
    </row>
    <row r="77" spans="1:10" x14ac:dyDescent="0.2">
      <c r="A77" s="85">
        <v>12</v>
      </c>
      <c r="B77" s="83" t="s">
        <v>475</v>
      </c>
      <c r="C77" s="76"/>
      <c r="D77" s="84">
        <v>67</v>
      </c>
      <c r="E77" s="135"/>
      <c r="F77" s="287"/>
      <c r="G77" s="72"/>
      <c r="H77" s="72"/>
      <c r="I77" s="72"/>
    </row>
    <row r="78" spans="1:10" x14ac:dyDescent="0.2">
      <c r="A78" s="76"/>
      <c r="B78" s="83" t="s">
        <v>196</v>
      </c>
      <c r="C78" s="76"/>
      <c r="D78" s="84"/>
      <c r="E78" s="287"/>
      <c r="F78" s="135"/>
      <c r="G78" s="151" t="str">
        <f>IF(F78="","",IF(F78=854,"«- Correct!","«- Try again!"))</f>
        <v/>
      </c>
      <c r="H78" s="72"/>
      <c r="I78" s="72"/>
    </row>
    <row r="79" spans="1:10" x14ac:dyDescent="0.2">
      <c r="A79" s="294"/>
      <c r="B79" s="295"/>
      <c r="C79" s="296"/>
      <c r="D79" s="297"/>
      <c r="E79" s="298"/>
      <c r="F79" s="299"/>
      <c r="G79" s="72"/>
      <c r="H79" s="72"/>
      <c r="I79" s="72"/>
    </row>
    <row r="80" spans="1:10" x14ac:dyDescent="0.2">
      <c r="A80" s="76"/>
      <c r="B80" s="300" t="s">
        <v>252</v>
      </c>
      <c r="C80" s="84"/>
      <c r="D80" s="287"/>
      <c r="E80" s="287"/>
      <c r="F80" s="76"/>
      <c r="G80" s="72"/>
      <c r="H80" s="72"/>
      <c r="I80" s="72"/>
    </row>
    <row r="81" spans="1:9" x14ac:dyDescent="0.2">
      <c r="A81" s="301" t="s">
        <v>247</v>
      </c>
      <c r="B81" s="83" t="s">
        <v>257</v>
      </c>
      <c r="C81" s="76"/>
      <c r="D81" s="84">
        <v>68</v>
      </c>
      <c r="E81" s="135"/>
      <c r="F81" s="287"/>
      <c r="G81" s="72"/>
      <c r="H81" s="72"/>
      <c r="I81" s="72"/>
    </row>
    <row r="82" spans="1:9" x14ac:dyDescent="0.2">
      <c r="A82" s="76"/>
      <c r="B82" s="83" t="s">
        <v>261</v>
      </c>
      <c r="C82" s="76"/>
      <c r="D82" s="84"/>
      <c r="E82" s="287"/>
      <c r="F82" s="135"/>
      <c r="G82" s="151" t="str">
        <f>IF(F82="","",IF(F82=553,"«- Correct!","«- Try again!"))</f>
        <v/>
      </c>
      <c r="H82" s="72"/>
      <c r="I82" s="72"/>
    </row>
    <row r="83" spans="1:9" x14ac:dyDescent="0.2">
      <c r="A83" s="85">
        <v>31</v>
      </c>
      <c r="B83" s="83" t="s">
        <v>264</v>
      </c>
      <c r="C83" s="76"/>
      <c r="D83" s="84">
        <v>69</v>
      </c>
      <c r="E83" s="135"/>
      <c r="F83" s="287"/>
      <c r="G83" s="72"/>
      <c r="H83" s="72"/>
      <c r="I83" s="72"/>
    </row>
    <row r="84" spans="1:9" x14ac:dyDescent="0.2">
      <c r="A84" s="76"/>
      <c r="B84" s="83" t="s">
        <v>265</v>
      </c>
      <c r="C84" s="76"/>
      <c r="D84" s="84"/>
      <c r="E84" s="287"/>
      <c r="F84" s="135"/>
      <c r="G84" s="151" t="str">
        <f>IF(F84="","",IF(F84=669,"«- Correct!","«- Try again!"))</f>
        <v/>
      </c>
      <c r="H84" s="72"/>
      <c r="I84" s="72"/>
    </row>
    <row r="85" spans="1:9" x14ac:dyDescent="0.2">
      <c r="A85" s="85">
        <v>31</v>
      </c>
      <c r="B85" s="83" t="s">
        <v>267</v>
      </c>
      <c r="C85" s="76"/>
      <c r="D85" s="84">
        <v>70</v>
      </c>
      <c r="E85" s="135"/>
      <c r="F85" s="287"/>
      <c r="G85" s="72"/>
      <c r="H85" s="72"/>
      <c r="I85" s="72"/>
    </row>
    <row r="86" spans="1:9" x14ac:dyDescent="0.2">
      <c r="A86" s="76"/>
      <c r="B86" s="83" t="s">
        <v>100</v>
      </c>
      <c r="C86" s="76"/>
      <c r="D86" s="84"/>
      <c r="E86" s="287"/>
      <c r="F86" s="135"/>
      <c r="G86" s="151" t="str">
        <f>IF(F86="","",IF(F86=289,"«- Correct!","«- Try again!"))</f>
        <v/>
      </c>
      <c r="H86" s="72"/>
      <c r="I86" s="72"/>
    </row>
    <row r="87" spans="1:9" x14ac:dyDescent="0.2">
      <c r="A87" s="85">
        <v>31</v>
      </c>
      <c r="B87" s="83" t="s">
        <v>478</v>
      </c>
      <c r="C87" s="76"/>
      <c r="D87" s="84">
        <v>71</v>
      </c>
      <c r="E87" s="135"/>
      <c r="F87" s="287"/>
      <c r="G87" s="72"/>
      <c r="H87" s="72"/>
      <c r="I87" s="72"/>
    </row>
    <row r="88" spans="1:9" x14ac:dyDescent="0.2">
      <c r="A88" s="76"/>
      <c r="B88" s="83" t="s">
        <v>479</v>
      </c>
      <c r="C88" s="76"/>
      <c r="D88" s="84"/>
      <c r="E88" s="287"/>
      <c r="F88" s="135"/>
      <c r="G88" s="151" t="str">
        <f>IF(F88="","",IF(F88=567,"«- Correct!","«- Try again!"))</f>
        <v/>
      </c>
      <c r="H88" s="72"/>
      <c r="I88" s="72"/>
    </row>
    <row r="89" spans="1:9" x14ac:dyDescent="0.2">
      <c r="A89" s="85">
        <v>31</v>
      </c>
      <c r="B89" s="83" t="s">
        <v>476</v>
      </c>
      <c r="C89" s="76"/>
      <c r="D89" s="84">
        <v>72</v>
      </c>
      <c r="E89" s="135"/>
      <c r="F89" s="287"/>
      <c r="G89" s="72"/>
      <c r="H89" s="72"/>
      <c r="I89" s="72"/>
    </row>
    <row r="90" spans="1:9" x14ac:dyDescent="0.2">
      <c r="A90" s="76"/>
      <c r="B90" s="83" t="s">
        <v>477</v>
      </c>
      <c r="C90" s="76"/>
      <c r="D90" s="84"/>
      <c r="E90" s="287"/>
      <c r="F90" s="135"/>
      <c r="G90" s="151" t="str">
        <f>IF(F90="","",IF(F90=329,"«- Correct!","«- Try again!"))</f>
        <v/>
      </c>
      <c r="H90" s="72"/>
      <c r="I90" s="72"/>
    </row>
    <row r="91" spans="1:9" x14ac:dyDescent="0.2">
      <c r="A91" s="293"/>
      <c r="B91" s="287"/>
      <c r="C91" s="84"/>
      <c r="D91" s="287"/>
      <c r="E91" s="287"/>
      <c r="F91" s="76"/>
      <c r="G91" s="72"/>
      <c r="H91" s="72"/>
      <c r="I91" s="72"/>
    </row>
    <row r="92" spans="1:9" x14ac:dyDescent="0.2">
      <c r="A92" s="287"/>
      <c r="B92" s="302" t="s">
        <v>290</v>
      </c>
      <c r="C92" s="84"/>
      <c r="D92" s="287"/>
      <c r="E92" s="287"/>
      <c r="F92" s="76"/>
      <c r="G92" s="72"/>
      <c r="H92" s="72"/>
      <c r="I92" s="72"/>
    </row>
    <row r="93" spans="1:9" x14ac:dyDescent="0.2">
      <c r="A93" s="301" t="s">
        <v>247</v>
      </c>
      <c r="B93" s="293" t="s">
        <v>294</v>
      </c>
      <c r="C93" s="76"/>
      <c r="D93" s="84">
        <v>73</v>
      </c>
      <c r="E93" s="135"/>
      <c r="F93" s="287"/>
      <c r="G93" s="72"/>
      <c r="H93" s="72"/>
      <c r="I93" s="72"/>
    </row>
    <row r="94" spans="1:9" x14ac:dyDescent="0.2">
      <c r="A94" s="287"/>
      <c r="B94" s="293" t="s">
        <v>296</v>
      </c>
      <c r="C94" s="76"/>
      <c r="D94" s="84"/>
      <c r="E94" s="287"/>
      <c r="F94" s="135"/>
      <c r="G94" s="151" t="str">
        <f>IF(F94="","",IF(F94=350,"«- Correct!","«- Try again!"))</f>
        <v/>
      </c>
      <c r="H94" s="72"/>
      <c r="I94" s="72"/>
    </row>
    <row r="95" spans="1:9" x14ac:dyDescent="0.2">
      <c r="A95" s="287"/>
      <c r="B95" s="303" t="s">
        <v>298</v>
      </c>
      <c r="C95" s="76"/>
      <c r="D95" s="84"/>
      <c r="E95" s="287"/>
      <c r="F95" s="139"/>
      <c r="G95" s="151" t="str">
        <f>IF(F95="","",IF(F95=175,"«- Correct!","«- Try again!"))</f>
        <v/>
      </c>
      <c r="H95" s="72"/>
      <c r="I95" s="72"/>
    </row>
    <row r="96" spans="1:9" x14ac:dyDescent="0.2">
      <c r="A96" s="287"/>
      <c r="B96" s="303" t="s">
        <v>301</v>
      </c>
      <c r="C96" s="76"/>
      <c r="D96" s="84"/>
      <c r="E96" s="287"/>
      <c r="F96" s="139"/>
      <c r="G96" s="151" t="str">
        <f>IF(F96="","",IF(F96=99910,"«- Correct!","«- Try again!"))</f>
        <v/>
      </c>
      <c r="H96" s="72"/>
      <c r="I96" s="72"/>
    </row>
    <row r="97" spans="1:9" x14ac:dyDescent="0.2">
      <c r="A97" s="287"/>
      <c r="B97" s="293" t="s">
        <v>303</v>
      </c>
      <c r="C97" s="76"/>
      <c r="D97" s="84"/>
      <c r="E97" s="287"/>
      <c r="F97" s="139"/>
      <c r="G97" s="151" t="str">
        <f>IF(F97="","",IF(F97=329,"«- Correct!","«- Try again!"))</f>
        <v/>
      </c>
      <c r="H97" s="72"/>
      <c r="I97" s="72"/>
    </row>
    <row r="98" spans="1:9" x14ac:dyDescent="0.2">
      <c r="A98" s="287"/>
      <c r="B98" s="293" t="s">
        <v>305</v>
      </c>
      <c r="C98" s="76"/>
      <c r="D98" s="84"/>
      <c r="E98" s="287"/>
      <c r="F98" s="139"/>
      <c r="G98" s="151" t="str">
        <f>IF(F98="","",IF(F98=567,"«- Correct!","«- Try again!"))</f>
        <v/>
      </c>
      <c r="H98" s="72"/>
      <c r="I98" s="72"/>
    </row>
    <row r="99" spans="1:9" x14ac:dyDescent="0.2">
      <c r="A99" s="285"/>
      <c r="B99" s="293" t="s">
        <v>307</v>
      </c>
      <c r="C99" s="76"/>
      <c r="D99" s="84"/>
      <c r="E99" s="287"/>
      <c r="F99" s="139"/>
      <c r="G99" s="151" t="str">
        <f>IF(F99="","",IF(F99=6300,"«- Correct!","«- Try again!"))</f>
        <v/>
      </c>
      <c r="H99" s="72"/>
      <c r="I99" s="72"/>
    </row>
    <row r="100" spans="1:9" x14ac:dyDescent="0.2">
      <c r="A100" s="287"/>
      <c r="B100" s="293" t="s">
        <v>308</v>
      </c>
      <c r="C100" s="76"/>
      <c r="D100" s="84"/>
      <c r="E100" s="287"/>
      <c r="F100" s="139"/>
      <c r="G100" s="151" t="str">
        <f>IF(F100="","",IF(F100=10640,"«- Correct!","«- Try again!"))</f>
        <v/>
      </c>
      <c r="H100" s="72"/>
      <c r="I100" s="72"/>
    </row>
    <row r="101" spans="1:9" x14ac:dyDescent="0.2">
      <c r="A101" s="287"/>
      <c r="B101" s="83" t="s">
        <v>310</v>
      </c>
      <c r="C101" s="76"/>
      <c r="D101" s="255"/>
      <c r="E101" s="287"/>
      <c r="F101" s="139"/>
      <c r="G101" s="151" t="str">
        <f>IF(F101="","",IF(F101=553,"«- Correct!","«- Try again!"))</f>
        <v/>
      </c>
      <c r="H101" s="72"/>
      <c r="I101" s="72"/>
    </row>
    <row r="102" spans="1:9" x14ac:dyDescent="0.2">
      <c r="A102" s="76"/>
      <c r="B102" s="303" t="s">
        <v>311</v>
      </c>
      <c r="C102" s="76"/>
      <c r="D102" s="84"/>
      <c r="E102" s="287"/>
      <c r="F102" s="139"/>
      <c r="G102" s="151" t="str">
        <f>IF(F102="","",IF(F102=742,"«- Correct!","«- Try again!"))</f>
        <v/>
      </c>
      <c r="H102" s="72"/>
      <c r="I102" s="72"/>
    </row>
    <row r="103" spans="1:9" x14ac:dyDescent="0.2">
      <c r="A103" s="287"/>
      <c r="B103" s="293" t="s">
        <v>313</v>
      </c>
      <c r="C103" s="76"/>
      <c r="D103" s="84"/>
      <c r="E103" s="287"/>
      <c r="F103" s="139"/>
      <c r="G103" s="151" t="str">
        <f>IF(F103="","",IF(F103=2968,"«- Correct!","«- Try again!"))</f>
        <v/>
      </c>
      <c r="H103" s="72"/>
      <c r="I103" s="72"/>
    </row>
    <row r="104" spans="1:9" x14ac:dyDescent="0.2">
      <c r="A104" s="287"/>
      <c r="B104" s="293" t="s">
        <v>314</v>
      </c>
      <c r="C104" s="76"/>
      <c r="D104" s="84"/>
      <c r="E104" s="287"/>
      <c r="F104" s="139"/>
      <c r="G104" s="151" t="str">
        <f>IF(F104="","",IF(F104=289,"«- Correct!","«- Try again!"))</f>
        <v/>
      </c>
      <c r="H104" s="72"/>
      <c r="I104" s="72"/>
    </row>
    <row r="105" spans="1:9" x14ac:dyDescent="0.2">
      <c r="A105" s="287"/>
      <c r="B105" s="293" t="s">
        <v>315</v>
      </c>
      <c r="C105" s="76"/>
      <c r="D105" s="84"/>
      <c r="E105" s="287"/>
      <c r="F105" s="139"/>
      <c r="G105" s="151" t="str">
        <f>IF(F105="","",IF(F105=669,"«- Correct!","«- Try again!"))</f>
        <v/>
      </c>
      <c r="H105" s="72"/>
      <c r="I105" s="72"/>
    </row>
    <row r="106" spans="1:9" x14ac:dyDescent="0.2">
      <c r="A106" s="287"/>
      <c r="B106" s="293" t="s">
        <v>318</v>
      </c>
      <c r="C106" s="76"/>
      <c r="D106" s="84"/>
      <c r="E106" s="287"/>
      <c r="F106" s="135"/>
      <c r="G106" s="151" t="str">
        <f>IF(F106="","",IF(F106=1283,"«- Correct!","«- Try again!"))</f>
        <v/>
      </c>
      <c r="H106" s="72"/>
      <c r="I106" s="72"/>
    </row>
    <row r="107" spans="1:9" x14ac:dyDescent="0.2">
      <c r="A107" s="287">
        <v>31</v>
      </c>
      <c r="B107" s="293" t="s">
        <v>41</v>
      </c>
      <c r="C107" s="76"/>
      <c r="D107" s="84">
        <v>74</v>
      </c>
      <c r="E107" s="135"/>
      <c r="F107" s="287"/>
      <c r="G107" s="72"/>
      <c r="H107" s="72"/>
      <c r="I107" s="72"/>
    </row>
    <row r="108" spans="1:9" x14ac:dyDescent="0.2">
      <c r="A108" s="287"/>
      <c r="B108" s="293" t="s">
        <v>319</v>
      </c>
      <c r="C108" s="76"/>
      <c r="D108" s="84"/>
      <c r="E108" s="287"/>
      <c r="F108" s="135"/>
      <c r="G108" s="151" t="str">
        <f>IF(F108="","",IF(F108=156422,"«- Correct!","«- Try again!"))</f>
        <v/>
      </c>
      <c r="H108" s="72"/>
      <c r="I108" s="72"/>
    </row>
    <row r="109" spans="1:9" x14ac:dyDescent="0.2">
      <c r="A109" s="287">
        <v>31</v>
      </c>
      <c r="B109" s="293" t="s">
        <v>294</v>
      </c>
      <c r="C109" s="76"/>
      <c r="D109" s="84">
        <v>75</v>
      </c>
      <c r="E109" s="135"/>
      <c r="F109" s="287"/>
      <c r="G109" s="72"/>
      <c r="H109" s="72"/>
      <c r="I109" s="72"/>
    </row>
    <row r="110" spans="1:9" x14ac:dyDescent="0.2">
      <c r="A110" s="285"/>
      <c r="B110" s="293" t="s">
        <v>483</v>
      </c>
      <c r="C110" s="76"/>
      <c r="D110" s="84"/>
      <c r="E110" s="287"/>
      <c r="F110" s="135"/>
      <c r="G110" s="151" t="str">
        <f>IF(F110="","",IF(F110=31647,"«- Correct!","«- Try again!"))</f>
        <v/>
      </c>
      <c r="H110" s="72"/>
      <c r="I110" s="72"/>
    </row>
    <row r="111" spans="1:9" x14ac:dyDescent="0.2">
      <c r="A111" s="287">
        <v>31</v>
      </c>
      <c r="B111" s="293" t="s">
        <v>484</v>
      </c>
      <c r="C111" s="76"/>
      <c r="D111" s="84">
        <v>76</v>
      </c>
      <c r="E111" s="135"/>
      <c r="F111" s="287"/>
      <c r="G111" s="72"/>
      <c r="H111" s="72"/>
      <c r="I111" s="72"/>
    </row>
    <row r="112" spans="1:9" x14ac:dyDescent="0.2">
      <c r="A112" s="287"/>
      <c r="B112" s="293" t="s">
        <v>485</v>
      </c>
      <c r="C112" s="76"/>
      <c r="D112" s="84"/>
      <c r="E112" s="287"/>
      <c r="F112" s="135"/>
      <c r="G112" s="151" t="str">
        <f>IF(F112="","",IF(F112=7000,"«- Correct!","«- Try again!"))</f>
        <v/>
      </c>
      <c r="H112" s="72"/>
      <c r="I112" s="72"/>
    </row>
    <row r="113" spans="1:9" x14ac:dyDescent="0.2">
      <c r="C113"/>
      <c r="F113" s="72"/>
      <c r="G113" s="72"/>
      <c r="H113" s="72"/>
      <c r="I113" s="72"/>
    </row>
    <row r="114" spans="1:9" x14ac:dyDescent="0.2">
      <c r="C114"/>
      <c r="F114" s="72"/>
      <c r="G114" s="72"/>
      <c r="H114" s="72"/>
      <c r="I114" s="72"/>
    </row>
    <row r="115" spans="1:9" x14ac:dyDescent="0.2">
      <c r="A115" s="101" t="s">
        <v>457</v>
      </c>
      <c r="B115" s="102"/>
      <c r="C115" s="102"/>
      <c r="D115" s="102"/>
      <c r="E115" s="102"/>
      <c r="F115" s="102"/>
      <c r="G115" s="72"/>
      <c r="H115" s="72"/>
      <c r="I115" s="72"/>
    </row>
    <row r="116" spans="1:9" x14ac:dyDescent="0.2">
      <c r="A116" s="104" t="s">
        <v>32</v>
      </c>
      <c r="B116" s="102"/>
      <c r="C116" s="102"/>
      <c r="D116" s="102"/>
      <c r="E116" s="102"/>
      <c r="F116" s="102"/>
      <c r="G116" s="72"/>
      <c r="H116" s="72"/>
      <c r="I116" s="72"/>
    </row>
    <row r="117" spans="1:9" x14ac:dyDescent="0.2">
      <c r="A117" s="105"/>
      <c r="B117" s="105"/>
      <c r="C117" s="105"/>
      <c r="D117" s="105"/>
      <c r="E117" s="105"/>
      <c r="F117" s="105"/>
      <c r="G117" s="72"/>
      <c r="H117" s="72"/>
      <c r="I117" s="72"/>
    </row>
    <row r="118" spans="1:9" x14ac:dyDescent="0.2">
      <c r="A118" s="337" t="s">
        <v>46</v>
      </c>
      <c r="B118" s="105"/>
      <c r="C118" s="105"/>
      <c r="D118" s="105"/>
      <c r="E118" s="264" t="s">
        <v>47</v>
      </c>
      <c r="F118" s="116">
        <v>101</v>
      </c>
      <c r="G118" s="72"/>
      <c r="H118" s="72"/>
      <c r="I118" s="72"/>
    </row>
    <row r="119" spans="1:9" x14ac:dyDescent="0.2">
      <c r="A119" s="105"/>
      <c r="B119" s="105"/>
      <c r="C119" s="106" t="s">
        <v>39</v>
      </c>
      <c r="D119" s="105"/>
      <c r="E119" s="105"/>
      <c r="F119" s="250"/>
      <c r="G119" s="72"/>
      <c r="H119" s="72"/>
      <c r="I119" s="72"/>
    </row>
    <row r="120" spans="1:9" x14ac:dyDescent="0.2">
      <c r="A120" s="108" t="s">
        <v>6</v>
      </c>
      <c r="B120" s="108" t="s">
        <v>61</v>
      </c>
      <c r="C120" s="108" t="s">
        <v>62</v>
      </c>
      <c r="D120" s="108" t="s">
        <v>53</v>
      </c>
      <c r="E120" s="108" t="s">
        <v>54</v>
      </c>
      <c r="F120" s="187" t="s">
        <v>63</v>
      </c>
      <c r="G120" s="72"/>
      <c r="H120" s="72"/>
      <c r="I120" s="72"/>
    </row>
    <row r="121" spans="1:9" x14ac:dyDescent="0.2">
      <c r="A121" s="111" t="s">
        <v>243</v>
      </c>
      <c r="B121" s="112" t="s">
        <v>63</v>
      </c>
      <c r="C121" s="105"/>
      <c r="D121" s="273"/>
      <c r="E121" s="276"/>
      <c r="F121" s="274"/>
      <c r="G121" s="72"/>
      <c r="H121" s="72"/>
      <c r="I121" s="72"/>
    </row>
    <row r="122" spans="1:9" x14ac:dyDescent="0.2">
      <c r="A122" s="249" t="s">
        <v>247</v>
      </c>
      <c r="B122" s="250"/>
      <c r="C122" s="112" t="s">
        <v>76</v>
      </c>
      <c r="D122" s="222"/>
      <c r="E122" s="277"/>
      <c r="F122" s="222"/>
      <c r="G122" s="72"/>
      <c r="H122" s="72"/>
      <c r="I122" s="72"/>
    </row>
    <row r="123" spans="1:9" x14ac:dyDescent="0.2">
      <c r="A123" s="116">
        <v>31</v>
      </c>
      <c r="B123" s="105"/>
      <c r="C123" s="112" t="s">
        <v>82</v>
      </c>
      <c r="D123" s="274"/>
      <c r="E123" s="278"/>
      <c r="F123" s="274"/>
      <c r="G123" s="151" t="str">
        <f>IF(F123="","",IF(F123=135911,"«- Correct!","«- Try again!"))</f>
        <v/>
      </c>
      <c r="H123" s="72"/>
      <c r="I123" s="72"/>
    </row>
    <row r="124" spans="1:9" x14ac:dyDescent="0.2">
      <c r="A124" s="105"/>
      <c r="B124" s="105"/>
      <c r="C124" s="105"/>
      <c r="D124" s="212"/>
      <c r="E124" s="212"/>
      <c r="F124" s="212" t="str">
        <f>IF((D124-E124)=0," ",(D124-E124)+F123)</f>
        <v xml:space="preserve"> </v>
      </c>
      <c r="G124" s="72"/>
      <c r="H124" s="72"/>
      <c r="I124" s="72"/>
    </row>
    <row r="125" spans="1:9" x14ac:dyDescent="0.2">
      <c r="A125" s="337" t="s">
        <v>93</v>
      </c>
      <c r="B125" s="250"/>
      <c r="C125" s="105"/>
      <c r="D125" s="212"/>
      <c r="E125" s="266" t="s">
        <v>47</v>
      </c>
      <c r="F125" s="212">
        <v>106</v>
      </c>
      <c r="G125" s="72"/>
      <c r="H125" s="72"/>
      <c r="I125" s="72"/>
    </row>
    <row r="126" spans="1:9" x14ac:dyDescent="0.2">
      <c r="A126" s="105"/>
      <c r="B126" s="250"/>
      <c r="C126" s="267" t="s">
        <v>39</v>
      </c>
      <c r="D126" s="212"/>
      <c r="E126" s="212"/>
      <c r="F126" s="212"/>
      <c r="G126" s="72"/>
      <c r="H126" s="72"/>
      <c r="I126" s="72"/>
    </row>
    <row r="127" spans="1:9" x14ac:dyDescent="0.2">
      <c r="A127" s="108" t="s">
        <v>6</v>
      </c>
      <c r="B127" s="187" t="s">
        <v>61</v>
      </c>
      <c r="C127" s="187" t="s">
        <v>62</v>
      </c>
      <c r="D127" s="268" t="s">
        <v>53</v>
      </c>
      <c r="E127" s="268" t="s">
        <v>54</v>
      </c>
      <c r="F127" s="268" t="s">
        <v>63</v>
      </c>
      <c r="G127" s="72"/>
      <c r="H127" s="72"/>
      <c r="I127" s="72"/>
    </row>
    <row r="128" spans="1:9" x14ac:dyDescent="0.2">
      <c r="A128" s="251" t="s">
        <v>243</v>
      </c>
      <c r="B128" s="112" t="s">
        <v>63</v>
      </c>
      <c r="C128" s="105"/>
      <c r="D128" s="274"/>
      <c r="E128" s="279"/>
      <c r="F128" s="274"/>
      <c r="G128" s="72"/>
      <c r="H128" s="72"/>
      <c r="I128" s="72"/>
    </row>
    <row r="129" spans="1:9" x14ac:dyDescent="0.2">
      <c r="A129" s="249" t="s">
        <v>233</v>
      </c>
      <c r="B129" s="105"/>
      <c r="C129" s="112" t="s">
        <v>262</v>
      </c>
      <c r="D129" s="222"/>
      <c r="E129" s="277"/>
      <c r="F129" s="222"/>
      <c r="G129" s="72"/>
      <c r="H129" s="72"/>
      <c r="I129" s="72"/>
    </row>
    <row r="130" spans="1:9" x14ac:dyDescent="0.2">
      <c r="A130" s="116">
        <v>31</v>
      </c>
      <c r="B130" s="105"/>
      <c r="C130" s="112" t="s">
        <v>113</v>
      </c>
      <c r="D130" s="222"/>
      <c r="E130" s="277"/>
      <c r="F130" s="222"/>
      <c r="G130" s="72"/>
      <c r="H130" s="72"/>
      <c r="I130" s="72"/>
    </row>
    <row r="131" spans="1:9" x14ac:dyDescent="0.2">
      <c r="A131" s="116">
        <v>31</v>
      </c>
      <c r="B131" s="250"/>
      <c r="C131" s="112" t="s">
        <v>76</v>
      </c>
      <c r="D131" s="274"/>
      <c r="E131" s="278"/>
      <c r="F131" s="274"/>
      <c r="G131" s="151" t="str">
        <f>IF(F131="","",IF(F131=18200,"«- Correct!","«- Try again!"))</f>
        <v/>
      </c>
      <c r="H131" s="72"/>
      <c r="I131" s="72"/>
    </row>
    <row r="132" spans="1:9" x14ac:dyDescent="0.2">
      <c r="A132" s="105"/>
      <c r="B132" s="105"/>
      <c r="C132" s="105"/>
      <c r="D132" s="212"/>
      <c r="E132" s="212"/>
      <c r="F132" s="212" t="str">
        <f>IF((D132-E132)=0," ",(D132-E132)+F131)</f>
        <v xml:space="preserve"> </v>
      </c>
      <c r="G132" s="72"/>
      <c r="H132" s="72"/>
      <c r="I132" s="72"/>
    </row>
    <row r="133" spans="1:9" x14ac:dyDescent="0.2">
      <c r="A133" s="337" t="s">
        <v>122</v>
      </c>
      <c r="B133" s="250"/>
      <c r="C133" s="250"/>
      <c r="D133" s="212"/>
      <c r="E133" s="266" t="s">
        <v>47</v>
      </c>
      <c r="F133" s="212">
        <v>119</v>
      </c>
      <c r="G133" s="72"/>
      <c r="H133" s="72"/>
      <c r="I133" s="72"/>
    </row>
    <row r="134" spans="1:9" x14ac:dyDescent="0.2">
      <c r="A134" s="105"/>
      <c r="B134" s="105"/>
      <c r="C134" s="267" t="s">
        <v>39</v>
      </c>
      <c r="D134" s="212"/>
      <c r="E134" s="212"/>
      <c r="F134" s="212"/>
      <c r="G134" s="72"/>
      <c r="H134" s="72"/>
      <c r="I134" s="72"/>
    </row>
    <row r="135" spans="1:9" x14ac:dyDescent="0.2">
      <c r="A135" s="108" t="s">
        <v>6</v>
      </c>
      <c r="B135" s="187" t="s">
        <v>61</v>
      </c>
      <c r="C135" s="187" t="s">
        <v>62</v>
      </c>
      <c r="D135" s="268" t="s">
        <v>53</v>
      </c>
      <c r="E135" s="268" t="s">
        <v>54</v>
      </c>
      <c r="F135" s="268" t="s">
        <v>63</v>
      </c>
      <c r="G135" s="72"/>
      <c r="H135" s="72"/>
      <c r="I135" s="72"/>
    </row>
    <row r="136" spans="1:9" x14ac:dyDescent="0.2">
      <c r="A136" s="251" t="s">
        <v>243</v>
      </c>
      <c r="B136" s="117" t="s">
        <v>63</v>
      </c>
      <c r="C136" s="250"/>
      <c r="D136" s="274"/>
      <c r="E136" s="279"/>
      <c r="F136" s="274"/>
      <c r="G136" s="72"/>
      <c r="H136" s="72"/>
      <c r="I136" s="72"/>
    </row>
    <row r="137" spans="1:9" x14ac:dyDescent="0.2">
      <c r="A137" s="249" t="s">
        <v>247</v>
      </c>
      <c r="B137" s="105"/>
      <c r="C137" s="112" t="s">
        <v>288</v>
      </c>
      <c r="D137" s="222"/>
      <c r="E137" s="277"/>
      <c r="F137" s="281"/>
      <c r="G137" s="72"/>
      <c r="H137" s="72"/>
      <c r="I137" s="72"/>
    </row>
    <row r="138" spans="1:9" x14ac:dyDescent="0.2">
      <c r="A138" s="116">
        <v>31</v>
      </c>
      <c r="B138" s="250"/>
      <c r="C138" s="117" t="s">
        <v>82</v>
      </c>
      <c r="D138" s="282"/>
      <c r="E138" s="277"/>
      <c r="F138" s="281"/>
      <c r="G138" s="72"/>
      <c r="H138" s="72"/>
      <c r="I138" s="72"/>
    </row>
    <row r="139" spans="1:9" x14ac:dyDescent="0.2">
      <c r="A139" s="116">
        <v>31</v>
      </c>
      <c r="B139" s="250"/>
      <c r="C139" s="117" t="s">
        <v>157</v>
      </c>
      <c r="D139" s="222"/>
      <c r="E139" s="277"/>
      <c r="F139" s="281"/>
      <c r="G139" s="72"/>
      <c r="H139" s="72"/>
      <c r="I139" s="72"/>
    </row>
    <row r="140" spans="1:9" x14ac:dyDescent="0.2">
      <c r="A140" s="116">
        <v>31</v>
      </c>
      <c r="B140" s="250"/>
      <c r="C140" s="117" t="s">
        <v>76</v>
      </c>
      <c r="D140" s="222"/>
      <c r="E140" s="277"/>
      <c r="F140" s="281"/>
      <c r="G140" s="72"/>
      <c r="H140" s="72"/>
      <c r="I140" s="72"/>
    </row>
    <row r="141" spans="1:9" x14ac:dyDescent="0.2">
      <c r="A141" s="116">
        <v>31</v>
      </c>
      <c r="B141" s="250"/>
      <c r="C141" s="117" t="s">
        <v>113</v>
      </c>
      <c r="D141" s="274"/>
      <c r="E141" s="278"/>
      <c r="F141" s="280"/>
      <c r="G141" s="151" t="str">
        <f>IF(F141="","",IF(F141=189519,"«- Correct!","«- Try again!"))</f>
        <v/>
      </c>
      <c r="H141" s="72"/>
      <c r="I141" s="72"/>
    </row>
    <row r="142" spans="1:9" x14ac:dyDescent="0.2">
      <c r="A142" s="105"/>
      <c r="B142" s="250"/>
      <c r="C142" s="250"/>
      <c r="D142" s="212"/>
      <c r="E142" s="212"/>
      <c r="F142" s="212"/>
      <c r="G142" s="72"/>
      <c r="H142" s="72"/>
      <c r="I142" s="72"/>
    </row>
    <row r="143" spans="1:9" x14ac:dyDescent="0.2">
      <c r="A143" s="337" t="s">
        <v>91</v>
      </c>
      <c r="B143" s="250"/>
      <c r="C143" s="250"/>
      <c r="D143" s="212"/>
      <c r="E143" s="266" t="s">
        <v>47</v>
      </c>
      <c r="F143" s="212">
        <v>124</v>
      </c>
      <c r="G143" s="72"/>
      <c r="H143" s="72"/>
      <c r="I143" s="72"/>
    </row>
    <row r="144" spans="1:9" x14ac:dyDescent="0.2">
      <c r="A144" s="105"/>
      <c r="B144" s="105"/>
      <c r="C144" s="267" t="s">
        <v>39</v>
      </c>
      <c r="D144" s="212"/>
      <c r="E144" s="212"/>
      <c r="F144" s="212"/>
      <c r="G144" s="72"/>
      <c r="H144" s="72"/>
      <c r="I144" s="72"/>
    </row>
    <row r="145" spans="1:9" x14ac:dyDescent="0.2">
      <c r="A145" s="108" t="s">
        <v>6</v>
      </c>
      <c r="B145" s="187" t="s">
        <v>61</v>
      </c>
      <c r="C145" s="187" t="s">
        <v>62</v>
      </c>
      <c r="D145" s="268" t="s">
        <v>53</v>
      </c>
      <c r="E145" s="268" t="s">
        <v>54</v>
      </c>
      <c r="F145" s="268" t="s">
        <v>63</v>
      </c>
      <c r="G145" s="72"/>
      <c r="H145" s="72"/>
      <c r="I145" s="72"/>
    </row>
    <row r="146" spans="1:9" x14ac:dyDescent="0.2">
      <c r="A146" s="251" t="s">
        <v>243</v>
      </c>
      <c r="B146" s="117" t="s">
        <v>63</v>
      </c>
      <c r="C146" s="250"/>
      <c r="D146" s="274"/>
      <c r="E146" s="279"/>
      <c r="F146" s="274"/>
      <c r="G146" s="72"/>
      <c r="H146" s="72"/>
      <c r="I146" s="72"/>
    </row>
    <row r="147" spans="1:9" x14ac:dyDescent="0.2">
      <c r="A147" s="249" t="s">
        <v>247</v>
      </c>
      <c r="B147" s="250"/>
      <c r="C147" s="117" t="s">
        <v>157</v>
      </c>
      <c r="D147" s="222"/>
      <c r="E147" s="277"/>
      <c r="F147" s="281"/>
      <c r="G147" s="72"/>
      <c r="H147" s="72"/>
      <c r="I147" s="72"/>
    </row>
    <row r="148" spans="1:9" x14ac:dyDescent="0.2">
      <c r="A148" s="116">
        <v>31</v>
      </c>
      <c r="B148" s="250"/>
      <c r="C148" s="117" t="s">
        <v>312</v>
      </c>
      <c r="D148" s="274"/>
      <c r="E148" s="278"/>
      <c r="F148" s="274"/>
      <c r="G148" s="151" t="str">
        <f>IF(F148="","",IF(F148=504,"«- Correct!","«- Try again!"))</f>
        <v/>
      </c>
      <c r="H148" s="72"/>
      <c r="I148" s="72"/>
    </row>
    <row r="149" spans="1:9" x14ac:dyDescent="0.2">
      <c r="A149" s="105"/>
      <c r="B149" s="250"/>
      <c r="C149" s="250"/>
      <c r="D149" s="212"/>
      <c r="E149" s="212"/>
      <c r="F149" s="212" t="str">
        <f>IF((D149-E149)=0," ",(D149-E149)+#REF!)</f>
        <v xml:space="preserve"> </v>
      </c>
      <c r="G149" s="72"/>
      <c r="H149" s="72"/>
      <c r="I149" s="72"/>
    </row>
    <row r="150" spans="1:9" x14ac:dyDescent="0.2">
      <c r="A150" s="337" t="s">
        <v>150</v>
      </c>
      <c r="B150" s="250"/>
      <c r="C150" s="250"/>
      <c r="D150" s="212"/>
      <c r="E150" s="266" t="s">
        <v>47</v>
      </c>
      <c r="F150" s="212">
        <v>125</v>
      </c>
      <c r="G150" s="72"/>
      <c r="H150" s="72"/>
      <c r="I150" s="72"/>
    </row>
    <row r="151" spans="1:9" x14ac:dyDescent="0.2">
      <c r="A151" s="105"/>
      <c r="B151" s="105"/>
      <c r="C151" s="267" t="s">
        <v>39</v>
      </c>
      <c r="D151" s="212"/>
      <c r="E151" s="212"/>
      <c r="F151" s="212"/>
      <c r="G151" s="72"/>
      <c r="H151" s="72"/>
      <c r="I151" s="72"/>
    </row>
    <row r="152" spans="1:9" x14ac:dyDescent="0.2">
      <c r="A152" s="108" t="s">
        <v>6</v>
      </c>
      <c r="B152" s="187" t="s">
        <v>61</v>
      </c>
      <c r="C152" s="187" t="s">
        <v>62</v>
      </c>
      <c r="D152" s="268" t="s">
        <v>53</v>
      </c>
      <c r="E152" s="268" t="s">
        <v>54</v>
      </c>
      <c r="F152" s="268" t="s">
        <v>63</v>
      </c>
      <c r="G152" s="72"/>
      <c r="H152" s="72"/>
      <c r="I152" s="72"/>
    </row>
    <row r="153" spans="1:9" x14ac:dyDescent="0.2">
      <c r="A153" s="251" t="s">
        <v>243</v>
      </c>
      <c r="B153" s="117" t="s">
        <v>63</v>
      </c>
      <c r="C153" s="250"/>
      <c r="D153" s="274"/>
      <c r="E153" s="279"/>
      <c r="F153" s="274"/>
      <c r="G153" s="72"/>
      <c r="H153" s="72"/>
      <c r="I153" s="72"/>
    </row>
    <row r="154" spans="1:9" x14ac:dyDescent="0.2">
      <c r="A154" s="249" t="s">
        <v>226</v>
      </c>
      <c r="B154" s="105"/>
      <c r="C154" s="117" t="s">
        <v>300</v>
      </c>
      <c r="D154" s="222"/>
      <c r="E154" s="277"/>
      <c r="F154" s="281"/>
      <c r="G154" s="72"/>
      <c r="H154" s="72"/>
      <c r="I154" s="72"/>
    </row>
    <row r="155" spans="1:9" x14ac:dyDescent="0.2">
      <c r="A155" s="116">
        <v>9</v>
      </c>
      <c r="B155" s="250"/>
      <c r="C155" s="112" t="s">
        <v>320</v>
      </c>
      <c r="D155" s="222"/>
      <c r="E155" s="277"/>
      <c r="F155" s="281"/>
      <c r="G155" s="72"/>
      <c r="H155" s="72"/>
      <c r="I155" s="72"/>
    </row>
    <row r="156" spans="1:9" x14ac:dyDescent="0.2">
      <c r="A156" s="116">
        <v>24</v>
      </c>
      <c r="B156" s="250"/>
      <c r="C156" s="112" t="s">
        <v>306</v>
      </c>
      <c r="D156" s="222"/>
      <c r="E156" s="277"/>
      <c r="F156" s="281"/>
      <c r="G156" s="72"/>
      <c r="H156" s="72"/>
      <c r="I156" s="72"/>
    </row>
    <row r="157" spans="1:9" x14ac:dyDescent="0.2">
      <c r="A157" s="116">
        <v>31</v>
      </c>
      <c r="B157" s="250"/>
      <c r="C157" s="117" t="s">
        <v>321</v>
      </c>
      <c r="D157" s="274"/>
      <c r="E157" s="278"/>
      <c r="F157" s="280"/>
      <c r="G157" s="151" t="str">
        <f>IF(F157="","",IF(F157=2632,"«- Correct!","«- Try again!"))</f>
        <v/>
      </c>
      <c r="H157" s="72"/>
      <c r="I157" s="72"/>
    </row>
    <row r="158" spans="1:9" x14ac:dyDescent="0.2">
      <c r="A158" s="116"/>
      <c r="B158" s="250"/>
      <c r="C158" s="117"/>
      <c r="D158" s="212"/>
      <c r="E158" s="212"/>
      <c r="F158" s="269"/>
      <c r="G158" s="72"/>
      <c r="H158" s="72"/>
      <c r="I158" s="72"/>
    </row>
    <row r="159" spans="1:9" x14ac:dyDescent="0.2">
      <c r="A159" s="337" t="s">
        <v>324</v>
      </c>
      <c r="B159" s="250"/>
      <c r="C159" s="250"/>
      <c r="D159" s="212"/>
      <c r="E159" s="266" t="s">
        <v>47</v>
      </c>
      <c r="F159" s="212">
        <v>128</v>
      </c>
      <c r="G159" s="72"/>
      <c r="H159" s="72"/>
      <c r="I159" s="72"/>
    </row>
    <row r="160" spans="1:9" x14ac:dyDescent="0.2">
      <c r="A160" s="105"/>
      <c r="B160" s="105"/>
      <c r="C160" s="267" t="s">
        <v>39</v>
      </c>
      <c r="D160" s="212"/>
      <c r="E160" s="212"/>
      <c r="F160" s="212"/>
      <c r="G160" s="72"/>
      <c r="H160" s="72"/>
      <c r="I160" s="72"/>
    </row>
    <row r="161" spans="1:9" x14ac:dyDescent="0.2">
      <c r="A161" s="108" t="s">
        <v>6</v>
      </c>
      <c r="B161" s="187" t="s">
        <v>61</v>
      </c>
      <c r="C161" s="187" t="s">
        <v>62</v>
      </c>
      <c r="D161" s="268" t="s">
        <v>53</v>
      </c>
      <c r="E161" s="268" t="s">
        <v>54</v>
      </c>
      <c r="F161" s="268" t="s">
        <v>63</v>
      </c>
      <c r="G161" s="72"/>
      <c r="H161" s="72"/>
      <c r="I161" s="72"/>
    </row>
    <row r="162" spans="1:9" x14ac:dyDescent="0.2">
      <c r="A162" s="251" t="s">
        <v>243</v>
      </c>
      <c r="B162" s="117" t="s">
        <v>63</v>
      </c>
      <c r="C162" s="250"/>
      <c r="D162" s="275"/>
      <c r="E162" s="283"/>
      <c r="F162" s="275"/>
      <c r="G162" s="72"/>
      <c r="H162" s="72"/>
      <c r="I162" s="72"/>
    </row>
    <row r="163" spans="1:9" x14ac:dyDescent="0.2">
      <c r="A163" s="251" t="s">
        <v>247</v>
      </c>
      <c r="B163" s="105"/>
      <c r="C163" s="112" t="s">
        <v>327</v>
      </c>
      <c r="D163" s="274"/>
      <c r="E163" s="278"/>
      <c r="F163" s="280"/>
      <c r="G163" s="151" t="str">
        <f>IF(F163="","",IF(F163=2765,"«- Correct!","«- Try again!"))</f>
        <v/>
      </c>
      <c r="H163" s="72"/>
      <c r="I163" s="72"/>
    </row>
    <row r="164" spans="1:9" x14ac:dyDescent="0.2">
      <c r="A164" s="105"/>
      <c r="B164" s="250"/>
      <c r="C164" s="250"/>
      <c r="D164" s="212"/>
      <c r="E164" s="212"/>
      <c r="F164" s="212" t="str">
        <f>IF((D164-E164)=0," ",(D164-E164)+F163)</f>
        <v xml:space="preserve"> </v>
      </c>
      <c r="G164" s="72"/>
      <c r="H164" s="72"/>
      <c r="I164" s="72"/>
    </row>
    <row r="165" spans="1:9" x14ac:dyDescent="0.2">
      <c r="A165" s="337" t="s">
        <v>213</v>
      </c>
      <c r="B165" s="105"/>
      <c r="C165" s="105"/>
      <c r="D165" s="212"/>
      <c r="E165" s="266" t="s">
        <v>47</v>
      </c>
      <c r="F165" s="212">
        <v>163</v>
      </c>
      <c r="G165" s="72"/>
      <c r="H165" s="72"/>
      <c r="I165" s="72"/>
    </row>
    <row r="166" spans="1:9" x14ac:dyDescent="0.2">
      <c r="A166" s="105"/>
      <c r="B166" s="105"/>
      <c r="C166" s="267" t="s">
        <v>39</v>
      </c>
      <c r="D166" s="212"/>
      <c r="E166" s="212"/>
      <c r="F166" s="212"/>
      <c r="G166" s="72"/>
      <c r="H166" s="72"/>
      <c r="I166" s="72"/>
    </row>
    <row r="167" spans="1:9" x14ac:dyDescent="0.2">
      <c r="A167" s="108" t="s">
        <v>6</v>
      </c>
      <c r="B167" s="187" t="s">
        <v>61</v>
      </c>
      <c r="C167" s="187" t="s">
        <v>62</v>
      </c>
      <c r="D167" s="268" t="s">
        <v>53</v>
      </c>
      <c r="E167" s="268" t="s">
        <v>54</v>
      </c>
      <c r="F167" s="268" t="s">
        <v>63</v>
      </c>
      <c r="G167" s="72"/>
      <c r="H167" s="72"/>
      <c r="I167" s="72"/>
    </row>
    <row r="168" spans="1:9" x14ac:dyDescent="0.2">
      <c r="A168" s="251" t="s">
        <v>243</v>
      </c>
      <c r="B168" s="117" t="s">
        <v>63</v>
      </c>
      <c r="C168" s="250"/>
      <c r="D168" s="274"/>
      <c r="E168" s="279"/>
      <c r="F168" s="273"/>
      <c r="G168" s="72"/>
      <c r="H168" s="72"/>
      <c r="I168" s="72"/>
    </row>
    <row r="169" spans="1:9" x14ac:dyDescent="0.2">
      <c r="A169" s="249" t="s">
        <v>232</v>
      </c>
      <c r="B169" s="105"/>
      <c r="C169" s="112" t="s">
        <v>302</v>
      </c>
      <c r="D169" s="222"/>
      <c r="E169" s="277"/>
      <c r="F169" s="281"/>
      <c r="G169" s="72"/>
      <c r="H169" s="72"/>
      <c r="I169" s="72"/>
    </row>
    <row r="170" spans="1:9" x14ac:dyDescent="0.2">
      <c r="A170" s="116">
        <v>12</v>
      </c>
      <c r="B170" s="250"/>
      <c r="C170" s="117" t="s">
        <v>304</v>
      </c>
      <c r="D170" s="274"/>
      <c r="E170" s="278"/>
      <c r="F170" s="280"/>
      <c r="G170" s="151" t="str">
        <f>IF(F170="","",IF(F170=25690,"«- Correct!","«- Try again!"))</f>
        <v/>
      </c>
      <c r="H170" s="72"/>
      <c r="I170" s="72"/>
    </row>
    <row r="171" spans="1:9" x14ac:dyDescent="0.2">
      <c r="A171" s="105"/>
      <c r="B171" s="250"/>
      <c r="C171" s="250"/>
      <c r="D171" s="212"/>
      <c r="E171" s="212"/>
      <c r="F171" s="212" t="str">
        <f>IF((D171-E171)=0," ",(D171-E171)+F170)</f>
        <v xml:space="preserve"> </v>
      </c>
      <c r="G171" s="72"/>
      <c r="H171" s="72"/>
      <c r="I171" s="72"/>
    </row>
    <row r="172" spans="1:9" x14ac:dyDescent="0.2">
      <c r="A172" s="337" t="s">
        <v>336</v>
      </c>
      <c r="B172" s="105"/>
      <c r="C172" s="105"/>
      <c r="D172" s="212"/>
      <c r="E172" s="266" t="s">
        <v>47</v>
      </c>
      <c r="F172" s="212">
        <v>164</v>
      </c>
      <c r="G172" s="72"/>
      <c r="H172" s="72"/>
      <c r="I172" s="72"/>
    </row>
    <row r="173" spans="1:9" x14ac:dyDescent="0.2">
      <c r="A173" s="105"/>
      <c r="B173" s="105"/>
      <c r="C173" s="267" t="s">
        <v>39</v>
      </c>
      <c r="D173" s="212"/>
      <c r="E173" s="212"/>
      <c r="F173" s="212"/>
      <c r="G173" s="72"/>
      <c r="H173" s="72"/>
      <c r="I173" s="72"/>
    </row>
    <row r="174" spans="1:9" x14ac:dyDescent="0.2">
      <c r="A174" s="108" t="s">
        <v>6</v>
      </c>
      <c r="B174" s="187" t="s">
        <v>61</v>
      </c>
      <c r="C174" s="187" t="s">
        <v>62</v>
      </c>
      <c r="D174" s="284" t="s">
        <v>53</v>
      </c>
      <c r="E174" s="284" t="s">
        <v>54</v>
      </c>
      <c r="F174" s="284" t="s">
        <v>63</v>
      </c>
      <c r="H174" s="72"/>
      <c r="I174" s="72"/>
    </row>
    <row r="175" spans="1:9" x14ac:dyDescent="0.2">
      <c r="A175" s="251" t="s">
        <v>243</v>
      </c>
      <c r="B175" s="117" t="s">
        <v>63</v>
      </c>
      <c r="C175" s="250"/>
      <c r="D175" s="222"/>
      <c r="E175" s="277"/>
      <c r="F175" s="222"/>
      <c r="G175" s="72"/>
      <c r="H175" s="72"/>
      <c r="I175" s="72"/>
    </row>
    <row r="176" spans="1:9" x14ac:dyDescent="0.2">
      <c r="A176" s="251" t="s">
        <v>247</v>
      </c>
      <c r="B176" s="105"/>
      <c r="C176" s="112" t="s">
        <v>339</v>
      </c>
      <c r="D176" s="274"/>
      <c r="E176" s="278"/>
      <c r="F176" s="274"/>
      <c r="G176" s="151" t="str">
        <f>IF(F176="","",IF(F176=10227,"«- Correct!","«- Try again!"))</f>
        <v/>
      </c>
      <c r="H176" s="72"/>
      <c r="I176" s="72"/>
    </row>
    <row r="177" spans="1:9" x14ac:dyDescent="0.2">
      <c r="A177" s="112"/>
      <c r="B177" s="105"/>
      <c r="C177" s="105"/>
      <c r="D177" s="265"/>
      <c r="E177" s="265"/>
      <c r="F177" s="265"/>
      <c r="G177" s="72"/>
      <c r="H177" s="72"/>
      <c r="I177" s="72"/>
    </row>
    <row r="178" spans="1:9" x14ac:dyDescent="0.2">
      <c r="A178" s="337" t="s">
        <v>151</v>
      </c>
      <c r="B178" s="105"/>
      <c r="C178" s="105"/>
      <c r="D178" s="212"/>
      <c r="E178" s="266" t="s">
        <v>47</v>
      </c>
      <c r="F178" s="212">
        <v>165</v>
      </c>
      <c r="G178" s="72"/>
      <c r="H178" s="72"/>
      <c r="I178" s="72"/>
    </row>
    <row r="179" spans="1:9" x14ac:dyDescent="0.2">
      <c r="A179" s="105"/>
      <c r="B179" s="105"/>
      <c r="C179" s="267" t="s">
        <v>39</v>
      </c>
      <c r="D179" s="212"/>
      <c r="E179" s="212"/>
      <c r="F179" s="212"/>
      <c r="G179" s="72"/>
      <c r="H179" s="72"/>
      <c r="I179" s="72"/>
    </row>
    <row r="180" spans="1:9" x14ac:dyDescent="0.2">
      <c r="A180" s="108" t="s">
        <v>6</v>
      </c>
      <c r="B180" s="187" t="s">
        <v>61</v>
      </c>
      <c r="C180" s="187" t="s">
        <v>62</v>
      </c>
      <c r="D180" s="268" t="s">
        <v>53</v>
      </c>
      <c r="E180" s="268" t="s">
        <v>54</v>
      </c>
      <c r="F180" s="268" t="s">
        <v>63</v>
      </c>
      <c r="G180" s="72"/>
      <c r="H180" s="72"/>
      <c r="I180" s="72"/>
    </row>
    <row r="181" spans="1:9" x14ac:dyDescent="0.2">
      <c r="A181" s="251" t="s">
        <v>243</v>
      </c>
      <c r="B181" s="117" t="s">
        <v>63</v>
      </c>
      <c r="C181" s="250"/>
      <c r="D181" s="274"/>
      <c r="E181" s="278"/>
      <c r="F181" s="274"/>
      <c r="G181" s="151" t="str">
        <f>IF(F181="","",IF(F181=38920,"«- Correct!","«- Try again!"))</f>
        <v/>
      </c>
      <c r="H181" s="72"/>
      <c r="I181" s="72"/>
    </row>
    <row r="182" spans="1:9" x14ac:dyDescent="0.2">
      <c r="A182" s="105"/>
      <c r="B182" s="105"/>
      <c r="C182" s="105"/>
      <c r="D182" s="212"/>
      <c r="E182" s="212"/>
      <c r="F182" s="212"/>
      <c r="G182" s="72"/>
      <c r="H182" s="72"/>
      <c r="I182" s="72"/>
    </row>
    <row r="183" spans="1:9" x14ac:dyDescent="0.2">
      <c r="A183" s="337" t="s">
        <v>340</v>
      </c>
      <c r="B183" s="105"/>
      <c r="C183" s="105"/>
      <c r="D183" s="212"/>
      <c r="E183" s="266" t="s">
        <v>47</v>
      </c>
      <c r="F183" s="212">
        <v>166</v>
      </c>
      <c r="G183" s="72"/>
      <c r="H183" s="72"/>
      <c r="I183" s="72"/>
    </row>
    <row r="184" spans="1:9" x14ac:dyDescent="0.2">
      <c r="A184" s="105"/>
      <c r="B184" s="105"/>
      <c r="C184" s="267" t="s">
        <v>39</v>
      </c>
      <c r="D184" s="212"/>
      <c r="E184" s="212"/>
      <c r="F184" s="212"/>
      <c r="G184" s="72"/>
      <c r="H184" s="72"/>
      <c r="I184" s="72"/>
    </row>
    <row r="185" spans="1:9" x14ac:dyDescent="0.2">
      <c r="A185" s="108" t="s">
        <v>6</v>
      </c>
      <c r="B185" s="187" t="s">
        <v>61</v>
      </c>
      <c r="C185" s="187" t="s">
        <v>62</v>
      </c>
      <c r="D185" s="284" t="s">
        <v>53</v>
      </c>
      <c r="E185" s="284" t="s">
        <v>54</v>
      </c>
      <c r="F185" s="284" t="s">
        <v>63</v>
      </c>
      <c r="G185" s="72"/>
      <c r="H185" s="72"/>
      <c r="I185" s="72"/>
    </row>
    <row r="186" spans="1:9" x14ac:dyDescent="0.2">
      <c r="A186" s="251" t="s">
        <v>243</v>
      </c>
      <c r="B186" s="117" t="s">
        <v>63</v>
      </c>
      <c r="C186" s="250"/>
      <c r="D186" s="222"/>
      <c r="E186" s="277"/>
      <c r="F186" s="222"/>
      <c r="G186" s="72"/>
      <c r="H186" s="72"/>
      <c r="I186" s="72"/>
    </row>
    <row r="187" spans="1:9" x14ac:dyDescent="0.2">
      <c r="A187" s="251" t="s">
        <v>247</v>
      </c>
      <c r="B187" s="105"/>
      <c r="C187" s="112" t="s">
        <v>341</v>
      </c>
      <c r="D187" s="274"/>
      <c r="E187" s="278"/>
      <c r="F187" s="274"/>
      <c r="G187" s="151" t="str">
        <f>IF(F187="","",IF(F187=18123,"«- Correct!","«- Try again!"))</f>
        <v/>
      </c>
      <c r="H187" s="72"/>
      <c r="I187" s="72"/>
    </row>
    <row r="188" spans="1:9" x14ac:dyDescent="0.2">
      <c r="A188" s="105"/>
      <c r="B188" s="105"/>
      <c r="C188" s="105"/>
      <c r="D188" s="265"/>
      <c r="E188" s="265"/>
      <c r="F188" s="265"/>
      <c r="G188" s="72"/>
      <c r="H188" s="72"/>
      <c r="I188" s="72"/>
    </row>
    <row r="189" spans="1:9" x14ac:dyDescent="0.2">
      <c r="A189" s="337" t="s">
        <v>155</v>
      </c>
      <c r="B189" s="250"/>
      <c r="C189" s="105"/>
      <c r="D189" s="212"/>
      <c r="E189" s="266" t="s">
        <v>47</v>
      </c>
      <c r="F189" s="212">
        <v>201</v>
      </c>
      <c r="G189" s="72"/>
      <c r="H189" s="72"/>
      <c r="I189" s="72"/>
    </row>
    <row r="190" spans="1:9" x14ac:dyDescent="0.2">
      <c r="A190" s="105"/>
      <c r="B190" s="250"/>
      <c r="C190" s="267" t="s">
        <v>39</v>
      </c>
      <c r="D190" s="212"/>
      <c r="E190" s="212"/>
      <c r="F190" s="212"/>
      <c r="G190" s="72"/>
      <c r="H190" s="72"/>
      <c r="I190" s="72"/>
    </row>
    <row r="191" spans="1:9" x14ac:dyDescent="0.2">
      <c r="A191" s="108" t="s">
        <v>6</v>
      </c>
      <c r="B191" s="187" t="s">
        <v>61</v>
      </c>
      <c r="C191" s="187" t="s">
        <v>62</v>
      </c>
      <c r="D191" s="268" t="s">
        <v>53</v>
      </c>
      <c r="E191" s="268" t="s">
        <v>54</v>
      </c>
      <c r="F191" s="268" t="s">
        <v>63</v>
      </c>
      <c r="G191" s="72"/>
      <c r="H191" s="72"/>
      <c r="I191" s="72"/>
    </row>
    <row r="192" spans="1:9" x14ac:dyDescent="0.2">
      <c r="A192" s="251" t="s">
        <v>243</v>
      </c>
      <c r="B192" s="112" t="s">
        <v>63</v>
      </c>
      <c r="C192" s="250"/>
      <c r="D192" s="274"/>
      <c r="E192" s="278"/>
      <c r="F192" s="274"/>
      <c r="G192" s="72"/>
      <c r="H192" s="72"/>
      <c r="I192" s="72"/>
    </row>
    <row r="193" spans="1:9" x14ac:dyDescent="0.2">
      <c r="A193" s="249" t="s">
        <v>277</v>
      </c>
      <c r="B193" s="105"/>
      <c r="C193" s="112" t="s">
        <v>288</v>
      </c>
      <c r="D193" s="222"/>
      <c r="E193" s="277"/>
      <c r="F193" s="222"/>
      <c r="G193" s="72"/>
      <c r="H193" s="72"/>
      <c r="I193" s="72"/>
    </row>
    <row r="194" spans="1:9" x14ac:dyDescent="0.2">
      <c r="A194" s="116">
        <v>12</v>
      </c>
      <c r="B194" s="105"/>
      <c r="C194" s="112" t="s">
        <v>304</v>
      </c>
      <c r="D194" s="222"/>
      <c r="E194" s="277"/>
      <c r="F194" s="222"/>
      <c r="G194" s="72"/>
      <c r="H194" s="72"/>
      <c r="I194" s="72"/>
    </row>
    <row r="195" spans="1:9" x14ac:dyDescent="0.2">
      <c r="A195" s="116">
        <v>31</v>
      </c>
      <c r="B195" s="250"/>
      <c r="C195" s="117" t="s">
        <v>157</v>
      </c>
      <c r="D195" s="222"/>
      <c r="E195" s="277"/>
      <c r="F195" s="222"/>
      <c r="G195" s="72"/>
      <c r="H195" s="72"/>
      <c r="I195" s="72"/>
    </row>
    <row r="196" spans="1:9" x14ac:dyDescent="0.2">
      <c r="A196" s="116">
        <v>31</v>
      </c>
      <c r="B196" s="105"/>
      <c r="C196" s="112" t="s">
        <v>82</v>
      </c>
      <c r="D196" s="274"/>
      <c r="E196" s="278"/>
      <c r="F196" s="274"/>
      <c r="G196" s="151" t="str">
        <f>IF(F196="","",IF(F196=53059,"«- Correct!","«- Try again!"))</f>
        <v/>
      </c>
      <c r="H196" s="72"/>
      <c r="I196" s="72"/>
    </row>
    <row r="197" spans="1:9" x14ac:dyDescent="0.2">
      <c r="A197" s="105"/>
      <c r="B197" s="105"/>
      <c r="C197" s="105"/>
      <c r="D197" s="212"/>
      <c r="E197" s="212"/>
      <c r="F197" s="212" t="str">
        <f>IF((E197-D197)=0," ",(E197-D197)+#REF!)</f>
        <v xml:space="preserve"> </v>
      </c>
      <c r="G197" s="72"/>
      <c r="H197" s="72"/>
      <c r="I197" s="72"/>
    </row>
    <row r="198" spans="1:9" x14ac:dyDescent="0.2">
      <c r="A198" s="337" t="s">
        <v>481</v>
      </c>
      <c r="B198" s="250"/>
      <c r="C198" s="105"/>
      <c r="D198" s="212"/>
      <c r="E198" s="266" t="s">
        <v>47</v>
      </c>
      <c r="F198" s="212">
        <v>301</v>
      </c>
      <c r="G198" s="72"/>
      <c r="H198" s="72"/>
      <c r="I198" s="72"/>
    </row>
    <row r="199" spans="1:9" x14ac:dyDescent="0.2">
      <c r="A199" s="105"/>
      <c r="B199" s="250"/>
      <c r="C199" s="267" t="s">
        <v>39</v>
      </c>
      <c r="D199" s="212"/>
      <c r="E199" s="212"/>
      <c r="F199" s="212"/>
      <c r="G199" s="72"/>
      <c r="H199" s="72"/>
      <c r="I199" s="72"/>
    </row>
    <row r="200" spans="1:9" x14ac:dyDescent="0.2">
      <c r="A200" s="108" t="s">
        <v>6</v>
      </c>
      <c r="B200" s="187" t="s">
        <v>61</v>
      </c>
      <c r="C200" s="187" t="s">
        <v>62</v>
      </c>
      <c r="D200" s="268" t="s">
        <v>53</v>
      </c>
      <c r="E200" s="268" t="s">
        <v>54</v>
      </c>
      <c r="F200" s="268" t="s">
        <v>63</v>
      </c>
      <c r="G200" s="72"/>
      <c r="H200" s="72"/>
      <c r="I200" s="72"/>
    </row>
    <row r="201" spans="1:9" x14ac:dyDescent="0.2">
      <c r="A201" s="251" t="s">
        <v>243</v>
      </c>
      <c r="B201" s="112" t="s">
        <v>63</v>
      </c>
      <c r="C201" s="250"/>
      <c r="D201" s="274"/>
      <c r="E201" s="279"/>
      <c r="F201" s="274"/>
      <c r="G201" s="72"/>
      <c r="H201" s="72"/>
      <c r="I201" s="72"/>
    </row>
    <row r="202" spans="1:9" x14ac:dyDescent="0.2">
      <c r="A202" s="251" t="s">
        <v>247</v>
      </c>
      <c r="B202" s="250"/>
      <c r="C202" s="117" t="s">
        <v>346</v>
      </c>
      <c r="D202" s="222"/>
      <c r="E202" s="277"/>
      <c r="F202" s="222"/>
      <c r="G202" s="72"/>
      <c r="H202" s="72"/>
      <c r="I202" s="72"/>
    </row>
    <row r="203" spans="1:9" x14ac:dyDescent="0.2">
      <c r="A203" s="116">
        <v>31</v>
      </c>
      <c r="B203" s="105"/>
      <c r="C203" s="112" t="s">
        <v>347</v>
      </c>
      <c r="D203" s="274"/>
      <c r="E203" s="278"/>
      <c r="F203" s="274"/>
      <c r="G203" s="151" t="str">
        <f>IF(F203="","",IF(F203=332732,"«- Correct!","«- Try again!"))</f>
        <v/>
      </c>
      <c r="H203" s="72"/>
      <c r="I203" s="72"/>
    </row>
    <row r="204" spans="1:9" x14ac:dyDescent="0.2">
      <c r="A204" s="105"/>
      <c r="B204" s="250"/>
      <c r="C204" s="250"/>
      <c r="D204" s="212"/>
      <c r="E204" s="212"/>
      <c r="F204" s="212" t="str">
        <f>IF((E204-D204)=0," ",(E204-D204)+F203)</f>
        <v xml:space="preserve"> </v>
      </c>
      <c r="G204" s="72"/>
      <c r="H204" s="72"/>
      <c r="I204" s="72"/>
    </row>
    <row r="205" spans="1:9" x14ac:dyDescent="0.2">
      <c r="A205" s="337" t="s">
        <v>480</v>
      </c>
      <c r="B205" s="250"/>
      <c r="C205" s="105"/>
      <c r="D205" s="212"/>
      <c r="E205" s="266" t="s">
        <v>47</v>
      </c>
      <c r="F205" s="212">
        <v>302</v>
      </c>
      <c r="G205" s="72"/>
      <c r="H205" s="72"/>
      <c r="I205" s="72"/>
    </row>
    <row r="206" spans="1:9" x14ac:dyDescent="0.2">
      <c r="A206" s="105"/>
      <c r="B206" s="105"/>
      <c r="C206" s="267" t="s">
        <v>39</v>
      </c>
      <c r="D206" s="212"/>
      <c r="E206" s="212"/>
      <c r="F206" s="212"/>
      <c r="G206" s="72"/>
      <c r="H206" s="72"/>
      <c r="I206" s="72"/>
    </row>
    <row r="207" spans="1:9" x14ac:dyDescent="0.2">
      <c r="A207" s="108" t="s">
        <v>6</v>
      </c>
      <c r="B207" s="187" t="s">
        <v>61</v>
      </c>
      <c r="C207" s="187" t="s">
        <v>62</v>
      </c>
      <c r="D207" s="268" t="s">
        <v>53</v>
      </c>
      <c r="E207" s="268" t="s">
        <v>54</v>
      </c>
      <c r="F207" s="268" t="s">
        <v>63</v>
      </c>
      <c r="G207" s="72"/>
      <c r="H207" s="72"/>
      <c r="I207" s="72"/>
    </row>
    <row r="208" spans="1:9" x14ac:dyDescent="0.2">
      <c r="A208" s="249" t="s">
        <v>354</v>
      </c>
      <c r="B208" s="105"/>
      <c r="C208" s="112" t="s">
        <v>355</v>
      </c>
      <c r="D208" s="275"/>
      <c r="E208" s="283"/>
      <c r="F208" s="275"/>
      <c r="G208" s="72"/>
      <c r="H208" s="72"/>
      <c r="I208" s="72"/>
    </row>
    <row r="209" spans="1:9" x14ac:dyDescent="0.2">
      <c r="A209" s="116">
        <v>31</v>
      </c>
      <c r="B209" s="105"/>
      <c r="C209" s="117" t="s">
        <v>347</v>
      </c>
      <c r="D209" s="274"/>
      <c r="E209" s="278"/>
      <c r="F209" s="280"/>
      <c r="G209" s="151" t="str">
        <f>IF(F209="","",IF(F209=0,"«- Correct!","«- Try again!"))</f>
        <v/>
      </c>
      <c r="H209" s="72"/>
      <c r="I209" s="72"/>
    </row>
    <row r="210" spans="1:9" x14ac:dyDescent="0.2">
      <c r="A210" s="105"/>
      <c r="B210" s="250"/>
      <c r="C210" s="250"/>
      <c r="D210" s="212"/>
      <c r="E210" s="212"/>
      <c r="F210" s="212" t="str">
        <f>IF((D210-E210)=0," ",(D210-E210)+#REF!)</f>
        <v xml:space="preserve"> </v>
      </c>
      <c r="G210" s="72"/>
      <c r="H210" s="72"/>
      <c r="I210" s="72"/>
    </row>
    <row r="211" spans="1:9" x14ac:dyDescent="0.2">
      <c r="A211" s="337" t="s">
        <v>41</v>
      </c>
      <c r="B211" s="250"/>
      <c r="C211" s="250"/>
      <c r="D211" s="212"/>
      <c r="E211" s="266" t="s">
        <v>47</v>
      </c>
      <c r="F211" s="212">
        <v>413</v>
      </c>
      <c r="G211" s="72"/>
      <c r="H211" s="72"/>
      <c r="I211" s="72"/>
    </row>
    <row r="212" spans="1:9" x14ac:dyDescent="0.2">
      <c r="A212" s="105"/>
      <c r="B212" s="105"/>
      <c r="C212" s="267" t="s">
        <v>39</v>
      </c>
      <c r="D212" s="212"/>
      <c r="E212" s="212"/>
      <c r="F212" s="212"/>
      <c r="G212" s="72"/>
      <c r="H212" s="72"/>
      <c r="I212" s="72"/>
    </row>
    <row r="213" spans="1:9" x14ac:dyDescent="0.2">
      <c r="A213" s="108" t="s">
        <v>6</v>
      </c>
      <c r="B213" s="187" t="s">
        <v>61</v>
      </c>
      <c r="C213" s="187" t="s">
        <v>62</v>
      </c>
      <c r="D213" s="268" t="s">
        <v>53</v>
      </c>
      <c r="E213" s="268" t="s">
        <v>54</v>
      </c>
      <c r="F213" s="268" t="s">
        <v>63</v>
      </c>
      <c r="G213" s="72"/>
      <c r="H213" s="72"/>
      <c r="I213" s="72"/>
    </row>
    <row r="214" spans="1:9" x14ac:dyDescent="0.2">
      <c r="A214" s="251" t="s">
        <v>247</v>
      </c>
      <c r="B214" s="105"/>
      <c r="C214" s="112" t="s">
        <v>113</v>
      </c>
      <c r="D214" s="274"/>
      <c r="E214" s="279"/>
      <c r="F214" s="274"/>
      <c r="G214" s="72"/>
      <c r="H214" s="72"/>
      <c r="I214" s="72"/>
    </row>
    <row r="215" spans="1:9" x14ac:dyDescent="0.2">
      <c r="A215" s="116">
        <v>31</v>
      </c>
      <c r="B215" s="105"/>
      <c r="C215" s="112" t="s">
        <v>76</v>
      </c>
      <c r="D215" s="222"/>
      <c r="E215" s="277"/>
      <c r="F215" s="281"/>
      <c r="G215" s="72"/>
      <c r="H215" s="72"/>
      <c r="I215" s="72"/>
    </row>
    <row r="216" spans="1:9" x14ac:dyDescent="0.2">
      <c r="A216" s="116">
        <v>31</v>
      </c>
      <c r="B216" s="105"/>
      <c r="C216" s="117" t="s">
        <v>366</v>
      </c>
      <c r="D216" s="274"/>
      <c r="E216" s="278"/>
      <c r="F216" s="280"/>
      <c r="G216" s="151" t="str">
        <f>IF(F216="","",IF(F216=0,"«- Correct!","«- Try again!"))</f>
        <v/>
      </c>
      <c r="H216" s="72"/>
      <c r="I216" s="72"/>
    </row>
    <row r="217" spans="1:9" x14ac:dyDescent="0.2">
      <c r="A217" s="105"/>
      <c r="B217" s="250"/>
      <c r="C217" s="250"/>
      <c r="D217" s="212"/>
      <c r="E217" s="212"/>
      <c r="F217" s="212" t="str">
        <f>IF((E217-D217)=0," ",(E217-D217)+F216)</f>
        <v xml:space="preserve"> </v>
      </c>
      <c r="G217" s="72"/>
      <c r="H217" s="72"/>
      <c r="I217" s="72"/>
    </row>
    <row r="218" spans="1:9" x14ac:dyDescent="0.2">
      <c r="A218" s="337" t="s">
        <v>369</v>
      </c>
      <c r="B218" s="250"/>
      <c r="C218" s="105"/>
      <c r="D218" s="212"/>
      <c r="E218" s="266" t="s">
        <v>47</v>
      </c>
      <c r="F218" s="212">
        <v>414</v>
      </c>
      <c r="G218" s="72"/>
      <c r="H218" s="72"/>
      <c r="I218" s="72"/>
    </row>
    <row r="219" spans="1:9" x14ac:dyDescent="0.2">
      <c r="A219" s="105"/>
      <c r="B219" s="105"/>
      <c r="C219" s="267" t="s">
        <v>39</v>
      </c>
      <c r="D219" s="212"/>
      <c r="E219" s="212"/>
      <c r="F219" s="212"/>
      <c r="G219" s="72"/>
      <c r="H219" s="72"/>
      <c r="I219" s="72"/>
    </row>
    <row r="220" spans="1:9" x14ac:dyDescent="0.2">
      <c r="A220" s="108" t="s">
        <v>6</v>
      </c>
      <c r="B220" s="187" t="s">
        <v>61</v>
      </c>
      <c r="C220" s="187" t="s">
        <v>62</v>
      </c>
      <c r="D220" s="268" t="s">
        <v>53</v>
      </c>
      <c r="E220" s="268" t="s">
        <v>54</v>
      </c>
      <c r="F220" s="268" t="s">
        <v>63</v>
      </c>
      <c r="G220" s="72"/>
      <c r="H220" s="72"/>
      <c r="I220" s="72"/>
    </row>
    <row r="221" spans="1:9" x14ac:dyDescent="0.2">
      <c r="A221" s="249" t="s">
        <v>233</v>
      </c>
      <c r="B221" s="105"/>
      <c r="C221" s="112" t="s">
        <v>276</v>
      </c>
      <c r="D221" s="275"/>
      <c r="E221" s="283"/>
      <c r="F221" s="275"/>
      <c r="G221" s="72"/>
      <c r="H221" s="72"/>
      <c r="I221" s="72"/>
    </row>
    <row r="222" spans="1:9" x14ac:dyDescent="0.2">
      <c r="A222" s="116">
        <v>31</v>
      </c>
      <c r="B222" s="105"/>
      <c r="C222" s="117" t="s">
        <v>370</v>
      </c>
      <c r="D222" s="274"/>
      <c r="E222" s="278"/>
      <c r="F222" s="280"/>
      <c r="G222" s="151" t="str">
        <f>IF(F222="","",IF(F222=0,"«- Correct!","«- Try again!"))</f>
        <v/>
      </c>
      <c r="H222" s="72"/>
      <c r="I222" s="72"/>
    </row>
    <row r="223" spans="1:9" x14ac:dyDescent="0.2">
      <c r="A223" s="105"/>
      <c r="B223" s="250"/>
      <c r="C223" s="250"/>
      <c r="D223" s="212"/>
      <c r="E223" s="212"/>
      <c r="F223" s="212" t="str">
        <f>IF((D223-E223)=0," ",(D223-E223)+F222)</f>
        <v xml:space="preserve"> </v>
      </c>
      <c r="G223" s="72"/>
      <c r="H223" s="72"/>
      <c r="I223" s="72"/>
    </row>
    <row r="224" spans="1:9" x14ac:dyDescent="0.2">
      <c r="A224" s="337" t="s">
        <v>161</v>
      </c>
      <c r="B224" s="250"/>
      <c r="C224" s="105"/>
      <c r="D224" s="212"/>
      <c r="E224" s="266" t="s">
        <v>47</v>
      </c>
      <c r="F224" s="212">
        <v>415</v>
      </c>
      <c r="G224" s="72"/>
      <c r="H224" s="72"/>
      <c r="I224" s="72"/>
    </row>
    <row r="225" spans="1:9" x14ac:dyDescent="0.2">
      <c r="A225" s="105"/>
      <c r="B225" s="105"/>
      <c r="C225" s="267" t="s">
        <v>39</v>
      </c>
      <c r="D225" s="212"/>
      <c r="E225" s="212"/>
      <c r="F225" s="212"/>
      <c r="G225" s="72"/>
      <c r="H225" s="72"/>
      <c r="I225" s="72"/>
    </row>
    <row r="226" spans="1:9" x14ac:dyDescent="0.2">
      <c r="A226" s="108" t="s">
        <v>6</v>
      </c>
      <c r="B226" s="187" t="s">
        <v>61</v>
      </c>
      <c r="C226" s="187" t="s">
        <v>62</v>
      </c>
      <c r="D226" s="268" t="s">
        <v>53</v>
      </c>
      <c r="E226" s="268" t="s">
        <v>54</v>
      </c>
      <c r="F226" s="268" t="s">
        <v>63</v>
      </c>
      <c r="G226" s="72"/>
      <c r="H226" s="72"/>
      <c r="I226" s="72"/>
    </row>
    <row r="227" spans="1:9" x14ac:dyDescent="0.2">
      <c r="A227" s="251" t="s">
        <v>247</v>
      </c>
      <c r="B227" s="105"/>
      <c r="C227" s="112" t="s">
        <v>76</v>
      </c>
      <c r="D227" s="275"/>
      <c r="E227" s="283"/>
      <c r="F227" s="275"/>
      <c r="G227" s="72"/>
      <c r="H227" s="72"/>
      <c r="I227" s="72"/>
    </row>
    <row r="228" spans="1:9" x14ac:dyDescent="0.2">
      <c r="A228" s="116">
        <v>31</v>
      </c>
      <c r="B228" s="105"/>
      <c r="C228" s="117" t="s">
        <v>370</v>
      </c>
      <c r="D228" s="274"/>
      <c r="E228" s="278"/>
      <c r="F228" s="280"/>
      <c r="G228" s="151" t="str">
        <f>IF(F228="","",IF(F228=0,"«- Correct!","«- Try again!"))</f>
        <v/>
      </c>
      <c r="H228" s="72"/>
      <c r="I228" s="72"/>
    </row>
    <row r="229" spans="1:9" x14ac:dyDescent="0.2">
      <c r="A229" s="105"/>
      <c r="B229" s="105"/>
      <c r="C229" s="105"/>
      <c r="D229" s="212"/>
      <c r="E229" s="212"/>
      <c r="F229" s="212"/>
      <c r="G229" s="72"/>
      <c r="H229" s="72"/>
      <c r="I229" s="72"/>
    </row>
    <row r="230" spans="1:9" x14ac:dyDescent="0.2">
      <c r="A230" s="337" t="s">
        <v>371</v>
      </c>
      <c r="B230" s="105"/>
      <c r="C230" s="105"/>
      <c r="D230" s="212"/>
      <c r="E230" s="266" t="s">
        <v>47</v>
      </c>
      <c r="F230" s="212">
        <v>612</v>
      </c>
      <c r="G230" s="72"/>
      <c r="H230" s="72"/>
      <c r="I230" s="72"/>
    </row>
    <row r="231" spans="1:9" x14ac:dyDescent="0.2">
      <c r="A231" s="105"/>
      <c r="B231" s="105"/>
      <c r="C231" s="267" t="s">
        <v>39</v>
      </c>
      <c r="D231" s="212"/>
      <c r="E231" s="212"/>
      <c r="F231" s="212"/>
      <c r="G231" s="72"/>
      <c r="H231" s="72"/>
      <c r="I231" s="72"/>
    </row>
    <row r="232" spans="1:9" x14ac:dyDescent="0.2">
      <c r="A232" s="108" t="s">
        <v>6</v>
      </c>
      <c r="B232" s="187" t="s">
        <v>61</v>
      </c>
      <c r="C232" s="187" t="s">
        <v>62</v>
      </c>
      <c r="D232" s="268" t="s">
        <v>53</v>
      </c>
      <c r="E232" s="268" t="s">
        <v>54</v>
      </c>
      <c r="F232" s="268" t="s">
        <v>63</v>
      </c>
      <c r="G232" s="72"/>
      <c r="H232" s="72"/>
      <c r="I232" s="72"/>
    </row>
    <row r="233" spans="1:9" x14ac:dyDescent="0.2">
      <c r="A233" s="251" t="s">
        <v>247</v>
      </c>
      <c r="B233" s="250"/>
      <c r="C233" s="117" t="s">
        <v>339</v>
      </c>
      <c r="D233" s="275"/>
      <c r="E233" s="283"/>
      <c r="F233" s="275"/>
      <c r="G233" s="72"/>
      <c r="H233" s="72"/>
      <c r="I233" s="72"/>
    </row>
    <row r="234" spans="1:9" x14ac:dyDescent="0.2">
      <c r="A234" s="116">
        <v>31</v>
      </c>
      <c r="B234" s="250"/>
      <c r="C234" s="117" t="s">
        <v>370</v>
      </c>
      <c r="D234" s="274"/>
      <c r="E234" s="278"/>
      <c r="F234" s="280"/>
      <c r="G234" s="151" t="str">
        <f>IF(F234="","",IF(F234=0,"«- Correct!","«- Try again!"))</f>
        <v/>
      </c>
      <c r="H234" s="72"/>
      <c r="I234" s="72"/>
    </row>
    <row r="235" spans="1:9" x14ac:dyDescent="0.2">
      <c r="A235" s="105"/>
      <c r="B235" s="105"/>
      <c r="C235" s="105"/>
      <c r="D235" s="212"/>
      <c r="E235" s="212"/>
      <c r="F235" s="212"/>
      <c r="G235" s="72"/>
      <c r="H235" s="72"/>
      <c r="I235" s="72"/>
    </row>
    <row r="236" spans="1:9" x14ac:dyDescent="0.2">
      <c r="A236" s="337" t="s">
        <v>273</v>
      </c>
      <c r="B236" s="105"/>
      <c r="C236" s="105"/>
      <c r="D236" s="212"/>
      <c r="E236" s="266" t="s">
        <v>47</v>
      </c>
      <c r="F236" s="212">
        <v>613</v>
      </c>
      <c r="G236" s="72"/>
      <c r="H236" s="72"/>
      <c r="I236" s="72"/>
    </row>
    <row r="237" spans="1:9" x14ac:dyDescent="0.2">
      <c r="A237" s="105"/>
      <c r="B237" s="105"/>
      <c r="C237" s="267" t="s">
        <v>39</v>
      </c>
      <c r="D237" s="212"/>
      <c r="E237" s="212"/>
      <c r="F237" s="212"/>
      <c r="G237" s="72"/>
      <c r="H237" s="72"/>
      <c r="I237" s="72"/>
    </row>
    <row r="238" spans="1:9" x14ac:dyDescent="0.2">
      <c r="A238" s="108" t="s">
        <v>6</v>
      </c>
      <c r="B238" s="187" t="s">
        <v>61</v>
      </c>
      <c r="C238" s="187" t="s">
        <v>62</v>
      </c>
      <c r="D238" s="268" t="s">
        <v>53</v>
      </c>
      <c r="E238" s="268" t="s">
        <v>54</v>
      </c>
      <c r="F238" s="268" t="s">
        <v>63</v>
      </c>
      <c r="G238" s="72"/>
      <c r="H238" s="72"/>
      <c r="I238" s="72"/>
    </row>
    <row r="239" spans="1:9" x14ac:dyDescent="0.2">
      <c r="A239" s="251" t="s">
        <v>247</v>
      </c>
      <c r="B239" s="250"/>
      <c r="C239" s="117" t="s">
        <v>341</v>
      </c>
      <c r="D239" s="275"/>
      <c r="E239" s="283"/>
      <c r="F239" s="275"/>
      <c r="G239" s="72"/>
      <c r="H239" s="72"/>
      <c r="I239" s="72"/>
    </row>
    <row r="240" spans="1:9" x14ac:dyDescent="0.2">
      <c r="A240" s="116">
        <v>31</v>
      </c>
      <c r="B240" s="250"/>
      <c r="C240" s="117" t="s">
        <v>370</v>
      </c>
      <c r="D240" s="274"/>
      <c r="E240" s="278"/>
      <c r="F240" s="280"/>
      <c r="G240" s="151" t="str">
        <f>IF(F240="","",IF(F240=0,"«- Correct!","«- Try again!"))</f>
        <v/>
      </c>
      <c r="H240" s="72"/>
      <c r="I240" s="72"/>
    </row>
    <row r="241" spans="1:9" x14ac:dyDescent="0.2">
      <c r="A241" s="105"/>
      <c r="B241" s="105"/>
      <c r="C241" s="105"/>
      <c r="D241" s="212"/>
      <c r="E241" s="212"/>
      <c r="F241" s="212"/>
      <c r="G241" s="72"/>
      <c r="H241" s="72"/>
      <c r="I241" s="72"/>
    </row>
    <row r="242" spans="1:9" x14ac:dyDescent="0.2">
      <c r="A242" s="337" t="s">
        <v>292</v>
      </c>
      <c r="B242" s="105"/>
      <c r="C242" s="105"/>
      <c r="D242" s="212"/>
      <c r="E242" s="266" t="s">
        <v>47</v>
      </c>
      <c r="F242" s="212">
        <v>620</v>
      </c>
      <c r="G242" s="72"/>
      <c r="H242" s="72"/>
      <c r="I242" s="72"/>
    </row>
    <row r="243" spans="1:9" x14ac:dyDescent="0.2">
      <c r="A243" s="105"/>
      <c r="B243" s="105"/>
      <c r="C243" s="267" t="s">
        <v>39</v>
      </c>
      <c r="D243" s="212"/>
      <c r="E243" s="212"/>
      <c r="F243" s="212"/>
      <c r="G243" s="72"/>
      <c r="H243" s="72"/>
      <c r="I243" s="72"/>
    </row>
    <row r="244" spans="1:9" x14ac:dyDescent="0.2">
      <c r="A244" s="108" t="s">
        <v>6</v>
      </c>
      <c r="B244" s="187" t="s">
        <v>61</v>
      </c>
      <c r="C244" s="187" t="s">
        <v>62</v>
      </c>
      <c r="D244" s="268" t="s">
        <v>53</v>
      </c>
      <c r="E244" s="268" t="s">
        <v>54</v>
      </c>
      <c r="F244" s="268" t="s">
        <v>63</v>
      </c>
      <c r="G244" s="72"/>
      <c r="H244" s="72"/>
      <c r="I244" s="72"/>
    </row>
    <row r="245" spans="1:9" x14ac:dyDescent="0.2">
      <c r="A245" s="249" t="s">
        <v>372</v>
      </c>
      <c r="B245" s="250"/>
      <c r="C245" s="117" t="s">
        <v>373</v>
      </c>
      <c r="D245" s="274"/>
      <c r="E245" s="279"/>
      <c r="F245" s="274"/>
      <c r="G245" s="72"/>
      <c r="H245" s="72"/>
      <c r="I245" s="72"/>
    </row>
    <row r="246" spans="1:9" x14ac:dyDescent="0.2">
      <c r="A246" s="116">
        <v>30</v>
      </c>
      <c r="B246" s="250"/>
      <c r="C246" s="117" t="s">
        <v>375</v>
      </c>
      <c r="D246" s="222"/>
      <c r="E246" s="277"/>
      <c r="F246" s="281"/>
      <c r="G246" s="72"/>
      <c r="H246" s="72"/>
      <c r="I246" s="72"/>
    </row>
    <row r="247" spans="1:9" x14ac:dyDescent="0.2">
      <c r="A247" s="116">
        <v>31</v>
      </c>
      <c r="B247" s="250"/>
      <c r="C247" s="117" t="s">
        <v>370</v>
      </c>
      <c r="D247" s="274"/>
      <c r="E247" s="278"/>
      <c r="F247" s="280"/>
      <c r="G247" s="151" t="str">
        <f>IF(F247="","",IF(F247=0,"«- Correct!","«- Try again!"))</f>
        <v/>
      </c>
      <c r="H247" s="72"/>
      <c r="I247" s="72"/>
    </row>
    <row r="248" spans="1:9" x14ac:dyDescent="0.2">
      <c r="A248" s="105"/>
      <c r="B248" s="105"/>
      <c r="C248" s="105"/>
      <c r="D248" s="212"/>
      <c r="E248" s="212"/>
      <c r="F248" s="212" t="str">
        <f>IF((D248-E248)=0," ",(D248-E248)+F247)</f>
        <v xml:space="preserve"> </v>
      </c>
      <c r="G248" s="72"/>
      <c r="H248" s="72"/>
      <c r="I248" s="72"/>
    </row>
    <row r="249" spans="1:9" x14ac:dyDescent="0.2">
      <c r="A249" s="337" t="s">
        <v>162</v>
      </c>
      <c r="B249" s="105"/>
      <c r="C249" s="105"/>
      <c r="D249" s="212"/>
      <c r="E249" s="266" t="s">
        <v>47</v>
      </c>
      <c r="F249" s="212">
        <v>621</v>
      </c>
      <c r="G249" s="72"/>
      <c r="H249" s="72"/>
      <c r="I249" s="72"/>
    </row>
    <row r="250" spans="1:9" x14ac:dyDescent="0.2">
      <c r="A250" s="105"/>
      <c r="B250" s="105"/>
      <c r="C250" s="267" t="s">
        <v>39</v>
      </c>
      <c r="D250" s="212"/>
      <c r="E250" s="212"/>
      <c r="F250" s="212"/>
      <c r="G250" s="72"/>
      <c r="H250" s="72"/>
      <c r="I250" s="72"/>
    </row>
    <row r="251" spans="1:9" x14ac:dyDescent="0.2">
      <c r="A251" s="108" t="s">
        <v>6</v>
      </c>
      <c r="B251" s="187" t="s">
        <v>61</v>
      </c>
      <c r="C251" s="187" t="s">
        <v>62</v>
      </c>
      <c r="D251" s="268" t="s">
        <v>53</v>
      </c>
      <c r="E251" s="268" t="s">
        <v>54</v>
      </c>
      <c r="F251" s="268" t="s">
        <v>63</v>
      </c>
      <c r="G251" s="72"/>
      <c r="H251" s="72"/>
      <c r="I251" s="72"/>
    </row>
    <row r="252" spans="1:9" x14ac:dyDescent="0.2">
      <c r="A252" s="249" t="s">
        <v>372</v>
      </c>
      <c r="B252" s="250"/>
      <c r="C252" s="117" t="s">
        <v>373</v>
      </c>
      <c r="D252" s="274"/>
      <c r="E252" s="279"/>
      <c r="F252" s="274"/>
      <c r="G252" s="72"/>
      <c r="H252" s="72"/>
      <c r="I252" s="72"/>
    </row>
    <row r="253" spans="1:9" x14ac:dyDescent="0.2">
      <c r="A253" s="116">
        <v>30</v>
      </c>
      <c r="B253" s="250"/>
      <c r="C253" s="117" t="s">
        <v>375</v>
      </c>
      <c r="D253" s="222"/>
      <c r="E253" s="277"/>
      <c r="F253" s="281"/>
      <c r="G253" s="72"/>
      <c r="H253" s="72"/>
      <c r="I253" s="72"/>
    </row>
    <row r="254" spans="1:9" x14ac:dyDescent="0.2">
      <c r="A254" s="116">
        <v>31</v>
      </c>
      <c r="B254" s="250"/>
      <c r="C254" s="117" t="s">
        <v>370</v>
      </c>
      <c r="D254" s="274"/>
      <c r="E254" s="278"/>
      <c r="F254" s="280"/>
      <c r="G254" s="151" t="str">
        <f>IF(F254="","",IF(F254=0,"«- Correct!","«- Try again!"))</f>
        <v/>
      </c>
      <c r="H254" s="72"/>
      <c r="I254" s="72"/>
    </row>
    <row r="255" spans="1:9" x14ac:dyDescent="0.2">
      <c r="A255" s="105"/>
      <c r="B255" s="250"/>
      <c r="C255" s="250"/>
      <c r="D255" s="212"/>
      <c r="E255" s="212"/>
      <c r="F255" s="212"/>
      <c r="G255" s="72"/>
      <c r="H255" s="72"/>
      <c r="I255" s="72"/>
    </row>
    <row r="256" spans="1:9" x14ac:dyDescent="0.2">
      <c r="A256" s="337" t="s">
        <v>257</v>
      </c>
      <c r="B256" s="105"/>
      <c r="C256" s="105"/>
      <c r="D256" s="212"/>
      <c r="E256" s="266" t="s">
        <v>47</v>
      </c>
      <c r="F256" s="212">
        <v>637</v>
      </c>
      <c r="G256" s="72"/>
      <c r="H256" s="72"/>
      <c r="I256" s="72"/>
    </row>
    <row r="257" spans="1:9" x14ac:dyDescent="0.2">
      <c r="A257" s="105"/>
      <c r="B257" s="105"/>
      <c r="C257" s="267" t="s">
        <v>39</v>
      </c>
      <c r="D257" s="212"/>
      <c r="E257" s="212"/>
      <c r="F257" s="212"/>
      <c r="G257" s="72"/>
      <c r="H257" s="72"/>
      <c r="I257" s="72"/>
    </row>
    <row r="258" spans="1:9" x14ac:dyDescent="0.2">
      <c r="A258" s="108" t="s">
        <v>6</v>
      </c>
      <c r="B258" s="187" t="s">
        <v>61</v>
      </c>
      <c r="C258" s="187" t="s">
        <v>62</v>
      </c>
      <c r="D258" s="268" t="s">
        <v>53</v>
      </c>
      <c r="E258" s="268" t="s">
        <v>54</v>
      </c>
      <c r="F258" s="268" t="s">
        <v>63</v>
      </c>
      <c r="G258" s="72"/>
      <c r="H258" s="72"/>
      <c r="I258" s="72"/>
    </row>
    <row r="259" spans="1:9" x14ac:dyDescent="0.2">
      <c r="A259" s="251" t="s">
        <v>247</v>
      </c>
      <c r="B259" s="250"/>
      <c r="C259" s="117" t="s">
        <v>327</v>
      </c>
      <c r="D259" s="275"/>
      <c r="E259" s="283"/>
      <c r="F259" s="275"/>
      <c r="G259" s="72"/>
      <c r="H259" s="72"/>
      <c r="I259" s="72"/>
    </row>
    <row r="260" spans="1:9" x14ac:dyDescent="0.2">
      <c r="A260" s="116">
        <v>31</v>
      </c>
      <c r="B260" s="250"/>
      <c r="C260" s="117" t="s">
        <v>370</v>
      </c>
      <c r="D260" s="274"/>
      <c r="E260" s="278"/>
      <c r="F260" s="280"/>
      <c r="G260" s="151" t="str">
        <f>IF(F260="","",IF(F260=0,"«- Correct!","«- Try again!"))</f>
        <v/>
      </c>
      <c r="H260" s="72"/>
      <c r="I260" s="72"/>
    </row>
    <row r="261" spans="1:9" x14ac:dyDescent="0.2">
      <c r="A261" s="105"/>
      <c r="B261" s="105"/>
      <c r="C261" s="105"/>
      <c r="D261" s="265"/>
      <c r="E261" s="265"/>
      <c r="F261" s="265"/>
      <c r="G261" s="72"/>
      <c r="H261" s="72"/>
      <c r="I261" s="72"/>
    </row>
    <row r="262" spans="1:9" x14ac:dyDescent="0.2">
      <c r="A262" s="337" t="s">
        <v>385</v>
      </c>
      <c r="B262" s="105"/>
      <c r="C262" s="105"/>
      <c r="D262" s="212"/>
      <c r="E262" s="266" t="s">
        <v>47</v>
      </c>
      <c r="F262" s="212">
        <v>641</v>
      </c>
      <c r="G262" s="72"/>
      <c r="H262" s="72"/>
      <c r="I262" s="72"/>
    </row>
    <row r="263" spans="1:9" x14ac:dyDescent="0.2">
      <c r="A263" s="105"/>
      <c r="B263" s="105"/>
      <c r="C263" s="267" t="s">
        <v>39</v>
      </c>
      <c r="D263" s="212"/>
      <c r="E263" s="212"/>
      <c r="F263" s="212"/>
      <c r="G263" s="72"/>
      <c r="H263" s="72"/>
      <c r="I263" s="72"/>
    </row>
    <row r="264" spans="1:9" x14ac:dyDescent="0.2">
      <c r="A264" s="108" t="s">
        <v>6</v>
      </c>
      <c r="B264" s="187" t="s">
        <v>61</v>
      </c>
      <c r="C264" s="187" t="s">
        <v>62</v>
      </c>
      <c r="D264" s="268" t="s">
        <v>53</v>
      </c>
      <c r="E264" s="268" t="s">
        <v>54</v>
      </c>
      <c r="F264" s="268" t="s">
        <v>63</v>
      </c>
      <c r="G264" s="72"/>
      <c r="H264" s="72"/>
      <c r="I264" s="72"/>
    </row>
    <row r="265" spans="1:9" x14ac:dyDescent="0.2">
      <c r="A265" s="249" t="s">
        <v>280</v>
      </c>
      <c r="B265" s="250"/>
      <c r="C265" s="117" t="s">
        <v>388</v>
      </c>
      <c r="D265" s="275"/>
      <c r="E265" s="283"/>
      <c r="F265" s="275"/>
      <c r="G265" s="72"/>
      <c r="H265" s="72"/>
      <c r="I265" s="72"/>
    </row>
    <row r="266" spans="1:9" x14ac:dyDescent="0.2">
      <c r="A266" s="116">
        <v>31</v>
      </c>
      <c r="B266" s="250"/>
      <c r="C266" s="117" t="s">
        <v>370</v>
      </c>
      <c r="D266" s="274"/>
      <c r="E266" s="278"/>
      <c r="F266" s="280"/>
      <c r="G266" s="151" t="str">
        <f>IF(F266="","",IF(F266=0,"«- Correct!","«- Try again!"))</f>
        <v/>
      </c>
      <c r="H266" s="72"/>
      <c r="I266" s="72"/>
    </row>
    <row r="267" spans="1:9" x14ac:dyDescent="0.2">
      <c r="A267" s="105"/>
      <c r="B267" s="105"/>
      <c r="C267" s="105"/>
      <c r="D267" s="265"/>
      <c r="E267" s="265"/>
      <c r="F267" s="265"/>
      <c r="G267" s="72"/>
      <c r="H267" s="72"/>
      <c r="I267" s="72"/>
    </row>
    <row r="268" spans="1:9" x14ac:dyDescent="0.2">
      <c r="A268" s="337" t="s">
        <v>392</v>
      </c>
      <c r="B268" s="105"/>
      <c r="C268" s="105"/>
      <c r="D268" s="212"/>
      <c r="E268" s="266" t="s">
        <v>47</v>
      </c>
      <c r="F268" s="212">
        <v>642</v>
      </c>
      <c r="G268" s="72"/>
      <c r="H268" s="72"/>
      <c r="I268" s="72"/>
    </row>
    <row r="269" spans="1:9" x14ac:dyDescent="0.2">
      <c r="A269" s="105"/>
      <c r="B269" s="105"/>
      <c r="C269" s="267" t="s">
        <v>39</v>
      </c>
      <c r="D269" s="212"/>
      <c r="E269" s="212"/>
      <c r="F269" s="212"/>
      <c r="G269" s="72"/>
    </row>
    <row r="270" spans="1:9" x14ac:dyDescent="0.2">
      <c r="A270" s="108" t="s">
        <v>6</v>
      </c>
      <c r="B270" s="187" t="s">
        <v>61</v>
      </c>
      <c r="C270" s="187" t="s">
        <v>62</v>
      </c>
      <c r="D270" s="268" t="s">
        <v>53</v>
      </c>
      <c r="E270" s="268" t="s">
        <v>54</v>
      </c>
      <c r="F270" s="268" t="s">
        <v>63</v>
      </c>
      <c r="G270" s="72"/>
    </row>
    <row r="271" spans="1:9" x14ac:dyDescent="0.2">
      <c r="A271" s="249" t="s">
        <v>280</v>
      </c>
      <c r="B271" s="250"/>
      <c r="C271" s="117" t="s">
        <v>388</v>
      </c>
      <c r="D271" s="275"/>
      <c r="E271" s="283"/>
      <c r="F271" s="275"/>
      <c r="G271" s="72"/>
    </row>
    <row r="272" spans="1:9" x14ac:dyDescent="0.2">
      <c r="A272" s="116">
        <v>31</v>
      </c>
      <c r="B272" s="250"/>
      <c r="C272" s="117" t="s">
        <v>370</v>
      </c>
      <c r="D272" s="274"/>
      <c r="E272" s="278"/>
      <c r="F272" s="280"/>
      <c r="G272" s="151" t="str">
        <f>IF(F272="","",IF(F272=0,"«- Correct!","«- Try again!"))</f>
        <v/>
      </c>
    </row>
    <row r="273" spans="1:7" x14ac:dyDescent="0.2">
      <c r="A273" s="105"/>
      <c r="B273" s="105"/>
      <c r="C273" s="105"/>
      <c r="D273" s="265"/>
      <c r="E273" s="265"/>
      <c r="F273" s="265"/>
      <c r="G273" s="72"/>
    </row>
    <row r="274" spans="1:7" x14ac:dyDescent="0.2">
      <c r="A274" s="337" t="s">
        <v>267</v>
      </c>
      <c r="B274" s="105"/>
      <c r="C274" s="105"/>
      <c r="D274" s="212"/>
      <c r="E274" s="266" t="s">
        <v>47</v>
      </c>
      <c r="F274" s="212">
        <v>650</v>
      </c>
      <c r="G274" s="72"/>
    </row>
    <row r="275" spans="1:7" x14ac:dyDescent="0.2">
      <c r="A275" s="105"/>
      <c r="B275" s="105"/>
      <c r="C275" s="267" t="s">
        <v>39</v>
      </c>
      <c r="D275" s="212"/>
      <c r="E275" s="212"/>
      <c r="F275" s="212"/>
      <c r="G275" s="72"/>
    </row>
    <row r="276" spans="1:7" x14ac:dyDescent="0.2">
      <c r="A276" s="108" t="s">
        <v>6</v>
      </c>
      <c r="B276" s="187" t="s">
        <v>61</v>
      </c>
      <c r="C276" s="187" t="s">
        <v>62</v>
      </c>
      <c r="D276" s="268" t="s">
        <v>53</v>
      </c>
      <c r="E276" s="268" t="s">
        <v>54</v>
      </c>
      <c r="F276" s="268" t="s">
        <v>63</v>
      </c>
      <c r="G276" s="72"/>
    </row>
    <row r="277" spans="1:7" x14ac:dyDescent="0.2">
      <c r="A277" s="251" t="s">
        <v>247</v>
      </c>
      <c r="B277" s="250"/>
      <c r="C277" s="117" t="s">
        <v>312</v>
      </c>
      <c r="D277" s="275"/>
      <c r="E277" s="283"/>
      <c r="F277" s="275"/>
      <c r="G277" s="72"/>
    </row>
    <row r="278" spans="1:7" x14ac:dyDescent="0.2">
      <c r="A278" s="116">
        <v>31</v>
      </c>
      <c r="B278" s="250"/>
      <c r="C278" s="117" t="s">
        <v>370</v>
      </c>
      <c r="D278" s="274"/>
      <c r="E278" s="278"/>
      <c r="F278" s="280"/>
      <c r="G278" s="151" t="str">
        <f>IF(F278="","",IF(F278=0,"«- Correct!","«- Try again!"))</f>
        <v/>
      </c>
    </row>
    <row r="279" spans="1:7" x14ac:dyDescent="0.2">
      <c r="A279" s="105"/>
      <c r="B279" s="105"/>
      <c r="C279" s="105"/>
      <c r="D279" s="265"/>
      <c r="E279" s="265"/>
      <c r="F279" s="265"/>
      <c r="G279" s="72"/>
    </row>
    <row r="280" spans="1:7" x14ac:dyDescent="0.2">
      <c r="A280" s="337" t="s">
        <v>264</v>
      </c>
      <c r="B280" s="105"/>
      <c r="C280" s="105"/>
      <c r="D280" s="212"/>
      <c r="E280" s="266" t="s">
        <v>47</v>
      </c>
      <c r="F280" s="212">
        <v>651</v>
      </c>
      <c r="G280" s="72"/>
    </row>
    <row r="281" spans="1:7" x14ac:dyDescent="0.2">
      <c r="A281" s="105"/>
      <c r="B281" s="105"/>
      <c r="C281" s="267" t="s">
        <v>39</v>
      </c>
      <c r="D281" s="212"/>
      <c r="E281" s="212"/>
      <c r="F281" s="212"/>
      <c r="G281" s="72"/>
    </row>
    <row r="282" spans="1:7" x14ac:dyDescent="0.2">
      <c r="A282" s="108" t="s">
        <v>6</v>
      </c>
      <c r="B282" s="187" t="s">
        <v>61</v>
      </c>
      <c r="C282" s="187" t="s">
        <v>62</v>
      </c>
      <c r="D282" s="268" t="s">
        <v>53</v>
      </c>
      <c r="E282" s="268" t="s">
        <v>54</v>
      </c>
      <c r="F282" s="268" t="s">
        <v>63</v>
      </c>
      <c r="G282" s="72"/>
    </row>
    <row r="283" spans="1:7" x14ac:dyDescent="0.2">
      <c r="A283" s="251" t="s">
        <v>247</v>
      </c>
      <c r="B283" s="250"/>
      <c r="C283" s="117" t="s">
        <v>321</v>
      </c>
      <c r="D283" s="275"/>
      <c r="E283" s="283"/>
      <c r="F283" s="275"/>
      <c r="G283" s="72"/>
    </row>
    <row r="284" spans="1:7" x14ac:dyDescent="0.2">
      <c r="A284" s="116">
        <v>31</v>
      </c>
      <c r="B284" s="250"/>
      <c r="C284" s="117" t="s">
        <v>370</v>
      </c>
      <c r="D284" s="274"/>
      <c r="E284" s="278"/>
      <c r="F284" s="280"/>
      <c r="G284" s="151" t="str">
        <f>IF(F284="","",IF(F284=0,"«- Correct!","«- Try again!"))</f>
        <v/>
      </c>
    </row>
    <row r="285" spans="1:7" x14ac:dyDescent="0.2">
      <c r="A285" s="105"/>
      <c r="B285" s="105"/>
      <c r="C285" s="105"/>
      <c r="D285" s="265"/>
      <c r="E285" s="265"/>
      <c r="F285" s="265"/>
      <c r="G285" s="72"/>
    </row>
    <row r="286" spans="1:7" x14ac:dyDescent="0.2">
      <c r="A286" s="337" t="s">
        <v>141</v>
      </c>
      <c r="B286" s="105"/>
      <c r="C286" s="105"/>
      <c r="D286" s="212"/>
      <c r="E286" s="266" t="s">
        <v>47</v>
      </c>
      <c r="F286" s="212">
        <v>690</v>
      </c>
      <c r="G286" s="72"/>
    </row>
    <row r="287" spans="1:7" x14ac:dyDescent="0.2">
      <c r="A287" s="105"/>
      <c r="B287" s="105"/>
      <c r="C287" s="267" t="s">
        <v>39</v>
      </c>
      <c r="D287" s="212"/>
      <c r="E287" s="212"/>
      <c r="F287" s="212"/>
      <c r="G287" s="72"/>
    </row>
    <row r="288" spans="1:7" x14ac:dyDescent="0.2">
      <c r="A288" s="108" t="s">
        <v>6</v>
      </c>
      <c r="B288" s="187" t="s">
        <v>61</v>
      </c>
      <c r="C288" s="187" t="s">
        <v>62</v>
      </c>
      <c r="D288" s="268" t="s">
        <v>53</v>
      </c>
      <c r="E288" s="268" t="s">
        <v>54</v>
      </c>
      <c r="F288" s="268" t="s">
        <v>63</v>
      </c>
      <c r="G288" s="72"/>
    </row>
    <row r="289" spans="1:9" x14ac:dyDescent="0.2">
      <c r="A289" s="249" t="s">
        <v>239</v>
      </c>
      <c r="B289" s="250"/>
      <c r="C289" s="117" t="s">
        <v>399</v>
      </c>
      <c r="D289" s="275"/>
      <c r="E289" s="283"/>
      <c r="F289" s="275"/>
      <c r="G289" s="72"/>
    </row>
    <row r="290" spans="1:9" x14ac:dyDescent="0.2">
      <c r="A290" s="116">
        <v>31</v>
      </c>
      <c r="B290" s="250"/>
      <c r="C290" s="117" t="s">
        <v>370</v>
      </c>
      <c r="D290" s="274"/>
      <c r="E290" s="278"/>
      <c r="F290" s="280"/>
      <c r="G290" s="151" t="str">
        <f>IF(F290="","",IF(F290=0,"«- Correct!","«- Try again!"))</f>
        <v/>
      </c>
    </row>
    <row r="291" spans="1:9" x14ac:dyDescent="0.2">
      <c r="A291" s="105"/>
      <c r="B291" s="105"/>
      <c r="C291" s="105"/>
      <c r="D291" s="265"/>
      <c r="E291" s="265"/>
      <c r="F291" s="265"/>
      <c r="G291" s="72"/>
    </row>
    <row r="292" spans="1:9" x14ac:dyDescent="0.2">
      <c r="A292" s="337" t="s">
        <v>294</v>
      </c>
      <c r="B292" s="105"/>
      <c r="C292" s="105"/>
      <c r="D292" s="212"/>
      <c r="E292" s="266" t="s">
        <v>47</v>
      </c>
      <c r="F292" s="212">
        <v>901</v>
      </c>
      <c r="G292" s="72"/>
    </row>
    <row r="293" spans="1:9" x14ac:dyDescent="0.2">
      <c r="A293" s="105"/>
      <c r="B293" s="105"/>
      <c r="C293" s="267" t="s">
        <v>39</v>
      </c>
      <c r="D293" s="212"/>
      <c r="E293" s="212"/>
      <c r="F293" s="212"/>
      <c r="G293" s="72"/>
    </row>
    <row r="294" spans="1:9" x14ac:dyDescent="0.2">
      <c r="A294" s="108" t="s">
        <v>6</v>
      </c>
      <c r="B294" s="187" t="s">
        <v>61</v>
      </c>
      <c r="C294" s="187" t="s">
        <v>62</v>
      </c>
      <c r="D294" s="268" t="s">
        <v>53</v>
      </c>
      <c r="E294" s="268" t="s">
        <v>54</v>
      </c>
      <c r="F294" s="268" t="s">
        <v>63</v>
      </c>
      <c r="G294" s="72"/>
    </row>
    <row r="295" spans="1:9" x14ac:dyDescent="0.2">
      <c r="A295" s="251" t="s">
        <v>247</v>
      </c>
      <c r="B295" s="250"/>
      <c r="C295" s="117" t="s">
        <v>370</v>
      </c>
      <c r="D295" s="274"/>
      <c r="E295" s="279"/>
      <c r="F295" s="274"/>
      <c r="G295" s="72"/>
    </row>
    <row r="296" spans="1:9" x14ac:dyDescent="0.2">
      <c r="A296" s="116">
        <v>31</v>
      </c>
      <c r="B296" s="250"/>
      <c r="C296" s="117" t="s">
        <v>366</v>
      </c>
      <c r="D296" s="222"/>
      <c r="E296" s="277"/>
      <c r="F296" s="281"/>
      <c r="G296" s="72"/>
    </row>
    <row r="297" spans="1:9" x14ac:dyDescent="0.2">
      <c r="A297" s="116">
        <v>31</v>
      </c>
      <c r="B297" s="250"/>
      <c r="C297" s="117" t="s">
        <v>346</v>
      </c>
      <c r="D297" s="274"/>
      <c r="E297" s="278"/>
      <c r="F297" s="280"/>
      <c r="G297" s="151" t="str">
        <f>IF(F297="","",IF(F297=0,"«- Correct!","«- Try again!"))</f>
        <v/>
      </c>
    </row>
    <row r="298" spans="1:9" x14ac:dyDescent="0.2">
      <c r="C298"/>
      <c r="F298" s="72"/>
      <c r="G298" s="72"/>
    </row>
    <row r="299" spans="1:9" x14ac:dyDescent="0.2">
      <c r="C299"/>
      <c r="F299" s="72"/>
      <c r="G299" s="72"/>
      <c r="H299" s="72"/>
      <c r="I299" s="72"/>
    </row>
    <row r="300" spans="1:9" x14ac:dyDescent="0.2">
      <c r="A300" s="33" t="s">
        <v>457</v>
      </c>
      <c r="B300" s="45"/>
      <c r="C300" s="45"/>
      <c r="D300" s="88"/>
      <c r="E300" s="88"/>
      <c r="F300" s="45"/>
      <c r="G300" s="72"/>
      <c r="H300" s="72"/>
      <c r="I300" s="72"/>
    </row>
    <row r="301" spans="1:9" x14ac:dyDescent="0.2">
      <c r="A301" s="46" t="s">
        <v>5</v>
      </c>
      <c r="B301" s="45"/>
      <c r="C301" s="45"/>
      <c r="D301" s="88"/>
      <c r="E301" s="88"/>
      <c r="F301" s="45"/>
      <c r="G301" s="72"/>
      <c r="H301" s="72"/>
      <c r="I301" s="72"/>
    </row>
    <row r="302" spans="1:9" x14ac:dyDescent="0.2">
      <c r="A302" s="47"/>
      <c r="B302" s="47"/>
      <c r="C302" s="47"/>
      <c r="D302" s="89"/>
      <c r="E302" s="89"/>
      <c r="F302" s="47"/>
      <c r="G302" s="72"/>
      <c r="H302" s="72"/>
      <c r="I302" s="72"/>
    </row>
    <row r="303" spans="1:9" x14ac:dyDescent="0.2">
      <c r="A303" s="157" t="s">
        <v>471</v>
      </c>
      <c r="B303" s="47"/>
      <c r="C303" s="47"/>
      <c r="D303" s="89"/>
      <c r="E303" s="89"/>
      <c r="F303" s="47"/>
      <c r="G303" s="72"/>
      <c r="H303" s="72"/>
      <c r="I303" s="72"/>
    </row>
    <row r="304" spans="1:9" x14ac:dyDescent="0.2">
      <c r="A304" s="47"/>
      <c r="B304" s="47"/>
      <c r="C304" s="87" t="s">
        <v>39</v>
      </c>
      <c r="D304" s="89"/>
      <c r="E304" s="89"/>
      <c r="F304" s="47"/>
      <c r="G304" s="72"/>
      <c r="H304" s="72"/>
      <c r="I304" s="72"/>
    </row>
    <row r="305" spans="1:9" x14ac:dyDescent="0.2">
      <c r="A305" s="49" t="s">
        <v>6</v>
      </c>
      <c r="B305" s="60" t="s">
        <v>61</v>
      </c>
      <c r="C305" s="60" t="s">
        <v>62</v>
      </c>
      <c r="D305" s="90" t="s">
        <v>53</v>
      </c>
      <c r="E305" s="90" t="s">
        <v>54</v>
      </c>
      <c r="F305" s="60" t="s">
        <v>63</v>
      </c>
      <c r="G305" s="72"/>
      <c r="H305" s="72"/>
      <c r="I305" s="72"/>
    </row>
    <row r="306" spans="1:9" x14ac:dyDescent="0.2">
      <c r="A306" s="263" t="s">
        <v>239</v>
      </c>
      <c r="B306" s="47"/>
      <c r="C306" s="51" t="s">
        <v>240</v>
      </c>
      <c r="D306" s="61"/>
      <c r="E306" s="67"/>
      <c r="F306" s="61"/>
      <c r="G306" s="151" t="str">
        <f>IF(F306="","",IF(F306=14210,"«- Correct!","«- Try again!"))</f>
        <v/>
      </c>
      <c r="H306" s="72"/>
      <c r="I306" s="72"/>
    </row>
    <row r="307" spans="1:9" x14ac:dyDescent="0.2">
      <c r="A307" s="47"/>
      <c r="B307" s="47"/>
      <c r="C307" s="47"/>
      <c r="D307" s="52"/>
      <c r="E307" s="52"/>
      <c r="F307" s="52"/>
      <c r="G307" s="72"/>
      <c r="H307" s="72"/>
      <c r="I307" s="72"/>
    </row>
    <row r="308" spans="1:9" x14ac:dyDescent="0.2">
      <c r="A308" s="157" t="s">
        <v>460</v>
      </c>
      <c r="B308" s="47"/>
      <c r="C308" s="47"/>
      <c r="D308" s="52"/>
      <c r="E308" s="52"/>
      <c r="F308" s="52"/>
      <c r="G308" s="72"/>
      <c r="H308" s="72"/>
      <c r="I308" s="72"/>
    </row>
    <row r="309" spans="1:9" x14ac:dyDescent="0.2">
      <c r="A309" s="47"/>
      <c r="B309" s="47"/>
      <c r="C309" s="87" t="s">
        <v>39</v>
      </c>
      <c r="D309" s="52"/>
      <c r="E309" s="52"/>
      <c r="F309" s="52"/>
      <c r="G309" s="72"/>
      <c r="H309" s="72"/>
      <c r="I309" s="72"/>
    </row>
    <row r="310" spans="1:9" x14ac:dyDescent="0.2">
      <c r="A310" s="49" t="s">
        <v>6</v>
      </c>
      <c r="B310" s="60" t="s">
        <v>61</v>
      </c>
      <c r="C310" s="60" t="s">
        <v>62</v>
      </c>
      <c r="D310" s="60" t="s">
        <v>53</v>
      </c>
      <c r="E310" s="60" t="s">
        <v>54</v>
      </c>
      <c r="F310" s="60" t="s">
        <v>63</v>
      </c>
      <c r="G310" s="72"/>
      <c r="H310" s="72"/>
      <c r="I310" s="72"/>
    </row>
    <row r="311" spans="1:9" x14ac:dyDescent="0.2">
      <c r="A311" s="248" t="s">
        <v>233</v>
      </c>
      <c r="B311" s="47"/>
      <c r="C311" s="51" t="s">
        <v>253</v>
      </c>
      <c r="D311" s="61"/>
      <c r="E311" s="67"/>
      <c r="F311" s="61"/>
      <c r="G311" s="72"/>
      <c r="H311" s="72"/>
      <c r="I311" s="72"/>
    </row>
    <row r="312" spans="1:9" x14ac:dyDescent="0.2">
      <c r="A312" s="53">
        <v>11</v>
      </c>
      <c r="B312" s="47"/>
      <c r="C312" s="51" t="s">
        <v>254</v>
      </c>
      <c r="D312" s="64"/>
      <c r="E312" s="70"/>
      <c r="F312" s="64"/>
      <c r="G312" s="72"/>
      <c r="H312" s="72"/>
      <c r="I312" s="72"/>
    </row>
    <row r="313" spans="1:9" x14ac:dyDescent="0.2">
      <c r="A313" s="53">
        <v>16</v>
      </c>
      <c r="B313" s="47"/>
      <c r="C313" s="51" t="s">
        <v>258</v>
      </c>
      <c r="D313" s="61"/>
      <c r="E313" s="68"/>
      <c r="F313" s="61"/>
      <c r="G313" s="151" t="str">
        <f>IF(F313="","",IF(F313=3990,"«- Correct!","«- Try again!"))</f>
        <v/>
      </c>
      <c r="H313" s="72"/>
      <c r="I313" s="72"/>
    </row>
    <row r="314" spans="1:9" x14ac:dyDescent="0.2">
      <c r="A314" s="47"/>
      <c r="B314" s="47"/>
      <c r="C314" s="58"/>
      <c r="D314" s="52"/>
      <c r="E314" s="52"/>
      <c r="F314" s="52"/>
      <c r="G314" s="72"/>
      <c r="H314" s="72"/>
      <c r="I314" s="72"/>
    </row>
    <row r="315" spans="1:9" x14ac:dyDescent="0.2">
      <c r="A315" s="157" t="s">
        <v>461</v>
      </c>
      <c r="B315" s="47"/>
      <c r="C315" s="47"/>
      <c r="D315" s="52"/>
      <c r="E315" s="52"/>
      <c r="F315" s="52"/>
      <c r="G315" s="72"/>
      <c r="H315" s="72"/>
      <c r="I315" s="72"/>
    </row>
    <row r="316" spans="1:9" x14ac:dyDescent="0.2">
      <c r="A316" s="47"/>
      <c r="B316" s="47"/>
      <c r="C316" s="87" t="s">
        <v>39</v>
      </c>
      <c r="D316" s="52"/>
      <c r="E316" s="52"/>
      <c r="F316" s="52"/>
      <c r="G316" s="72"/>
      <c r="H316" s="72"/>
      <c r="I316" s="72"/>
    </row>
    <row r="317" spans="1:9" x14ac:dyDescent="0.2">
      <c r="A317" s="49" t="s">
        <v>6</v>
      </c>
      <c r="B317" s="60" t="s">
        <v>61</v>
      </c>
      <c r="C317" s="60" t="s">
        <v>62</v>
      </c>
      <c r="D317" s="60" t="s">
        <v>53</v>
      </c>
      <c r="E317" s="60" t="s">
        <v>54</v>
      </c>
      <c r="F317" s="60" t="s">
        <v>63</v>
      </c>
      <c r="G317" s="72"/>
      <c r="H317" s="72"/>
      <c r="I317" s="72"/>
    </row>
    <row r="318" spans="1:9" x14ac:dyDescent="0.2">
      <c r="A318" s="263" t="s">
        <v>221</v>
      </c>
      <c r="B318" s="47"/>
      <c r="C318" s="47"/>
      <c r="D318" s="61"/>
      <c r="E318" s="67"/>
      <c r="F318" s="61"/>
      <c r="G318" s="72"/>
      <c r="H318" s="72"/>
      <c r="I318" s="72"/>
    </row>
    <row r="319" spans="1:9" x14ac:dyDescent="0.2">
      <c r="A319" s="263" t="s">
        <v>233</v>
      </c>
      <c r="B319" s="47"/>
      <c r="C319" s="51" t="s">
        <v>276</v>
      </c>
      <c r="D319" s="64"/>
      <c r="E319" s="70"/>
      <c r="F319" s="64"/>
      <c r="G319" s="72"/>
      <c r="H319" s="72"/>
      <c r="I319" s="72"/>
    </row>
    <row r="320" spans="1:9" x14ac:dyDescent="0.2">
      <c r="A320" s="53">
        <v>5</v>
      </c>
      <c r="B320" s="47"/>
      <c r="C320" s="51" t="s">
        <v>281</v>
      </c>
      <c r="D320" s="61"/>
      <c r="E320" s="68"/>
      <c r="F320" s="61"/>
      <c r="G320" s="151" t="str">
        <f>IF(F320="","",IF(F320=0,"«- Correct!","«- Try again!"))</f>
        <v/>
      </c>
      <c r="H320" s="72"/>
      <c r="I320" s="72"/>
    </row>
    <row r="321" spans="1:9" x14ac:dyDescent="0.2">
      <c r="A321" s="47"/>
      <c r="B321" s="47"/>
      <c r="C321" s="47"/>
      <c r="D321" s="52"/>
      <c r="E321" s="52"/>
      <c r="F321" s="52" t="str">
        <f>IF((D321-E321)=0," ",(D321-E321)+#REF!)</f>
        <v xml:space="preserve"> </v>
      </c>
      <c r="G321" s="72"/>
      <c r="H321" s="72"/>
      <c r="I321" s="72"/>
    </row>
    <row r="322" spans="1:9" x14ac:dyDescent="0.2">
      <c r="A322" s="157" t="s">
        <v>469</v>
      </c>
      <c r="B322" s="47"/>
      <c r="C322" s="47"/>
      <c r="D322" s="52"/>
      <c r="E322" s="52"/>
      <c r="F322" s="52"/>
      <c r="G322" s="72"/>
      <c r="H322" s="72"/>
      <c r="I322" s="72"/>
    </row>
    <row r="323" spans="1:9" x14ac:dyDescent="0.2">
      <c r="A323" s="47"/>
      <c r="B323" s="47"/>
      <c r="C323" s="87" t="s">
        <v>39</v>
      </c>
      <c r="D323" s="52"/>
      <c r="E323" s="52"/>
      <c r="F323" s="52"/>
      <c r="G323" s="72"/>
      <c r="H323" s="72"/>
      <c r="I323" s="72"/>
    </row>
    <row r="324" spans="1:9" x14ac:dyDescent="0.2">
      <c r="A324" s="49" t="s">
        <v>6</v>
      </c>
      <c r="B324" s="60" t="s">
        <v>61</v>
      </c>
      <c r="C324" s="60" t="s">
        <v>62</v>
      </c>
      <c r="D324" s="60" t="s">
        <v>53</v>
      </c>
      <c r="E324" s="60" t="s">
        <v>54</v>
      </c>
      <c r="F324" s="60" t="s">
        <v>63</v>
      </c>
      <c r="G324" s="72"/>
      <c r="H324" s="72"/>
      <c r="I324" s="72"/>
    </row>
    <row r="325" spans="1:9" x14ac:dyDescent="0.2">
      <c r="A325" s="263" t="s">
        <v>266</v>
      </c>
      <c r="B325" s="47"/>
      <c r="C325" s="51" t="s">
        <v>297</v>
      </c>
      <c r="D325" s="63"/>
      <c r="E325" s="69"/>
      <c r="F325" s="63"/>
      <c r="G325" s="72"/>
      <c r="H325" s="72"/>
      <c r="I325" s="72"/>
    </row>
    <row r="326" spans="1:9" x14ac:dyDescent="0.2">
      <c r="A326" s="53">
        <v>30</v>
      </c>
      <c r="B326" s="47"/>
      <c r="C326" s="51" t="s">
        <v>299</v>
      </c>
      <c r="D326" s="61"/>
      <c r="E326" s="68"/>
      <c r="F326" s="61"/>
      <c r="G326" s="151" t="str">
        <f>IF(F326="","",IF(F326=0,"«- Correct!","«- Try again!"))</f>
        <v/>
      </c>
      <c r="H326" s="72"/>
      <c r="I326" s="72"/>
    </row>
    <row r="327" spans="1:9" x14ac:dyDescent="0.2">
      <c r="C327"/>
      <c r="F327" s="72"/>
      <c r="G327" s="72"/>
      <c r="H327" s="72"/>
      <c r="I327" s="72"/>
    </row>
    <row r="328" spans="1:9" x14ac:dyDescent="0.2">
      <c r="C328"/>
      <c r="F328" s="72"/>
      <c r="G328" s="72"/>
      <c r="H328" s="72"/>
      <c r="I328" s="72"/>
    </row>
    <row r="329" spans="1:9" x14ac:dyDescent="0.2">
      <c r="A329" s="33" t="s">
        <v>457</v>
      </c>
      <c r="B329" s="45"/>
      <c r="C329" s="45"/>
      <c r="D329" s="45"/>
      <c r="E329" s="45"/>
      <c r="F329" s="45"/>
      <c r="G329" s="72"/>
      <c r="H329" s="72"/>
      <c r="I329" s="72"/>
    </row>
    <row r="330" spans="1:9" x14ac:dyDescent="0.2">
      <c r="A330" s="46" t="s">
        <v>13</v>
      </c>
      <c r="B330" s="45"/>
      <c r="C330" s="45"/>
      <c r="D330" s="45"/>
      <c r="E330" s="45"/>
      <c r="F330" s="45"/>
      <c r="G330" s="72"/>
      <c r="H330" s="72"/>
      <c r="I330" s="72"/>
    </row>
    <row r="331" spans="1:9" x14ac:dyDescent="0.2">
      <c r="A331" s="47"/>
      <c r="B331" s="47"/>
      <c r="C331" s="47"/>
      <c r="D331" s="47"/>
      <c r="E331" s="47"/>
      <c r="F331" s="47"/>
      <c r="G331" s="72"/>
      <c r="H331" s="72"/>
      <c r="I331" s="72"/>
    </row>
    <row r="332" spans="1:9" x14ac:dyDescent="0.2">
      <c r="A332" s="157" t="s">
        <v>470</v>
      </c>
      <c r="B332" s="47"/>
      <c r="C332" s="47"/>
      <c r="D332" s="47"/>
      <c r="E332" s="47"/>
      <c r="F332" s="47"/>
      <c r="G332" s="72"/>
      <c r="H332" s="72"/>
      <c r="I332" s="72"/>
    </row>
    <row r="333" spans="1:9" x14ac:dyDescent="0.2">
      <c r="A333" s="47"/>
      <c r="B333" s="47"/>
      <c r="C333" s="87" t="s">
        <v>39</v>
      </c>
      <c r="D333" s="47"/>
      <c r="E333" s="47"/>
      <c r="F333" s="47"/>
      <c r="G333" s="72"/>
      <c r="H333" s="72"/>
      <c r="I333" s="72"/>
    </row>
    <row r="334" spans="1:9" x14ac:dyDescent="0.2">
      <c r="A334" s="49" t="s">
        <v>6</v>
      </c>
      <c r="B334" s="60" t="s">
        <v>61</v>
      </c>
      <c r="C334" s="60" t="s">
        <v>62</v>
      </c>
      <c r="D334" s="60" t="s">
        <v>53</v>
      </c>
      <c r="E334" s="60" t="s">
        <v>54</v>
      </c>
      <c r="F334" s="60" t="s">
        <v>63</v>
      </c>
      <c r="G334" s="72"/>
      <c r="H334" s="72"/>
      <c r="I334" s="72"/>
    </row>
    <row r="335" spans="1:9" x14ac:dyDescent="0.2">
      <c r="A335" s="263" t="s">
        <v>241</v>
      </c>
      <c r="B335" s="47"/>
      <c r="C335" s="47" t="s">
        <v>242</v>
      </c>
      <c r="D335" s="63"/>
      <c r="E335" s="69"/>
      <c r="F335" s="63"/>
      <c r="G335" s="72"/>
      <c r="H335" s="72"/>
      <c r="I335" s="72"/>
    </row>
    <row r="336" spans="1:9" x14ac:dyDescent="0.2">
      <c r="A336" s="50">
        <v>23</v>
      </c>
      <c r="B336" s="47"/>
      <c r="C336" s="51" t="s">
        <v>246</v>
      </c>
      <c r="D336" s="61"/>
      <c r="E336" s="68"/>
      <c r="F336" s="61"/>
      <c r="G336" s="151" t="str">
        <f>IF(F336="","",IF(F336=0,"«- Correct!","«- Try again!"))</f>
        <v/>
      </c>
      <c r="H336" s="72"/>
      <c r="I336" s="72"/>
    </row>
    <row r="337" spans="1:9" x14ac:dyDescent="0.2">
      <c r="A337" s="47"/>
      <c r="B337" s="47"/>
      <c r="C337" s="47"/>
      <c r="D337" s="52"/>
      <c r="E337" s="52"/>
      <c r="F337" s="52"/>
      <c r="G337" s="72"/>
      <c r="H337" s="72"/>
      <c r="I337" s="72"/>
    </row>
    <row r="338" spans="1:9" x14ac:dyDescent="0.2">
      <c r="A338" s="157" t="s">
        <v>468</v>
      </c>
      <c r="B338" s="47"/>
      <c r="C338" s="47"/>
      <c r="D338" s="52"/>
      <c r="E338" s="52"/>
      <c r="F338" s="52"/>
      <c r="G338" s="72"/>
      <c r="H338" s="72"/>
      <c r="I338" s="72"/>
    </row>
    <row r="339" spans="1:9" x14ac:dyDescent="0.2">
      <c r="A339" s="47"/>
      <c r="B339" s="47"/>
      <c r="C339" s="87" t="s">
        <v>39</v>
      </c>
      <c r="D339" s="52"/>
      <c r="E339" s="52"/>
      <c r="F339" s="52"/>
      <c r="G339" s="72"/>
      <c r="H339" s="72"/>
      <c r="I339" s="72"/>
    </row>
    <row r="340" spans="1:9" x14ac:dyDescent="0.2">
      <c r="A340" s="49" t="s">
        <v>6</v>
      </c>
      <c r="B340" s="60" t="s">
        <v>61</v>
      </c>
      <c r="C340" s="60" t="s">
        <v>62</v>
      </c>
      <c r="D340" s="60" t="s">
        <v>53</v>
      </c>
      <c r="E340" s="60" t="s">
        <v>54</v>
      </c>
      <c r="F340" s="60" t="s">
        <v>63</v>
      </c>
      <c r="G340" s="72"/>
      <c r="H340" s="72"/>
      <c r="I340" s="72"/>
    </row>
    <row r="341" spans="1:9" x14ac:dyDescent="0.2">
      <c r="A341" s="263" t="s">
        <v>255</v>
      </c>
      <c r="B341" s="47"/>
      <c r="C341" s="51" t="s">
        <v>256</v>
      </c>
      <c r="D341" s="63"/>
      <c r="E341" s="69"/>
      <c r="F341" s="63"/>
      <c r="G341" s="72"/>
      <c r="H341" s="72"/>
      <c r="I341" s="72"/>
    </row>
    <row r="342" spans="1:9" x14ac:dyDescent="0.2">
      <c r="A342" s="53">
        <v>19</v>
      </c>
      <c r="B342" s="47"/>
      <c r="C342" s="51" t="s">
        <v>259</v>
      </c>
      <c r="D342" s="61"/>
      <c r="E342" s="68"/>
      <c r="F342" s="61"/>
      <c r="G342" s="151" t="str">
        <f>IF(F342="","",IF(F342=0,"«- Correct!","«- Try again!"))</f>
        <v/>
      </c>
      <c r="H342" s="72"/>
      <c r="I342" s="72"/>
    </row>
    <row r="343" spans="1:9" x14ac:dyDescent="0.2">
      <c r="A343" s="58"/>
      <c r="B343" s="58"/>
      <c r="C343" s="58"/>
      <c r="D343" s="58"/>
      <c r="E343" s="58"/>
      <c r="F343" s="58"/>
      <c r="G343" s="72"/>
      <c r="H343" s="72"/>
      <c r="I343" s="72"/>
    </row>
    <row r="344" spans="1:9" x14ac:dyDescent="0.2">
      <c r="A344" s="157" t="s">
        <v>463</v>
      </c>
      <c r="B344" s="47"/>
      <c r="C344" s="47"/>
      <c r="D344" s="52"/>
      <c r="E344" s="52"/>
      <c r="F344" s="52"/>
      <c r="G344" s="72"/>
      <c r="H344" s="72"/>
      <c r="I344" s="72"/>
    </row>
    <row r="345" spans="1:9" x14ac:dyDescent="0.2">
      <c r="A345" s="47"/>
      <c r="B345" s="47"/>
      <c r="C345" s="87" t="s">
        <v>39</v>
      </c>
      <c r="D345" s="52"/>
      <c r="E345" s="52"/>
      <c r="F345" s="52"/>
      <c r="G345" s="72"/>
      <c r="H345" s="72"/>
      <c r="I345" s="72"/>
    </row>
    <row r="346" spans="1:9" x14ac:dyDescent="0.2">
      <c r="A346" s="49" t="s">
        <v>6</v>
      </c>
      <c r="B346" s="60" t="s">
        <v>61</v>
      </c>
      <c r="C346" s="60" t="s">
        <v>62</v>
      </c>
      <c r="D346" s="60" t="s">
        <v>53</v>
      </c>
      <c r="E346" s="60" t="s">
        <v>54</v>
      </c>
      <c r="F346" s="60" t="s">
        <v>63</v>
      </c>
      <c r="G346" s="72"/>
      <c r="H346" s="72"/>
      <c r="I346" s="72"/>
    </row>
    <row r="347" spans="1:9" x14ac:dyDescent="0.2">
      <c r="A347" s="263" t="s">
        <v>224</v>
      </c>
      <c r="B347" s="47"/>
      <c r="C347" s="51" t="s">
        <v>157</v>
      </c>
      <c r="D347" s="61"/>
      <c r="E347" s="67"/>
      <c r="F347" s="61"/>
      <c r="G347" s="72"/>
      <c r="H347" s="72"/>
      <c r="I347" s="72"/>
    </row>
    <row r="348" spans="1:9" x14ac:dyDescent="0.2">
      <c r="A348" s="263" t="s">
        <v>277</v>
      </c>
      <c r="B348" s="47"/>
      <c r="C348" s="51" t="s">
        <v>278</v>
      </c>
      <c r="D348" s="64"/>
      <c r="E348" s="70"/>
      <c r="F348" s="64"/>
      <c r="G348" s="72"/>
      <c r="H348" s="72"/>
      <c r="I348" s="72"/>
    </row>
    <row r="349" spans="1:9" x14ac:dyDescent="0.2">
      <c r="A349" s="53">
        <v>8</v>
      </c>
      <c r="B349" s="47"/>
      <c r="C349" s="51" t="s">
        <v>282</v>
      </c>
      <c r="D349" s="64"/>
      <c r="E349" s="70"/>
      <c r="F349" s="64"/>
      <c r="G349" s="72"/>
      <c r="H349" s="72"/>
      <c r="I349" s="72"/>
    </row>
    <row r="350" spans="1:9" x14ac:dyDescent="0.2">
      <c r="A350" s="47">
        <v>25</v>
      </c>
      <c r="B350" s="47"/>
      <c r="C350" s="47" t="s">
        <v>285</v>
      </c>
      <c r="D350" s="61"/>
      <c r="E350" s="68"/>
      <c r="F350" s="61"/>
      <c r="G350" s="151" t="str">
        <f>IF(F350="","",IF(F350=3080,"«- Correct!","«- Try again!"))</f>
        <v/>
      </c>
      <c r="H350" s="72"/>
      <c r="I350" s="72"/>
    </row>
    <row r="351" spans="1:9" x14ac:dyDescent="0.2">
      <c r="A351" s="47"/>
      <c r="B351" s="47"/>
      <c r="C351" s="47"/>
      <c r="D351" s="52"/>
      <c r="E351" s="52"/>
      <c r="F351" s="52"/>
      <c r="G351" s="72"/>
      <c r="H351" s="72"/>
      <c r="I351" s="72"/>
    </row>
    <row r="352" spans="1:9" x14ac:dyDescent="0.2">
      <c r="A352" s="157" t="s">
        <v>465</v>
      </c>
      <c r="B352" s="47"/>
      <c r="C352" s="47"/>
      <c r="D352" s="52"/>
      <c r="E352" s="52"/>
      <c r="F352" s="52"/>
      <c r="G352" s="72"/>
      <c r="H352" s="72"/>
      <c r="I352" s="72"/>
    </row>
    <row r="353" spans="1:10" x14ac:dyDescent="0.2">
      <c r="A353" s="47"/>
      <c r="B353" s="47"/>
      <c r="C353" s="87" t="s">
        <v>39</v>
      </c>
      <c r="D353" s="52"/>
      <c r="E353" s="52"/>
      <c r="F353" s="52"/>
      <c r="G353" s="72"/>
      <c r="H353" s="72"/>
      <c r="I353" s="72"/>
    </row>
    <row r="354" spans="1:10" x14ac:dyDescent="0.2">
      <c r="A354" s="49" t="s">
        <v>6</v>
      </c>
      <c r="B354" s="60" t="s">
        <v>61</v>
      </c>
      <c r="C354" s="60" t="s">
        <v>62</v>
      </c>
      <c r="D354" s="60" t="s">
        <v>53</v>
      </c>
      <c r="E354" s="60" t="s">
        <v>54</v>
      </c>
      <c r="F354" s="60" t="s">
        <v>63</v>
      </c>
      <c r="G354" s="72"/>
      <c r="H354" s="72"/>
      <c r="I354" s="72"/>
    </row>
    <row r="355" spans="1:10" x14ac:dyDescent="0.2">
      <c r="A355" s="263" t="s">
        <v>226</v>
      </c>
      <c r="B355" s="47"/>
      <c r="C355" s="51" t="s">
        <v>300</v>
      </c>
      <c r="D355" s="61"/>
      <c r="E355" s="67"/>
      <c r="F355" s="61"/>
      <c r="G355" s="72"/>
      <c r="H355" s="72"/>
      <c r="I355" s="72"/>
    </row>
    <row r="356" spans="1:10" x14ac:dyDescent="0.2">
      <c r="A356" s="53">
        <v>10</v>
      </c>
      <c r="B356" s="47"/>
      <c r="C356" s="51" t="s">
        <v>302</v>
      </c>
      <c r="D356" s="64"/>
      <c r="E356" s="70"/>
      <c r="F356" s="64"/>
      <c r="G356" s="72"/>
      <c r="H356" s="72"/>
      <c r="I356" s="72"/>
    </row>
    <row r="357" spans="1:10" x14ac:dyDescent="0.2">
      <c r="A357" s="53">
        <v>12</v>
      </c>
      <c r="B357" s="47"/>
      <c r="C357" s="51" t="s">
        <v>304</v>
      </c>
      <c r="D357" s="64"/>
      <c r="E357" s="70"/>
      <c r="F357" s="64"/>
      <c r="G357" s="72"/>
      <c r="H357" s="72"/>
      <c r="I357" s="72"/>
    </row>
    <row r="358" spans="1:10" x14ac:dyDescent="0.2">
      <c r="A358" s="53">
        <v>24</v>
      </c>
      <c r="B358" s="47"/>
      <c r="C358" s="51" t="s">
        <v>306</v>
      </c>
      <c r="D358" s="61"/>
      <c r="E358" s="68"/>
      <c r="F358" s="61"/>
      <c r="G358" s="151" t="str">
        <f>IF(F358="","",IF(F358=49979,"«- Correct!","«- Try again!"))</f>
        <v/>
      </c>
      <c r="H358" s="72"/>
      <c r="I358" s="72"/>
    </row>
    <row r="359" spans="1:10" x14ac:dyDescent="0.2">
      <c r="C359"/>
      <c r="F359" s="72"/>
      <c r="G359" s="72"/>
      <c r="H359" s="72"/>
      <c r="I359" s="72"/>
    </row>
    <row r="360" spans="1:10" x14ac:dyDescent="0.2">
      <c r="A360"/>
      <c r="B360"/>
      <c r="C360"/>
      <c r="F360"/>
    </row>
    <row r="361" spans="1:10" x14ac:dyDescent="0.2">
      <c r="A361" s="101" t="s">
        <v>457</v>
      </c>
      <c r="B361" s="102"/>
      <c r="C361" s="102"/>
      <c r="D361" s="102"/>
      <c r="E361" s="102"/>
      <c r="F361" s="102"/>
      <c r="G361" s="102"/>
      <c r="H361" s="102"/>
      <c r="I361" s="102"/>
      <c r="J361" s="35"/>
    </row>
    <row r="362" spans="1:10" x14ac:dyDescent="0.2">
      <c r="A362" s="260" t="s">
        <v>309</v>
      </c>
      <c r="B362" s="102"/>
      <c r="C362" s="102"/>
      <c r="D362" s="102"/>
      <c r="E362" s="102"/>
      <c r="F362" s="102"/>
      <c r="G362" s="102"/>
      <c r="H362" s="102"/>
      <c r="I362" s="102"/>
      <c r="J362" s="35"/>
    </row>
    <row r="363" spans="1:10" x14ac:dyDescent="0.2">
      <c r="A363" s="104" t="s">
        <v>482</v>
      </c>
      <c r="B363" s="102"/>
      <c r="C363" s="102"/>
      <c r="D363" s="102"/>
      <c r="E363" s="102"/>
      <c r="F363" s="102"/>
      <c r="G363" s="102"/>
      <c r="H363" s="102"/>
      <c r="I363" s="102"/>
      <c r="J363" s="35"/>
    </row>
    <row r="364" spans="1:10" x14ac:dyDescent="0.2">
      <c r="A364" s="102"/>
      <c r="B364" s="102"/>
      <c r="C364" s="102"/>
      <c r="D364" s="102"/>
      <c r="E364" s="102"/>
      <c r="F364" s="102"/>
      <c r="G364" s="102"/>
      <c r="H364" s="102"/>
      <c r="I364" s="102"/>
      <c r="J364" s="35"/>
    </row>
    <row r="365" spans="1:10" x14ac:dyDescent="0.2">
      <c r="A365" s="105"/>
      <c r="B365" s="35"/>
      <c r="C365" s="102"/>
      <c r="D365" s="102"/>
      <c r="E365" s="102"/>
      <c r="F365" s="102"/>
      <c r="G365" s="102"/>
      <c r="H365" s="102"/>
      <c r="I365" s="102" t="s">
        <v>317</v>
      </c>
      <c r="J365" s="102"/>
    </row>
    <row r="366" spans="1:10" x14ac:dyDescent="0.2">
      <c r="A366" s="105"/>
      <c r="B366" s="35"/>
      <c r="C366" s="102" t="s">
        <v>486</v>
      </c>
      <c r="D366" s="102"/>
      <c r="E366" s="35"/>
      <c r="F366" s="102"/>
      <c r="G366" s="261" t="s">
        <v>487</v>
      </c>
      <c r="H366" s="102"/>
      <c r="I366" s="102" t="s">
        <v>489</v>
      </c>
      <c r="J366" s="102"/>
    </row>
    <row r="367" spans="1:10" x14ac:dyDescent="0.2">
      <c r="A367" s="105"/>
      <c r="B367" s="35"/>
      <c r="C367" s="262" t="s">
        <v>18</v>
      </c>
      <c r="D367" s="110"/>
      <c r="E367" s="262" t="s">
        <v>316</v>
      </c>
      <c r="F367" s="110"/>
      <c r="G367" s="262" t="s">
        <v>488</v>
      </c>
      <c r="H367" s="110"/>
      <c r="I367" s="262" t="s">
        <v>490</v>
      </c>
      <c r="J367" s="110"/>
    </row>
    <row r="368" spans="1:10" x14ac:dyDescent="0.2">
      <c r="A368" s="187" t="s">
        <v>115</v>
      </c>
      <c r="B368" s="37"/>
      <c r="C368" s="187" t="s">
        <v>53</v>
      </c>
      <c r="D368" s="187" t="s">
        <v>54</v>
      </c>
      <c r="E368" s="187" t="s">
        <v>53</v>
      </c>
      <c r="F368" s="187" t="s">
        <v>54</v>
      </c>
      <c r="G368" s="187" t="s">
        <v>53</v>
      </c>
      <c r="H368" s="187" t="s">
        <v>54</v>
      </c>
      <c r="I368" s="187" t="s">
        <v>53</v>
      </c>
      <c r="J368" s="187" t="s">
        <v>54</v>
      </c>
    </row>
    <row r="369" spans="1:10" x14ac:dyDescent="0.2">
      <c r="A369" s="112" t="s">
        <v>46</v>
      </c>
      <c r="B369" s="35"/>
      <c r="C369" s="114"/>
      <c r="D369" s="127"/>
      <c r="E369" s="114"/>
      <c r="F369" s="127"/>
      <c r="G369" s="114"/>
      <c r="H369" s="127"/>
      <c r="I369" s="114"/>
      <c r="J369" s="128"/>
    </row>
    <row r="370" spans="1:10" x14ac:dyDescent="0.2">
      <c r="A370" s="112" t="s">
        <v>70</v>
      </c>
      <c r="B370" s="35"/>
      <c r="C370" s="118"/>
      <c r="D370" s="129"/>
      <c r="E370" s="118"/>
      <c r="F370" s="129"/>
      <c r="G370" s="118"/>
      <c r="H370" s="129"/>
      <c r="I370" s="118"/>
      <c r="J370" s="130"/>
    </row>
    <row r="371" spans="1:10" x14ac:dyDescent="0.2">
      <c r="A371" s="112" t="s">
        <v>77</v>
      </c>
      <c r="B371" s="35"/>
      <c r="C371" s="118"/>
      <c r="D371" s="129"/>
      <c r="E371" s="118"/>
      <c r="F371" s="129"/>
      <c r="G371" s="118"/>
      <c r="H371" s="129"/>
      <c r="I371" s="118"/>
      <c r="J371" s="130"/>
    </row>
    <row r="372" spans="1:10" x14ac:dyDescent="0.2">
      <c r="A372" s="112" t="s">
        <v>83</v>
      </c>
      <c r="B372" s="35"/>
      <c r="C372" s="118"/>
      <c r="D372" s="129"/>
      <c r="E372" s="118"/>
      <c r="F372" s="129"/>
      <c r="G372" s="118"/>
      <c r="H372" s="129"/>
      <c r="I372" s="118"/>
      <c r="J372" s="130"/>
    </row>
    <row r="373" spans="1:10" x14ac:dyDescent="0.2">
      <c r="A373" s="112" t="s">
        <v>87</v>
      </c>
      <c r="B373" s="35"/>
      <c r="C373" s="118"/>
      <c r="D373" s="129"/>
      <c r="E373" s="118"/>
      <c r="F373" s="129"/>
      <c r="G373" s="118"/>
      <c r="H373" s="129"/>
      <c r="I373" s="118"/>
      <c r="J373" s="130"/>
    </row>
    <row r="374" spans="1:10" x14ac:dyDescent="0.2">
      <c r="A374" s="112" t="s">
        <v>322</v>
      </c>
      <c r="B374" s="35"/>
      <c r="C374" s="118"/>
      <c r="D374" s="129"/>
      <c r="E374" s="118"/>
      <c r="F374" s="129"/>
      <c r="G374" s="118"/>
      <c r="H374" s="129"/>
      <c r="I374" s="118"/>
      <c r="J374" s="130"/>
    </row>
    <row r="375" spans="1:10" x14ac:dyDescent="0.2">
      <c r="A375" s="112" t="s">
        <v>199</v>
      </c>
      <c r="B375" s="35"/>
      <c r="C375" s="118"/>
      <c r="D375" s="129"/>
      <c r="E375" s="118"/>
      <c r="F375" s="129"/>
      <c r="G375" s="118"/>
      <c r="H375" s="129"/>
      <c r="I375" s="118"/>
      <c r="J375" s="130"/>
    </row>
    <row r="376" spans="1:10" x14ac:dyDescent="0.2">
      <c r="A376" s="112" t="s">
        <v>323</v>
      </c>
      <c r="B376" s="35"/>
      <c r="C376" s="118"/>
      <c r="D376" s="129"/>
      <c r="E376" s="118"/>
      <c r="F376" s="129"/>
      <c r="G376" s="118"/>
      <c r="H376" s="129"/>
      <c r="I376" s="118"/>
      <c r="J376" s="130"/>
    </row>
    <row r="377" spans="1:10" x14ac:dyDescent="0.2">
      <c r="A377" s="112" t="s">
        <v>90</v>
      </c>
      <c r="B377" s="35"/>
      <c r="C377" s="118"/>
      <c r="D377" s="129"/>
      <c r="E377" s="118"/>
      <c r="F377" s="320"/>
      <c r="G377" s="118"/>
      <c r="H377" s="129"/>
      <c r="I377" s="118"/>
      <c r="J377" s="130"/>
    </row>
    <row r="378" spans="1:10" x14ac:dyDescent="0.2">
      <c r="A378" s="112" t="s">
        <v>325</v>
      </c>
      <c r="B378" s="35"/>
      <c r="C378" s="118"/>
      <c r="D378" s="129"/>
      <c r="E378" s="118"/>
      <c r="F378" s="129"/>
      <c r="G378" s="118"/>
      <c r="H378" s="129"/>
      <c r="I378" s="118"/>
      <c r="J378" s="130"/>
    </row>
    <row r="379" spans="1:10" x14ac:dyDescent="0.2">
      <c r="A379" s="112" t="s">
        <v>95</v>
      </c>
      <c r="B379" s="35"/>
      <c r="C379" s="118"/>
      <c r="D379" s="129"/>
      <c r="E379" s="118"/>
      <c r="F379" s="129"/>
      <c r="G379" s="118"/>
      <c r="H379" s="129"/>
      <c r="I379" s="118"/>
      <c r="J379" s="130"/>
    </row>
    <row r="380" spans="1:10" x14ac:dyDescent="0.2">
      <c r="A380" s="112" t="s">
        <v>484</v>
      </c>
      <c r="B380" s="35"/>
      <c r="C380" s="118"/>
      <c r="D380" s="129"/>
      <c r="E380" s="118"/>
      <c r="F380" s="129"/>
      <c r="G380" s="118"/>
      <c r="H380" s="129"/>
      <c r="I380" s="118"/>
      <c r="J380" s="130"/>
    </row>
    <row r="381" spans="1:10" x14ac:dyDescent="0.2">
      <c r="A381" s="112" t="s">
        <v>474</v>
      </c>
      <c r="B381" s="35"/>
      <c r="C381" s="118"/>
      <c r="D381" s="129"/>
      <c r="E381" s="118"/>
      <c r="F381" s="129"/>
      <c r="G381" s="118"/>
      <c r="H381" s="129"/>
      <c r="I381" s="118"/>
      <c r="J381" s="130"/>
    </row>
    <row r="382" spans="1:10" x14ac:dyDescent="0.2">
      <c r="A382" s="112" t="s">
        <v>41</v>
      </c>
      <c r="B382" s="35"/>
      <c r="C382" s="118"/>
      <c r="D382" s="129"/>
      <c r="E382" s="118"/>
      <c r="F382" s="129"/>
      <c r="G382" s="118"/>
      <c r="H382" s="129"/>
      <c r="I382" s="118"/>
      <c r="J382" s="130"/>
    </row>
    <row r="383" spans="1:10" x14ac:dyDescent="0.2">
      <c r="A383" s="112" t="s">
        <v>114</v>
      </c>
      <c r="B383" s="35"/>
      <c r="C383" s="118"/>
      <c r="D383" s="129"/>
      <c r="E383" s="118"/>
      <c r="F383" s="129"/>
      <c r="G383" s="118"/>
      <c r="H383" s="129"/>
      <c r="I383" s="118"/>
      <c r="J383" s="130"/>
    </row>
    <row r="384" spans="1:10" x14ac:dyDescent="0.2">
      <c r="A384" s="112" t="s">
        <v>108</v>
      </c>
      <c r="B384" s="35"/>
      <c r="C384" s="118"/>
      <c r="D384" s="129"/>
      <c r="E384" s="118"/>
      <c r="F384" s="129"/>
      <c r="G384" s="118"/>
      <c r="H384" s="129"/>
      <c r="I384" s="118"/>
      <c r="J384" s="130"/>
    </row>
    <row r="385" spans="1:10" x14ac:dyDescent="0.2">
      <c r="A385" s="112" t="s">
        <v>174</v>
      </c>
      <c r="B385" s="35"/>
      <c r="C385" s="118"/>
      <c r="D385" s="129"/>
      <c r="E385" s="118"/>
      <c r="F385" s="129"/>
      <c r="G385" s="118"/>
      <c r="H385" s="129"/>
      <c r="I385" s="118"/>
      <c r="J385" s="130"/>
    </row>
    <row r="386" spans="1:10" x14ac:dyDescent="0.2">
      <c r="A386" s="112" t="s">
        <v>328</v>
      </c>
      <c r="B386" s="35"/>
      <c r="C386" s="118"/>
      <c r="D386" s="129"/>
      <c r="E386" s="118"/>
      <c r="F386" s="129"/>
      <c r="G386" s="118"/>
      <c r="H386" s="129"/>
      <c r="I386" s="118"/>
      <c r="J386" s="130"/>
    </row>
    <row r="387" spans="1:10" x14ac:dyDescent="0.2">
      <c r="A387" s="112" t="s">
        <v>329</v>
      </c>
      <c r="B387" s="35"/>
      <c r="C387" s="118"/>
      <c r="D387" s="129"/>
      <c r="E387" s="118"/>
      <c r="F387" s="129"/>
      <c r="G387" s="118"/>
      <c r="H387" s="129"/>
      <c r="I387" s="118"/>
      <c r="J387" s="130"/>
    </row>
    <row r="388" spans="1:10" x14ac:dyDescent="0.2">
      <c r="A388" s="112" t="s">
        <v>330</v>
      </c>
      <c r="B388" s="35"/>
      <c r="C388" s="118"/>
      <c r="D388" s="129"/>
      <c r="E388" s="118"/>
      <c r="F388" s="129"/>
      <c r="G388" s="118"/>
      <c r="H388" s="129"/>
      <c r="I388" s="118"/>
      <c r="J388" s="130"/>
    </row>
    <row r="389" spans="1:10" x14ac:dyDescent="0.2">
      <c r="A389" s="112" t="s">
        <v>123</v>
      </c>
      <c r="B389" s="35"/>
      <c r="C389" s="118"/>
      <c r="D389" s="129"/>
      <c r="E389" s="118"/>
      <c r="F389" s="129"/>
      <c r="G389" s="118"/>
      <c r="H389" s="129"/>
      <c r="I389" s="118"/>
      <c r="J389" s="130"/>
    </row>
    <row r="390" spans="1:10" x14ac:dyDescent="0.2">
      <c r="A390" s="112" t="s">
        <v>331</v>
      </c>
      <c r="B390" s="35"/>
      <c r="C390" s="118"/>
      <c r="D390" s="129"/>
      <c r="E390" s="118"/>
      <c r="F390" s="129"/>
      <c r="G390" s="118"/>
      <c r="H390" s="129"/>
      <c r="I390" s="118"/>
      <c r="J390" s="130"/>
    </row>
    <row r="391" spans="1:10" x14ac:dyDescent="0.2">
      <c r="A391" s="112" t="s">
        <v>333</v>
      </c>
      <c r="B391" s="35"/>
      <c r="C391" s="118"/>
      <c r="D391" s="129"/>
      <c r="E391" s="118"/>
      <c r="F391" s="129"/>
      <c r="G391" s="118"/>
      <c r="H391" s="129"/>
      <c r="I391" s="118"/>
      <c r="J391" s="130"/>
    </row>
    <row r="392" spans="1:10" x14ac:dyDescent="0.2">
      <c r="A392" s="112" t="s">
        <v>334</v>
      </c>
      <c r="B392" s="35"/>
      <c r="C392" s="118"/>
      <c r="D392" s="129"/>
      <c r="E392" s="118"/>
      <c r="F392" s="129"/>
      <c r="G392" s="118"/>
      <c r="H392" s="129"/>
      <c r="I392" s="118"/>
      <c r="J392" s="130"/>
    </row>
    <row r="393" spans="1:10" x14ac:dyDescent="0.2">
      <c r="A393" s="112" t="s">
        <v>337</v>
      </c>
      <c r="B393" s="35"/>
      <c r="C393" s="118"/>
      <c r="D393" s="129"/>
      <c r="E393" s="118"/>
      <c r="F393" s="129"/>
      <c r="G393" s="118"/>
      <c r="H393" s="129"/>
      <c r="I393" s="118"/>
      <c r="J393" s="130"/>
    </row>
    <row r="394" spans="1:10" x14ac:dyDescent="0.2">
      <c r="A394" s="112" t="s">
        <v>338</v>
      </c>
      <c r="B394" s="35"/>
      <c r="C394" s="118"/>
      <c r="D394" s="129"/>
      <c r="E394" s="118"/>
      <c r="F394" s="129"/>
      <c r="G394" s="118"/>
      <c r="H394" s="129"/>
      <c r="I394" s="118"/>
      <c r="J394" s="130"/>
    </row>
    <row r="395" spans="1:10" x14ac:dyDescent="0.2">
      <c r="A395" s="112" t="s">
        <v>133</v>
      </c>
      <c r="B395" s="35"/>
      <c r="C395" s="121"/>
      <c r="D395" s="131"/>
      <c r="E395" s="121"/>
      <c r="F395" s="131"/>
      <c r="G395" s="121"/>
      <c r="H395" s="131"/>
      <c r="I395" s="121"/>
      <c r="J395" s="132"/>
    </row>
    <row r="396" spans="1:10" ht="13.5" thickBot="1" x14ac:dyDescent="0.25">
      <c r="A396" s="105" t="s">
        <v>88</v>
      </c>
      <c r="B396" s="35"/>
      <c r="C396" s="123"/>
      <c r="D396" s="133"/>
      <c r="E396" s="123"/>
      <c r="F396" s="133"/>
      <c r="G396" s="322"/>
      <c r="H396" s="321"/>
      <c r="I396" s="114"/>
      <c r="J396" s="322"/>
    </row>
    <row r="397" spans="1:10" ht="13.5" thickTop="1" x14ac:dyDescent="0.2">
      <c r="A397" s="112" t="s">
        <v>499</v>
      </c>
      <c r="B397" s="35"/>
      <c r="C397" s="324" t="str">
        <f>IF(C396="","",IF(C396=545020,"Correct!","Try again!"))</f>
        <v/>
      </c>
      <c r="D397" s="324" t="str">
        <f>IF(D396="","",IF(D396=545020,"Correct!","Try again!"))</f>
        <v/>
      </c>
      <c r="E397" s="324" t="str">
        <f>IF(E396="","",IF(E396=2407,"Correct!","Try again!"))</f>
        <v/>
      </c>
      <c r="F397" s="324" t="str">
        <f>IF(F396="","",IF(F396=2407,"Correct!","Try again!"))</f>
        <v/>
      </c>
      <c r="G397" s="121"/>
      <c r="H397" s="180"/>
      <c r="I397" s="180"/>
      <c r="J397" s="121"/>
    </row>
    <row r="398" spans="1:10" ht="13.5" thickBot="1" x14ac:dyDescent="0.25">
      <c r="A398" s="105" t="s">
        <v>88</v>
      </c>
      <c r="B398" s="35"/>
      <c r="C398" s="250"/>
      <c r="D398" s="250"/>
      <c r="E398" s="250"/>
      <c r="F398" s="250"/>
      <c r="G398" s="123"/>
      <c r="H398" s="185"/>
      <c r="I398" s="185"/>
      <c r="J398" s="123"/>
    </row>
    <row r="399" spans="1:10" ht="13.5" thickTop="1" x14ac:dyDescent="0.2">
      <c r="A399" s="216"/>
      <c r="B399" s="218"/>
      <c r="C399" s="323"/>
      <c r="D399" s="323"/>
      <c r="E399" s="323"/>
      <c r="F399" s="323"/>
      <c r="G399" s="72" t="str">
        <f>IF(G398="","",IF(G398=156422,"Correct!","Try again!"))</f>
        <v/>
      </c>
      <c r="H399" s="72" t="str">
        <f>IF(H398="","",IF(H398=156422,"Correct!","Try again!"))</f>
        <v/>
      </c>
      <c r="I399" s="72" t="str">
        <f>IF(I398="","",IF(I398=421141,"Correct!","Try again!"))</f>
        <v/>
      </c>
      <c r="J399" s="72" t="str">
        <f>IF(J398="","",IF(J398=421141,"Correct!","Try again!"))</f>
        <v/>
      </c>
    </row>
    <row r="400" spans="1:10" x14ac:dyDescent="0.2">
      <c r="H400" s="4"/>
      <c r="I400" s="4"/>
    </row>
    <row r="401" spans="1:5" x14ac:dyDescent="0.2">
      <c r="A401" s="33" t="s">
        <v>457</v>
      </c>
      <c r="B401" s="45"/>
      <c r="C401" s="45"/>
      <c r="D401" s="45"/>
      <c r="E401" s="45"/>
    </row>
    <row r="402" spans="1:5" x14ac:dyDescent="0.2">
      <c r="A402" s="46" t="s">
        <v>222</v>
      </c>
      <c r="B402" s="45"/>
      <c r="C402" s="45"/>
      <c r="D402" s="45"/>
      <c r="E402" s="45"/>
    </row>
    <row r="403" spans="1:5" x14ac:dyDescent="0.2">
      <c r="A403" s="46" t="s">
        <v>482</v>
      </c>
      <c r="B403" s="45"/>
      <c r="C403" s="45"/>
      <c r="D403" s="45"/>
      <c r="E403" s="270"/>
    </row>
    <row r="404" spans="1:5" x14ac:dyDescent="0.2">
      <c r="A404" s="47"/>
      <c r="B404" s="47"/>
      <c r="C404" s="47"/>
      <c r="D404" s="47"/>
      <c r="E404" s="58"/>
    </row>
    <row r="405" spans="1:5" x14ac:dyDescent="0.2">
      <c r="A405" s="51" t="s">
        <v>342</v>
      </c>
      <c r="B405" s="52"/>
      <c r="C405" s="52"/>
      <c r="D405" s="52"/>
      <c r="E405" s="58"/>
    </row>
    <row r="406" spans="1:5" x14ac:dyDescent="0.2">
      <c r="A406" s="51" t="s">
        <v>343</v>
      </c>
      <c r="B406" s="52"/>
      <c r="C406" s="35"/>
      <c r="D406" s="210"/>
      <c r="E406" s="325"/>
    </row>
    <row r="407" spans="1:5" x14ac:dyDescent="0.2">
      <c r="A407" s="51" t="s">
        <v>344</v>
      </c>
      <c r="B407" s="52"/>
      <c r="C407" s="35"/>
      <c r="D407" s="331"/>
      <c r="E407" s="210"/>
    </row>
    <row r="408" spans="1:5" x14ac:dyDescent="0.2">
      <c r="A408" s="51" t="s">
        <v>345</v>
      </c>
      <c r="B408" s="52"/>
      <c r="C408" s="35"/>
      <c r="D408" s="326"/>
      <c r="E408" s="332"/>
    </row>
    <row r="409" spans="1:5" x14ac:dyDescent="0.2">
      <c r="A409" s="51" t="s">
        <v>501</v>
      </c>
      <c r="B409" s="52"/>
      <c r="C409" s="35"/>
      <c r="D409" s="210"/>
      <c r="E409" s="330"/>
    </row>
    <row r="410" spans="1:5" x14ac:dyDescent="0.2">
      <c r="A410" s="51" t="s">
        <v>348</v>
      </c>
      <c r="B410" s="52"/>
      <c r="C410" s="35"/>
      <c r="D410" s="210"/>
      <c r="E410" s="326"/>
    </row>
    <row r="411" spans="1:5" x14ac:dyDescent="0.2">
      <c r="A411" s="51" t="s">
        <v>349</v>
      </c>
      <c r="B411" s="52"/>
      <c r="C411" s="35"/>
      <c r="D411" s="210"/>
      <c r="E411" s="325"/>
    </row>
    <row r="412" spans="1:5" x14ac:dyDescent="0.2">
      <c r="A412" s="51" t="s">
        <v>350</v>
      </c>
      <c r="B412" s="52"/>
      <c r="C412" s="35"/>
      <c r="D412" s="210"/>
      <c r="E412" s="210"/>
    </row>
    <row r="413" spans="1:5" x14ac:dyDescent="0.2">
      <c r="A413" s="51" t="s">
        <v>351</v>
      </c>
      <c r="B413" s="52"/>
      <c r="C413" s="35"/>
      <c r="D413" s="210"/>
      <c r="E413" s="210"/>
    </row>
    <row r="414" spans="1:5" x14ac:dyDescent="0.2">
      <c r="A414" s="51" t="s">
        <v>352</v>
      </c>
      <c r="B414" s="52"/>
      <c r="C414" s="35"/>
      <c r="D414" s="325"/>
      <c r="E414" s="210"/>
    </row>
    <row r="415" spans="1:5" x14ac:dyDescent="0.2">
      <c r="A415" s="51" t="s">
        <v>353</v>
      </c>
      <c r="B415" s="52"/>
      <c r="C415" s="35"/>
      <c r="D415" s="329"/>
      <c r="E415" s="210"/>
    </row>
    <row r="416" spans="1:5" x14ac:dyDescent="0.2">
      <c r="A416" s="51" t="s">
        <v>356</v>
      </c>
      <c r="B416" s="52"/>
      <c r="C416" s="35"/>
      <c r="D416" s="329"/>
      <c r="E416" s="210"/>
    </row>
    <row r="417" spans="1:5" x14ac:dyDescent="0.2">
      <c r="A417" s="51" t="s">
        <v>357</v>
      </c>
      <c r="B417" s="52"/>
      <c r="C417" s="35"/>
      <c r="D417" s="326"/>
      <c r="E417" s="210"/>
    </row>
    <row r="418" spans="1:5" x14ac:dyDescent="0.2">
      <c r="A418" s="51" t="s">
        <v>358</v>
      </c>
      <c r="B418" s="52"/>
      <c r="C418" s="35"/>
      <c r="D418" s="210"/>
      <c r="E418" s="325"/>
    </row>
    <row r="419" spans="1:5" x14ac:dyDescent="0.2">
      <c r="A419" s="51" t="s">
        <v>359</v>
      </c>
      <c r="B419" s="52"/>
      <c r="C419" s="35"/>
      <c r="D419" s="210"/>
      <c r="E419" s="210"/>
    </row>
    <row r="420" spans="1:5" x14ac:dyDescent="0.2">
      <c r="A420" s="51" t="s">
        <v>360</v>
      </c>
      <c r="B420" s="52"/>
      <c r="C420" s="35"/>
      <c r="D420" s="325"/>
      <c r="E420" s="210"/>
    </row>
    <row r="421" spans="1:5" x14ac:dyDescent="0.2">
      <c r="A421" s="51" t="s">
        <v>361</v>
      </c>
      <c r="B421" s="52"/>
      <c r="C421" s="35"/>
      <c r="D421" s="329"/>
      <c r="E421" s="210"/>
    </row>
    <row r="422" spans="1:5" x14ac:dyDescent="0.2">
      <c r="A422" s="51" t="s">
        <v>362</v>
      </c>
      <c r="B422" s="52"/>
      <c r="C422" s="35"/>
      <c r="D422" s="329"/>
      <c r="E422" s="210"/>
    </row>
    <row r="423" spans="1:5" x14ac:dyDescent="0.2">
      <c r="A423" s="51" t="s">
        <v>363</v>
      </c>
      <c r="B423" s="52"/>
      <c r="C423" s="35"/>
      <c r="D423" s="329"/>
      <c r="E423" s="210"/>
    </row>
    <row r="424" spans="1:5" x14ac:dyDescent="0.2">
      <c r="A424" s="51" t="s">
        <v>364</v>
      </c>
      <c r="B424" s="52"/>
      <c r="C424" s="35"/>
      <c r="D424" s="329"/>
      <c r="E424" s="210"/>
    </row>
    <row r="425" spans="1:5" x14ac:dyDescent="0.2">
      <c r="A425" s="51" t="s">
        <v>365</v>
      </c>
      <c r="B425" s="52"/>
      <c r="C425" s="35"/>
      <c r="D425" s="326"/>
      <c r="E425" s="210"/>
    </row>
    <row r="426" spans="1:5" x14ac:dyDescent="0.2">
      <c r="A426" s="51" t="s">
        <v>367</v>
      </c>
      <c r="B426" s="52"/>
      <c r="C426" s="35"/>
      <c r="D426" s="210"/>
      <c r="E426" s="326"/>
    </row>
    <row r="427" spans="1:5" x14ac:dyDescent="0.2">
      <c r="A427" s="51" t="s">
        <v>368</v>
      </c>
      <c r="B427" s="52"/>
      <c r="C427" s="35"/>
      <c r="D427" s="210"/>
      <c r="E427" s="326"/>
    </row>
    <row r="428" spans="1:5" ht="13.5" thickBot="1" x14ac:dyDescent="0.25">
      <c r="A428" s="51" t="s">
        <v>499</v>
      </c>
      <c r="B428" s="52"/>
      <c r="C428" s="35"/>
      <c r="D428" s="210"/>
      <c r="E428" s="327"/>
    </row>
    <row r="429" spans="1:5" ht="13.5" thickTop="1" x14ac:dyDescent="0.2">
      <c r="A429"/>
      <c r="B429"/>
      <c r="C429" s="12"/>
      <c r="D429" s="12"/>
      <c r="E429" s="72" t="str">
        <f>IF(E428="","",IF(E428=31647,"Correct!","Try again!"))</f>
        <v/>
      </c>
    </row>
    <row r="430" spans="1:5" x14ac:dyDescent="0.2">
      <c r="B430"/>
      <c r="C430" s="12"/>
      <c r="D430" s="12"/>
    </row>
    <row r="431" spans="1:5" x14ac:dyDescent="0.2">
      <c r="A431" s="33" t="s">
        <v>457</v>
      </c>
      <c r="B431" s="45"/>
      <c r="C431" s="45"/>
      <c r="D431" s="34"/>
    </row>
    <row r="432" spans="1:5" x14ac:dyDescent="0.2">
      <c r="A432" s="46" t="s">
        <v>374</v>
      </c>
      <c r="B432" s="45"/>
      <c r="C432" s="45"/>
      <c r="D432" s="34"/>
    </row>
    <row r="433" spans="1:5" x14ac:dyDescent="0.2">
      <c r="A433" s="46" t="s">
        <v>482</v>
      </c>
      <c r="B433" s="45"/>
      <c r="C433" s="45"/>
      <c r="D433" s="34"/>
    </row>
    <row r="434" spans="1:5" x14ac:dyDescent="0.2">
      <c r="A434" s="47"/>
      <c r="B434" s="47"/>
      <c r="C434" s="47"/>
      <c r="D434" s="35"/>
    </row>
    <row r="435" spans="1:5" x14ac:dyDescent="0.2">
      <c r="A435" s="51" t="s">
        <v>502</v>
      </c>
      <c r="B435" s="271"/>
      <c r="C435" s="35"/>
      <c r="D435" s="334"/>
    </row>
    <row r="436" spans="1:5" x14ac:dyDescent="0.2">
      <c r="A436" s="51" t="s">
        <v>500</v>
      </c>
      <c r="B436" s="89"/>
      <c r="C436" s="35"/>
      <c r="D436" s="62"/>
    </row>
    <row r="437" spans="1:5" x14ac:dyDescent="0.2">
      <c r="A437" s="51" t="s">
        <v>376</v>
      </c>
      <c r="B437" s="271"/>
      <c r="C437" s="35"/>
      <c r="D437" s="334"/>
    </row>
    <row r="438" spans="1:5" x14ac:dyDescent="0.2">
      <c r="A438" s="51" t="s">
        <v>377</v>
      </c>
      <c r="B438" s="89"/>
      <c r="C438" s="35"/>
      <c r="D438" s="62"/>
    </row>
    <row r="439" spans="1:5" ht="13.5" thickBot="1" x14ac:dyDescent="0.25">
      <c r="A439" s="51" t="s">
        <v>503</v>
      </c>
      <c r="B439" s="271"/>
      <c r="C439" s="35"/>
      <c r="D439" s="166"/>
    </row>
    <row r="440" spans="1:5" ht="13.5" thickTop="1" x14ac:dyDescent="0.2">
      <c r="A440" s="12"/>
      <c r="B440" s="12"/>
      <c r="C440" s="12"/>
      <c r="D440" s="72" t="str">
        <f>IF(D439="","",IF(D439=332732,"Correct!","Try again!"))</f>
        <v/>
      </c>
    </row>
    <row r="442" spans="1:5" x14ac:dyDescent="0.2">
      <c r="A442" s="33" t="s">
        <v>457</v>
      </c>
      <c r="B442" s="45"/>
      <c r="C442" s="45"/>
      <c r="D442" s="45"/>
      <c r="E442" s="34"/>
    </row>
    <row r="443" spans="1:5" x14ac:dyDescent="0.2">
      <c r="A443" s="46" t="s">
        <v>317</v>
      </c>
      <c r="B443" s="45"/>
      <c r="C443" s="45"/>
      <c r="D443" s="45"/>
      <c r="E443" s="34"/>
    </row>
    <row r="444" spans="1:5" x14ac:dyDescent="0.2">
      <c r="A444" s="272">
        <v>38503</v>
      </c>
      <c r="B444" s="45"/>
      <c r="C444" s="45"/>
      <c r="D444" s="45"/>
      <c r="E444" s="34"/>
    </row>
    <row r="445" spans="1:5" x14ac:dyDescent="0.2">
      <c r="A445" s="47"/>
      <c r="B445" s="47"/>
      <c r="C445" s="47"/>
      <c r="D445" s="47"/>
      <c r="E445" s="35"/>
    </row>
    <row r="446" spans="1:5" x14ac:dyDescent="0.2">
      <c r="A446" s="33" t="s">
        <v>378</v>
      </c>
      <c r="B446" s="45"/>
      <c r="C446" s="45"/>
      <c r="D446" s="45"/>
      <c r="E446" s="34"/>
    </row>
    <row r="447" spans="1:5" x14ac:dyDescent="0.2">
      <c r="A447" s="51" t="s">
        <v>379</v>
      </c>
      <c r="B447" s="52"/>
      <c r="C447" s="52"/>
      <c r="D447" s="52"/>
      <c r="E447" s="35"/>
    </row>
    <row r="448" spans="1:5" x14ac:dyDescent="0.2">
      <c r="A448" s="51" t="s">
        <v>380</v>
      </c>
      <c r="B448" s="35"/>
      <c r="C448" s="35"/>
      <c r="D448" s="333"/>
      <c r="E448" s="52"/>
    </row>
    <row r="449" spans="1:6" x14ac:dyDescent="0.2">
      <c r="A449" s="51" t="s">
        <v>381</v>
      </c>
      <c r="B449" s="35"/>
      <c r="C449" s="35"/>
      <c r="D449" s="329"/>
      <c r="E449" s="52"/>
    </row>
    <row r="450" spans="1:6" x14ac:dyDescent="0.2">
      <c r="A450" s="51" t="s">
        <v>382</v>
      </c>
      <c r="B450" s="35"/>
      <c r="C450" s="35"/>
      <c r="D450" s="329"/>
      <c r="E450" s="52"/>
    </row>
    <row r="451" spans="1:6" x14ac:dyDescent="0.2">
      <c r="A451" s="51" t="s">
        <v>383</v>
      </c>
      <c r="B451" s="35"/>
      <c r="C451" s="35"/>
      <c r="D451" s="329"/>
      <c r="E451" s="52"/>
    </row>
    <row r="452" spans="1:6" x14ac:dyDescent="0.2">
      <c r="A452" s="51" t="s">
        <v>384</v>
      </c>
      <c r="B452" s="35"/>
      <c r="C452" s="35"/>
      <c r="D452" s="329"/>
      <c r="E452" s="52"/>
    </row>
    <row r="453" spans="1:6" x14ac:dyDescent="0.2">
      <c r="A453" s="51" t="s">
        <v>386</v>
      </c>
      <c r="B453" s="35"/>
      <c r="C453" s="35"/>
      <c r="D453" s="326"/>
      <c r="E453" s="52"/>
    </row>
    <row r="454" spans="1:6" x14ac:dyDescent="0.2">
      <c r="A454" s="51" t="s">
        <v>387</v>
      </c>
      <c r="B454" s="35"/>
      <c r="C454" s="35"/>
      <c r="D454" s="52"/>
      <c r="E454" s="333"/>
      <c r="F454" s="151" t="str">
        <f>IF(E454="","",IF(E454=349531,"«- Correct!","«- Try again!"))</f>
        <v/>
      </c>
    </row>
    <row r="455" spans="1:6" x14ac:dyDescent="0.2">
      <c r="A455" s="51" t="s">
        <v>504</v>
      </c>
      <c r="B455" s="35"/>
      <c r="C455" s="35"/>
      <c r="D455" s="52"/>
      <c r="E455" s="52"/>
    </row>
    <row r="456" spans="1:6" x14ac:dyDescent="0.2">
      <c r="A456" s="51" t="s">
        <v>389</v>
      </c>
      <c r="B456" s="35"/>
      <c r="C456" s="35"/>
      <c r="D456" s="328"/>
      <c r="E456" s="52"/>
    </row>
    <row r="457" spans="1:6" x14ac:dyDescent="0.2">
      <c r="A457" s="51" t="s">
        <v>390</v>
      </c>
      <c r="B457" s="35"/>
      <c r="C457" s="35"/>
      <c r="D457" s="62"/>
      <c r="E457" s="335"/>
      <c r="F457" s="151" t="str">
        <f>IF(E457="","",IF(E457=15463,"«- Correct!","«- Try again!"))</f>
        <v/>
      </c>
    </row>
    <row r="458" spans="1:6" x14ac:dyDescent="0.2">
      <c r="A458" s="51" t="s">
        <v>391</v>
      </c>
      <c r="B458" s="35"/>
      <c r="C458" s="35"/>
      <c r="D458" s="328"/>
      <c r="E458" s="52"/>
    </row>
    <row r="459" spans="1:6" x14ac:dyDescent="0.2">
      <c r="A459" s="51" t="s">
        <v>390</v>
      </c>
      <c r="B459" s="35"/>
      <c r="C459" s="35"/>
      <c r="D459" s="62"/>
      <c r="E459" s="66"/>
      <c r="F459" s="151" t="str">
        <f>IF(E459="","",IF(E459=20797,"«- Correct!","«- Try again!"))</f>
        <v/>
      </c>
    </row>
    <row r="460" spans="1:6" x14ac:dyDescent="0.2">
      <c r="A460" s="51" t="s">
        <v>505</v>
      </c>
      <c r="B460" s="35"/>
      <c r="C460" s="35"/>
      <c r="D460" s="52"/>
      <c r="E460" s="62"/>
      <c r="F460" s="151" t="str">
        <f>IF(E460="","",IF(E460=36260,"«- Correct!","«- Try again!"))</f>
        <v/>
      </c>
    </row>
    <row r="461" spans="1:6" ht="13.5" thickBot="1" x14ac:dyDescent="0.25">
      <c r="A461" s="51" t="s">
        <v>393</v>
      </c>
      <c r="B461" s="35"/>
      <c r="C461" s="35"/>
      <c r="D461" s="52"/>
      <c r="E461" s="166"/>
      <c r="F461" s="151" t="str">
        <f>IF(E461="","",IF(E461=385791,"«- Correct!","«- Try again!"))</f>
        <v/>
      </c>
    </row>
    <row r="462" spans="1:6" ht="13.5" thickTop="1" x14ac:dyDescent="0.2">
      <c r="A462" s="47"/>
      <c r="B462" s="35"/>
      <c r="C462" s="35"/>
      <c r="D462" s="52"/>
      <c r="E462" s="52"/>
    </row>
    <row r="463" spans="1:6" x14ac:dyDescent="0.2">
      <c r="A463" s="33" t="s">
        <v>394</v>
      </c>
      <c r="B463" s="34"/>
      <c r="C463" s="34"/>
      <c r="D463" s="270"/>
      <c r="E463" s="270"/>
    </row>
    <row r="464" spans="1:6" x14ac:dyDescent="0.2">
      <c r="A464" s="51" t="s">
        <v>395</v>
      </c>
      <c r="B464" s="35"/>
      <c r="C464" s="35"/>
      <c r="D464" s="52"/>
      <c r="E464" s="52"/>
    </row>
    <row r="465" spans="1:6" x14ac:dyDescent="0.2">
      <c r="A465" s="51" t="s">
        <v>396</v>
      </c>
      <c r="B465" s="35"/>
      <c r="C465" s="35"/>
      <c r="D465" s="52"/>
      <c r="E465" s="333"/>
      <c r="F465" s="151" t="str">
        <f>IF(E465="","",IF(E465=53059,"«- Correct!","«- Try again!"))</f>
        <v/>
      </c>
    </row>
    <row r="466" spans="1:6" x14ac:dyDescent="0.2">
      <c r="A466" s="47"/>
      <c r="B466" s="35"/>
      <c r="C466" s="35"/>
      <c r="D466" s="52"/>
      <c r="E466" s="52"/>
    </row>
    <row r="467" spans="1:6" x14ac:dyDescent="0.2">
      <c r="A467" s="33" t="s">
        <v>397</v>
      </c>
      <c r="B467" s="34"/>
      <c r="C467" s="34"/>
      <c r="D467" s="270"/>
      <c r="E467" s="270"/>
    </row>
    <row r="468" spans="1:6" x14ac:dyDescent="0.2">
      <c r="A468" s="51" t="s">
        <v>481</v>
      </c>
      <c r="B468" s="35"/>
      <c r="C468" s="35"/>
      <c r="D468" s="52"/>
      <c r="E468" s="62"/>
      <c r="F468" s="151" t="str">
        <f>IF(E468="","",IF(E468=332732,"«- Correct!","«- Try again!"))</f>
        <v/>
      </c>
    </row>
    <row r="469" spans="1:6" ht="13.5" thickBot="1" x14ac:dyDescent="0.25">
      <c r="A469" s="51" t="s">
        <v>398</v>
      </c>
      <c r="B469" s="35"/>
      <c r="C469" s="35"/>
      <c r="D469" s="52"/>
      <c r="E469" s="166"/>
      <c r="F469" s="151" t="str">
        <f>IF(E469="","",IF(E469=385791,"«- Correct!","«- Try again!"))</f>
        <v/>
      </c>
    </row>
    <row r="470" spans="1:6" ht="13.5" thickTop="1" x14ac:dyDescent="0.2"/>
    <row r="472" spans="1:6" x14ac:dyDescent="0.2">
      <c r="A472" s="33" t="s">
        <v>457</v>
      </c>
      <c r="B472" s="45"/>
      <c r="C472" s="45"/>
      <c r="D472" s="34"/>
    </row>
    <row r="473" spans="1:6" x14ac:dyDescent="0.2">
      <c r="A473" s="46" t="s">
        <v>326</v>
      </c>
      <c r="B473" s="45"/>
      <c r="C473" s="45"/>
      <c r="D473" s="34"/>
    </row>
    <row r="474" spans="1:6" x14ac:dyDescent="0.2">
      <c r="A474" s="272">
        <v>38503</v>
      </c>
      <c r="B474" s="45"/>
      <c r="C474" s="45"/>
      <c r="D474" s="34"/>
    </row>
    <row r="475" spans="1:6" x14ac:dyDescent="0.2">
      <c r="A475" s="47"/>
      <c r="B475" s="47"/>
      <c r="C475" s="47"/>
      <c r="D475" s="35"/>
    </row>
    <row r="476" spans="1:6" x14ac:dyDescent="0.2">
      <c r="A476" s="47"/>
      <c r="B476" s="35"/>
      <c r="C476" s="49" t="s">
        <v>53</v>
      </c>
      <c r="D476" s="49" t="s">
        <v>54</v>
      </c>
    </row>
    <row r="477" spans="1:6" x14ac:dyDescent="0.2">
      <c r="A477" s="51" t="s">
        <v>46</v>
      </c>
      <c r="B477" s="35"/>
      <c r="C477" s="333"/>
      <c r="D477" s="52"/>
    </row>
    <row r="478" spans="1:6" x14ac:dyDescent="0.2">
      <c r="A478" s="51" t="s">
        <v>70</v>
      </c>
      <c r="B478" s="35"/>
      <c r="C478" s="64"/>
      <c r="D478" s="52"/>
    </row>
    <row r="479" spans="1:6" x14ac:dyDescent="0.2">
      <c r="A479" s="51" t="s">
        <v>77</v>
      </c>
      <c r="B479" s="35"/>
      <c r="C479" s="64"/>
      <c r="D479" s="52"/>
    </row>
    <row r="480" spans="1:6" x14ac:dyDescent="0.2">
      <c r="A480" s="51" t="s">
        <v>83</v>
      </c>
      <c r="B480" s="35"/>
      <c r="C480" s="64"/>
      <c r="D480" s="52"/>
    </row>
    <row r="481" spans="1:4" x14ac:dyDescent="0.2">
      <c r="A481" s="51" t="s">
        <v>87</v>
      </c>
      <c r="B481" s="35"/>
      <c r="C481" s="64"/>
      <c r="D481" s="52"/>
    </row>
    <row r="482" spans="1:4" x14ac:dyDescent="0.2">
      <c r="A482" s="51" t="s">
        <v>322</v>
      </c>
      <c r="B482" s="35"/>
      <c r="C482" s="64"/>
      <c r="D482" s="52"/>
    </row>
    <row r="483" spans="1:4" x14ac:dyDescent="0.2">
      <c r="A483" s="51" t="s">
        <v>199</v>
      </c>
      <c r="B483" s="35"/>
      <c r="C483" s="61"/>
      <c r="D483" s="52"/>
    </row>
    <row r="484" spans="1:4" x14ac:dyDescent="0.2">
      <c r="A484" s="51" t="s">
        <v>332</v>
      </c>
      <c r="B484" s="35"/>
      <c r="C484" s="52"/>
      <c r="D484" s="333"/>
    </row>
    <row r="485" spans="1:4" x14ac:dyDescent="0.2">
      <c r="A485" s="51" t="s">
        <v>90</v>
      </c>
      <c r="B485" s="35"/>
      <c r="C485" s="61"/>
      <c r="D485" s="52"/>
    </row>
    <row r="486" spans="1:4" x14ac:dyDescent="0.2">
      <c r="A486" s="51" t="s">
        <v>335</v>
      </c>
      <c r="B486" s="35"/>
      <c r="C486" s="52"/>
      <c r="D486" s="61"/>
    </row>
    <row r="487" spans="1:4" x14ac:dyDescent="0.2">
      <c r="A487" s="51" t="s">
        <v>95</v>
      </c>
      <c r="B487" s="35"/>
      <c r="C487" s="52"/>
      <c r="D487" s="64"/>
    </row>
    <row r="488" spans="1:4" x14ac:dyDescent="0.2">
      <c r="A488" s="51" t="s">
        <v>481</v>
      </c>
      <c r="B488" s="35"/>
      <c r="C488" s="55"/>
      <c r="D488" s="62"/>
    </row>
    <row r="489" spans="1:4" ht="13.5" thickBot="1" x14ac:dyDescent="0.25">
      <c r="A489" s="51" t="s">
        <v>88</v>
      </c>
      <c r="B489" s="35"/>
      <c r="C489" s="166"/>
      <c r="D489" s="336"/>
    </row>
    <row r="490" spans="1:4" ht="13.5" thickTop="1" x14ac:dyDescent="0.2">
      <c r="C490" s="72" t="str">
        <f>IF(C489="","",IF(C489=414141,"Correct!","Try again!"))</f>
        <v/>
      </c>
      <c r="D490" s="72" t="str">
        <f>IF(D489="","",IF(D489=414141,"Correct!","Try again!"))</f>
        <v/>
      </c>
    </row>
    <row r="492" spans="1:4" x14ac:dyDescent="0.2">
      <c r="A492" s="33" t="s">
        <v>457</v>
      </c>
      <c r="B492" s="45"/>
      <c r="C492" s="34"/>
    </row>
    <row r="493" spans="1:4" x14ac:dyDescent="0.2">
      <c r="A493" s="46" t="s">
        <v>152</v>
      </c>
      <c r="B493" s="45"/>
      <c r="C493" s="34"/>
    </row>
    <row r="494" spans="1:4" x14ac:dyDescent="0.2">
      <c r="A494" s="272">
        <v>38503</v>
      </c>
      <c r="B494" s="45"/>
      <c r="C494" s="34"/>
    </row>
    <row r="495" spans="1:4" x14ac:dyDescent="0.2">
      <c r="A495" s="47"/>
      <c r="B495" s="47"/>
      <c r="C495" s="35"/>
    </row>
    <row r="496" spans="1:4" x14ac:dyDescent="0.2">
      <c r="A496" s="51" t="s">
        <v>471</v>
      </c>
      <c r="B496" s="35"/>
      <c r="C496" s="334"/>
    </row>
    <row r="497" spans="1:3" x14ac:dyDescent="0.2">
      <c r="A497" s="51" t="s">
        <v>460</v>
      </c>
      <c r="B497" s="35"/>
      <c r="C497" s="62"/>
    </row>
    <row r="498" spans="1:3" ht="13.5" thickBot="1" x14ac:dyDescent="0.25">
      <c r="A498" s="51" t="s">
        <v>154</v>
      </c>
      <c r="B498" s="35"/>
      <c r="C498" s="166"/>
    </row>
    <row r="499" spans="1:3" ht="13.5" thickTop="1" x14ac:dyDescent="0.2">
      <c r="A499" s="58"/>
      <c r="B499" s="58"/>
      <c r="C499" s="324" t="str">
        <f>IF(C498="","",IF(C498=18200,"Correct!","Try again!"))</f>
        <v/>
      </c>
    </row>
    <row r="500" spans="1:3" x14ac:dyDescent="0.2">
      <c r="A500" s="58"/>
      <c r="B500" s="58"/>
      <c r="C500" s="35"/>
    </row>
    <row r="501" spans="1:3" x14ac:dyDescent="0.2">
      <c r="A501" s="33" t="s">
        <v>457</v>
      </c>
      <c r="B501" s="45"/>
      <c r="C501" s="34"/>
    </row>
    <row r="502" spans="1:3" x14ac:dyDescent="0.2">
      <c r="A502" s="46" t="s">
        <v>156</v>
      </c>
      <c r="B502" s="45"/>
      <c r="C502" s="34"/>
    </row>
    <row r="503" spans="1:3" x14ac:dyDescent="0.2">
      <c r="A503" s="272">
        <v>38503</v>
      </c>
      <c r="B503" s="45"/>
      <c r="C503" s="34"/>
    </row>
    <row r="504" spans="1:3" x14ac:dyDescent="0.2">
      <c r="A504" s="47"/>
      <c r="B504" s="47"/>
      <c r="C504" s="35"/>
    </row>
    <row r="505" spans="1:3" x14ac:dyDescent="0.2">
      <c r="A505" s="51" t="s">
        <v>463</v>
      </c>
      <c r="B505" s="35"/>
      <c r="C505" s="334"/>
    </row>
    <row r="506" spans="1:3" x14ac:dyDescent="0.2">
      <c r="A506" s="51" t="s">
        <v>465</v>
      </c>
      <c r="B506" s="35"/>
      <c r="C506" s="62"/>
    </row>
    <row r="507" spans="1:3" ht="13.5" thickBot="1" x14ac:dyDescent="0.25">
      <c r="A507" s="51" t="s">
        <v>158</v>
      </c>
      <c r="B507" s="35"/>
      <c r="C507" s="166"/>
    </row>
    <row r="508" spans="1:3" ht="13.5" thickTop="1" x14ac:dyDescent="0.2">
      <c r="C508" s="72" t="str">
        <f>IF(C507="","",IF(C507=53059,"Correct!","Try again!"))</f>
        <v/>
      </c>
    </row>
    <row r="511" spans="1:3" x14ac:dyDescent="0.2">
      <c r="A511" s="12"/>
      <c r="B511" s="12"/>
      <c r="C511" s="12"/>
    </row>
  </sheetData>
  <phoneticPr fontId="0" type="noConversion"/>
  <printOptions horizontalCentered="1" gridLinesSet="0"/>
  <pageMargins left="0" right="0" top="0.52" bottom="0.5" header="0.5" footer="0.5"/>
  <pageSetup orientation="portrait" r:id="rId1"/>
  <headerFooter alignWithMargins="0"/>
  <rowBreaks count="10" manualBreakCount="10">
    <brk id="30" max="16383" man="1"/>
    <brk id="67" max="16383" man="1"/>
    <brk id="114" max="16383" man="1"/>
    <brk id="164" max="16383" man="1"/>
    <brk id="210" max="16383" man="1"/>
    <brk id="299" max="16383" man="1"/>
    <brk id="328" max="16383" man="1"/>
    <brk id="360" max="16383" man="1"/>
    <brk id="400" max="16383" man="1"/>
    <brk id="441" max="16383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G46"/>
  <sheetViews>
    <sheetView showGridLines="0" workbookViewId="0"/>
  </sheetViews>
  <sheetFormatPr defaultRowHeight="12.75" x14ac:dyDescent="0.2"/>
  <cols>
    <col min="1" max="1" width="6.42578125" customWidth="1"/>
    <col min="2" max="2" width="44.140625" bestFit="1" customWidth="1"/>
    <col min="3" max="3" width="19.85546875" bestFit="1" customWidth="1"/>
    <col min="4" max="4" width="8.28515625" bestFit="1" customWidth="1"/>
    <col min="5" max="5" width="6.28515625" bestFit="1" customWidth="1"/>
    <col min="6" max="6" width="9.42578125" bestFit="1" customWidth="1"/>
    <col min="7" max="7" width="7.7109375" bestFit="1" customWidth="1"/>
  </cols>
  <sheetData>
    <row r="1" spans="1:7" x14ac:dyDescent="0.2">
      <c r="A1" s="218" t="s">
        <v>456</v>
      </c>
      <c r="B1" s="218"/>
      <c r="C1" s="218"/>
      <c r="D1" s="218"/>
      <c r="E1" s="218"/>
      <c r="F1" s="218"/>
      <c r="G1" s="218"/>
    </row>
    <row r="2" spans="1:7" x14ac:dyDescent="0.2">
      <c r="A2" s="218"/>
      <c r="B2" s="218"/>
      <c r="C2" s="218"/>
      <c r="D2" s="218"/>
      <c r="E2" s="218"/>
      <c r="F2" s="218"/>
      <c r="G2" s="218"/>
    </row>
    <row r="3" spans="1:7" x14ac:dyDescent="0.2">
      <c r="A3" s="33" t="s">
        <v>457</v>
      </c>
      <c r="B3" s="34"/>
      <c r="C3" s="34"/>
      <c r="D3" s="34"/>
      <c r="E3" s="34"/>
      <c r="F3" s="34"/>
      <c r="G3" s="34"/>
    </row>
    <row r="4" spans="1:7" x14ac:dyDescent="0.2">
      <c r="A4" s="35"/>
      <c r="B4" s="35"/>
      <c r="C4" s="35"/>
      <c r="D4" s="36" t="s">
        <v>3</v>
      </c>
      <c r="E4" s="36" t="s">
        <v>4</v>
      </c>
      <c r="F4" s="35"/>
      <c r="G4" s="35"/>
    </row>
    <row r="5" spans="1:7" x14ac:dyDescent="0.2">
      <c r="A5" s="37" t="s">
        <v>6</v>
      </c>
      <c r="B5" s="37" t="s">
        <v>7</v>
      </c>
      <c r="C5" s="37" t="s">
        <v>8</v>
      </c>
      <c r="D5" s="38" t="s">
        <v>9</v>
      </c>
      <c r="E5" s="38" t="s">
        <v>10</v>
      </c>
      <c r="F5" s="39" t="s">
        <v>11</v>
      </c>
      <c r="G5" s="39" t="s">
        <v>12</v>
      </c>
    </row>
    <row r="6" spans="1:7" x14ac:dyDescent="0.2">
      <c r="A6" s="239" t="s">
        <v>218</v>
      </c>
      <c r="B6" s="35" t="s">
        <v>219</v>
      </c>
      <c r="C6" s="35" t="s">
        <v>458</v>
      </c>
      <c r="D6" s="41"/>
      <c r="E6" s="240">
        <v>3410</v>
      </c>
      <c r="F6" s="35"/>
      <c r="G6" s="42">
        <v>3710</v>
      </c>
    </row>
    <row r="7" spans="1:7" x14ac:dyDescent="0.2">
      <c r="A7" s="35">
        <v>2</v>
      </c>
      <c r="B7" s="35" t="s">
        <v>220</v>
      </c>
      <c r="C7" s="35" t="s">
        <v>460</v>
      </c>
      <c r="D7" s="240">
        <v>8785</v>
      </c>
      <c r="E7" s="241"/>
      <c r="F7" s="35" t="s">
        <v>35</v>
      </c>
      <c r="G7" s="41">
        <v>6100</v>
      </c>
    </row>
    <row r="8" spans="1:7" x14ac:dyDescent="0.2">
      <c r="A8" s="35">
        <v>2</v>
      </c>
      <c r="B8" s="35" t="s">
        <v>22</v>
      </c>
      <c r="C8" s="35" t="s">
        <v>461</v>
      </c>
      <c r="D8" s="242" t="s">
        <v>221</v>
      </c>
      <c r="E8" s="41"/>
      <c r="F8" s="35"/>
      <c r="G8" s="41">
        <v>175</v>
      </c>
    </row>
    <row r="9" spans="1:7" x14ac:dyDescent="0.2">
      <c r="A9" s="35"/>
      <c r="B9" s="35" t="s">
        <v>223</v>
      </c>
      <c r="C9" s="35" t="s">
        <v>461</v>
      </c>
      <c r="D9" s="242" t="s">
        <v>221</v>
      </c>
      <c r="E9" s="41"/>
      <c r="F9" s="35"/>
      <c r="G9" s="41">
        <v>4725</v>
      </c>
    </row>
    <row r="10" spans="1:7" x14ac:dyDescent="0.2">
      <c r="A10" s="35">
        <v>3</v>
      </c>
      <c r="B10" s="35" t="s">
        <v>16</v>
      </c>
      <c r="C10" s="35" t="s">
        <v>463</v>
      </c>
      <c r="D10" s="242" t="s">
        <v>224</v>
      </c>
      <c r="E10" s="41"/>
      <c r="F10" s="35"/>
      <c r="G10" s="41">
        <v>798</v>
      </c>
    </row>
    <row r="11" spans="1:7" x14ac:dyDescent="0.2">
      <c r="A11" s="35">
        <v>4</v>
      </c>
      <c r="B11" s="35" t="s">
        <v>225</v>
      </c>
      <c r="C11" s="35" t="s">
        <v>465</v>
      </c>
      <c r="D11" s="243" t="s">
        <v>226</v>
      </c>
      <c r="E11" s="41"/>
      <c r="F11" s="35" t="s">
        <v>20</v>
      </c>
      <c r="G11" s="41">
        <v>37072</v>
      </c>
    </row>
    <row r="12" spans="1:7" x14ac:dyDescent="0.2">
      <c r="A12" s="35"/>
      <c r="B12" s="35" t="s">
        <v>227</v>
      </c>
      <c r="C12" s="35" t="s">
        <v>465</v>
      </c>
      <c r="D12" s="243" t="s">
        <v>226</v>
      </c>
      <c r="E12" s="41"/>
      <c r="F12" s="35" t="s">
        <v>20</v>
      </c>
      <c r="G12" s="41">
        <v>574</v>
      </c>
    </row>
    <row r="13" spans="1:7" x14ac:dyDescent="0.2">
      <c r="A13" s="58"/>
      <c r="B13" s="35" t="s">
        <v>228</v>
      </c>
      <c r="C13" s="35" t="s">
        <v>465</v>
      </c>
      <c r="D13" s="243" t="s">
        <v>226</v>
      </c>
      <c r="E13" s="41"/>
      <c r="F13" s="35" t="s">
        <v>20</v>
      </c>
      <c r="G13" s="41">
        <v>83</v>
      </c>
    </row>
    <row r="14" spans="1:7" x14ac:dyDescent="0.2">
      <c r="A14" s="35">
        <v>5</v>
      </c>
      <c r="B14" s="35" t="s">
        <v>29</v>
      </c>
      <c r="C14" s="35" t="s">
        <v>461</v>
      </c>
      <c r="D14" s="242" t="s">
        <v>221</v>
      </c>
      <c r="E14" s="41"/>
      <c r="F14" s="35" t="s">
        <v>20</v>
      </c>
      <c r="G14" s="244" t="s">
        <v>229</v>
      </c>
    </row>
    <row r="15" spans="1:7" x14ac:dyDescent="0.2">
      <c r="A15" s="35">
        <v>8</v>
      </c>
      <c r="B15" s="35" t="s">
        <v>230</v>
      </c>
      <c r="C15" s="35" t="s">
        <v>463</v>
      </c>
      <c r="D15" s="242" t="s">
        <v>224</v>
      </c>
      <c r="E15" s="240">
        <v>3411</v>
      </c>
      <c r="F15" s="35"/>
      <c r="G15" s="244" t="s">
        <v>229</v>
      </c>
    </row>
    <row r="16" spans="1:7" x14ac:dyDescent="0.2">
      <c r="A16" s="35">
        <v>9</v>
      </c>
      <c r="B16" s="35" t="s">
        <v>37</v>
      </c>
      <c r="C16" s="35"/>
      <c r="D16" s="242"/>
      <c r="E16" s="41"/>
      <c r="F16" s="35"/>
      <c r="G16" s="41">
        <v>350</v>
      </c>
    </row>
    <row r="17" spans="1:7" x14ac:dyDescent="0.2">
      <c r="A17" s="35">
        <v>10</v>
      </c>
      <c r="B17" s="35" t="s">
        <v>231</v>
      </c>
      <c r="C17" s="35" t="s">
        <v>465</v>
      </c>
      <c r="D17" s="243" t="s">
        <v>232</v>
      </c>
      <c r="E17" s="41"/>
      <c r="F17" s="35" t="s">
        <v>20</v>
      </c>
      <c r="G17" s="41">
        <v>4074</v>
      </c>
    </row>
    <row r="18" spans="1:7" x14ac:dyDescent="0.2">
      <c r="A18" s="35">
        <v>11</v>
      </c>
      <c r="B18" s="35" t="s">
        <v>25</v>
      </c>
      <c r="C18" s="35" t="s">
        <v>460</v>
      </c>
      <c r="D18" s="243" t="s">
        <v>233</v>
      </c>
      <c r="E18" s="41"/>
      <c r="F18" s="35"/>
      <c r="G18" s="244" t="s">
        <v>229</v>
      </c>
    </row>
    <row r="19" spans="1:7" x14ac:dyDescent="0.2">
      <c r="A19" s="35">
        <v>11</v>
      </c>
      <c r="B19" s="35" t="s">
        <v>225</v>
      </c>
      <c r="C19" s="58" t="s">
        <v>468</v>
      </c>
      <c r="D19" s="243" t="s">
        <v>232</v>
      </c>
      <c r="E19" s="58"/>
      <c r="F19" s="35" t="s">
        <v>35</v>
      </c>
      <c r="G19" s="41">
        <v>8800</v>
      </c>
    </row>
    <row r="20" spans="1:7" x14ac:dyDescent="0.2">
      <c r="A20" s="35">
        <v>12</v>
      </c>
      <c r="B20" s="35" t="s">
        <v>16</v>
      </c>
      <c r="C20" s="35" t="s">
        <v>465</v>
      </c>
      <c r="D20" s="243" t="s">
        <v>232</v>
      </c>
      <c r="E20" s="41"/>
      <c r="F20" s="35"/>
      <c r="G20" s="41">
        <v>854</v>
      </c>
    </row>
    <row r="21" spans="1:7" x14ac:dyDescent="0.2">
      <c r="A21" s="35">
        <v>15</v>
      </c>
      <c r="B21" s="35" t="s">
        <v>55</v>
      </c>
      <c r="C21" s="35" t="s">
        <v>211</v>
      </c>
      <c r="D21" s="41"/>
      <c r="E21" s="240">
        <v>3412</v>
      </c>
      <c r="F21" s="35"/>
      <c r="G21" s="41">
        <v>5320</v>
      </c>
    </row>
    <row r="22" spans="1:7" x14ac:dyDescent="0.2">
      <c r="A22" s="35"/>
      <c r="B22" s="35" t="s">
        <v>234</v>
      </c>
      <c r="C22" s="35" t="s">
        <v>211</v>
      </c>
      <c r="D22" s="41"/>
      <c r="E22" s="240">
        <v>3412</v>
      </c>
      <c r="F22" s="35"/>
      <c r="G22" s="41">
        <v>3150</v>
      </c>
    </row>
    <row r="23" spans="1:7" x14ac:dyDescent="0.2">
      <c r="A23" s="35">
        <v>15</v>
      </c>
      <c r="B23" s="35" t="s">
        <v>235</v>
      </c>
      <c r="C23" s="35"/>
      <c r="D23" s="41"/>
      <c r="E23" s="240"/>
      <c r="F23" s="35"/>
      <c r="G23" s="41">
        <v>59220</v>
      </c>
    </row>
    <row r="24" spans="1:7" x14ac:dyDescent="0.2">
      <c r="A24" s="35">
        <v>16</v>
      </c>
      <c r="B24" s="35" t="s">
        <v>236</v>
      </c>
      <c r="C24" s="35" t="s">
        <v>460</v>
      </c>
      <c r="D24" s="240">
        <v>8786</v>
      </c>
      <c r="E24" s="240"/>
      <c r="F24" s="35" t="s">
        <v>35</v>
      </c>
      <c r="G24" s="41">
        <v>3990</v>
      </c>
    </row>
    <row r="25" spans="1:7" x14ac:dyDescent="0.2">
      <c r="A25" s="35">
        <v>17</v>
      </c>
      <c r="B25" s="35" t="s">
        <v>225</v>
      </c>
      <c r="C25" s="35" t="s">
        <v>470</v>
      </c>
      <c r="D25" s="245" t="s">
        <v>244</v>
      </c>
      <c r="E25" s="240"/>
      <c r="F25" s="35" t="s">
        <v>35</v>
      </c>
      <c r="G25" s="246">
        <v>13650</v>
      </c>
    </row>
    <row r="26" spans="1:7" x14ac:dyDescent="0.2">
      <c r="A26" s="35">
        <v>19</v>
      </c>
      <c r="B26" s="35" t="s">
        <v>27</v>
      </c>
      <c r="C26" s="58" t="s">
        <v>468</v>
      </c>
      <c r="D26" s="243" t="s">
        <v>232</v>
      </c>
      <c r="E26" s="240">
        <v>3413</v>
      </c>
      <c r="F26" s="35"/>
      <c r="G26" s="41"/>
    </row>
    <row r="27" spans="1:7" x14ac:dyDescent="0.2">
      <c r="A27" s="35">
        <v>22</v>
      </c>
      <c r="B27" s="35" t="s">
        <v>249</v>
      </c>
      <c r="C27" s="35" t="s">
        <v>469</v>
      </c>
      <c r="D27" s="240">
        <v>8787</v>
      </c>
      <c r="E27" s="240"/>
      <c r="F27" s="35" t="s">
        <v>35</v>
      </c>
      <c r="G27" s="41">
        <v>6850</v>
      </c>
    </row>
    <row r="28" spans="1:7" x14ac:dyDescent="0.2">
      <c r="A28" s="35">
        <v>23</v>
      </c>
      <c r="B28" s="35" t="s">
        <v>27</v>
      </c>
      <c r="C28" s="35" t="s">
        <v>470</v>
      </c>
      <c r="D28" s="245" t="s">
        <v>244</v>
      </c>
      <c r="E28" s="240">
        <v>3414</v>
      </c>
      <c r="F28" s="35"/>
      <c r="G28" s="244" t="s">
        <v>229</v>
      </c>
    </row>
    <row r="29" spans="1:7" x14ac:dyDescent="0.2">
      <c r="A29" s="35">
        <v>24</v>
      </c>
      <c r="B29" s="35" t="s">
        <v>225</v>
      </c>
      <c r="C29" s="35" t="s">
        <v>465</v>
      </c>
      <c r="D29" s="243" t="s">
        <v>251</v>
      </c>
      <c r="E29" s="240"/>
      <c r="F29" s="35" t="s">
        <v>20</v>
      </c>
      <c r="G29" s="244">
        <v>8120</v>
      </c>
    </row>
    <row r="30" spans="1:7" x14ac:dyDescent="0.2">
      <c r="A30" s="35"/>
      <c r="B30" s="35" t="s">
        <v>227</v>
      </c>
      <c r="C30" s="35" t="s">
        <v>465</v>
      </c>
      <c r="D30" s="243" t="s">
        <v>251</v>
      </c>
      <c r="E30" s="240"/>
      <c r="F30" s="35" t="s">
        <v>20</v>
      </c>
      <c r="G30" s="244">
        <v>630</v>
      </c>
    </row>
    <row r="31" spans="1:7" x14ac:dyDescent="0.2">
      <c r="A31" s="35"/>
      <c r="B31" s="35" t="s">
        <v>228</v>
      </c>
      <c r="C31" s="35" t="s">
        <v>465</v>
      </c>
      <c r="D31" s="243" t="s">
        <v>251</v>
      </c>
      <c r="E31" s="240"/>
      <c r="F31" s="35" t="s">
        <v>20</v>
      </c>
      <c r="G31" s="244">
        <v>280</v>
      </c>
    </row>
    <row r="32" spans="1:7" x14ac:dyDescent="0.2">
      <c r="A32" s="35">
        <v>25</v>
      </c>
      <c r="B32" s="35" t="s">
        <v>225</v>
      </c>
      <c r="C32" s="35" t="s">
        <v>463</v>
      </c>
      <c r="D32" s="243" t="s">
        <v>251</v>
      </c>
      <c r="E32" s="240"/>
      <c r="F32" s="35" t="s">
        <v>15</v>
      </c>
      <c r="G32" s="41">
        <v>3080</v>
      </c>
    </row>
    <row r="33" spans="1:7" x14ac:dyDescent="0.2">
      <c r="A33" s="35">
        <v>26</v>
      </c>
      <c r="B33" s="35" t="s">
        <v>260</v>
      </c>
      <c r="C33" s="35" t="s">
        <v>471</v>
      </c>
      <c r="D33" s="240">
        <v>8788</v>
      </c>
      <c r="E33" s="240"/>
      <c r="F33" s="35" t="s">
        <v>35</v>
      </c>
      <c r="G33" s="41">
        <v>14210</v>
      </c>
    </row>
    <row r="34" spans="1:7" x14ac:dyDescent="0.2">
      <c r="A34" s="35">
        <v>26</v>
      </c>
      <c r="B34" s="35" t="s">
        <v>263</v>
      </c>
      <c r="C34" s="35" t="s">
        <v>472</v>
      </c>
      <c r="D34" s="41"/>
      <c r="E34" s="240">
        <v>3415</v>
      </c>
      <c r="F34" s="35"/>
      <c r="G34" s="41">
        <v>1283</v>
      </c>
    </row>
    <row r="35" spans="1:7" x14ac:dyDescent="0.2">
      <c r="A35" s="35">
        <v>29</v>
      </c>
      <c r="B35" s="35" t="s">
        <v>48</v>
      </c>
      <c r="C35" s="35" t="s">
        <v>473</v>
      </c>
      <c r="D35" s="41"/>
      <c r="E35" s="240">
        <v>3416</v>
      </c>
      <c r="F35" s="35"/>
      <c r="G35" s="41">
        <v>7000</v>
      </c>
    </row>
    <row r="36" spans="1:7" x14ac:dyDescent="0.2">
      <c r="A36" s="35">
        <v>30</v>
      </c>
      <c r="B36" s="35" t="s">
        <v>25</v>
      </c>
      <c r="C36" s="35" t="s">
        <v>469</v>
      </c>
      <c r="D36" s="245" t="s">
        <v>266</v>
      </c>
      <c r="E36" s="240"/>
      <c r="F36" s="35"/>
      <c r="G36" s="244" t="s">
        <v>229</v>
      </c>
    </row>
    <row r="37" spans="1:7" x14ac:dyDescent="0.2">
      <c r="A37" s="35">
        <v>30</v>
      </c>
      <c r="B37" s="35" t="s">
        <v>55</v>
      </c>
      <c r="C37" s="35" t="s">
        <v>211</v>
      </c>
      <c r="D37" s="41"/>
      <c r="E37" s="240">
        <v>3417</v>
      </c>
      <c r="F37" s="35"/>
      <c r="G37" s="41">
        <v>5320</v>
      </c>
    </row>
    <row r="38" spans="1:7" x14ac:dyDescent="0.2">
      <c r="A38" s="58"/>
      <c r="B38" s="35" t="s">
        <v>234</v>
      </c>
      <c r="C38" s="35" t="s">
        <v>211</v>
      </c>
      <c r="D38" s="41"/>
      <c r="E38" s="240">
        <v>3417</v>
      </c>
      <c r="F38" s="35"/>
      <c r="G38" s="41">
        <v>3150</v>
      </c>
    </row>
    <row r="39" spans="1:7" x14ac:dyDescent="0.2">
      <c r="A39" s="35">
        <v>31</v>
      </c>
      <c r="B39" s="35" t="s">
        <v>274</v>
      </c>
      <c r="C39" s="35"/>
      <c r="D39" s="41"/>
      <c r="E39" s="41"/>
      <c r="F39" s="35"/>
      <c r="G39" s="41">
        <v>66052</v>
      </c>
    </row>
    <row r="40" spans="1:7" x14ac:dyDescent="0.2">
      <c r="A40" s="35"/>
      <c r="B40" s="35"/>
      <c r="C40" s="35"/>
      <c r="D40" s="41"/>
      <c r="E40" s="41"/>
      <c r="F40" s="35"/>
      <c r="G40" s="41"/>
    </row>
    <row r="41" spans="1:7" x14ac:dyDescent="0.2">
      <c r="A41" s="35"/>
      <c r="B41" s="247" t="s">
        <v>283</v>
      </c>
      <c r="C41" s="35"/>
      <c r="D41" s="41"/>
      <c r="E41" s="41"/>
      <c r="F41" s="35"/>
      <c r="G41" s="41"/>
    </row>
    <row r="42" spans="1:7" x14ac:dyDescent="0.2">
      <c r="A42" s="35"/>
      <c r="B42" s="35" t="s">
        <v>286</v>
      </c>
      <c r="C42" s="44">
        <v>553</v>
      </c>
      <c r="D42" s="41"/>
      <c r="E42" s="41"/>
      <c r="F42" s="35"/>
      <c r="G42" s="41"/>
    </row>
    <row r="43" spans="1:7" x14ac:dyDescent="0.2">
      <c r="A43" s="35"/>
      <c r="B43" s="35" t="s">
        <v>289</v>
      </c>
      <c r="C43" s="41">
        <v>2632</v>
      </c>
      <c r="D43" s="35"/>
      <c r="E43" s="35"/>
      <c r="F43" s="35"/>
      <c r="G43" s="35"/>
    </row>
    <row r="44" spans="1:7" x14ac:dyDescent="0.2">
      <c r="A44" s="58"/>
      <c r="B44" s="35" t="s">
        <v>291</v>
      </c>
      <c r="C44" s="41">
        <v>504</v>
      </c>
      <c r="D44" s="35"/>
      <c r="E44" s="35"/>
      <c r="F44" s="35"/>
      <c r="G44" s="35"/>
    </row>
    <row r="45" spans="1:7" x14ac:dyDescent="0.2">
      <c r="A45" s="35"/>
      <c r="B45" s="35" t="s">
        <v>293</v>
      </c>
      <c r="C45" s="41">
        <v>567</v>
      </c>
      <c r="D45" s="35"/>
      <c r="E45" s="35"/>
      <c r="F45" s="35"/>
      <c r="G45" s="35"/>
    </row>
    <row r="46" spans="1:7" x14ac:dyDescent="0.2">
      <c r="A46" s="35"/>
      <c r="B46" s="35" t="s">
        <v>295</v>
      </c>
      <c r="C46" s="41">
        <v>329</v>
      </c>
      <c r="D46" s="35"/>
      <c r="E46" s="35"/>
      <c r="F46" s="35"/>
      <c r="G46" s="35"/>
    </row>
  </sheetData>
  <phoneticPr fontId="0" type="noConversion"/>
  <printOptions horizontalCentered="1"/>
  <pageMargins left="0.25" right="0.25" top="1" bottom="1" header="0.43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P07-05A</vt:lpstr>
      <vt:lpstr>Given P07-05A</vt:lpstr>
      <vt:lpstr>P07-06A</vt:lpstr>
      <vt:lpstr>Given P07-06A</vt:lpstr>
      <vt:lpstr>P07C</vt:lpstr>
      <vt:lpstr>Given P07C</vt:lpstr>
      <vt:lpstr>a</vt:lpstr>
      <vt:lpstr>'P07-05A'!Print_Titles</vt:lpstr>
      <vt:lpstr>'P07-06A'!Print_Titles</vt:lpstr>
      <vt:lpstr>P07C!Print_Titles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2004-01-20T17:29:27Z</cp:lastPrinted>
  <dcterms:created xsi:type="dcterms:W3CDTF">2001-03-22T19:58:11Z</dcterms:created>
  <dcterms:modified xsi:type="dcterms:W3CDTF">2017-09-30T23:03:11Z</dcterms:modified>
</cp:coreProperties>
</file>