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Student\Desktop\ACC101\"/>
    </mc:Choice>
  </mc:AlternateContent>
  <bookViews>
    <workbookView xWindow="0" yWindow="0" windowWidth="20460" windowHeight="8460"/>
  </bookViews>
  <sheets>
    <sheet name="Problem 1" sheetId="1" r:id="rId1"/>
    <sheet name="Given data for Problem 1" sheetId="4" r:id="rId2"/>
    <sheet name="Problem 2" sheetId="2" r:id="rId3"/>
    <sheet name="Given data for Problem 2" sheetId="3" r:id="rId4"/>
  </sheets>
  <externalReferences>
    <externalReference r:id="rId5"/>
  </externalReferences>
  <definedNames>
    <definedName name="Accounts">'[1]SP06-20A'!$M$2:$M$11</definedName>
    <definedName name="_xlnm.Print_Titles" localSheetId="0">'Problem 1'!$1:$4</definedName>
    <definedName name="_xlnm.Print_Titles" localSheetId="2">'Problem 2'!$1:$4</definedName>
  </definedNames>
  <calcPr calcId="171027" fullCalcOnLoad="1"/>
</workbook>
</file>

<file path=xl/calcChain.xml><?xml version="1.0" encoding="utf-8"?>
<calcChain xmlns="http://schemas.openxmlformats.org/spreadsheetml/2006/main">
  <c r="C31" i="4" l="1"/>
  <c r="B31" i="4"/>
  <c r="G31" i="3"/>
  <c r="F31" i="3"/>
  <c r="C31" i="3"/>
  <c r="B31" i="3"/>
  <c r="G184" i="1"/>
  <c r="G249" i="1"/>
  <c r="E69" i="1"/>
  <c r="F69" i="1"/>
  <c r="G185" i="1" s="1"/>
  <c r="G250" i="1" s="1"/>
  <c r="G252" i="1" s="1"/>
  <c r="F75" i="1"/>
  <c r="G186" i="1"/>
  <c r="G251" i="1"/>
  <c r="E91" i="1"/>
  <c r="F91" i="1"/>
  <c r="G189" i="1"/>
  <c r="F207" i="1"/>
  <c r="F97" i="1"/>
  <c r="G190" i="1"/>
  <c r="F208" i="1"/>
  <c r="G209" i="1"/>
  <c r="F103" i="1"/>
  <c r="F191" i="1" s="1"/>
  <c r="F211" i="1" s="1"/>
  <c r="F110" i="1"/>
  <c r="F192" i="1" s="1"/>
  <c r="F212" i="1" s="1"/>
  <c r="D116" i="1"/>
  <c r="F116" i="1"/>
  <c r="F193" i="1" s="1"/>
  <c r="F213" i="1" s="1"/>
  <c r="F122" i="1"/>
  <c r="F194" i="1"/>
  <c r="F214" i="1" s="1"/>
  <c r="F128" i="1"/>
  <c r="F195" i="1"/>
  <c r="F215" i="1"/>
  <c r="F134" i="1"/>
  <c r="F196" i="1"/>
  <c r="F216" i="1"/>
  <c r="F197" i="1"/>
  <c r="F217" i="1" s="1"/>
  <c r="F198" i="1"/>
  <c r="F218" i="1"/>
  <c r="F188" i="1"/>
  <c r="G230" i="1" s="1"/>
  <c r="F47" i="1"/>
  <c r="G181" i="1" s="1"/>
  <c r="F58" i="1"/>
  <c r="G183" i="1"/>
  <c r="G187" i="1"/>
  <c r="F175" i="1"/>
  <c r="D17" i="1"/>
  <c r="F17" i="1" s="1"/>
  <c r="F176" i="1" s="1"/>
  <c r="F23" i="1"/>
  <c r="F177" i="1"/>
  <c r="G241" i="1" s="1"/>
  <c r="F29" i="1"/>
  <c r="F178" i="1" s="1"/>
  <c r="G242" i="1" s="1"/>
  <c r="F35" i="1"/>
  <c r="F179" i="1"/>
  <c r="F180" i="1"/>
  <c r="F182" i="1"/>
  <c r="F167" i="1"/>
  <c r="G168" i="1" s="1"/>
  <c r="H168" i="1" s="1"/>
  <c r="F165" i="1"/>
  <c r="G166" i="1" s="1"/>
  <c r="H166" i="1" s="1"/>
  <c r="F161" i="1"/>
  <c r="G162" i="1"/>
  <c r="H162" i="1"/>
  <c r="F159" i="1"/>
  <c r="G160" i="1" s="1"/>
  <c r="H160" i="1" s="1"/>
  <c r="F157" i="1"/>
  <c r="G158" i="1" s="1"/>
  <c r="H158" i="1" s="1"/>
  <c r="F155" i="1"/>
  <c r="G156" i="1"/>
  <c r="H156" i="1" s="1"/>
  <c r="F153" i="1"/>
  <c r="G154" i="1"/>
  <c r="H154" i="1"/>
  <c r="F245" i="1"/>
  <c r="F246" i="1"/>
  <c r="G246" i="1"/>
  <c r="F243" i="1"/>
  <c r="G239" i="1"/>
  <c r="C92" i="2"/>
  <c r="C93" i="2"/>
  <c r="C94" i="2"/>
  <c r="C95" i="2"/>
  <c r="C96" i="2"/>
  <c r="C98" i="2" s="1"/>
  <c r="C97" i="2"/>
  <c r="C70" i="2"/>
  <c r="C52" i="2"/>
  <c r="C63" i="2" s="1"/>
  <c r="B55" i="2"/>
  <c r="B56" i="2"/>
  <c r="B57" i="2"/>
  <c r="B58" i="2"/>
  <c r="B59" i="2"/>
  <c r="B60" i="2"/>
  <c r="B61" i="2"/>
  <c r="C62" i="2"/>
  <c r="C73" i="2"/>
  <c r="G13" i="2"/>
  <c r="G33" i="2" s="1"/>
  <c r="G34" i="2" s="1"/>
  <c r="G14" i="2"/>
  <c r="G16" i="2"/>
  <c r="G17" i="2"/>
  <c r="G18" i="2"/>
  <c r="G19" i="2"/>
  <c r="G24" i="2"/>
  <c r="E12" i="2"/>
  <c r="E20" i="2"/>
  <c r="E26" i="2"/>
  <c r="E27" i="2"/>
  <c r="E28" i="2"/>
  <c r="E29" i="2"/>
  <c r="E31" i="2"/>
  <c r="E32" i="2"/>
  <c r="E33" i="2"/>
  <c r="E34" i="2" s="1"/>
  <c r="C33" i="2"/>
  <c r="B33" i="2"/>
  <c r="C82" i="2"/>
  <c r="C83" i="2"/>
  <c r="C84" i="2"/>
  <c r="C85" i="2"/>
  <c r="C86" i="2"/>
  <c r="B87" i="2"/>
  <c r="B88" i="2"/>
  <c r="C88" i="2"/>
  <c r="C89" i="2"/>
  <c r="C71" i="2" l="1"/>
  <c r="C72" i="2" s="1"/>
  <c r="C74" i="2" s="1"/>
  <c r="C64" i="2"/>
  <c r="F199" i="1"/>
  <c r="F200" i="1" s="1"/>
  <c r="G240" i="1"/>
  <c r="G199" i="1"/>
  <c r="G200" i="1" s="1"/>
  <c r="F244" i="1"/>
  <c r="G244" i="1" s="1"/>
  <c r="G219" i="1"/>
  <c r="G220" i="1" s="1"/>
  <c r="F163" i="1"/>
  <c r="G164" i="1" s="1"/>
  <c r="H164" i="1" s="1"/>
  <c r="G228" i="1" l="1"/>
  <c r="G229" i="1" s="1"/>
  <c r="G231" i="1" s="1"/>
  <c r="G221" i="1"/>
  <c r="C75" i="2"/>
  <c r="C101" i="2"/>
  <c r="C102" i="2" s="1"/>
  <c r="C103" i="2" s="1"/>
  <c r="G247" i="1"/>
  <c r="G232" i="1" l="1"/>
  <c r="G254" i="1"/>
  <c r="G255" i="1" s="1"/>
  <c r="G256" i="1" s="1"/>
</calcChain>
</file>

<file path=xl/comments1.xml><?xml version="1.0" encoding="utf-8"?>
<comments xmlns="http://schemas.openxmlformats.org/spreadsheetml/2006/main">
  <authors>
    <author>x</author>
  </authors>
  <commentList>
    <comment ref="F11" authorId="0" shapeId="0">
      <text>
        <r>
          <rPr>
            <sz val="8"/>
            <color indexed="81"/>
            <rFont val="Tahoma"/>
            <family val="2"/>
          </rPr>
          <t>Enter appropriate data in yellow cells.  Your Debit, Credit, and Balance entries will be verified.</t>
        </r>
      </text>
    </comment>
    <comment ref="C17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23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29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35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47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58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69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75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91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97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03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16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22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28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34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F153" authorId="0" shapeId="0">
      <text>
        <r>
          <rPr>
            <sz val="8"/>
            <color indexed="81"/>
            <rFont val="Tahoma"/>
            <family val="2"/>
          </rPr>
          <t>Enter appropriate data in yellow cells.  Your Credit entries will be verified.</t>
        </r>
      </text>
    </comment>
    <comment ref="F175" authorId="0" shapeId="0">
      <text>
        <r>
          <rPr>
            <sz val="8"/>
            <color indexed="81"/>
            <rFont val="Tahoma"/>
            <family val="2"/>
          </rPr>
          <t>Enter appropriate data in yellow cells.  Your answers for "Total" will be verified.</t>
        </r>
      </text>
    </comment>
    <comment ref="F207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"Net income" will be verified.</t>
        </r>
      </text>
    </comment>
    <comment ref="G227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"T. Watson, Capital, December 31, 2005" will be verified.</t>
        </r>
      </text>
    </comment>
    <comment ref="G239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"Total liabilities and equity" will be verified.</t>
        </r>
      </text>
    </comment>
  </commentList>
</comments>
</file>

<file path=xl/comments2.xml><?xml version="1.0" encoding="utf-8"?>
<comments xmlns="http://schemas.openxmlformats.org/spreadsheetml/2006/main">
  <authors>
    <author>x</author>
  </authors>
  <commentList>
    <comment ref="D11" authorId="0" shapeId="0">
      <text>
        <r>
          <rPr>
            <sz val="8"/>
            <color indexed="81"/>
            <rFont val="Tahoma"/>
            <family val="2"/>
          </rPr>
          <t>Pick your entry for this column from the drop-down list.</t>
        </r>
      </text>
    </comment>
    <comment ref="E11" authorId="0" shapeId="0">
      <text>
        <r>
          <rPr>
            <sz val="8"/>
            <color indexed="81"/>
            <rFont val="Tahoma"/>
            <family val="2"/>
          </rPr>
          <t>Enter appropriate data in yellow cells in this column.  Your totals will be verified.</t>
        </r>
      </text>
    </comment>
    <comment ref="F11" authorId="0" shapeId="0">
      <text>
        <r>
          <rPr>
            <sz val="8"/>
            <color indexed="81"/>
            <rFont val="Tahoma"/>
            <family val="2"/>
          </rPr>
          <t>Pick your entry for this column from the drop-down list.</t>
        </r>
      </text>
    </comment>
    <comment ref="G11" authorId="0" shapeId="0">
      <text>
        <r>
          <rPr>
            <sz val="8"/>
            <color indexed="81"/>
            <rFont val="Tahoma"/>
            <family val="2"/>
          </rPr>
          <t>Enter appropriate data in yellow cells in this column.  Your totals will be verified.</t>
        </r>
      </text>
    </comment>
    <comment ref="C52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"Net income" will be verified.</t>
        </r>
      </text>
    </comment>
    <comment ref="C70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"J. Winner, Capital, July 31, 2005" will be verified.</t>
        </r>
      </text>
    </comment>
    <comment ref="C82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"Total liabilities and equity" will be verified.</t>
        </r>
      </text>
    </comment>
  </commentList>
</comments>
</file>

<file path=xl/sharedStrings.xml><?xml version="1.0" encoding="utf-8"?>
<sst xmlns="http://schemas.openxmlformats.org/spreadsheetml/2006/main" count="579" uniqueCount="191">
  <si>
    <t>Student Name:</t>
  </si>
  <si>
    <t>General Ledger</t>
  </si>
  <si>
    <t>Class:</t>
  </si>
  <si>
    <t>Adjusted Trial Balance</t>
  </si>
  <si>
    <t>Unadjusted Trial Balance</t>
  </si>
  <si>
    <t>Cash</t>
  </si>
  <si>
    <t>Accounts receivable</t>
  </si>
  <si>
    <t>Teaching supplies</t>
  </si>
  <si>
    <t>Prepaid insurance</t>
  </si>
  <si>
    <t>Prepaid rent</t>
  </si>
  <si>
    <t>Professional library</t>
  </si>
  <si>
    <t>General Journal</t>
  </si>
  <si>
    <t>Equipment</t>
  </si>
  <si>
    <t>Account No.</t>
  </si>
  <si>
    <t>Trans.</t>
  </si>
  <si>
    <t>Date</t>
  </si>
  <si>
    <t>Account Titles</t>
  </si>
  <si>
    <t>no.</t>
  </si>
  <si>
    <t>Debit</t>
  </si>
  <si>
    <t>Credit</t>
  </si>
  <si>
    <t>Accounts payable</t>
  </si>
  <si>
    <t xml:space="preserve">Explanation </t>
  </si>
  <si>
    <t>Balance</t>
  </si>
  <si>
    <t>Adjusting Entries:</t>
  </si>
  <si>
    <t>Salaries payable</t>
  </si>
  <si>
    <t>Insurance Expense</t>
  </si>
  <si>
    <t>(a)</t>
  </si>
  <si>
    <t>Unearned training fees</t>
  </si>
  <si>
    <t xml:space="preserve">  Prepaid Insurance</t>
  </si>
  <si>
    <t>Accounts Receivable</t>
  </si>
  <si>
    <t>Teaching Supplies Expense</t>
  </si>
  <si>
    <t>(b)</t>
  </si>
  <si>
    <t xml:space="preserve">  Teaching Supplies</t>
  </si>
  <si>
    <t>Tuition fees earned</t>
  </si>
  <si>
    <t>(c)</t>
  </si>
  <si>
    <t>Training fees earned</t>
  </si>
  <si>
    <t>(f)</t>
  </si>
  <si>
    <t>Depreciation Expense, Prof. Library</t>
  </si>
  <si>
    <t>(d)</t>
  </si>
  <si>
    <t>Salaries expense</t>
  </si>
  <si>
    <t>Teaching Supplies</t>
  </si>
  <si>
    <t>Unearned Training Fees</t>
  </si>
  <si>
    <t>(e)</t>
  </si>
  <si>
    <t>Insurance expense</t>
  </si>
  <si>
    <t xml:space="preserve">  Training Fees Earned</t>
  </si>
  <si>
    <t>Rent expense</t>
  </si>
  <si>
    <t>Teaching supplies expense</t>
  </si>
  <si>
    <t xml:space="preserve">  Tuition Fees Earned</t>
  </si>
  <si>
    <t>Advertising expense</t>
  </si>
  <si>
    <t>Salaries Expense</t>
  </si>
  <si>
    <t>(g)</t>
  </si>
  <si>
    <t>Utilities expense</t>
  </si>
  <si>
    <t xml:space="preserve">  Salaries Payable</t>
  </si>
  <si>
    <t>Total</t>
  </si>
  <si>
    <t>Prepaid Insurance</t>
  </si>
  <si>
    <t>Rent Expense</t>
  </si>
  <si>
    <t>(h)</t>
  </si>
  <si>
    <t xml:space="preserve">  Prepaid Rent</t>
  </si>
  <si>
    <t>(a) Expired insurance coverage</t>
  </si>
  <si>
    <t>(b) Teaching supplies on hand</t>
  </si>
  <si>
    <t>(c) Annual equipment depreciation</t>
  </si>
  <si>
    <t>Prepaid Rent</t>
  </si>
  <si>
    <t>Professional Library</t>
  </si>
  <si>
    <t>Income Statement</t>
  </si>
  <si>
    <t>Revenues:</t>
  </si>
  <si>
    <t>Accumulated Depreciation - Equipment</t>
  </si>
  <si>
    <t xml:space="preserve">  Tuition fees earned</t>
  </si>
  <si>
    <t xml:space="preserve">  Training fees earned</t>
  </si>
  <si>
    <t xml:space="preserve">  Total revenues</t>
  </si>
  <si>
    <t>Expenses:</t>
  </si>
  <si>
    <t>Accounts Payable</t>
  </si>
  <si>
    <t xml:space="preserve">  Salaries expense</t>
  </si>
  <si>
    <t xml:space="preserve">  Insurance expense</t>
  </si>
  <si>
    <t xml:space="preserve">  Rent expense</t>
  </si>
  <si>
    <t xml:space="preserve">  Teaching supplies expense</t>
  </si>
  <si>
    <t xml:space="preserve">  Advertising expense</t>
  </si>
  <si>
    <t>Salaries Payable</t>
  </si>
  <si>
    <t xml:space="preserve">  Utilities expense</t>
  </si>
  <si>
    <t xml:space="preserve">  Total expenses</t>
  </si>
  <si>
    <t>Net income</t>
  </si>
  <si>
    <t>Statement of Changes in Owner's Equity</t>
  </si>
  <si>
    <t>Plus net income</t>
  </si>
  <si>
    <t xml:space="preserve">  Total</t>
  </si>
  <si>
    <t>Less withdrawals by owner</t>
  </si>
  <si>
    <t>Tuition Fees Earned</t>
  </si>
  <si>
    <t>Training Fees Earned</t>
  </si>
  <si>
    <t>Balance Sheet</t>
  </si>
  <si>
    <t>Depreciation Expense-Equipment</t>
  </si>
  <si>
    <t>Assets</t>
  </si>
  <si>
    <t>Total assets</t>
  </si>
  <si>
    <t>Liabilities</t>
  </si>
  <si>
    <t>Total liabilities</t>
  </si>
  <si>
    <t>Owner's Equity</t>
  </si>
  <si>
    <t>Advertising Expense</t>
  </si>
  <si>
    <t>Utilities Expense</t>
  </si>
  <si>
    <t>Accumulated depreciation-Professional library</t>
  </si>
  <si>
    <t>Accumulated depreciation-Equipment</t>
  </si>
  <si>
    <t>Depreciation expense, equipment</t>
  </si>
  <si>
    <t xml:space="preserve">  Depreciation expense, equipment</t>
  </si>
  <si>
    <t>Depreciation expense-Equipment</t>
  </si>
  <si>
    <t>Depreciation expense-Professional library</t>
  </si>
  <si>
    <t>Totals</t>
  </si>
  <si>
    <t>(f) Unpaid monthly tuition for student beginning Oct. 15</t>
  </si>
  <si>
    <t>(g) Two employees accrue wages for two days (daily wage)</t>
  </si>
  <si>
    <t>(h) Balance in Prepaid Rent account is for December</t>
  </si>
  <si>
    <t>Depreciation expense, professional library</t>
  </si>
  <si>
    <t>(d) Annual professional library depreciation</t>
  </si>
  <si>
    <t xml:space="preserve">  Depreciation expense, professional library</t>
  </si>
  <si>
    <t>Accumulated Depreciation -</t>
  </si>
  <si>
    <t>Depreciation Expense</t>
  </si>
  <si>
    <t xml:space="preserve"> Professional Library</t>
  </si>
  <si>
    <t>Accumulated depreciation, equipment</t>
  </si>
  <si>
    <t>Accumulated depreciation, professional library</t>
  </si>
  <si>
    <t>Worksheet</t>
  </si>
  <si>
    <t>Unadjusted</t>
  </si>
  <si>
    <t>Adjusted</t>
  </si>
  <si>
    <t>Trial Balance</t>
  </si>
  <si>
    <t>Adjustments</t>
  </si>
  <si>
    <t>Account</t>
  </si>
  <si>
    <t>(Ltr)</t>
  </si>
  <si>
    <t>Office supplies</t>
  </si>
  <si>
    <t>Office equipment</t>
  </si>
  <si>
    <t>Accumulated depreciation, office equipment</t>
  </si>
  <si>
    <t>Interest payable</t>
  </si>
  <si>
    <t>Unearned consulting fees</t>
  </si>
  <si>
    <t>Long-term notes payable</t>
  </si>
  <si>
    <t>Consulting fees earned</t>
  </si>
  <si>
    <t>Depreciation expense, office equipment</t>
  </si>
  <si>
    <t>Interest expense</t>
  </si>
  <si>
    <t>Office supplies expense</t>
  </si>
  <si>
    <t>Description of purpose for adjusting entry:</t>
  </si>
  <si>
    <t>Earned but uncollected revenues.</t>
  </si>
  <si>
    <t>Cost of consumed office supplies.</t>
  </si>
  <si>
    <t>Cost of expired insurance coverage.</t>
  </si>
  <si>
    <t>Depreciation expense on the office equipment.</t>
  </si>
  <si>
    <t>Incurred but unpaid advertising expense.</t>
  </si>
  <si>
    <t>Incurred but unpaid interest expense.</t>
  </si>
  <si>
    <t>Incurred but unpaid salaries expense.</t>
  </si>
  <si>
    <t>Earned revenues previously received in advance.</t>
  </si>
  <si>
    <t>Total current assets</t>
  </si>
  <si>
    <t>Total current liabilities</t>
  </si>
  <si>
    <t>Given Data P03-03a:</t>
  </si>
  <si>
    <t>WATSON TECHNICAL INSTITUTE</t>
  </si>
  <si>
    <t>T. Watson, Capital</t>
  </si>
  <si>
    <t>T. Watson, Withdrawals</t>
  </si>
  <si>
    <t xml:space="preserve">     Number of months prepaid</t>
  </si>
  <si>
    <t>Additional items for December 31, 2005 adjusting entries:</t>
  </si>
  <si>
    <t>(e) Training fees earned per month beginning Nov. 1</t>
  </si>
  <si>
    <t>Check figures:</t>
  </si>
  <si>
    <t>(2e) Cr. Training Fees Earned</t>
  </si>
  <si>
    <t>(2f)  Cr. Tuition Fees Earned</t>
  </si>
  <si>
    <t>(3)   Adjusting Trial Balance totals</t>
  </si>
  <si>
    <t>(4)   Net income</t>
  </si>
  <si>
    <t xml:space="preserve">       Ending T. Watson, Capital</t>
  </si>
  <si>
    <t>Unadjusted Balance</t>
  </si>
  <si>
    <t>Depreciation Expense, Equip.</t>
  </si>
  <si>
    <t xml:space="preserve">  Accumulated Deprec., Prof. Library</t>
  </si>
  <si>
    <t xml:space="preserve">  Accumulated Deprec., Equip.</t>
  </si>
  <si>
    <t>T. Watson, capital</t>
  </si>
  <si>
    <t>T. Watson, withdrawals</t>
  </si>
  <si>
    <t>For Year Ended December 31, 2005</t>
  </si>
  <si>
    <t>T. Watson, Capital, January 1, 2005</t>
  </si>
  <si>
    <t>T. Watson, Capital, December 31, 2005</t>
  </si>
  <si>
    <t>Total liabilities and equity</t>
  </si>
  <si>
    <t>JJW COMPANY</t>
  </si>
  <si>
    <t>Additional information:</t>
  </si>
  <si>
    <t>J. Winner, Capital, July 31, 2004</t>
  </si>
  <si>
    <t>Current-year withdrawals</t>
  </si>
  <si>
    <t>J. Winner, Capital</t>
  </si>
  <si>
    <t>J. Winner, Withdrawals</t>
  </si>
  <si>
    <t>For the Year Ended July 31, 2005</t>
  </si>
  <si>
    <t xml:space="preserve"> Consulting fees earned</t>
  </si>
  <si>
    <t xml:space="preserve"> Salaries expense</t>
  </si>
  <si>
    <t xml:space="preserve"> Interest expense</t>
  </si>
  <si>
    <t xml:space="preserve"> Insurance expense</t>
  </si>
  <si>
    <t xml:space="preserve"> Rent expense</t>
  </si>
  <si>
    <t xml:space="preserve"> Office supplies expense</t>
  </si>
  <si>
    <t xml:space="preserve"> Advertising expense</t>
  </si>
  <si>
    <t xml:space="preserve"> Total expenses</t>
  </si>
  <si>
    <t xml:space="preserve"> Depreciation expense-Office equipment</t>
  </si>
  <si>
    <t>Plus: Net income</t>
  </si>
  <si>
    <t>Less: Owner withdrawals</t>
  </si>
  <si>
    <t>J. Winner, Capital, July 31,  2005</t>
  </si>
  <si>
    <t>July 31, 2005</t>
  </si>
  <si>
    <t>Accumulated depreciation-Office equipment</t>
  </si>
  <si>
    <t>(2) Net income</t>
  </si>
  <si>
    <t xml:space="preserve">     J.J. Winner, Capital (7/31/2005)</t>
  </si>
  <si>
    <t xml:space="preserve">     Total assets</t>
  </si>
  <si>
    <t>Given Data for problem 2:</t>
  </si>
  <si>
    <t>Problem 2</t>
  </si>
  <si>
    <t>Problem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</si>
</sst>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mmmm\ d\,\ yyyy"/>
    <numFmt numFmtId="167" formatCode="_(* #,##0_);_(* \(#,##0\);_(* &quot;-&quot;??_);_(@_)"/>
    <numFmt numFmtId="169" formatCode="_(&quot;$&quot;* #,##0_);_(&quot;$&quot;* \(#,##0\);_(&quot;$&quot;* &quot;-&quot;??_);_(@_)"/>
    <numFmt numFmtId="170" formatCode="mmm\ d"/>
    <numFmt numFmtId="173" formatCode="mmmm\ d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</font>
    <font>
      <u/>
      <sz val="10"/>
      <name val="Arial"/>
      <family val="2"/>
    </font>
    <font>
      <sz val="8"/>
      <color indexed="81"/>
      <name val="Tahoma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hair">
        <color indexed="44"/>
      </bottom>
      <diagonal/>
    </border>
    <border>
      <left style="hair">
        <color indexed="44"/>
      </left>
      <right style="hair">
        <color indexed="44"/>
      </right>
      <top/>
      <bottom/>
      <diagonal/>
    </border>
    <border>
      <left/>
      <right style="hair">
        <color indexed="44"/>
      </right>
      <top/>
      <bottom/>
      <diagonal/>
    </border>
    <border>
      <left/>
      <right/>
      <top/>
      <bottom style="hair">
        <color indexed="44"/>
      </bottom>
      <diagonal/>
    </border>
    <border>
      <left/>
      <right/>
      <top style="hair">
        <color indexed="44"/>
      </top>
      <bottom style="thin">
        <color indexed="64"/>
      </bottom>
      <diagonal/>
    </border>
    <border>
      <left/>
      <right/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 style="thin">
        <color indexed="64"/>
      </top>
      <bottom style="double">
        <color indexed="64"/>
      </bottom>
      <diagonal/>
    </border>
    <border>
      <left style="hair">
        <color indexed="44"/>
      </left>
      <right/>
      <top/>
      <bottom/>
      <diagonal/>
    </border>
    <border>
      <left style="hair">
        <color indexed="44"/>
      </left>
      <right/>
      <top/>
      <bottom style="thin">
        <color indexed="64"/>
      </bottom>
      <diagonal/>
    </border>
    <border>
      <left style="hair">
        <color indexed="44"/>
      </left>
      <right/>
      <top style="thin">
        <color indexed="64"/>
      </top>
      <bottom/>
      <diagonal/>
    </border>
    <border>
      <left style="hair">
        <color indexed="44"/>
      </left>
      <right/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/>
      <bottom style="double">
        <color indexed="64"/>
      </bottom>
      <diagonal/>
    </border>
    <border>
      <left style="hair">
        <color indexed="44"/>
      </left>
      <right style="hair">
        <color indexed="44"/>
      </right>
      <top style="thin">
        <color indexed="64"/>
      </top>
      <bottom/>
      <diagonal/>
    </border>
    <border>
      <left style="hair">
        <color indexed="44"/>
      </left>
      <right style="hair">
        <color indexed="44"/>
      </right>
      <top style="hair">
        <color indexed="44"/>
      </top>
      <bottom style="hair">
        <color indexed="44"/>
      </bottom>
      <diagonal/>
    </border>
    <border>
      <left style="hair">
        <color indexed="44"/>
      </left>
      <right style="hair">
        <color indexed="44"/>
      </right>
      <top/>
      <bottom style="thin">
        <color indexed="64"/>
      </bottom>
      <diagonal/>
    </border>
    <border>
      <left style="hair">
        <color indexed="44"/>
      </left>
      <right style="hair">
        <color indexed="44"/>
      </right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 applyBorder="1" applyAlignment="1" applyProtection="1">
      <alignment horizontal="right"/>
    </xf>
    <xf numFmtId="0" fontId="4" fillId="0" borderId="0" xfId="0" applyFont="1" applyProtection="1"/>
    <xf numFmtId="0" fontId="3" fillId="0" borderId="0" xfId="0" applyFont="1" applyProtection="1"/>
    <xf numFmtId="0" fontId="4" fillId="0" borderId="0" xfId="0" quotePrefix="1" applyFont="1" applyBorder="1" applyAlignment="1" applyProtection="1">
      <alignment horizontal="left"/>
    </xf>
    <xf numFmtId="0" fontId="3" fillId="0" borderId="0" xfId="0" applyFont="1"/>
    <xf numFmtId="0" fontId="4" fillId="0" borderId="0" xfId="0" applyFont="1" applyBorder="1" applyProtection="1"/>
    <xf numFmtId="0" fontId="3" fillId="0" borderId="0" xfId="0" applyFont="1" applyBorder="1" applyProtection="1"/>
    <xf numFmtId="3" fontId="5" fillId="0" borderId="0" xfId="0" applyNumberFormat="1" applyFont="1" applyProtection="1"/>
    <xf numFmtId="1" fontId="3" fillId="0" borderId="0" xfId="0" applyNumberFormat="1" applyFont="1" applyBorder="1" applyAlignment="1"/>
    <xf numFmtId="1" fontId="3" fillId="0" borderId="0" xfId="1" applyNumberFormat="1" applyFont="1" applyBorder="1" applyAlignment="1"/>
    <xf numFmtId="0" fontId="2" fillId="0" borderId="0" xfId="0" applyFont="1" applyProtection="1"/>
    <xf numFmtId="37" fontId="2" fillId="0" borderId="0" xfId="0" applyNumberFormat="1" applyFont="1" applyProtection="1"/>
    <xf numFmtId="0" fontId="2" fillId="0" borderId="0" xfId="0" applyFont="1" applyAlignment="1" applyProtection="1">
      <alignment horizontal="left"/>
    </xf>
    <xf numFmtId="1" fontId="5" fillId="0" borderId="0" xfId="1" applyNumberFormat="1" applyFont="1" applyBorder="1" applyAlignment="1"/>
    <xf numFmtId="169" fontId="0" fillId="0" borderId="0" xfId="0" applyNumberFormat="1" applyBorder="1"/>
    <xf numFmtId="164" fontId="0" fillId="0" borderId="0" xfId="3" applyNumberFormat="1" applyFont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quotePrefix="1" applyFill="1"/>
    <xf numFmtId="167" fontId="3" fillId="2" borderId="0" xfId="1" applyNumberFormat="1" applyFont="1" applyFill="1" applyBorder="1" applyAlignment="1"/>
    <xf numFmtId="169" fontId="0" fillId="2" borderId="0" xfId="2" applyNumberFormat="1" applyFont="1" applyFill="1"/>
    <xf numFmtId="167" fontId="0" fillId="2" borderId="0" xfId="1" applyNumberFormat="1" applyFont="1" applyFill="1"/>
    <xf numFmtId="6" fontId="0" fillId="2" borderId="0" xfId="0" applyNumberFormat="1" applyFill="1"/>
    <xf numFmtId="0" fontId="1" fillId="2" borderId="0" xfId="0" applyFont="1" applyFill="1" applyAlignment="1" applyProtection="1">
      <alignment horizontal="centerContinuous"/>
    </xf>
    <xf numFmtId="0" fontId="3" fillId="2" borderId="0" xfId="0" applyFont="1" applyFill="1" applyAlignment="1">
      <alignment horizontal="centerContinuous"/>
    </xf>
    <xf numFmtId="1" fontId="3" fillId="2" borderId="0" xfId="1" applyNumberFormat="1" applyFont="1" applyFill="1" applyBorder="1" applyAlignment="1">
      <alignment horizontal="centerContinuous"/>
    </xf>
    <xf numFmtId="165" fontId="3" fillId="2" borderId="0" xfId="0" applyNumberFormat="1" applyFont="1" applyFill="1" applyBorder="1" applyAlignment="1">
      <alignment horizontal="centerContinuous"/>
    </xf>
    <xf numFmtId="0" fontId="3" fillId="2" borderId="0" xfId="0" applyFont="1" applyFill="1"/>
    <xf numFmtId="1" fontId="3" fillId="2" borderId="0" xfId="1" applyNumberFormat="1" applyFont="1" applyFill="1" applyBorder="1" applyAlignment="1"/>
    <xf numFmtId="169" fontId="3" fillId="2" borderId="0" xfId="2" applyNumberFormat="1" applyFont="1" applyFill="1" applyBorder="1" applyAlignment="1"/>
    <xf numFmtId="1" fontId="3" fillId="2" borderId="0" xfId="2" applyNumberFormat="1" applyFont="1" applyFill="1" applyBorder="1" applyAlignment="1"/>
    <xf numFmtId="167" fontId="0" fillId="2" borderId="1" xfId="1" applyNumberFormat="1" applyFont="1" applyFill="1" applyBorder="1"/>
    <xf numFmtId="167" fontId="3" fillId="2" borderId="1" xfId="1" applyNumberFormat="1" applyFont="1" applyFill="1" applyBorder="1" applyAlignment="1"/>
    <xf numFmtId="169" fontId="3" fillId="2" borderId="2" xfId="2" applyNumberFormat="1" applyFont="1" applyFill="1" applyBorder="1" applyAlignment="1"/>
    <xf numFmtId="169" fontId="3" fillId="2" borderId="0" xfId="2" applyNumberFormat="1" applyFont="1" applyFill="1"/>
    <xf numFmtId="167" fontId="3" fillId="2" borderId="0" xfId="1" applyNumberFormat="1" applyFont="1" applyFill="1"/>
    <xf numFmtId="0" fontId="2" fillId="2" borderId="0" xfId="0" applyFont="1" applyFill="1" applyAlignment="1">
      <alignment horizontal="centerContinuous"/>
    </xf>
    <xf numFmtId="37" fontId="2" fillId="2" borderId="0" xfId="0" applyNumberFormat="1" applyFont="1" applyFill="1" applyAlignment="1" applyProtection="1">
      <alignment horizontal="centerContinuous"/>
    </xf>
    <xf numFmtId="0" fontId="2" fillId="2" borderId="0" xfId="0" applyFont="1" applyFill="1" applyAlignment="1" applyProtection="1">
      <alignment horizontal="centerContinuous"/>
    </xf>
    <xf numFmtId="0" fontId="2" fillId="2" borderId="0" xfId="0" applyFont="1" applyFill="1"/>
    <xf numFmtId="0" fontId="1" fillId="2" borderId="0" xfId="0" applyFont="1" applyFill="1" applyAlignment="1" applyProtection="1">
      <alignment horizontal="left"/>
    </xf>
    <xf numFmtId="37" fontId="2" fillId="2" borderId="0" xfId="0" applyNumberFormat="1" applyFont="1" applyFill="1" applyAlignment="1" applyProtection="1">
      <alignment horizontal="right"/>
    </xf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37" fontId="2" fillId="2" borderId="0" xfId="0" applyNumberFormat="1" applyFont="1" applyFill="1" applyProtection="1"/>
    <xf numFmtId="0" fontId="2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center"/>
    </xf>
    <xf numFmtId="37" fontId="2" fillId="2" borderId="1" xfId="0" applyNumberFormat="1" applyFont="1" applyFill="1" applyBorder="1" applyAlignment="1" applyProtection="1">
      <alignment horizontal="center"/>
    </xf>
    <xf numFmtId="170" fontId="2" fillId="2" borderId="0" xfId="0" applyNumberFormat="1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right"/>
    </xf>
    <xf numFmtId="37" fontId="2" fillId="2" borderId="0" xfId="0" applyNumberFormat="1" applyFont="1" applyFill="1" applyAlignment="1" applyProtection="1">
      <alignment horizontal="left"/>
    </xf>
    <xf numFmtId="1" fontId="1" fillId="2" borderId="0" xfId="1" applyNumberFormat="1" applyFont="1" applyFill="1" applyBorder="1" applyAlignment="1"/>
    <xf numFmtId="167" fontId="0" fillId="3" borderId="0" xfId="1" applyNumberFormat="1" applyFont="1" applyFill="1"/>
    <xf numFmtId="37" fontId="2" fillId="3" borderId="0" xfId="0" applyNumberFormat="1" applyFont="1" applyFill="1" applyProtection="1"/>
    <xf numFmtId="37" fontId="2" fillId="3" borderId="3" xfId="0" applyNumberFormat="1" applyFont="1" applyFill="1" applyBorder="1" applyProtection="1"/>
    <xf numFmtId="37" fontId="2" fillId="3" borderId="4" xfId="0" applyNumberFormat="1" applyFont="1" applyFill="1" applyBorder="1" applyProtection="1"/>
    <xf numFmtId="37" fontId="2" fillId="3" borderId="5" xfId="0" applyNumberFormat="1" applyFont="1" applyFill="1" applyBorder="1" applyProtection="1"/>
    <xf numFmtId="37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>
      <alignment horizontal="center"/>
    </xf>
    <xf numFmtId="37" fontId="2" fillId="3" borderId="0" xfId="0" applyNumberFormat="1" applyFont="1" applyFill="1" applyAlignment="1" applyProtection="1">
      <alignment horizontal="center"/>
    </xf>
    <xf numFmtId="0" fontId="0" fillId="2" borderId="0" xfId="0" applyFill="1" applyAlignment="1">
      <alignment horizontal="center"/>
    </xf>
    <xf numFmtId="1" fontId="3" fillId="2" borderId="0" xfId="0" applyNumberFormat="1" applyFont="1" applyFill="1" applyBorder="1" applyAlignment="1" applyProtection="1">
      <alignment horizontal="centerContinuous"/>
    </xf>
    <xf numFmtId="1" fontId="3" fillId="2" borderId="0" xfId="0" applyNumberFormat="1" applyFont="1" applyFill="1" applyBorder="1" applyAlignment="1">
      <alignment horizontal="centerContinuous"/>
    </xf>
    <xf numFmtId="0" fontId="3" fillId="2" borderId="1" xfId="0" applyFont="1" applyFill="1" applyBorder="1"/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1" fontId="3" fillId="2" borderId="0" xfId="0" applyNumberFormat="1" applyFont="1" applyFill="1" applyBorder="1" applyAlignment="1" applyProtection="1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169" fontId="3" fillId="3" borderId="0" xfId="2" applyNumberFormat="1" applyFont="1" applyFill="1" applyBorder="1" applyAlignment="1"/>
    <xf numFmtId="167" fontId="3" fillId="3" borderId="0" xfId="1" applyNumberFormat="1" applyFont="1" applyFill="1" applyBorder="1" applyAlignment="1"/>
    <xf numFmtId="167" fontId="0" fillId="3" borderId="1" xfId="1" applyNumberFormat="1" applyFont="1" applyFill="1" applyBorder="1"/>
    <xf numFmtId="169" fontId="3" fillId="3" borderId="2" xfId="2" applyNumberFormat="1" applyFont="1" applyFill="1" applyBorder="1" applyAlignment="1"/>
    <xf numFmtId="167" fontId="3" fillId="3" borderId="1" xfId="1" applyNumberFormat="1" applyFont="1" applyFill="1" applyBorder="1" applyAlignment="1"/>
    <xf numFmtId="167" fontId="3" fillId="3" borderId="6" xfId="1" applyNumberFormat="1" applyFont="1" applyFill="1" applyBorder="1" applyAlignment="1"/>
    <xf numFmtId="167" fontId="3" fillId="3" borderId="7" xfId="1" applyNumberFormat="1" applyFont="1" applyFill="1" applyBorder="1" applyAlignment="1"/>
    <xf numFmtId="167" fontId="0" fillId="3" borderId="8" xfId="1" applyNumberFormat="1" applyFont="1" applyFill="1" applyBorder="1"/>
    <xf numFmtId="167" fontId="3" fillId="3" borderId="8" xfId="1" applyNumberFormat="1" applyFont="1" applyFill="1" applyBorder="1" applyAlignment="1"/>
    <xf numFmtId="169" fontId="3" fillId="3" borderId="9" xfId="2" applyNumberFormat="1" applyFont="1" applyFill="1" applyBorder="1" applyAlignment="1"/>
    <xf numFmtId="167" fontId="0" fillId="3" borderId="1" xfId="0" applyNumberFormat="1" applyFill="1" applyBorder="1"/>
    <xf numFmtId="169" fontId="0" fillId="3" borderId="2" xfId="2" applyNumberFormat="1" applyFont="1" applyFill="1" applyBorder="1"/>
    <xf numFmtId="169" fontId="3" fillId="3" borderId="6" xfId="2" applyNumberFormat="1" applyFont="1" applyFill="1" applyBorder="1" applyAlignment="1"/>
    <xf numFmtId="169" fontId="0" fillId="3" borderId="10" xfId="2" applyNumberFormat="1" applyFont="1" applyFill="1" applyBorder="1"/>
    <xf numFmtId="169" fontId="0" fillId="3" borderId="6" xfId="2" applyNumberFormat="1" applyFont="1" applyFill="1" applyBorder="1"/>
    <xf numFmtId="169" fontId="0" fillId="3" borderId="2" xfId="0" applyNumberFormat="1" applyFill="1" applyBorder="1"/>
    <xf numFmtId="167" fontId="0" fillId="3" borderId="10" xfId="1" applyNumberFormat="1" applyFont="1" applyFill="1" applyBorder="1"/>
    <xf numFmtId="167" fontId="3" fillId="3" borderId="11" xfId="1" applyNumberFormat="1" applyFont="1" applyFill="1" applyBorder="1" applyAlignment="1"/>
    <xf numFmtId="169" fontId="0" fillId="3" borderId="0" xfId="0" applyNumberFormat="1" applyFill="1" applyBorder="1"/>
    <xf numFmtId="167" fontId="0" fillId="3" borderId="0" xfId="1" applyNumberFormat="1" applyFont="1" applyFill="1" applyBorder="1"/>
    <xf numFmtId="37" fontId="2" fillId="3" borderId="5" xfId="0" applyNumberFormat="1" applyFont="1" applyFill="1" applyBorder="1" applyAlignment="1" applyProtection="1">
      <alignment horizontal="center"/>
    </xf>
    <xf numFmtId="0" fontId="9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37" fontId="1" fillId="2" borderId="0" xfId="0" applyNumberFormat="1" applyFont="1" applyFill="1" applyAlignment="1" applyProtection="1">
      <alignment horizontal="centerContinuous"/>
    </xf>
    <xf numFmtId="5" fontId="2" fillId="2" borderId="0" xfId="0" applyNumberFormat="1" applyFont="1" applyFill="1" applyProtection="1"/>
    <xf numFmtId="37" fontId="6" fillId="2" borderId="0" xfId="0" applyNumberFormat="1" applyFont="1" applyFill="1" applyAlignment="1" applyProtection="1">
      <alignment horizontal="centerContinuous"/>
    </xf>
    <xf numFmtId="5" fontId="2" fillId="2" borderId="0" xfId="0" applyNumberFormat="1" applyFont="1" applyFill="1" applyAlignment="1" applyProtection="1">
      <alignment horizontal="centerContinuous"/>
    </xf>
    <xf numFmtId="37" fontId="2" fillId="2" borderId="0" xfId="0" applyNumberFormat="1" applyFont="1" applyFill="1" applyProtection="1">
      <protection hidden="1"/>
    </xf>
    <xf numFmtId="38" fontId="2" fillId="2" borderId="0" xfId="1" applyNumberFormat="1" applyFont="1" applyFill="1" applyProtection="1">
      <protection hidden="1"/>
    </xf>
    <xf numFmtId="0" fontId="2" fillId="2" borderId="0" xfId="0" quotePrefix="1" applyFont="1" applyFill="1" applyAlignment="1" applyProtection="1">
      <alignment horizontal="left"/>
    </xf>
    <xf numFmtId="0" fontId="2" fillId="2" borderId="0" xfId="0" applyFont="1" applyFill="1" applyProtection="1">
      <protection hidden="1"/>
    </xf>
    <xf numFmtId="37" fontId="2" fillId="2" borderId="1" xfId="0" applyNumberFormat="1" applyFont="1" applyFill="1" applyBorder="1" applyProtection="1"/>
    <xf numFmtId="37" fontId="2" fillId="2" borderId="1" xfId="0" applyNumberFormat="1" applyFont="1" applyFill="1" applyBorder="1" applyProtection="1">
      <protection hidden="1"/>
    </xf>
    <xf numFmtId="5" fontId="2" fillId="2" borderId="2" xfId="0" applyNumberFormat="1" applyFont="1" applyFill="1" applyBorder="1" applyProtection="1"/>
    <xf numFmtId="5" fontId="2" fillId="2" borderId="2" xfId="0" applyNumberFormat="1" applyFont="1" applyFill="1" applyBorder="1" applyAlignment="1" applyProtection="1">
      <alignment horizontal="right"/>
      <protection hidden="1"/>
    </xf>
    <xf numFmtId="5" fontId="2" fillId="3" borderId="0" xfId="0" applyNumberFormat="1" applyFont="1" applyFill="1" applyProtection="1"/>
    <xf numFmtId="37" fontId="2" fillId="3" borderId="8" xfId="0" applyNumberFormat="1" applyFont="1" applyFill="1" applyBorder="1" applyAlignment="1" applyProtection="1">
      <alignment horizontal="center"/>
    </xf>
    <xf numFmtId="5" fontId="2" fillId="3" borderId="12" xfId="0" applyNumberFormat="1" applyFont="1" applyFill="1" applyBorder="1" applyProtection="1"/>
    <xf numFmtId="37" fontId="2" fillId="3" borderId="13" xfId="0" applyNumberFormat="1" applyFont="1" applyFill="1" applyBorder="1" applyProtection="1">
      <protection hidden="1"/>
    </xf>
    <xf numFmtId="37" fontId="2" fillId="3" borderId="11" xfId="0" applyNumberFormat="1" applyFont="1" applyFill="1" applyBorder="1" applyProtection="1">
      <protection hidden="1"/>
    </xf>
    <xf numFmtId="5" fontId="2" fillId="3" borderId="14" xfId="0" applyNumberFormat="1" applyFont="1" applyFill="1" applyBorder="1" applyAlignment="1" applyProtection="1">
      <alignment horizontal="right"/>
      <protection hidden="1"/>
    </xf>
    <xf numFmtId="5" fontId="2" fillId="3" borderId="15" xfId="0" applyNumberFormat="1" applyFont="1" applyFill="1" applyBorder="1" applyProtection="1"/>
    <xf numFmtId="38" fontId="2" fillId="3" borderId="16" xfId="1" applyNumberFormat="1" applyFont="1" applyFill="1" applyBorder="1" applyProtection="1">
      <protection hidden="1"/>
    </xf>
    <xf numFmtId="37" fontId="2" fillId="3" borderId="16" xfId="0" applyNumberFormat="1" applyFont="1" applyFill="1" applyBorder="1" applyProtection="1">
      <protection hidden="1"/>
    </xf>
    <xf numFmtId="0" fontId="2" fillId="3" borderId="16" xfId="0" applyFont="1" applyFill="1" applyBorder="1" applyProtection="1">
      <protection hidden="1"/>
    </xf>
    <xf numFmtId="37" fontId="2" fillId="3" borderId="17" xfId="0" applyNumberFormat="1" applyFont="1" applyFill="1" applyBorder="1" applyProtection="1">
      <protection hidden="1"/>
    </xf>
    <xf numFmtId="5" fontId="2" fillId="3" borderId="18" xfId="0" applyNumberFormat="1" applyFont="1" applyFill="1" applyBorder="1" applyAlignment="1" applyProtection="1">
      <alignment horizontal="right"/>
      <protection hidden="1"/>
    </xf>
    <xf numFmtId="5" fontId="2" fillId="3" borderId="0" xfId="0" applyNumberFormat="1" applyFont="1" applyFill="1" applyAlignment="1" applyProtection="1">
      <alignment horizontal="center"/>
    </xf>
    <xf numFmtId="38" fontId="2" fillId="3" borderId="8" xfId="1" applyNumberFormat="1" applyFont="1" applyFill="1" applyBorder="1" applyAlignment="1" applyProtection="1">
      <alignment horizontal="center"/>
      <protection hidden="1"/>
    </xf>
    <xf numFmtId="37" fontId="2" fillId="3" borderId="8" xfId="0" applyNumberFormat="1" applyFont="1" applyFill="1" applyBorder="1" applyAlignment="1" applyProtection="1">
      <alignment horizontal="center"/>
      <protection hidden="1"/>
    </xf>
    <xf numFmtId="0" fontId="2" fillId="3" borderId="8" xfId="0" applyFont="1" applyFill="1" applyBorder="1" applyAlignment="1" applyProtection="1">
      <alignment horizontal="center"/>
      <protection hidden="1"/>
    </xf>
    <xf numFmtId="37" fontId="2" fillId="3" borderId="1" xfId="0" applyNumberFormat="1" applyFont="1" applyFill="1" applyBorder="1" applyAlignment="1" applyProtection="1">
      <alignment horizontal="center"/>
      <protection hidden="1"/>
    </xf>
    <xf numFmtId="5" fontId="2" fillId="3" borderId="2" xfId="0" applyNumberFormat="1" applyFont="1" applyFill="1" applyBorder="1" applyAlignment="1" applyProtection="1">
      <alignment horizontal="center"/>
      <protection hidden="1"/>
    </xf>
    <xf numFmtId="5" fontId="2" fillId="3" borderId="8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Protection="1"/>
    <xf numFmtId="0" fontId="7" fillId="2" borderId="0" xfId="0" applyFont="1" applyFill="1"/>
    <xf numFmtId="0" fontId="0" fillId="2" borderId="0" xfId="0" applyFill="1" applyAlignment="1" applyProtection="1">
      <alignment horizontal="right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alignment horizontal="left"/>
    </xf>
    <xf numFmtId="37" fontId="2" fillId="3" borderId="1" xfId="0" applyNumberFormat="1" applyFont="1" applyFill="1" applyBorder="1" applyProtection="1"/>
    <xf numFmtId="5" fontId="2" fillId="3" borderId="2" xfId="0" applyNumberFormat="1" applyFont="1" applyFill="1" applyBorder="1" applyProtection="1"/>
    <xf numFmtId="37" fontId="2" fillId="3" borderId="8" xfId="0" applyNumberFormat="1" applyFont="1" applyFill="1" applyBorder="1" applyProtection="1"/>
    <xf numFmtId="37" fontId="2" fillId="3" borderId="1" xfId="0" applyNumberFormat="1" applyFont="1" applyFill="1" applyBorder="1" applyAlignment="1" applyProtection="1">
      <alignment horizontal="right"/>
    </xf>
    <xf numFmtId="5" fontId="2" fillId="3" borderId="6" xfId="0" applyNumberFormat="1" applyFont="1" applyFill="1" applyBorder="1" applyProtection="1"/>
    <xf numFmtId="173" fontId="2" fillId="2" borderId="0" xfId="0" quotePrefix="1" applyNumberFormat="1" applyFont="1" applyFill="1" applyAlignment="1" applyProtection="1">
      <alignment horizontal="centerContinuous"/>
    </xf>
    <xf numFmtId="37" fontId="2" fillId="3" borderId="11" xfId="0" applyNumberFormat="1" applyFont="1" applyFill="1" applyBorder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ATS/EdmondsFin/EdmFin3e/SCh06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06-19A"/>
      <sheetName val="Given P06-19A"/>
      <sheetName val="SP06-20A"/>
      <sheetName val="Given P06-20A"/>
      <sheetName val="SP06-25A"/>
      <sheetName val="Given P06-25A"/>
    </sheetNames>
    <sheetDataSet>
      <sheetData sheetId="0" refreshError="1"/>
      <sheetData sheetId="1" refreshError="1"/>
      <sheetData sheetId="2">
        <row r="2">
          <cell r="M2" t="str">
            <v>No Entry</v>
          </cell>
        </row>
        <row r="3">
          <cell r="M3" t="str">
            <v>Cash</v>
          </cell>
        </row>
        <row r="4">
          <cell r="M4" t="str">
            <v>Accounts Receivable</v>
          </cell>
        </row>
        <row r="5">
          <cell r="M5" t="str">
            <v>Bank Service Charge Expense</v>
          </cell>
        </row>
        <row r="6">
          <cell r="M6" t="str">
            <v>Theft Loss</v>
          </cell>
        </row>
        <row r="7">
          <cell r="M7" t="str">
            <v xml:space="preserve">  Cash</v>
          </cell>
        </row>
        <row r="8">
          <cell r="M8" t="str">
            <v xml:space="preserve">  Interest Revenue</v>
          </cell>
        </row>
        <row r="9">
          <cell r="M9" t="str">
            <v xml:space="preserve">  Supplies</v>
          </cell>
        </row>
        <row r="10">
          <cell r="M10" t="str">
            <v xml:space="preserve">  Accounts Receivable</v>
          </cell>
        </row>
        <row r="11">
          <cell r="M11" t="str">
            <v xml:space="preserve">  Theft Loss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258"/>
  <sheetViews>
    <sheetView showGridLines="0" tabSelected="1" workbookViewId="0">
      <selection activeCell="G9" sqref="G9"/>
    </sheetView>
  </sheetViews>
  <sheetFormatPr defaultRowHeight="12.75" x14ac:dyDescent="0.2"/>
  <cols>
    <col min="1" max="1" width="7.28515625" style="5" customWidth="1"/>
    <col min="2" max="2" width="17.140625" style="5" customWidth="1"/>
    <col min="3" max="3" width="6.140625" style="5" bestFit="1" customWidth="1"/>
    <col min="4" max="5" width="8.140625" style="5" customWidth="1"/>
    <col min="6" max="6" width="9.7109375" style="5" bestFit="1" customWidth="1"/>
    <col min="7" max="7" width="10.28515625" style="5" bestFit="1" customWidth="1"/>
    <col min="8" max="8" width="7" style="5" customWidth="1"/>
    <col min="9" max="16384" width="9.140625" style="5"/>
  </cols>
  <sheetData>
    <row r="1" spans="1:6" x14ac:dyDescent="0.2">
      <c r="E1" s="1" t="s">
        <v>0</v>
      </c>
      <c r="F1" s="2"/>
    </row>
    <row r="2" spans="1:6" x14ac:dyDescent="0.2">
      <c r="E2" s="1" t="s">
        <v>2</v>
      </c>
      <c r="F2" s="2"/>
    </row>
    <row r="3" spans="1:6" x14ac:dyDescent="0.2">
      <c r="E3" s="3"/>
      <c r="F3" s="4" t="s">
        <v>190</v>
      </c>
    </row>
    <row r="5" spans="1:6" x14ac:dyDescent="0.2">
      <c r="A5" s="24" t="s">
        <v>142</v>
      </c>
      <c r="B5" s="37"/>
      <c r="C5" s="37"/>
      <c r="D5" s="37"/>
      <c r="E5" s="37"/>
      <c r="F5" s="38"/>
    </row>
    <row r="6" spans="1:6" x14ac:dyDescent="0.2">
      <c r="A6" s="39" t="s">
        <v>1</v>
      </c>
      <c r="B6" s="37"/>
      <c r="C6" s="37"/>
      <c r="D6" s="37"/>
      <c r="E6" s="37"/>
      <c r="F6" s="38"/>
    </row>
    <row r="7" spans="1:6" x14ac:dyDescent="0.2">
      <c r="A7" s="40"/>
      <c r="B7" s="40"/>
      <c r="C7" s="40"/>
      <c r="D7" s="40"/>
      <c r="E7" s="40"/>
      <c r="F7" s="40"/>
    </row>
    <row r="8" spans="1:6" x14ac:dyDescent="0.2">
      <c r="A8" s="41" t="s">
        <v>5</v>
      </c>
      <c r="B8" s="40"/>
      <c r="C8" s="40"/>
      <c r="D8" s="40"/>
      <c r="E8" s="42" t="s">
        <v>13</v>
      </c>
      <c r="F8" s="43"/>
    </row>
    <row r="9" spans="1:6" x14ac:dyDescent="0.2">
      <c r="A9" s="40"/>
      <c r="B9" s="40"/>
      <c r="C9" s="44" t="s">
        <v>14</v>
      </c>
      <c r="D9" s="40"/>
      <c r="E9" s="40"/>
      <c r="F9" s="45"/>
    </row>
    <row r="10" spans="1:6" x14ac:dyDescent="0.2">
      <c r="A10" s="46" t="s">
        <v>15</v>
      </c>
      <c r="B10" s="47" t="s">
        <v>21</v>
      </c>
      <c r="C10" s="47" t="s">
        <v>17</v>
      </c>
      <c r="D10" s="47" t="s">
        <v>18</v>
      </c>
      <c r="E10" s="47" t="s">
        <v>19</v>
      </c>
      <c r="F10" s="48" t="s">
        <v>22</v>
      </c>
    </row>
    <row r="11" spans="1:6" x14ac:dyDescent="0.2">
      <c r="A11" s="49">
        <v>36160</v>
      </c>
      <c r="B11" s="50" t="s">
        <v>154</v>
      </c>
      <c r="C11" s="59"/>
      <c r="D11" s="45"/>
      <c r="E11" s="45"/>
      <c r="F11" s="54">
        <v>26000</v>
      </c>
    </row>
    <row r="12" spans="1:6" x14ac:dyDescent="0.2">
      <c r="A12" s="40"/>
      <c r="B12" s="40"/>
      <c r="C12" s="59"/>
      <c r="D12" s="45"/>
      <c r="E12" s="45"/>
      <c r="F12" s="45"/>
    </row>
    <row r="13" spans="1:6" x14ac:dyDescent="0.2">
      <c r="A13" s="41" t="s">
        <v>29</v>
      </c>
      <c r="B13" s="40"/>
      <c r="C13" s="60"/>
      <c r="D13" s="40"/>
      <c r="E13" s="42" t="s">
        <v>13</v>
      </c>
      <c r="F13" s="43"/>
    </row>
    <row r="14" spans="1:6" x14ac:dyDescent="0.2">
      <c r="A14" s="40"/>
      <c r="B14" s="40"/>
      <c r="C14" s="44" t="s">
        <v>14</v>
      </c>
      <c r="D14" s="40"/>
      <c r="E14" s="40"/>
      <c r="F14" s="45"/>
    </row>
    <row r="15" spans="1:6" x14ac:dyDescent="0.2">
      <c r="A15" s="46" t="s">
        <v>15</v>
      </c>
      <c r="B15" s="47" t="s">
        <v>21</v>
      </c>
      <c r="C15" s="47" t="s">
        <v>17</v>
      </c>
      <c r="D15" s="47" t="s">
        <v>18</v>
      </c>
      <c r="E15" s="47" t="s">
        <v>19</v>
      </c>
      <c r="F15" s="48" t="s">
        <v>22</v>
      </c>
    </row>
    <row r="16" spans="1:6" x14ac:dyDescent="0.2">
      <c r="A16" s="49">
        <v>36160</v>
      </c>
      <c r="B16" s="50" t="s">
        <v>154</v>
      </c>
      <c r="C16" s="59"/>
      <c r="D16" s="45"/>
      <c r="E16" s="45"/>
      <c r="F16" s="56">
        <v>0</v>
      </c>
    </row>
    <row r="17" spans="1:6" x14ac:dyDescent="0.2">
      <c r="A17" s="51"/>
      <c r="B17" s="40"/>
      <c r="C17" s="61" t="s">
        <v>36</v>
      </c>
      <c r="D17" s="57">
        <f>3000*2.5</f>
        <v>7500</v>
      </c>
      <c r="E17" s="57"/>
      <c r="F17" s="55">
        <f>IF((D17-E17)=0," ",(D17-E17)+F16)</f>
        <v>7500</v>
      </c>
    </row>
    <row r="18" spans="1:6" x14ac:dyDescent="0.2">
      <c r="A18" s="40"/>
      <c r="B18" s="40"/>
      <c r="C18" s="60"/>
      <c r="D18" s="40"/>
      <c r="E18" s="40"/>
      <c r="F18" s="40"/>
    </row>
    <row r="19" spans="1:6" x14ac:dyDescent="0.2">
      <c r="A19" s="41" t="s">
        <v>40</v>
      </c>
      <c r="B19" s="40"/>
      <c r="C19" s="60"/>
      <c r="D19" s="40"/>
      <c r="E19" s="42" t="s">
        <v>13</v>
      </c>
      <c r="F19" s="43"/>
    </row>
    <row r="20" spans="1:6" x14ac:dyDescent="0.2">
      <c r="A20" s="40"/>
      <c r="B20" s="40"/>
      <c r="C20" s="44" t="s">
        <v>14</v>
      </c>
      <c r="D20" s="40"/>
      <c r="E20" s="40"/>
      <c r="F20" s="45"/>
    </row>
    <row r="21" spans="1:6" x14ac:dyDescent="0.2">
      <c r="A21" s="46" t="s">
        <v>15</v>
      </c>
      <c r="B21" s="47" t="s">
        <v>21</v>
      </c>
      <c r="C21" s="47" t="s">
        <v>17</v>
      </c>
      <c r="D21" s="47" t="s">
        <v>18</v>
      </c>
      <c r="E21" s="47" t="s">
        <v>19</v>
      </c>
      <c r="F21" s="48" t="s">
        <v>22</v>
      </c>
    </row>
    <row r="22" spans="1:6" x14ac:dyDescent="0.2">
      <c r="A22" s="49">
        <v>36160</v>
      </c>
      <c r="B22" s="50" t="s">
        <v>154</v>
      </c>
      <c r="C22" s="59"/>
      <c r="D22" s="45"/>
      <c r="E22" s="45"/>
      <c r="F22" s="56">
        <v>10000</v>
      </c>
    </row>
    <row r="23" spans="1:6" x14ac:dyDescent="0.2">
      <c r="A23" s="51"/>
      <c r="B23" s="40"/>
      <c r="C23" s="61" t="s">
        <v>31</v>
      </c>
      <c r="D23" s="57"/>
      <c r="E23" s="57">
        <v>7400</v>
      </c>
      <c r="F23" s="55">
        <f>IF((D23-E23)=0," ",(D23-E23)+F22)</f>
        <v>2600</v>
      </c>
    </row>
    <row r="24" spans="1:6" x14ac:dyDescent="0.2">
      <c r="A24" s="18"/>
      <c r="B24" s="18"/>
      <c r="C24" s="62"/>
      <c r="D24" s="18"/>
      <c r="E24" s="18"/>
      <c r="F24" s="18"/>
    </row>
    <row r="25" spans="1:6" x14ac:dyDescent="0.2">
      <c r="A25" s="41" t="s">
        <v>54</v>
      </c>
      <c r="B25" s="40"/>
      <c r="C25" s="60"/>
      <c r="D25" s="40"/>
      <c r="E25" s="42" t="s">
        <v>13</v>
      </c>
      <c r="F25" s="43"/>
    </row>
    <row r="26" spans="1:6" x14ac:dyDescent="0.2">
      <c r="A26" s="40"/>
      <c r="B26" s="40"/>
      <c r="C26" s="44" t="s">
        <v>14</v>
      </c>
      <c r="D26" s="40"/>
      <c r="E26" s="40"/>
      <c r="F26" s="45"/>
    </row>
    <row r="27" spans="1:6" x14ac:dyDescent="0.2">
      <c r="A27" s="46" t="s">
        <v>15</v>
      </c>
      <c r="B27" s="47" t="s">
        <v>21</v>
      </c>
      <c r="C27" s="47" t="s">
        <v>17</v>
      </c>
      <c r="D27" s="47" t="s">
        <v>18</v>
      </c>
      <c r="E27" s="47" t="s">
        <v>19</v>
      </c>
      <c r="F27" s="48" t="s">
        <v>22</v>
      </c>
    </row>
    <row r="28" spans="1:6" x14ac:dyDescent="0.2">
      <c r="A28" s="49">
        <v>36160</v>
      </c>
      <c r="B28" s="50" t="s">
        <v>154</v>
      </c>
      <c r="C28" s="59"/>
      <c r="D28" s="45"/>
      <c r="E28" s="45"/>
      <c r="F28" s="56">
        <v>15000</v>
      </c>
    </row>
    <row r="29" spans="1:6" x14ac:dyDescent="0.2">
      <c r="A29" s="51"/>
      <c r="B29" s="40"/>
      <c r="C29" s="61" t="s">
        <v>26</v>
      </c>
      <c r="D29" s="57"/>
      <c r="E29" s="57">
        <v>3000</v>
      </c>
      <c r="F29" s="55">
        <f>IF((D29-E29)=0," ",(D29-E29)+F28)</f>
        <v>12000</v>
      </c>
    </row>
    <row r="30" spans="1:6" x14ac:dyDescent="0.2">
      <c r="A30" s="18"/>
      <c r="B30" s="18"/>
      <c r="C30" s="62"/>
      <c r="D30" s="18"/>
      <c r="E30" s="18"/>
      <c r="F30" s="18"/>
    </row>
    <row r="31" spans="1:6" x14ac:dyDescent="0.2">
      <c r="A31" s="41" t="s">
        <v>61</v>
      </c>
      <c r="B31" s="40"/>
      <c r="C31" s="60"/>
      <c r="D31" s="40"/>
      <c r="E31" s="42" t="s">
        <v>13</v>
      </c>
      <c r="F31" s="43"/>
    </row>
    <row r="32" spans="1:6" x14ac:dyDescent="0.2">
      <c r="A32" s="40"/>
      <c r="B32" s="40"/>
      <c r="C32" s="44" t="s">
        <v>14</v>
      </c>
      <c r="D32" s="40"/>
      <c r="E32" s="40"/>
      <c r="F32" s="45"/>
    </row>
    <row r="33" spans="1:6" x14ac:dyDescent="0.2">
      <c r="A33" s="46" t="s">
        <v>15</v>
      </c>
      <c r="B33" s="47" t="s">
        <v>21</v>
      </c>
      <c r="C33" s="47" t="s">
        <v>17</v>
      </c>
      <c r="D33" s="47" t="s">
        <v>18</v>
      </c>
      <c r="E33" s="47" t="s">
        <v>19</v>
      </c>
      <c r="F33" s="48" t="s">
        <v>22</v>
      </c>
    </row>
    <row r="34" spans="1:6" x14ac:dyDescent="0.2">
      <c r="A34" s="49">
        <v>36160</v>
      </c>
      <c r="B34" s="50" t="s">
        <v>154</v>
      </c>
      <c r="C34" s="59"/>
      <c r="D34" s="45"/>
      <c r="E34" s="45"/>
      <c r="F34" s="56">
        <v>2000</v>
      </c>
    </row>
    <row r="35" spans="1:6" x14ac:dyDescent="0.2">
      <c r="A35" s="51"/>
      <c r="B35" s="40"/>
      <c r="C35" s="61" t="s">
        <v>56</v>
      </c>
      <c r="D35" s="57"/>
      <c r="E35" s="57">
        <v>2000</v>
      </c>
      <c r="F35" s="55">
        <f>IF((D35-E35)=0," ",(D35-E35)+F34)</f>
        <v>0</v>
      </c>
    </row>
    <row r="36" spans="1:6" x14ac:dyDescent="0.2">
      <c r="A36" s="18"/>
      <c r="B36" s="18"/>
      <c r="C36" s="62"/>
      <c r="D36" s="18"/>
      <c r="E36" s="18"/>
      <c r="F36" s="18"/>
    </row>
    <row r="37" spans="1:6" x14ac:dyDescent="0.2">
      <c r="A37" s="41" t="s">
        <v>62</v>
      </c>
      <c r="B37" s="40"/>
      <c r="C37" s="60"/>
      <c r="D37" s="40"/>
      <c r="E37" s="42" t="s">
        <v>13</v>
      </c>
      <c r="F37" s="43"/>
    </row>
    <row r="38" spans="1:6" x14ac:dyDescent="0.2">
      <c r="A38" s="40"/>
      <c r="B38" s="40"/>
      <c r="C38" s="44" t="s">
        <v>14</v>
      </c>
      <c r="D38" s="40"/>
      <c r="E38" s="40"/>
      <c r="F38" s="45"/>
    </row>
    <row r="39" spans="1:6" x14ac:dyDescent="0.2">
      <c r="A39" s="46" t="s">
        <v>15</v>
      </c>
      <c r="B39" s="47" t="s">
        <v>21</v>
      </c>
      <c r="C39" s="47" t="s">
        <v>17</v>
      </c>
      <c r="D39" s="47" t="s">
        <v>18</v>
      </c>
      <c r="E39" s="47" t="s">
        <v>19</v>
      </c>
      <c r="F39" s="48" t="s">
        <v>22</v>
      </c>
    </row>
    <row r="40" spans="1:6" x14ac:dyDescent="0.2">
      <c r="A40" s="49">
        <v>36160</v>
      </c>
      <c r="B40" s="50" t="s">
        <v>154</v>
      </c>
      <c r="C40" s="59"/>
      <c r="D40" s="45"/>
      <c r="E40" s="45"/>
      <c r="F40" s="55">
        <v>30000</v>
      </c>
    </row>
    <row r="41" spans="1:6" x14ac:dyDescent="0.2">
      <c r="A41" s="18"/>
      <c r="B41" s="18"/>
      <c r="C41" s="62"/>
      <c r="D41" s="18"/>
      <c r="E41" s="18"/>
      <c r="F41" s="18"/>
    </row>
    <row r="42" spans="1:6" x14ac:dyDescent="0.2">
      <c r="A42" s="41" t="s">
        <v>108</v>
      </c>
      <c r="B42" s="40"/>
      <c r="C42" s="60"/>
      <c r="D42" s="40"/>
      <c r="E42" s="18"/>
      <c r="F42" s="43"/>
    </row>
    <row r="43" spans="1:6" x14ac:dyDescent="0.2">
      <c r="A43" s="41" t="s">
        <v>62</v>
      </c>
      <c r="B43" s="40"/>
      <c r="C43" s="60"/>
      <c r="D43" s="40"/>
      <c r="E43" s="42" t="s">
        <v>13</v>
      </c>
      <c r="F43" s="43"/>
    </row>
    <row r="44" spans="1:6" x14ac:dyDescent="0.2">
      <c r="A44" s="40"/>
      <c r="B44" s="40"/>
      <c r="C44" s="44" t="s">
        <v>14</v>
      </c>
      <c r="D44" s="40"/>
      <c r="E44" s="40"/>
      <c r="F44" s="45"/>
    </row>
    <row r="45" spans="1:6" x14ac:dyDescent="0.2">
      <c r="A45" s="46" t="s">
        <v>15</v>
      </c>
      <c r="B45" s="47" t="s">
        <v>21</v>
      </c>
      <c r="C45" s="47" t="s">
        <v>17</v>
      </c>
      <c r="D45" s="47" t="s">
        <v>18</v>
      </c>
      <c r="E45" s="47" t="s">
        <v>19</v>
      </c>
      <c r="F45" s="48" t="s">
        <v>22</v>
      </c>
    </row>
    <row r="46" spans="1:6" x14ac:dyDescent="0.2">
      <c r="A46" s="49">
        <v>36160</v>
      </c>
      <c r="B46" s="50" t="s">
        <v>154</v>
      </c>
      <c r="C46" s="59"/>
      <c r="D46" s="45"/>
      <c r="E46" s="45"/>
      <c r="F46" s="56">
        <v>9000</v>
      </c>
    </row>
    <row r="47" spans="1:6" x14ac:dyDescent="0.2">
      <c r="A47" s="51"/>
      <c r="B47" s="40"/>
      <c r="C47" s="91" t="s">
        <v>38</v>
      </c>
      <c r="D47" s="55"/>
      <c r="E47" s="57">
        <v>6000</v>
      </c>
      <c r="F47" s="55">
        <f>IF((D47-E47)=0," ",(E47-D47)+F46)</f>
        <v>15000</v>
      </c>
    </row>
    <row r="48" spans="1:6" x14ac:dyDescent="0.2">
      <c r="A48" s="18"/>
      <c r="B48" s="18"/>
      <c r="C48" s="62"/>
      <c r="D48" s="18"/>
      <c r="E48" s="18"/>
      <c r="F48" s="18"/>
    </row>
    <row r="49" spans="1:6" x14ac:dyDescent="0.2">
      <c r="A49" s="41" t="s">
        <v>12</v>
      </c>
      <c r="B49" s="40"/>
      <c r="C49" s="60"/>
      <c r="D49" s="40"/>
      <c r="E49" s="42" t="s">
        <v>13</v>
      </c>
      <c r="F49" s="43"/>
    </row>
    <row r="50" spans="1:6" x14ac:dyDescent="0.2">
      <c r="A50" s="40"/>
      <c r="B50" s="40"/>
      <c r="C50" s="44" t="s">
        <v>14</v>
      </c>
      <c r="D50" s="40"/>
      <c r="E50" s="40"/>
      <c r="F50" s="45"/>
    </row>
    <row r="51" spans="1:6" x14ac:dyDescent="0.2">
      <c r="A51" s="46" t="s">
        <v>15</v>
      </c>
      <c r="B51" s="47" t="s">
        <v>21</v>
      </c>
      <c r="C51" s="47" t="s">
        <v>17</v>
      </c>
      <c r="D51" s="47" t="s">
        <v>18</v>
      </c>
      <c r="E51" s="47" t="s">
        <v>19</v>
      </c>
      <c r="F51" s="48" t="s">
        <v>22</v>
      </c>
    </row>
    <row r="52" spans="1:6" x14ac:dyDescent="0.2">
      <c r="A52" s="49">
        <v>36160</v>
      </c>
      <c r="B52" s="50" t="s">
        <v>154</v>
      </c>
      <c r="C52" s="59"/>
      <c r="D52" s="45"/>
      <c r="E52" s="45"/>
      <c r="F52" s="55">
        <v>70000</v>
      </c>
    </row>
    <row r="53" spans="1:6" x14ac:dyDescent="0.2">
      <c r="A53" s="18"/>
      <c r="B53" s="18"/>
      <c r="C53" s="62"/>
      <c r="D53" s="18"/>
      <c r="E53" s="18"/>
      <c r="F53" s="18"/>
    </row>
    <row r="54" spans="1:6" x14ac:dyDescent="0.2">
      <c r="A54" s="53" t="s">
        <v>65</v>
      </c>
      <c r="B54" s="40"/>
      <c r="C54" s="60"/>
      <c r="D54" s="40"/>
      <c r="E54" s="42" t="s">
        <v>13</v>
      </c>
      <c r="F54" s="28"/>
    </row>
    <row r="55" spans="1:6" x14ac:dyDescent="0.2">
      <c r="A55" s="40"/>
      <c r="B55" s="40"/>
      <c r="C55" s="44" t="s">
        <v>14</v>
      </c>
      <c r="D55" s="40"/>
      <c r="E55" s="40"/>
      <c r="F55" s="45"/>
    </row>
    <row r="56" spans="1:6" x14ac:dyDescent="0.2">
      <c r="A56" s="46" t="s">
        <v>15</v>
      </c>
      <c r="B56" s="47" t="s">
        <v>21</v>
      </c>
      <c r="C56" s="47" t="s">
        <v>17</v>
      </c>
      <c r="D56" s="47" t="s">
        <v>18</v>
      </c>
      <c r="E56" s="47" t="s">
        <v>19</v>
      </c>
      <c r="F56" s="48" t="s">
        <v>22</v>
      </c>
    </row>
    <row r="57" spans="1:6" x14ac:dyDescent="0.2">
      <c r="A57" s="49">
        <v>36160</v>
      </c>
      <c r="B57" s="50" t="s">
        <v>154</v>
      </c>
      <c r="C57" s="59"/>
      <c r="D57" s="45"/>
      <c r="E57" s="45"/>
      <c r="F57" s="56">
        <v>16000</v>
      </c>
    </row>
    <row r="58" spans="1:6" x14ac:dyDescent="0.2">
      <c r="A58" s="51"/>
      <c r="B58" s="40"/>
      <c r="C58" s="61" t="s">
        <v>34</v>
      </c>
      <c r="D58" s="57"/>
      <c r="E58" s="57">
        <v>12000</v>
      </c>
      <c r="F58" s="55">
        <f>IF((D58-E58)=0," ",(E58-D58)+F57)</f>
        <v>28000</v>
      </c>
    </row>
    <row r="59" spans="1:6" x14ac:dyDescent="0.2">
      <c r="A59" s="18"/>
      <c r="B59" s="18"/>
      <c r="C59" s="62"/>
      <c r="D59" s="18"/>
      <c r="E59" s="18"/>
      <c r="F59" s="18"/>
    </row>
    <row r="60" spans="1:6" x14ac:dyDescent="0.2">
      <c r="A60" s="41" t="s">
        <v>70</v>
      </c>
      <c r="B60" s="40"/>
      <c r="C60" s="60"/>
      <c r="D60" s="40"/>
      <c r="E60" s="42" t="s">
        <v>13</v>
      </c>
      <c r="F60" s="43"/>
    </row>
    <row r="61" spans="1:6" x14ac:dyDescent="0.2">
      <c r="A61" s="40"/>
      <c r="B61" s="40"/>
      <c r="C61" s="44" t="s">
        <v>14</v>
      </c>
      <c r="D61" s="40"/>
      <c r="E61" s="40"/>
      <c r="F61" s="45"/>
    </row>
    <row r="62" spans="1:6" x14ac:dyDescent="0.2">
      <c r="A62" s="46" t="s">
        <v>15</v>
      </c>
      <c r="B62" s="47" t="s">
        <v>21</v>
      </c>
      <c r="C62" s="47" t="s">
        <v>17</v>
      </c>
      <c r="D62" s="47" t="s">
        <v>18</v>
      </c>
      <c r="E62" s="47" t="s">
        <v>19</v>
      </c>
      <c r="F62" s="48" t="s">
        <v>22</v>
      </c>
    </row>
    <row r="63" spans="1:6" x14ac:dyDescent="0.2">
      <c r="A63" s="49">
        <v>36160</v>
      </c>
      <c r="B63" s="50" t="s">
        <v>154</v>
      </c>
      <c r="C63" s="59"/>
      <c r="D63" s="45"/>
      <c r="E63" s="45"/>
      <c r="F63" s="55">
        <v>36000</v>
      </c>
    </row>
    <row r="64" spans="1:6" x14ac:dyDescent="0.2">
      <c r="A64" s="18"/>
      <c r="B64" s="18"/>
      <c r="C64" s="62"/>
      <c r="D64" s="18"/>
      <c r="E64" s="18"/>
      <c r="F64" s="18"/>
    </row>
    <row r="65" spans="1:6" x14ac:dyDescent="0.2">
      <c r="A65" s="53" t="s">
        <v>76</v>
      </c>
      <c r="B65" s="40"/>
      <c r="C65" s="60"/>
      <c r="D65" s="40"/>
      <c r="E65" s="42" t="s">
        <v>13</v>
      </c>
      <c r="F65" s="43"/>
    </row>
    <row r="66" spans="1:6" x14ac:dyDescent="0.2">
      <c r="A66" s="40"/>
      <c r="B66" s="40"/>
      <c r="C66" s="44" t="s">
        <v>14</v>
      </c>
      <c r="D66" s="40"/>
      <c r="E66" s="40"/>
      <c r="F66" s="45"/>
    </row>
    <row r="67" spans="1:6" x14ac:dyDescent="0.2">
      <c r="A67" s="46" t="s">
        <v>15</v>
      </c>
      <c r="B67" s="47" t="s">
        <v>21</v>
      </c>
      <c r="C67" s="47" t="s">
        <v>17</v>
      </c>
      <c r="D67" s="47" t="s">
        <v>18</v>
      </c>
      <c r="E67" s="47" t="s">
        <v>19</v>
      </c>
      <c r="F67" s="48" t="s">
        <v>22</v>
      </c>
    </row>
    <row r="68" spans="1:6" x14ac:dyDescent="0.2">
      <c r="A68" s="49">
        <v>36160</v>
      </c>
      <c r="B68" s="50" t="s">
        <v>154</v>
      </c>
      <c r="C68" s="59"/>
      <c r="D68" s="45"/>
      <c r="E68" s="45"/>
      <c r="F68" s="56">
        <v>0</v>
      </c>
    </row>
    <row r="69" spans="1:6" x14ac:dyDescent="0.2">
      <c r="A69" s="51"/>
      <c r="B69" s="40"/>
      <c r="C69" s="61" t="s">
        <v>50</v>
      </c>
      <c r="D69" s="57"/>
      <c r="E69" s="57">
        <f>2*2*100</f>
        <v>400</v>
      </c>
      <c r="F69" s="55">
        <f>IF((D69-E69)=0," ",(E69-D69)+F68)</f>
        <v>400</v>
      </c>
    </row>
    <row r="70" spans="1:6" x14ac:dyDescent="0.2">
      <c r="A70" s="18"/>
      <c r="B70" s="18"/>
      <c r="C70" s="62"/>
      <c r="D70" s="18"/>
      <c r="E70" s="18"/>
      <c r="F70" s="18"/>
    </row>
    <row r="71" spans="1:6" x14ac:dyDescent="0.2">
      <c r="A71" s="53" t="s">
        <v>41</v>
      </c>
      <c r="B71" s="40"/>
      <c r="C71" s="60"/>
      <c r="D71" s="40"/>
      <c r="E71" s="42" t="s">
        <v>13</v>
      </c>
      <c r="F71" s="43"/>
    </row>
    <row r="72" spans="1:6" x14ac:dyDescent="0.2">
      <c r="A72" s="40"/>
      <c r="B72" s="40"/>
      <c r="C72" s="44" t="s">
        <v>14</v>
      </c>
      <c r="D72" s="40"/>
      <c r="E72" s="40"/>
      <c r="F72" s="45"/>
    </row>
    <row r="73" spans="1:6" x14ac:dyDescent="0.2">
      <c r="A73" s="46" t="s">
        <v>15</v>
      </c>
      <c r="B73" s="47" t="s">
        <v>21</v>
      </c>
      <c r="C73" s="47" t="s">
        <v>17</v>
      </c>
      <c r="D73" s="47" t="s">
        <v>18</v>
      </c>
      <c r="E73" s="47" t="s">
        <v>19</v>
      </c>
      <c r="F73" s="48" t="s">
        <v>22</v>
      </c>
    </row>
    <row r="74" spans="1:6" x14ac:dyDescent="0.2">
      <c r="A74" s="49">
        <v>36160</v>
      </c>
      <c r="B74" s="50" t="s">
        <v>154</v>
      </c>
      <c r="C74" s="59"/>
      <c r="D74" s="45"/>
      <c r="E74" s="45"/>
      <c r="F74" s="56">
        <v>11000</v>
      </c>
    </row>
    <row r="75" spans="1:6" x14ac:dyDescent="0.2">
      <c r="A75" s="51"/>
      <c r="B75" s="40"/>
      <c r="C75" s="61" t="s">
        <v>42</v>
      </c>
      <c r="D75" s="57">
        <v>4400</v>
      </c>
      <c r="E75" s="57"/>
      <c r="F75" s="55">
        <f>IF((D75-E75)=0," ",(E75-D75)+F74)</f>
        <v>6600</v>
      </c>
    </row>
    <row r="76" spans="1:6" x14ac:dyDescent="0.2">
      <c r="A76" s="18"/>
      <c r="B76" s="18"/>
      <c r="C76" s="28"/>
      <c r="D76" s="18"/>
      <c r="E76" s="18"/>
      <c r="F76" s="18"/>
    </row>
    <row r="77" spans="1:6" x14ac:dyDescent="0.2">
      <c r="A77" s="53" t="s">
        <v>143</v>
      </c>
      <c r="B77" s="40"/>
      <c r="C77" s="60"/>
      <c r="D77" s="40"/>
      <c r="E77" s="42" t="s">
        <v>13</v>
      </c>
      <c r="F77" s="43"/>
    </row>
    <row r="78" spans="1:6" x14ac:dyDescent="0.2">
      <c r="A78" s="40"/>
      <c r="B78" s="40"/>
      <c r="C78" s="44" t="s">
        <v>14</v>
      </c>
      <c r="D78" s="40"/>
      <c r="E78" s="40"/>
      <c r="F78" s="45"/>
    </row>
    <row r="79" spans="1:6" x14ac:dyDescent="0.2">
      <c r="A79" s="46" t="s">
        <v>15</v>
      </c>
      <c r="B79" s="47" t="s">
        <v>21</v>
      </c>
      <c r="C79" s="47" t="s">
        <v>17</v>
      </c>
      <c r="D79" s="47" t="s">
        <v>18</v>
      </c>
      <c r="E79" s="47" t="s">
        <v>19</v>
      </c>
      <c r="F79" s="48" t="s">
        <v>22</v>
      </c>
    </row>
    <row r="80" spans="1:6" x14ac:dyDescent="0.2">
      <c r="A80" s="49">
        <v>36160</v>
      </c>
      <c r="B80" s="50" t="s">
        <v>154</v>
      </c>
      <c r="C80" s="59"/>
      <c r="D80" s="45"/>
      <c r="E80" s="45"/>
      <c r="F80" s="55">
        <v>63600</v>
      </c>
    </row>
    <row r="81" spans="1:6" x14ac:dyDescent="0.2">
      <c r="A81" s="18"/>
      <c r="B81" s="18"/>
      <c r="C81" s="62"/>
      <c r="D81" s="18"/>
      <c r="E81" s="18"/>
      <c r="F81" s="18"/>
    </row>
    <row r="82" spans="1:6" x14ac:dyDescent="0.2">
      <c r="A82" s="53" t="s">
        <v>144</v>
      </c>
      <c r="B82" s="40"/>
      <c r="C82" s="60"/>
      <c r="D82" s="40"/>
      <c r="E82" s="42" t="s">
        <v>13</v>
      </c>
      <c r="F82" s="43"/>
    </row>
    <row r="83" spans="1:6" x14ac:dyDescent="0.2">
      <c r="A83" s="40"/>
      <c r="B83" s="40"/>
      <c r="C83" s="44" t="s">
        <v>14</v>
      </c>
      <c r="D83" s="40"/>
      <c r="E83" s="40"/>
      <c r="F83" s="45"/>
    </row>
    <row r="84" spans="1:6" x14ac:dyDescent="0.2">
      <c r="A84" s="46" t="s">
        <v>15</v>
      </c>
      <c r="B84" s="47" t="s">
        <v>21</v>
      </c>
      <c r="C84" s="47" t="s">
        <v>17</v>
      </c>
      <c r="D84" s="47" t="s">
        <v>18</v>
      </c>
      <c r="E84" s="47" t="s">
        <v>19</v>
      </c>
      <c r="F84" s="48" t="s">
        <v>22</v>
      </c>
    </row>
    <row r="85" spans="1:6" x14ac:dyDescent="0.2">
      <c r="A85" s="49">
        <v>36160</v>
      </c>
      <c r="B85" s="50" t="s">
        <v>154</v>
      </c>
      <c r="C85" s="59"/>
      <c r="D85" s="45"/>
      <c r="E85" s="45"/>
      <c r="F85" s="55">
        <v>40000</v>
      </c>
    </row>
    <row r="86" spans="1:6" x14ac:dyDescent="0.2">
      <c r="A86" s="18"/>
      <c r="B86" s="18"/>
      <c r="C86" s="62"/>
      <c r="D86" s="18"/>
      <c r="E86" s="18"/>
      <c r="F86" s="18"/>
    </row>
    <row r="87" spans="1:6" x14ac:dyDescent="0.2">
      <c r="A87" s="53" t="s">
        <v>84</v>
      </c>
      <c r="B87" s="40"/>
      <c r="C87" s="60"/>
      <c r="D87" s="40"/>
      <c r="E87" s="42" t="s">
        <v>13</v>
      </c>
      <c r="F87" s="43"/>
    </row>
    <row r="88" spans="1:6" x14ac:dyDescent="0.2">
      <c r="A88" s="40"/>
      <c r="B88" s="40"/>
      <c r="C88" s="44" t="s">
        <v>14</v>
      </c>
      <c r="D88" s="40"/>
      <c r="E88" s="40"/>
      <c r="F88" s="45"/>
    </row>
    <row r="89" spans="1:6" x14ac:dyDescent="0.2">
      <c r="A89" s="46" t="s">
        <v>15</v>
      </c>
      <c r="B89" s="47" t="s">
        <v>21</v>
      </c>
      <c r="C89" s="47" t="s">
        <v>17</v>
      </c>
      <c r="D89" s="47" t="s">
        <v>18</v>
      </c>
      <c r="E89" s="47" t="s">
        <v>19</v>
      </c>
      <c r="F89" s="48" t="s">
        <v>22</v>
      </c>
    </row>
    <row r="90" spans="1:6" x14ac:dyDescent="0.2">
      <c r="A90" s="49">
        <v>36160</v>
      </c>
      <c r="B90" s="50" t="s">
        <v>154</v>
      </c>
      <c r="C90" s="59"/>
      <c r="D90" s="45"/>
      <c r="E90" s="45"/>
      <c r="F90" s="56">
        <v>102000</v>
      </c>
    </row>
    <row r="91" spans="1:6" x14ac:dyDescent="0.2">
      <c r="A91" s="51"/>
      <c r="B91" s="40"/>
      <c r="C91" s="61" t="s">
        <v>36</v>
      </c>
      <c r="D91" s="57"/>
      <c r="E91" s="58">
        <f>3000*2.5</f>
        <v>7500</v>
      </c>
      <c r="F91" s="55">
        <f>IF((D91-E91)=0," ",(E91-D91)+F90)</f>
        <v>109500</v>
      </c>
    </row>
    <row r="92" spans="1:6" x14ac:dyDescent="0.2">
      <c r="A92" s="18"/>
      <c r="B92" s="18"/>
      <c r="C92" s="62"/>
      <c r="D92" s="18"/>
      <c r="E92" s="18"/>
      <c r="F92" s="18"/>
    </row>
    <row r="93" spans="1:6" x14ac:dyDescent="0.2">
      <c r="A93" s="53" t="s">
        <v>85</v>
      </c>
      <c r="B93" s="40"/>
      <c r="C93" s="60"/>
      <c r="D93" s="40"/>
      <c r="E93" s="42" t="s">
        <v>13</v>
      </c>
      <c r="F93" s="43"/>
    </row>
    <row r="94" spans="1:6" x14ac:dyDescent="0.2">
      <c r="A94" s="40"/>
      <c r="B94" s="40"/>
      <c r="C94" s="44" t="s">
        <v>14</v>
      </c>
      <c r="D94" s="40"/>
      <c r="E94" s="40"/>
      <c r="F94" s="45"/>
    </row>
    <row r="95" spans="1:6" x14ac:dyDescent="0.2">
      <c r="A95" s="46" t="s">
        <v>15</v>
      </c>
      <c r="B95" s="47" t="s">
        <v>21</v>
      </c>
      <c r="C95" s="47" t="s">
        <v>17</v>
      </c>
      <c r="D95" s="47" t="s">
        <v>18</v>
      </c>
      <c r="E95" s="47" t="s">
        <v>19</v>
      </c>
      <c r="F95" s="48" t="s">
        <v>22</v>
      </c>
    </row>
    <row r="96" spans="1:6" x14ac:dyDescent="0.2">
      <c r="A96" s="49">
        <v>36160</v>
      </c>
      <c r="B96" s="50" t="s">
        <v>154</v>
      </c>
      <c r="C96" s="59"/>
      <c r="D96" s="45"/>
      <c r="E96" s="45"/>
      <c r="F96" s="56">
        <v>38000</v>
      </c>
    </row>
    <row r="97" spans="1:6" x14ac:dyDescent="0.2">
      <c r="A97" s="51"/>
      <c r="B97" s="40"/>
      <c r="C97" s="61" t="s">
        <v>42</v>
      </c>
      <c r="D97" s="57"/>
      <c r="E97" s="57">
        <v>4400</v>
      </c>
      <c r="F97" s="55">
        <f>IF((D97-E97)=0," ",(E97-D97)+F96)</f>
        <v>42400</v>
      </c>
    </row>
    <row r="98" spans="1:6" x14ac:dyDescent="0.2">
      <c r="A98" s="18"/>
      <c r="B98" s="18"/>
      <c r="C98" s="62"/>
      <c r="D98" s="18"/>
      <c r="E98" s="18"/>
      <c r="F98" s="18"/>
    </row>
    <row r="99" spans="1:6" x14ac:dyDescent="0.2">
      <c r="A99" s="53" t="s">
        <v>87</v>
      </c>
      <c r="B99" s="40"/>
      <c r="C99" s="60"/>
      <c r="D99" s="40"/>
      <c r="E99" s="42" t="s">
        <v>13</v>
      </c>
      <c r="F99" s="43"/>
    </row>
    <row r="100" spans="1:6" x14ac:dyDescent="0.2">
      <c r="A100" s="40"/>
      <c r="B100" s="40"/>
      <c r="C100" s="44" t="s">
        <v>14</v>
      </c>
      <c r="D100" s="40"/>
      <c r="E100" s="40"/>
      <c r="F100" s="45"/>
    </row>
    <row r="101" spans="1:6" x14ac:dyDescent="0.2">
      <c r="A101" s="46" t="s">
        <v>15</v>
      </c>
      <c r="B101" s="47" t="s">
        <v>21</v>
      </c>
      <c r="C101" s="47" t="s">
        <v>17</v>
      </c>
      <c r="D101" s="47" t="s">
        <v>18</v>
      </c>
      <c r="E101" s="47" t="s">
        <v>19</v>
      </c>
      <c r="F101" s="48" t="s">
        <v>22</v>
      </c>
    </row>
    <row r="102" spans="1:6" x14ac:dyDescent="0.2">
      <c r="A102" s="49">
        <v>36160</v>
      </c>
      <c r="B102" s="50" t="s">
        <v>154</v>
      </c>
      <c r="C102" s="59"/>
      <c r="D102" s="45"/>
      <c r="E102" s="45"/>
      <c r="F102" s="56">
        <v>0</v>
      </c>
    </row>
    <row r="103" spans="1:6" x14ac:dyDescent="0.2">
      <c r="A103" s="51"/>
      <c r="B103" s="40"/>
      <c r="C103" s="61" t="s">
        <v>34</v>
      </c>
      <c r="D103" s="57">
        <v>12000</v>
      </c>
      <c r="E103" s="57"/>
      <c r="F103" s="55">
        <f>IF((D103-E103)=0," ",(D103-E103)+F102)</f>
        <v>12000</v>
      </c>
    </row>
    <row r="104" spans="1:6" x14ac:dyDescent="0.2">
      <c r="A104" s="18"/>
      <c r="B104" s="18"/>
      <c r="C104" s="62"/>
      <c r="D104" s="18"/>
      <c r="E104" s="18"/>
      <c r="F104" s="18"/>
    </row>
    <row r="105" spans="1:6" x14ac:dyDescent="0.2">
      <c r="A105" s="53" t="s">
        <v>109</v>
      </c>
      <c r="B105" s="18"/>
      <c r="C105" s="62"/>
      <c r="D105" s="18"/>
      <c r="E105" s="18"/>
      <c r="F105" s="18"/>
    </row>
    <row r="106" spans="1:6" x14ac:dyDescent="0.2">
      <c r="A106" s="53" t="s">
        <v>110</v>
      </c>
      <c r="B106" s="40"/>
      <c r="C106" s="60"/>
      <c r="D106" s="40"/>
      <c r="E106" s="42" t="s">
        <v>13</v>
      </c>
      <c r="F106" s="43"/>
    </row>
    <row r="107" spans="1:6" x14ac:dyDescent="0.2">
      <c r="A107" s="40"/>
      <c r="B107" s="40"/>
      <c r="C107" s="44" t="s">
        <v>14</v>
      </c>
      <c r="D107" s="40"/>
      <c r="E107" s="40"/>
      <c r="F107" s="45"/>
    </row>
    <row r="108" spans="1:6" x14ac:dyDescent="0.2">
      <c r="A108" s="46" t="s">
        <v>15</v>
      </c>
      <c r="B108" s="47" t="s">
        <v>21</v>
      </c>
      <c r="C108" s="47" t="s">
        <v>17</v>
      </c>
      <c r="D108" s="47" t="s">
        <v>18</v>
      </c>
      <c r="E108" s="47" t="s">
        <v>19</v>
      </c>
      <c r="F108" s="48" t="s">
        <v>22</v>
      </c>
    </row>
    <row r="109" spans="1:6" x14ac:dyDescent="0.2">
      <c r="A109" s="49">
        <v>36160</v>
      </c>
      <c r="B109" s="50" t="s">
        <v>154</v>
      </c>
      <c r="C109" s="59"/>
      <c r="D109" s="45"/>
      <c r="E109" s="45"/>
      <c r="F109" s="56">
        <v>0</v>
      </c>
    </row>
    <row r="110" spans="1:6" x14ac:dyDescent="0.2">
      <c r="A110" s="51"/>
      <c r="B110" s="40"/>
      <c r="C110" s="61" t="s">
        <v>38</v>
      </c>
      <c r="D110" s="57">
        <v>6000</v>
      </c>
      <c r="E110" s="57"/>
      <c r="F110" s="55">
        <f>IF((D110-E110)=0," ",(D110-E110)+F109)</f>
        <v>6000</v>
      </c>
    </row>
    <row r="111" spans="1:6" x14ac:dyDescent="0.2">
      <c r="A111" s="18"/>
      <c r="B111" s="18"/>
      <c r="C111" s="62"/>
      <c r="D111" s="18"/>
      <c r="E111" s="18"/>
      <c r="F111" s="18"/>
    </row>
    <row r="112" spans="1:6" x14ac:dyDescent="0.2">
      <c r="A112" s="53" t="s">
        <v>49</v>
      </c>
      <c r="B112" s="40"/>
      <c r="C112" s="60"/>
      <c r="D112" s="40"/>
      <c r="E112" s="42" t="s">
        <v>13</v>
      </c>
      <c r="F112" s="43"/>
    </row>
    <row r="113" spans="1:6" x14ac:dyDescent="0.2">
      <c r="A113" s="40"/>
      <c r="B113" s="40"/>
      <c r="C113" s="44" t="s">
        <v>14</v>
      </c>
      <c r="D113" s="40"/>
      <c r="E113" s="40"/>
      <c r="F113" s="45"/>
    </row>
    <row r="114" spans="1:6" x14ac:dyDescent="0.2">
      <c r="A114" s="46" t="s">
        <v>15</v>
      </c>
      <c r="B114" s="47" t="s">
        <v>21</v>
      </c>
      <c r="C114" s="47" t="s">
        <v>17</v>
      </c>
      <c r="D114" s="47" t="s">
        <v>18</v>
      </c>
      <c r="E114" s="47" t="s">
        <v>19</v>
      </c>
      <c r="F114" s="48" t="s">
        <v>22</v>
      </c>
    </row>
    <row r="115" spans="1:6" x14ac:dyDescent="0.2">
      <c r="A115" s="49">
        <v>36160</v>
      </c>
      <c r="B115" s="50" t="s">
        <v>154</v>
      </c>
      <c r="C115" s="59"/>
      <c r="D115" s="45"/>
      <c r="E115" s="45"/>
      <c r="F115" s="56">
        <v>48000</v>
      </c>
    </row>
    <row r="116" spans="1:6" x14ac:dyDescent="0.2">
      <c r="A116" s="51"/>
      <c r="B116" s="40"/>
      <c r="C116" s="61" t="s">
        <v>50</v>
      </c>
      <c r="D116" s="57">
        <f>2*2*100</f>
        <v>400</v>
      </c>
      <c r="E116" s="58"/>
      <c r="F116" s="55">
        <f>IF((D116-E116)=0," ",(D116-E116)+F115)</f>
        <v>48400</v>
      </c>
    </row>
    <row r="117" spans="1:6" x14ac:dyDescent="0.2">
      <c r="A117" s="18"/>
      <c r="B117" s="18"/>
      <c r="C117" s="62"/>
      <c r="D117" s="18"/>
      <c r="E117" s="18"/>
      <c r="F117" s="18"/>
    </row>
    <row r="118" spans="1:6" x14ac:dyDescent="0.2">
      <c r="A118" s="53" t="s">
        <v>25</v>
      </c>
      <c r="B118" s="40"/>
      <c r="C118" s="60"/>
      <c r="D118" s="40"/>
      <c r="E118" s="42" t="s">
        <v>13</v>
      </c>
      <c r="F118" s="43"/>
    </row>
    <row r="119" spans="1:6" x14ac:dyDescent="0.2">
      <c r="A119" s="40"/>
      <c r="B119" s="40"/>
      <c r="C119" s="44" t="s">
        <v>14</v>
      </c>
      <c r="D119" s="40"/>
      <c r="E119" s="40"/>
      <c r="F119" s="45"/>
    </row>
    <row r="120" spans="1:6" x14ac:dyDescent="0.2">
      <c r="A120" s="46" t="s">
        <v>15</v>
      </c>
      <c r="B120" s="47" t="s">
        <v>21</v>
      </c>
      <c r="C120" s="47" t="s">
        <v>17</v>
      </c>
      <c r="D120" s="47" t="s">
        <v>18</v>
      </c>
      <c r="E120" s="47" t="s">
        <v>19</v>
      </c>
      <c r="F120" s="48" t="s">
        <v>22</v>
      </c>
    </row>
    <row r="121" spans="1:6" x14ac:dyDescent="0.2">
      <c r="A121" s="49">
        <v>36160</v>
      </c>
      <c r="B121" s="50" t="s">
        <v>154</v>
      </c>
      <c r="C121" s="59"/>
      <c r="D121" s="45"/>
      <c r="E121" s="45"/>
      <c r="F121" s="56">
        <v>0</v>
      </c>
    </row>
    <row r="122" spans="1:6" x14ac:dyDescent="0.2">
      <c r="A122" s="51"/>
      <c r="B122" s="40"/>
      <c r="C122" s="61" t="s">
        <v>26</v>
      </c>
      <c r="D122" s="57">
        <v>3000</v>
      </c>
      <c r="E122" s="58"/>
      <c r="F122" s="55">
        <f>IF((D122-E122)=0," ",(D122-E122)+F121)</f>
        <v>3000</v>
      </c>
    </row>
    <row r="123" spans="1:6" x14ac:dyDescent="0.2">
      <c r="A123" s="18"/>
      <c r="B123" s="18"/>
      <c r="C123" s="62"/>
      <c r="D123" s="18"/>
      <c r="E123" s="18"/>
      <c r="F123" s="18"/>
    </row>
    <row r="124" spans="1:6" x14ac:dyDescent="0.2">
      <c r="A124" s="53" t="s">
        <v>55</v>
      </c>
      <c r="B124" s="40"/>
      <c r="C124" s="60"/>
      <c r="D124" s="40"/>
      <c r="E124" s="42" t="s">
        <v>13</v>
      </c>
      <c r="F124" s="43"/>
    </row>
    <row r="125" spans="1:6" x14ac:dyDescent="0.2">
      <c r="A125" s="40"/>
      <c r="B125" s="40"/>
      <c r="C125" s="44" t="s">
        <v>14</v>
      </c>
      <c r="D125" s="40"/>
      <c r="E125" s="40"/>
      <c r="F125" s="45"/>
    </row>
    <row r="126" spans="1:6" x14ac:dyDescent="0.2">
      <c r="A126" s="46" t="s">
        <v>15</v>
      </c>
      <c r="B126" s="47" t="s">
        <v>21</v>
      </c>
      <c r="C126" s="47" t="s">
        <v>17</v>
      </c>
      <c r="D126" s="47" t="s">
        <v>18</v>
      </c>
      <c r="E126" s="47" t="s">
        <v>19</v>
      </c>
      <c r="F126" s="48" t="s">
        <v>22</v>
      </c>
    </row>
    <row r="127" spans="1:6" x14ac:dyDescent="0.2">
      <c r="A127" s="49">
        <v>36160</v>
      </c>
      <c r="B127" s="50" t="s">
        <v>154</v>
      </c>
      <c r="C127" s="59"/>
      <c r="D127" s="45"/>
      <c r="E127" s="45"/>
      <c r="F127" s="56">
        <v>22000</v>
      </c>
    </row>
    <row r="128" spans="1:6" x14ac:dyDescent="0.2">
      <c r="A128" s="51"/>
      <c r="B128" s="40"/>
      <c r="C128" s="61" t="s">
        <v>56</v>
      </c>
      <c r="D128" s="57">
        <v>2000</v>
      </c>
      <c r="E128" s="58"/>
      <c r="F128" s="55">
        <f>IF((D128-E128)=0," ",(D128-E128)+F127)</f>
        <v>24000</v>
      </c>
    </row>
    <row r="129" spans="1:6" x14ac:dyDescent="0.2">
      <c r="A129" s="18"/>
      <c r="B129" s="18"/>
      <c r="C129" s="62"/>
      <c r="D129" s="18"/>
      <c r="E129" s="18"/>
      <c r="F129" s="18"/>
    </row>
    <row r="130" spans="1:6" x14ac:dyDescent="0.2">
      <c r="A130" s="53" t="s">
        <v>30</v>
      </c>
      <c r="B130" s="40"/>
      <c r="C130" s="60"/>
      <c r="D130" s="40"/>
      <c r="E130" s="42" t="s">
        <v>13</v>
      </c>
      <c r="F130" s="43"/>
    </row>
    <row r="131" spans="1:6" x14ac:dyDescent="0.2">
      <c r="A131" s="40"/>
      <c r="B131" s="40"/>
      <c r="C131" s="44" t="s">
        <v>14</v>
      </c>
      <c r="D131" s="40"/>
      <c r="E131" s="40"/>
      <c r="F131" s="45"/>
    </row>
    <row r="132" spans="1:6" x14ac:dyDescent="0.2">
      <c r="A132" s="46" t="s">
        <v>15</v>
      </c>
      <c r="B132" s="47" t="s">
        <v>21</v>
      </c>
      <c r="C132" s="47" t="s">
        <v>17</v>
      </c>
      <c r="D132" s="47" t="s">
        <v>18</v>
      </c>
      <c r="E132" s="47" t="s">
        <v>19</v>
      </c>
      <c r="F132" s="48" t="s">
        <v>22</v>
      </c>
    </row>
    <row r="133" spans="1:6" x14ac:dyDescent="0.2">
      <c r="A133" s="49">
        <v>36160</v>
      </c>
      <c r="B133" s="50" t="s">
        <v>154</v>
      </c>
      <c r="C133" s="59"/>
      <c r="D133" s="45"/>
      <c r="E133" s="45"/>
      <c r="F133" s="56">
        <v>0</v>
      </c>
    </row>
    <row r="134" spans="1:6" x14ac:dyDescent="0.2">
      <c r="A134" s="51"/>
      <c r="B134" s="40"/>
      <c r="C134" s="61" t="s">
        <v>31</v>
      </c>
      <c r="D134" s="57">
        <v>7400</v>
      </c>
      <c r="E134" s="57"/>
      <c r="F134" s="55">
        <f>IF((D134-E134)=0," ",(D134-E134)+F133)</f>
        <v>7400</v>
      </c>
    </row>
    <row r="135" spans="1:6" x14ac:dyDescent="0.2">
      <c r="A135" s="18"/>
      <c r="B135" s="18"/>
      <c r="C135" s="62"/>
      <c r="D135" s="18"/>
      <c r="E135" s="18"/>
      <c r="F135" s="18"/>
    </row>
    <row r="136" spans="1:6" x14ac:dyDescent="0.2">
      <c r="A136" s="53" t="s">
        <v>93</v>
      </c>
      <c r="B136" s="40"/>
      <c r="C136" s="60"/>
      <c r="D136" s="40"/>
      <c r="E136" s="42" t="s">
        <v>13</v>
      </c>
      <c r="F136" s="43"/>
    </row>
    <row r="137" spans="1:6" x14ac:dyDescent="0.2">
      <c r="A137" s="40"/>
      <c r="B137" s="40"/>
      <c r="C137" s="44" t="s">
        <v>14</v>
      </c>
      <c r="D137" s="40"/>
      <c r="E137" s="40"/>
      <c r="F137" s="45"/>
    </row>
    <row r="138" spans="1:6" x14ac:dyDescent="0.2">
      <c r="A138" s="46" t="s">
        <v>15</v>
      </c>
      <c r="B138" s="47" t="s">
        <v>21</v>
      </c>
      <c r="C138" s="47" t="s">
        <v>17</v>
      </c>
      <c r="D138" s="47" t="s">
        <v>18</v>
      </c>
      <c r="E138" s="47" t="s">
        <v>19</v>
      </c>
      <c r="F138" s="48" t="s">
        <v>22</v>
      </c>
    </row>
    <row r="139" spans="1:6" x14ac:dyDescent="0.2">
      <c r="A139" s="49">
        <v>36160</v>
      </c>
      <c r="B139" s="50" t="s">
        <v>154</v>
      </c>
      <c r="C139" s="59"/>
      <c r="D139" s="45"/>
      <c r="E139" s="45"/>
      <c r="F139" s="55">
        <v>7000</v>
      </c>
    </row>
    <row r="140" spans="1:6" x14ac:dyDescent="0.2">
      <c r="A140" s="18"/>
      <c r="B140" s="18"/>
      <c r="C140" s="62"/>
      <c r="D140" s="18"/>
      <c r="E140" s="18"/>
      <c r="F140" s="18"/>
    </row>
    <row r="141" spans="1:6" x14ac:dyDescent="0.2">
      <c r="A141" s="53" t="s">
        <v>94</v>
      </c>
      <c r="B141" s="40"/>
      <c r="C141" s="60"/>
      <c r="D141" s="40"/>
      <c r="E141" s="42" t="s">
        <v>13</v>
      </c>
      <c r="F141" s="43"/>
    </row>
    <row r="142" spans="1:6" x14ac:dyDescent="0.2">
      <c r="A142" s="40"/>
      <c r="B142" s="40"/>
      <c r="C142" s="44" t="s">
        <v>14</v>
      </c>
      <c r="D142" s="40"/>
      <c r="E142" s="40"/>
      <c r="F142" s="45"/>
    </row>
    <row r="143" spans="1:6" x14ac:dyDescent="0.2">
      <c r="A143" s="46" t="s">
        <v>15</v>
      </c>
      <c r="B143" s="47" t="s">
        <v>21</v>
      </c>
      <c r="C143" s="47" t="s">
        <v>17</v>
      </c>
      <c r="D143" s="47" t="s">
        <v>18</v>
      </c>
      <c r="E143" s="47" t="s">
        <v>19</v>
      </c>
      <c r="F143" s="48" t="s">
        <v>22</v>
      </c>
    </row>
    <row r="144" spans="1:6" x14ac:dyDescent="0.2">
      <c r="A144" s="49">
        <v>36160</v>
      </c>
      <c r="B144" s="50" t="s">
        <v>154</v>
      </c>
      <c r="C144" s="59"/>
      <c r="D144" s="45"/>
      <c r="E144" s="45"/>
      <c r="F144" s="55">
        <v>5600</v>
      </c>
    </row>
    <row r="147" spans="1:8" x14ac:dyDescent="0.2">
      <c r="A147" s="24" t="s">
        <v>142</v>
      </c>
      <c r="B147" s="63"/>
      <c r="C147" s="63"/>
      <c r="D147" s="63"/>
      <c r="E147" s="64"/>
      <c r="F147" s="25"/>
      <c r="G147" s="25"/>
    </row>
    <row r="148" spans="1:8" x14ac:dyDescent="0.2">
      <c r="A148" s="39" t="s">
        <v>11</v>
      </c>
      <c r="B148" s="37"/>
      <c r="C148" s="37"/>
      <c r="D148" s="37"/>
      <c r="E148" s="37"/>
      <c r="F148" s="25"/>
      <c r="G148" s="25"/>
    </row>
    <row r="149" spans="1:8" x14ac:dyDescent="0.2">
      <c r="A149" s="40"/>
      <c r="B149" s="40"/>
      <c r="C149" s="40"/>
      <c r="D149" s="40"/>
      <c r="E149" s="40"/>
      <c r="F149" s="28"/>
      <c r="G149" s="28"/>
    </row>
    <row r="150" spans="1:8" x14ac:dyDescent="0.2">
      <c r="A150" s="40"/>
      <c r="B150" s="40"/>
      <c r="C150" s="28"/>
      <c r="D150" s="28"/>
      <c r="E150" s="50" t="s">
        <v>14</v>
      </c>
      <c r="F150" s="40"/>
      <c r="G150" s="40"/>
    </row>
    <row r="151" spans="1:8" x14ac:dyDescent="0.2">
      <c r="A151" s="46" t="s">
        <v>15</v>
      </c>
      <c r="B151" s="47" t="s">
        <v>16</v>
      </c>
      <c r="C151" s="65"/>
      <c r="D151" s="65"/>
      <c r="E151" s="47" t="s">
        <v>17</v>
      </c>
      <c r="F151" s="47" t="s">
        <v>18</v>
      </c>
      <c r="G151" s="47" t="s">
        <v>19</v>
      </c>
    </row>
    <row r="152" spans="1:8" x14ac:dyDescent="0.2">
      <c r="A152" s="49">
        <v>36160</v>
      </c>
      <c r="B152" s="66" t="s">
        <v>23</v>
      </c>
      <c r="C152" s="28"/>
      <c r="D152" s="28"/>
      <c r="E152" s="67"/>
      <c r="F152" s="67"/>
      <c r="G152" s="67"/>
    </row>
    <row r="153" spans="1:8" x14ac:dyDescent="0.2">
      <c r="A153" s="18"/>
      <c r="B153" s="18" t="s">
        <v>25</v>
      </c>
      <c r="C153" s="28"/>
      <c r="D153" s="28"/>
      <c r="E153" s="18" t="s">
        <v>26</v>
      </c>
      <c r="F153" s="54">
        <f>F122</f>
        <v>3000</v>
      </c>
      <c r="G153" s="22"/>
    </row>
    <row r="154" spans="1:8" x14ac:dyDescent="0.2">
      <c r="A154" s="68"/>
      <c r="B154" s="18" t="s">
        <v>28</v>
      </c>
      <c r="C154" s="28"/>
      <c r="D154" s="28"/>
      <c r="E154" s="18"/>
      <c r="F154" s="22"/>
      <c r="G154" s="54">
        <f>+F153</f>
        <v>3000</v>
      </c>
      <c r="H154" s="93" t="str">
        <f>IF(G154="","",IF(G154=3000,"Correct!","Try again!"))</f>
        <v>Correct!</v>
      </c>
    </row>
    <row r="155" spans="1:8" x14ac:dyDescent="0.2">
      <c r="A155" s="68"/>
      <c r="B155" s="18" t="s">
        <v>30</v>
      </c>
      <c r="C155" s="28"/>
      <c r="D155" s="28"/>
      <c r="E155" s="18" t="s">
        <v>31</v>
      </c>
      <c r="F155" s="54">
        <f>D134</f>
        <v>7400</v>
      </c>
      <c r="G155" s="22"/>
    </row>
    <row r="156" spans="1:8" x14ac:dyDescent="0.2">
      <c r="A156" s="68"/>
      <c r="B156" s="18" t="s">
        <v>32</v>
      </c>
      <c r="C156" s="28"/>
      <c r="D156" s="28"/>
      <c r="E156" s="18"/>
      <c r="F156" s="22"/>
      <c r="G156" s="54">
        <f>+F155</f>
        <v>7400</v>
      </c>
      <c r="H156" s="93" t="str">
        <f>IF(G156="","",IF(G156=7400,"Correct!","Try again!"))</f>
        <v>Correct!</v>
      </c>
    </row>
    <row r="157" spans="1:8" x14ac:dyDescent="0.2">
      <c r="A157" s="68"/>
      <c r="B157" s="18" t="s">
        <v>155</v>
      </c>
      <c r="C157" s="28"/>
      <c r="D157" s="28"/>
      <c r="E157" s="18" t="s">
        <v>34</v>
      </c>
      <c r="F157" s="54">
        <f>D103</f>
        <v>12000</v>
      </c>
      <c r="G157" s="22"/>
    </row>
    <row r="158" spans="1:8" x14ac:dyDescent="0.2">
      <c r="A158" s="68"/>
      <c r="B158" s="18" t="s">
        <v>157</v>
      </c>
      <c r="C158" s="28"/>
      <c r="D158" s="28"/>
      <c r="E158" s="18"/>
      <c r="F158" s="22"/>
      <c r="G158" s="54">
        <f>+F157</f>
        <v>12000</v>
      </c>
      <c r="H158" s="93" t="str">
        <f>IF(G158="","",IF(G158=12000,"Correct!","Try again!"))</f>
        <v>Correct!</v>
      </c>
    </row>
    <row r="159" spans="1:8" x14ac:dyDescent="0.2">
      <c r="A159" s="68"/>
      <c r="B159" s="18" t="s">
        <v>37</v>
      </c>
      <c r="C159" s="28"/>
      <c r="D159" s="28"/>
      <c r="E159" s="18" t="s">
        <v>38</v>
      </c>
      <c r="F159" s="54">
        <f>D110</f>
        <v>6000</v>
      </c>
      <c r="G159" s="22"/>
    </row>
    <row r="160" spans="1:8" x14ac:dyDescent="0.2">
      <c r="A160" s="68"/>
      <c r="B160" s="18" t="s">
        <v>156</v>
      </c>
      <c r="C160" s="28"/>
      <c r="D160" s="28"/>
      <c r="E160" s="18"/>
      <c r="F160" s="22"/>
      <c r="G160" s="54">
        <f>+F159</f>
        <v>6000</v>
      </c>
      <c r="H160" s="93" t="str">
        <f>IF(G160="","",IF(G160=6000,"Correct!","Try again!"))</f>
        <v>Correct!</v>
      </c>
    </row>
    <row r="161" spans="1:8" x14ac:dyDescent="0.2">
      <c r="A161" s="17"/>
      <c r="B161" s="18" t="s">
        <v>41</v>
      </c>
      <c r="C161" s="28"/>
      <c r="D161" s="28"/>
      <c r="E161" s="18" t="s">
        <v>42</v>
      </c>
      <c r="F161" s="54">
        <f>D75</f>
        <v>4400</v>
      </c>
      <c r="G161" s="22"/>
    </row>
    <row r="162" spans="1:8" x14ac:dyDescent="0.2">
      <c r="A162" s="17"/>
      <c r="B162" s="18" t="s">
        <v>44</v>
      </c>
      <c r="C162" s="28"/>
      <c r="D162" s="28"/>
      <c r="E162" s="18"/>
      <c r="F162" s="22"/>
      <c r="G162" s="54">
        <f>+F161</f>
        <v>4400</v>
      </c>
      <c r="H162" s="93" t="str">
        <f>IF(G162="","",IF(G162=4400,"Correct!","Try again!"))</f>
        <v>Correct!</v>
      </c>
    </row>
    <row r="163" spans="1:8" x14ac:dyDescent="0.2">
      <c r="A163" s="17"/>
      <c r="B163" s="18" t="s">
        <v>29</v>
      </c>
      <c r="C163" s="28"/>
      <c r="D163" s="28"/>
      <c r="E163" s="18" t="s">
        <v>36</v>
      </c>
      <c r="F163" s="54">
        <f>D17</f>
        <v>7500</v>
      </c>
      <c r="G163" s="22"/>
    </row>
    <row r="164" spans="1:8" x14ac:dyDescent="0.2">
      <c r="A164" s="68"/>
      <c r="B164" s="18" t="s">
        <v>47</v>
      </c>
      <c r="C164" s="28"/>
      <c r="D164" s="28"/>
      <c r="E164" s="18"/>
      <c r="F164" s="22"/>
      <c r="G164" s="54">
        <f>+F163</f>
        <v>7500</v>
      </c>
      <c r="H164" s="93" t="str">
        <f>IF(G164="","",IF(G164=7500,"Correct!","Try again!"))</f>
        <v>Correct!</v>
      </c>
    </row>
    <row r="165" spans="1:8" x14ac:dyDescent="0.2">
      <c r="A165" s="68"/>
      <c r="B165" s="18" t="s">
        <v>49</v>
      </c>
      <c r="C165" s="28"/>
      <c r="D165" s="28"/>
      <c r="E165" s="18" t="s">
        <v>50</v>
      </c>
      <c r="F165" s="54">
        <f>D116</f>
        <v>400</v>
      </c>
      <c r="G165" s="22"/>
    </row>
    <row r="166" spans="1:8" x14ac:dyDescent="0.2">
      <c r="A166" s="68"/>
      <c r="B166" s="18" t="s">
        <v>52</v>
      </c>
      <c r="C166" s="28"/>
      <c r="D166" s="28"/>
      <c r="E166" s="18"/>
      <c r="F166" s="22"/>
      <c r="G166" s="54">
        <f>+F165</f>
        <v>400</v>
      </c>
      <c r="H166" s="93" t="str">
        <f>IF(G166="","",IF(G166=400,"Correct!","Try again!"))</f>
        <v>Correct!</v>
      </c>
    </row>
    <row r="167" spans="1:8" x14ac:dyDescent="0.2">
      <c r="A167" s="68"/>
      <c r="B167" s="18" t="s">
        <v>55</v>
      </c>
      <c r="C167" s="28"/>
      <c r="D167" s="28"/>
      <c r="E167" s="18" t="s">
        <v>56</v>
      </c>
      <c r="F167" s="54">
        <f>D128</f>
        <v>2000</v>
      </c>
      <c r="G167" s="22"/>
    </row>
    <row r="168" spans="1:8" x14ac:dyDescent="0.2">
      <c r="A168" s="68"/>
      <c r="B168" s="18" t="s">
        <v>57</v>
      </c>
      <c r="C168" s="28"/>
      <c r="D168" s="28"/>
      <c r="E168" s="18"/>
      <c r="F168" s="22"/>
      <c r="G168" s="54">
        <f>+F167</f>
        <v>2000</v>
      </c>
      <c r="H168" s="93" t="str">
        <f>IF(G168="","",IF(G168=2000,"Correct!","Try again!"))</f>
        <v>Correct!</v>
      </c>
    </row>
    <row r="171" spans="1:8" x14ac:dyDescent="0.2">
      <c r="A171" s="24" t="s">
        <v>142</v>
      </c>
      <c r="B171" s="26"/>
      <c r="C171" s="64"/>
      <c r="D171" s="64"/>
      <c r="E171" s="25"/>
      <c r="F171" s="25"/>
      <c r="G171" s="25"/>
    </row>
    <row r="172" spans="1:8" x14ac:dyDescent="0.2">
      <c r="A172" s="26" t="s">
        <v>3</v>
      </c>
      <c r="B172" s="26"/>
      <c r="C172" s="64"/>
      <c r="D172" s="64"/>
      <c r="E172" s="25"/>
      <c r="F172" s="25"/>
      <c r="G172" s="25"/>
    </row>
    <row r="173" spans="1:8" x14ac:dyDescent="0.2">
      <c r="A173" s="64" t="s">
        <v>160</v>
      </c>
      <c r="B173" s="26"/>
      <c r="C173" s="64"/>
      <c r="D173" s="64"/>
      <c r="E173" s="25"/>
      <c r="F173" s="25"/>
      <c r="G173" s="25"/>
    </row>
    <row r="174" spans="1:8" x14ac:dyDescent="0.2">
      <c r="A174" s="29"/>
      <c r="B174" s="29"/>
      <c r="C174" s="17"/>
      <c r="D174" s="17"/>
      <c r="E174" s="28"/>
      <c r="F174" s="28"/>
      <c r="G174" s="28"/>
    </row>
    <row r="175" spans="1:8" x14ac:dyDescent="0.2">
      <c r="A175" s="29" t="s">
        <v>5</v>
      </c>
      <c r="B175" s="28"/>
      <c r="C175" s="28"/>
      <c r="D175" s="17"/>
      <c r="E175" s="28"/>
      <c r="F175" s="71">
        <f>F11</f>
        <v>26000</v>
      </c>
      <c r="G175" s="30"/>
    </row>
    <row r="176" spans="1:8" x14ac:dyDescent="0.2">
      <c r="A176" s="29" t="s">
        <v>6</v>
      </c>
      <c r="B176" s="28"/>
      <c r="C176" s="28"/>
      <c r="D176" s="17"/>
      <c r="E176" s="28"/>
      <c r="F176" s="79">
        <f>F17</f>
        <v>7500</v>
      </c>
      <c r="G176" s="20"/>
    </row>
    <row r="177" spans="1:7" x14ac:dyDescent="0.2">
      <c r="A177" s="29" t="s">
        <v>7</v>
      </c>
      <c r="B177" s="28"/>
      <c r="C177" s="28"/>
      <c r="D177" s="17"/>
      <c r="E177" s="28"/>
      <c r="F177" s="79">
        <f>F23</f>
        <v>2600</v>
      </c>
      <c r="G177" s="20"/>
    </row>
    <row r="178" spans="1:7" x14ac:dyDescent="0.2">
      <c r="A178" s="29" t="s">
        <v>8</v>
      </c>
      <c r="B178" s="28"/>
      <c r="C178" s="28"/>
      <c r="D178" s="17"/>
      <c r="E178" s="28"/>
      <c r="F178" s="79">
        <f>F29</f>
        <v>12000</v>
      </c>
      <c r="G178" s="20"/>
    </row>
    <row r="179" spans="1:7" x14ac:dyDescent="0.2">
      <c r="A179" s="31" t="s">
        <v>9</v>
      </c>
      <c r="B179" s="28"/>
      <c r="C179" s="28"/>
      <c r="D179" s="17"/>
      <c r="E179" s="28"/>
      <c r="F179" s="79">
        <f>F35</f>
        <v>0</v>
      </c>
      <c r="G179" s="20"/>
    </row>
    <row r="180" spans="1:7" x14ac:dyDescent="0.2">
      <c r="A180" s="29" t="s">
        <v>10</v>
      </c>
      <c r="B180" s="28"/>
      <c r="C180" s="28"/>
      <c r="D180" s="17"/>
      <c r="E180" s="28"/>
      <c r="F180" s="72">
        <f>F40</f>
        <v>30000</v>
      </c>
      <c r="G180" s="20"/>
    </row>
    <row r="181" spans="1:7" x14ac:dyDescent="0.2">
      <c r="A181" s="29" t="s">
        <v>112</v>
      </c>
      <c r="B181" s="28"/>
      <c r="C181" s="28"/>
      <c r="D181" s="17"/>
      <c r="E181" s="28"/>
      <c r="F181" s="20"/>
      <c r="G181" s="71">
        <f>F47</f>
        <v>15000</v>
      </c>
    </row>
    <row r="182" spans="1:7" x14ac:dyDescent="0.2">
      <c r="A182" s="31" t="s">
        <v>12</v>
      </c>
      <c r="B182" s="28"/>
      <c r="C182" s="28"/>
      <c r="D182" s="17"/>
      <c r="E182" s="28"/>
      <c r="F182" s="72">
        <f>F52</f>
        <v>70000</v>
      </c>
      <c r="G182" s="20"/>
    </row>
    <row r="183" spans="1:7" x14ac:dyDescent="0.2">
      <c r="A183" s="29" t="s">
        <v>111</v>
      </c>
      <c r="B183" s="28"/>
      <c r="C183" s="28"/>
      <c r="D183" s="17"/>
      <c r="E183" s="28"/>
      <c r="F183" s="20"/>
      <c r="G183" s="72">
        <f>F58</f>
        <v>28000</v>
      </c>
    </row>
    <row r="184" spans="1:7" x14ac:dyDescent="0.2">
      <c r="A184" s="29" t="s">
        <v>20</v>
      </c>
      <c r="B184" s="28"/>
      <c r="C184" s="28"/>
      <c r="D184" s="17"/>
      <c r="E184" s="28"/>
      <c r="F184" s="20"/>
      <c r="G184" s="79">
        <f>F63</f>
        <v>36000</v>
      </c>
    </row>
    <row r="185" spans="1:7" x14ac:dyDescent="0.2">
      <c r="A185" s="29" t="s">
        <v>24</v>
      </c>
      <c r="B185" s="28"/>
      <c r="C185" s="28"/>
      <c r="D185" s="17"/>
      <c r="E185" s="28"/>
      <c r="F185" s="20"/>
      <c r="G185" s="79">
        <f>F69</f>
        <v>400</v>
      </c>
    </row>
    <row r="186" spans="1:7" x14ac:dyDescent="0.2">
      <c r="A186" s="29" t="s">
        <v>27</v>
      </c>
      <c r="B186" s="28"/>
      <c r="C186" s="28"/>
      <c r="D186" s="17"/>
      <c r="E186" s="28"/>
      <c r="F186" s="20"/>
      <c r="G186" s="79">
        <f>F75</f>
        <v>6600</v>
      </c>
    </row>
    <row r="187" spans="1:7" x14ac:dyDescent="0.2">
      <c r="A187" s="29" t="s">
        <v>158</v>
      </c>
      <c r="B187" s="28"/>
      <c r="C187" s="28"/>
      <c r="D187" s="17"/>
      <c r="E187" s="28"/>
      <c r="F187" s="20"/>
      <c r="G187" s="72">
        <f>F80</f>
        <v>63600</v>
      </c>
    </row>
    <row r="188" spans="1:7" x14ac:dyDescent="0.2">
      <c r="A188" s="31" t="s">
        <v>159</v>
      </c>
      <c r="B188" s="28"/>
      <c r="C188" s="28"/>
      <c r="D188" s="17"/>
      <c r="E188" s="28"/>
      <c r="F188" s="72">
        <f>F85</f>
        <v>40000</v>
      </c>
      <c r="G188" s="20"/>
    </row>
    <row r="189" spans="1:7" x14ac:dyDescent="0.2">
      <c r="A189" s="17" t="s">
        <v>33</v>
      </c>
      <c r="B189" s="28"/>
      <c r="C189" s="28"/>
      <c r="D189" s="17"/>
      <c r="E189" s="28"/>
      <c r="F189" s="20"/>
      <c r="G189" s="76">
        <f>F91</f>
        <v>109500</v>
      </c>
    </row>
    <row r="190" spans="1:7" x14ac:dyDescent="0.2">
      <c r="A190" s="17" t="s">
        <v>35</v>
      </c>
      <c r="B190" s="28"/>
      <c r="C190" s="28"/>
      <c r="D190" s="17"/>
      <c r="E190" s="28"/>
      <c r="F190" s="20"/>
      <c r="G190" s="72">
        <f>F97</f>
        <v>42400</v>
      </c>
    </row>
    <row r="191" spans="1:7" x14ac:dyDescent="0.2">
      <c r="A191" s="17" t="s">
        <v>97</v>
      </c>
      <c r="B191" s="28"/>
      <c r="C191" s="28"/>
      <c r="D191" s="17"/>
      <c r="E191" s="28"/>
      <c r="F191" s="72">
        <f>F103</f>
        <v>12000</v>
      </c>
      <c r="G191" s="20"/>
    </row>
    <row r="192" spans="1:7" x14ac:dyDescent="0.2">
      <c r="A192" s="17" t="s">
        <v>105</v>
      </c>
      <c r="B192" s="28"/>
      <c r="C192" s="28"/>
      <c r="D192" s="17"/>
      <c r="E192" s="28"/>
      <c r="F192" s="78">
        <f>F110</f>
        <v>6000</v>
      </c>
      <c r="G192" s="20"/>
    </row>
    <row r="193" spans="1:7" x14ac:dyDescent="0.2">
      <c r="A193" s="17" t="s">
        <v>39</v>
      </c>
      <c r="B193" s="28"/>
      <c r="C193" s="28"/>
      <c r="D193" s="17"/>
      <c r="E193" s="28"/>
      <c r="F193" s="79">
        <f>F116</f>
        <v>48400</v>
      </c>
      <c r="G193" s="20"/>
    </row>
    <row r="194" spans="1:7" x14ac:dyDescent="0.2">
      <c r="A194" s="17" t="s">
        <v>43</v>
      </c>
      <c r="B194" s="28"/>
      <c r="C194" s="28"/>
      <c r="D194" s="17"/>
      <c r="E194" s="28"/>
      <c r="F194" s="79">
        <f>F122</f>
        <v>3000</v>
      </c>
      <c r="G194" s="20"/>
    </row>
    <row r="195" spans="1:7" x14ac:dyDescent="0.2">
      <c r="A195" s="17" t="s">
        <v>45</v>
      </c>
      <c r="B195" s="28"/>
      <c r="C195" s="28"/>
      <c r="D195" s="17"/>
      <c r="E195" s="28"/>
      <c r="F195" s="79">
        <f>F128</f>
        <v>24000</v>
      </c>
      <c r="G195" s="20"/>
    </row>
    <row r="196" spans="1:7" x14ac:dyDescent="0.2">
      <c r="A196" s="17" t="s">
        <v>46</v>
      </c>
      <c r="B196" s="28"/>
      <c r="C196" s="28"/>
      <c r="D196" s="17"/>
      <c r="E196" s="28"/>
      <c r="F196" s="79">
        <f>F134</f>
        <v>7400</v>
      </c>
      <c r="G196" s="20"/>
    </row>
    <row r="197" spans="1:7" x14ac:dyDescent="0.2">
      <c r="A197" s="17" t="s">
        <v>48</v>
      </c>
      <c r="B197" s="28"/>
      <c r="C197" s="28"/>
      <c r="D197" s="17"/>
      <c r="E197" s="28"/>
      <c r="F197" s="79">
        <f>F139</f>
        <v>7000</v>
      </c>
      <c r="G197" s="20"/>
    </row>
    <row r="198" spans="1:7" x14ac:dyDescent="0.2">
      <c r="A198" s="17" t="s">
        <v>51</v>
      </c>
      <c r="B198" s="28"/>
      <c r="C198" s="28"/>
      <c r="D198" s="17"/>
      <c r="E198" s="28"/>
      <c r="F198" s="73">
        <f>F144</f>
        <v>5600</v>
      </c>
      <c r="G198" s="33"/>
    </row>
    <row r="199" spans="1:7" ht="13.5" thickBot="1" x14ac:dyDescent="0.25">
      <c r="A199" s="17" t="s">
        <v>53</v>
      </c>
      <c r="B199" s="28"/>
      <c r="C199" s="28"/>
      <c r="D199" s="17"/>
      <c r="E199" s="28"/>
      <c r="F199" s="74">
        <f>SUM(F175:F198)</f>
        <v>301500</v>
      </c>
      <c r="G199" s="80">
        <f>SUM(G175:G198)</f>
        <v>301500</v>
      </c>
    </row>
    <row r="200" spans="1:7" ht="13.5" thickTop="1" x14ac:dyDescent="0.2">
      <c r="A200" s="9"/>
      <c r="B200" s="9"/>
      <c r="C200" s="9"/>
      <c r="D200" s="9"/>
      <c r="F200" s="94" t="str">
        <f>IF(F199="","",IF(F199=301500,"Correct!","Try again!"))</f>
        <v>Correct!</v>
      </c>
      <c r="G200" s="94" t="str">
        <f>IF(G199="","",IF(G199=301500,"Correct!","Try again!"))</f>
        <v>Correct!</v>
      </c>
    </row>
    <row r="201" spans="1:7" x14ac:dyDescent="0.2">
      <c r="A201" s="9"/>
      <c r="B201" s="9"/>
      <c r="C201" s="9"/>
      <c r="D201" s="9"/>
    </row>
    <row r="202" spans="1:7" x14ac:dyDescent="0.2">
      <c r="A202" s="24" t="s">
        <v>142</v>
      </c>
      <c r="B202" s="64"/>
      <c r="C202" s="64"/>
      <c r="D202" s="64"/>
      <c r="E202" s="25"/>
      <c r="F202" s="25"/>
      <c r="G202" s="25"/>
    </row>
    <row r="203" spans="1:7" x14ac:dyDescent="0.2">
      <c r="A203" s="64" t="s">
        <v>63</v>
      </c>
      <c r="B203" s="64"/>
      <c r="C203" s="64"/>
      <c r="D203" s="64"/>
      <c r="E203" s="25"/>
      <c r="F203" s="25"/>
      <c r="G203" s="25"/>
    </row>
    <row r="204" spans="1:7" x14ac:dyDescent="0.2">
      <c r="A204" s="64" t="s">
        <v>160</v>
      </c>
      <c r="B204" s="64"/>
      <c r="C204" s="64"/>
      <c r="D204" s="64"/>
      <c r="E204" s="25"/>
      <c r="F204" s="25"/>
      <c r="G204" s="25"/>
    </row>
    <row r="205" spans="1:7" x14ac:dyDescent="0.2">
      <c r="A205" s="17"/>
      <c r="B205" s="17"/>
      <c r="C205" s="17"/>
      <c r="D205" s="17"/>
      <c r="E205" s="28"/>
      <c r="F205" s="28"/>
      <c r="G205" s="28"/>
    </row>
    <row r="206" spans="1:7" x14ac:dyDescent="0.2">
      <c r="A206" s="18" t="s">
        <v>64</v>
      </c>
      <c r="B206" s="18"/>
      <c r="C206" s="18"/>
      <c r="D206" s="17"/>
      <c r="E206" s="28"/>
      <c r="F206" s="28"/>
      <c r="G206" s="28"/>
    </row>
    <row r="207" spans="1:7" x14ac:dyDescent="0.2">
      <c r="A207" s="17" t="s">
        <v>66</v>
      </c>
      <c r="B207" s="28"/>
      <c r="C207" s="28"/>
      <c r="D207" s="17"/>
      <c r="E207" s="28"/>
      <c r="F207" s="83">
        <f>G189</f>
        <v>109500</v>
      </c>
      <c r="G207" s="18"/>
    </row>
    <row r="208" spans="1:7" x14ac:dyDescent="0.2">
      <c r="A208" s="17" t="s">
        <v>67</v>
      </c>
      <c r="B208" s="28"/>
      <c r="C208" s="28"/>
      <c r="D208" s="17"/>
      <c r="E208" s="28"/>
      <c r="F208" s="75">
        <f>G190</f>
        <v>42400</v>
      </c>
      <c r="G208" s="28"/>
    </row>
    <row r="209" spans="1:7" x14ac:dyDescent="0.2">
      <c r="A209" s="18" t="s">
        <v>68</v>
      </c>
      <c r="B209" s="28"/>
      <c r="C209" s="28"/>
      <c r="D209" s="17"/>
      <c r="E209" s="28"/>
      <c r="F209" s="18"/>
      <c r="G209" s="84">
        <f>SUM(F207:F208)</f>
        <v>151900</v>
      </c>
    </row>
    <row r="210" spans="1:7" x14ac:dyDescent="0.2">
      <c r="A210" s="18" t="s">
        <v>69</v>
      </c>
      <c r="B210" s="28"/>
      <c r="C210" s="28"/>
      <c r="D210" s="17"/>
      <c r="E210" s="28"/>
      <c r="F210" s="18"/>
      <c r="G210" s="18"/>
    </row>
    <row r="211" spans="1:7" x14ac:dyDescent="0.2">
      <c r="A211" s="17" t="s">
        <v>98</v>
      </c>
      <c r="B211" s="28"/>
      <c r="C211" s="28"/>
      <c r="D211" s="17"/>
      <c r="E211" s="28"/>
      <c r="F211" s="72">
        <f t="shared" ref="F211:F218" si="0">F191</f>
        <v>12000</v>
      </c>
      <c r="G211" s="18"/>
    </row>
    <row r="212" spans="1:7" x14ac:dyDescent="0.2">
      <c r="A212" s="17" t="s">
        <v>107</v>
      </c>
      <c r="B212" s="28"/>
      <c r="C212" s="28"/>
      <c r="D212" s="17"/>
      <c r="E212" s="28"/>
      <c r="F212" s="79">
        <f t="shared" si="0"/>
        <v>6000</v>
      </c>
      <c r="G212" s="18"/>
    </row>
    <row r="213" spans="1:7" x14ac:dyDescent="0.2">
      <c r="A213" s="17" t="s">
        <v>71</v>
      </c>
      <c r="B213" s="28"/>
      <c r="C213" s="28"/>
      <c r="D213" s="17"/>
      <c r="E213" s="28"/>
      <c r="F213" s="79">
        <f t="shared" si="0"/>
        <v>48400</v>
      </c>
      <c r="G213" s="18"/>
    </row>
    <row r="214" spans="1:7" x14ac:dyDescent="0.2">
      <c r="A214" s="17" t="s">
        <v>72</v>
      </c>
      <c r="B214" s="28"/>
      <c r="C214" s="28"/>
      <c r="D214" s="17"/>
      <c r="E214" s="28"/>
      <c r="F214" s="79">
        <f t="shared" si="0"/>
        <v>3000</v>
      </c>
      <c r="G214" s="18"/>
    </row>
    <row r="215" spans="1:7" x14ac:dyDescent="0.2">
      <c r="A215" s="17" t="s">
        <v>73</v>
      </c>
      <c r="B215" s="28"/>
      <c r="C215" s="28"/>
      <c r="D215" s="17"/>
      <c r="E215" s="28"/>
      <c r="F215" s="79">
        <f t="shared" si="0"/>
        <v>24000</v>
      </c>
      <c r="G215" s="18"/>
    </row>
    <row r="216" spans="1:7" x14ac:dyDescent="0.2">
      <c r="A216" s="17" t="s">
        <v>74</v>
      </c>
      <c r="B216" s="28"/>
      <c r="C216" s="28"/>
      <c r="D216" s="17"/>
      <c r="E216" s="28"/>
      <c r="F216" s="79">
        <f t="shared" si="0"/>
        <v>7400</v>
      </c>
      <c r="G216" s="18"/>
    </row>
    <row r="217" spans="1:7" x14ac:dyDescent="0.2">
      <c r="A217" s="17" t="s">
        <v>75</v>
      </c>
      <c r="B217" s="28"/>
      <c r="C217" s="28"/>
      <c r="D217" s="17"/>
      <c r="E217" s="28"/>
      <c r="F217" s="79">
        <f t="shared" si="0"/>
        <v>7000</v>
      </c>
      <c r="G217" s="18"/>
    </row>
    <row r="218" spans="1:7" x14ac:dyDescent="0.2">
      <c r="A218" s="17" t="s">
        <v>77</v>
      </c>
      <c r="B218" s="28"/>
      <c r="C218" s="28"/>
      <c r="D218" s="17"/>
      <c r="E218" s="28"/>
      <c r="F218" s="77">
        <f t="shared" si="0"/>
        <v>5600</v>
      </c>
      <c r="G218" s="18"/>
    </row>
    <row r="219" spans="1:7" x14ac:dyDescent="0.2">
      <c r="A219" s="18" t="s">
        <v>78</v>
      </c>
      <c r="B219" s="28"/>
      <c r="C219" s="28"/>
      <c r="D219" s="17"/>
      <c r="E219" s="28"/>
      <c r="F219" s="18"/>
      <c r="G219" s="81">
        <f>SUM(F211:F218)</f>
        <v>113400</v>
      </c>
    </row>
    <row r="220" spans="1:7" ht="13.5" thickBot="1" x14ac:dyDescent="0.25">
      <c r="A220" s="18" t="s">
        <v>79</v>
      </c>
      <c r="B220" s="28"/>
      <c r="C220" s="28"/>
      <c r="D220" s="17"/>
      <c r="E220" s="28"/>
      <c r="F220" s="18"/>
      <c r="G220" s="82">
        <f>+G209-G219</f>
        <v>38500</v>
      </c>
    </row>
    <row r="221" spans="1:7" ht="13.5" thickTop="1" x14ac:dyDescent="0.2">
      <c r="A221" s="9"/>
      <c r="B221" s="9"/>
      <c r="C221" s="9"/>
      <c r="D221" s="9"/>
      <c r="G221" s="94" t="str">
        <f>IF(G220="","",IF(G220=38500,"Correct!","Try again!"))</f>
        <v>Correct!</v>
      </c>
    </row>
    <row r="222" spans="1:7" x14ac:dyDescent="0.2">
      <c r="A222" s="9"/>
      <c r="B222" s="9"/>
      <c r="C222" s="9"/>
      <c r="D222" s="9"/>
    </row>
    <row r="223" spans="1:7" x14ac:dyDescent="0.2">
      <c r="A223" s="24" t="s">
        <v>142</v>
      </c>
      <c r="B223" s="64"/>
      <c r="C223" s="64"/>
      <c r="D223" s="64"/>
      <c r="E223" s="25"/>
      <c r="F223" s="25"/>
      <c r="G223" s="25"/>
    </row>
    <row r="224" spans="1:7" x14ac:dyDescent="0.2">
      <c r="A224" s="64" t="s">
        <v>80</v>
      </c>
      <c r="B224" s="64"/>
      <c r="C224" s="64"/>
      <c r="D224" s="64"/>
      <c r="E224" s="25"/>
      <c r="F224" s="25"/>
      <c r="G224" s="25"/>
    </row>
    <row r="225" spans="1:7" x14ac:dyDescent="0.2">
      <c r="A225" s="64" t="s">
        <v>160</v>
      </c>
      <c r="B225" s="64"/>
      <c r="C225" s="64"/>
      <c r="D225" s="64"/>
      <c r="E225" s="25"/>
      <c r="F225" s="25"/>
      <c r="G225" s="25"/>
    </row>
    <row r="226" spans="1:7" x14ac:dyDescent="0.2">
      <c r="A226" s="17"/>
      <c r="B226" s="17"/>
      <c r="C226" s="17"/>
      <c r="D226" s="17"/>
      <c r="E226" s="28"/>
      <c r="F226" s="28"/>
      <c r="G226" s="28"/>
    </row>
    <row r="227" spans="1:7" x14ac:dyDescent="0.2">
      <c r="A227" s="18" t="s">
        <v>161</v>
      </c>
      <c r="B227" s="18"/>
      <c r="C227" s="28"/>
      <c r="D227" s="17"/>
      <c r="E227" s="28"/>
      <c r="F227" s="28"/>
      <c r="G227" s="85">
        <v>63600</v>
      </c>
    </row>
    <row r="228" spans="1:7" x14ac:dyDescent="0.2">
      <c r="A228" s="18" t="s">
        <v>81</v>
      </c>
      <c r="B228" s="18"/>
      <c r="C228" s="28"/>
      <c r="D228" s="17"/>
      <c r="E228" s="28"/>
      <c r="F228" s="28"/>
      <c r="G228" s="73">
        <f>+G220</f>
        <v>38500</v>
      </c>
    </row>
    <row r="229" spans="1:7" x14ac:dyDescent="0.2">
      <c r="A229" s="18" t="s">
        <v>82</v>
      </c>
      <c r="B229" s="18"/>
      <c r="C229" s="28"/>
      <c r="D229" s="17"/>
      <c r="E229" s="28"/>
      <c r="F229" s="28"/>
      <c r="G229" s="85">
        <f>SUM(G227:G228)</f>
        <v>102100</v>
      </c>
    </row>
    <row r="230" spans="1:7" x14ac:dyDescent="0.2">
      <c r="A230" s="18" t="s">
        <v>83</v>
      </c>
      <c r="B230" s="18"/>
      <c r="C230" s="28"/>
      <c r="D230" s="17"/>
      <c r="E230" s="28"/>
      <c r="F230" s="28"/>
      <c r="G230" s="73">
        <f>F188</f>
        <v>40000</v>
      </c>
    </row>
    <row r="231" spans="1:7" ht="13.5" thickBot="1" x14ac:dyDescent="0.25">
      <c r="A231" s="18" t="s">
        <v>162</v>
      </c>
      <c r="B231" s="18"/>
      <c r="C231" s="28"/>
      <c r="D231" s="17"/>
      <c r="E231" s="28"/>
      <c r="F231" s="28"/>
      <c r="G231" s="82">
        <f>+G229-G230</f>
        <v>62100</v>
      </c>
    </row>
    <row r="232" spans="1:7" ht="13.5" thickTop="1" x14ac:dyDescent="0.2">
      <c r="A232"/>
      <c r="B232"/>
      <c r="C232"/>
      <c r="D232" s="9"/>
      <c r="G232" s="94" t="str">
        <f>IF(G231="","",IF(G231=62100,"Correct!","Try again!"))</f>
        <v>Correct!</v>
      </c>
    </row>
    <row r="233" spans="1:7" x14ac:dyDescent="0.2">
      <c r="A233" s="14"/>
      <c r="B233" s="10"/>
      <c r="C233" s="9"/>
      <c r="D233" s="9"/>
    </row>
    <row r="234" spans="1:7" x14ac:dyDescent="0.2">
      <c r="A234" s="24" t="s">
        <v>142</v>
      </c>
      <c r="B234" s="64"/>
      <c r="C234" s="64"/>
      <c r="D234" s="64"/>
      <c r="E234" s="25"/>
      <c r="F234" s="25"/>
      <c r="G234" s="25"/>
    </row>
    <row r="235" spans="1:7" x14ac:dyDescent="0.2">
      <c r="A235" s="64" t="s">
        <v>86</v>
      </c>
      <c r="B235" s="64"/>
      <c r="C235" s="64"/>
      <c r="D235" s="64"/>
      <c r="E235" s="25"/>
      <c r="F235" s="25"/>
      <c r="G235" s="25"/>
    </row>
    <row r="236" spans="1:7" x14ac:dyDescent="0.2">
      <c r="A236" s="64" t="s">
        <v>160</v>
      </c>
      <c r="B236" s="64"/>
      <c r="C236" s="64"/>
      <c r="D236" s="64"/>
      <c r="E236" s="25"/>
      <c r="F236" s="25"/>
      <c r="G236" s="25"/>
    </row>
    <row r="237" spans="1:7" x14ac:dyDescent="0.2">
      <c r="A237" s="17"/>
      <c r="B237" s="17"/>
      <c r="C237" s="17"/>
      <c r="D237" s="17"/>
      <c r="E237" s="28"/>
      <c r="F237" s="28"/>
      <c r="G237" s="28"/>
    </row>
    <row r="238" spans="1:7" x14ac:dyDescent="0.2">
      <c r="A238" s="69" t="s">
        <v>88</v>
      </c>
      <c r="B238" s="70"/>
      <c r="C238" s="70"/>
      <c r="D238" s="64"/>
      <c r="E238" s="25"/>
      <c r="F238" s="28"/>
      <c r="G238" s="28"/>
    </row>
    <row r="239" spans="1:7" x14ac:dyDescent="0.2">
      <c r="A239" s="29" t="s">
        <v>5</v>
      </c>
      <c r="B239" s="28"/>
      <c r="C239" s="28"/>
      <c r="D239" s="17"/>
      <c r="E239" s="28"/>
      <c r="F239" s="18"/>
      <c r="G239" s="71">
        <f>F175</f>
        <v>26000</v>
      </c>
    </row>
    <row r="240" spans="1:7" x14ac:dyDescent="0.2">
      <c r="A240" s="29" t="s">
        <v>6</v>
      </c>
      <c r="B240" s="28"/>
      <c r="C240" s="28"/>
      <c r="D240" s="28"/>
      <c r="E240" s="28"/>
      <c r="F240" s="18"/>
      <c r="G240" s="79">
        <f>F176</f>
        <v>7500</v>
      </c>
    </row>
    <row r="241" spans="1:7" x14ac:dyDescent="0.2">
      <c r="A241" s="29" t="s">
        <v>7</v>
      </c>
      <c r="B241" s="28"/>
      <c r="C241" s="28"/>
      <c r="D241" s="28"/>
      <c r="E241" s="28"/>
      <c r="F241" s="18"/>
      <c r="G241" s="79">
        <f>F177</f>
        <v>2600</v>
      </c>
    </row>
    <row r="242" spans="1:7" x14ac:dyDescent="0.2">
      <c r="A242" s="29" t="s">
        <v>8</v>
      </c>
      <c r="B242" s="28"/>
      <c r="C242" s="28"/>
      <c r="D242" s="28"/>
      <c r="E242" s="28"/>
      <c r="F242" s="18"/>
      <c r="G242" s="72">
        <f>F178</f>
        <v>12000</v>
      </c>
    </row>
    <row r="243" spans="1:7" x14ac:dyDescent="0.2">
      <c r="A243" s="29" t="s">
        <v>10</v>
      </c>
      <c r="B243" s="28"/>
      <c r="C243" s="28"/>
      <c r="D243" s="28"/>
      <c r="E243" s="28"/>
      <c r="F243" s="83">
        <f>F180</f>
        <v>30000</v>
      </c>
      <c r="G243" s="20"/>
    </row>
    <row r="244" spans="1:7" x14ac:dyDescent="0.2">
      <c r="A244" s="29" t="s">
        <v>112</v>
      </c>
      <c r="B244" s="28"/>
      <c r="C244" s="28"/>
      <c r="D244" s="28"/>
      <c r="E244" s="28"/>
      <c r="F244" s="75">
        <f>G181</f>
        <v>15000</v>
      </c>
      <c r="G244" s="87">
        <f>+F243-F244</f>
        <v>15000</v>
      </c>
    </row>
    <row r="245" spans="1:7" x14ac:dyDescent="0.2">
      <c r="A245" s="31" t="s">
        <v>12</v>
      </c>
      <c r="B245" s="28"/>
      <c r="C245" s="28"/>
      <c r="D245" s="28"/>
      <c r="E245" s="28"/>
      <c r="F245" s="76">
        <f>F182</f>
        <v>70000</v>
      </c>
      <c r="G245" s="20"/>
    </row>
    <row r="246" spans="1:7" x14ac:dyDescent="0.2">
      <c r="A246" s="29" t="s">
        <v>111</v>
      </c>
      <c r="B246" s="28"/>
      <c r="C246" s="28"/>
      <c r="D246" s="28"/>
      <c r="E246" s="28"/>
      <c r="F246" s="75">
        <f>G183</f>
        <v>28000</v>
      </c>
      <c r="G246" s="88">
        <f>F245-F246</f>
        <v>42000</v>
      </c>
    </row>
    <row r="247" spans="1:7" ht="13.5" thickBot="1" x14ac:dyDescent="0.25">
      <c r="A247" s="18" t="s">
        <v>89</v>
      </c>
      <c r="B247" s="28"/>
      <c r="C247" s="28"/>
      <c r="D247" s="28"/>
      <c r="E247" s="28"/>
      <c r="F247" s="18"/>
      <c r="G247" s="86">
        <f>SUM(G239:G246)</f>
        <v>105100</v>
      </c>
    </row>
    <row r="248" spans="1:7" ht="13.5" thickTop="1" x14ac:dyDescent="0.2">
      <c r="A248" s="69" t="s">
        <v>90</v>
      </c>
      <c r="B248" s="70"/>
      <c r="C248" s="70"/>
      <c r="D248" s="25"/>
      <c r="E248" s="25"/>
      <c r="F248" s="28"/>
      <c r="G248" s="28"/>
    </row>
    <row r="249" spans="1:7" x14ac:dyDescent="0.2">
      <c r="A249" s="29" t="s">
        <v>20</v>
      </c>
      <c r="B249" s="28"/>
      <c r="C249" s="28"/>
      <c r="D249" s="28"/>
      <c r="E249" s="28"/>
      <c r="F249" s="28"/>
      <c r="G249" s="89">
        <f>G184</f>
        <v>36000</v>
      </c>
    </row>
    <row r="250" spans="1:7" x14ac:dyDescent="0.2">
      <c r="A250" s="29" t="s">
        <v>24</v>
      </c>
      <c r="B250" s="28"/>
      <c r="C250" s="28"/>
      <c r="D250" s="28"/>
      <c r="E250" s="28"/>
      <c r="F250" s="28"/>
      <c r="G250" s="78">
        <f>G185</f>
        <v>400</v>
      </c>
    </row>
    <row r="251" spans="1:7" x14ac:dyDescent="0.2">
      <c r="A251" s="29" t="s">
        <v>27</v>
      </c>
      <c r="B251" s="28"/>
      <c r="C251" s="28"/>
      <c r="D251" s="28"/>
      <c r="E251" s="28"/>
      <c r="F251" s="28"/>
      <c r="G251" s="73">
        <f>G186</f>
        <v>6600</v>
      </c>
    </row>
    <row r="252" spans="1:7" x14ac:dyDescent="0.2">
      <c r="A252" s="18" t="s">
        <v>91</v>
      </c>
      <c r="B252" s="28"/>
      <c r="C252" s="28"/>
      <c r="D252" s="28"/>
      <c r="E252" s="28"/>
      <c r="F252" s="18"/>
      <c r="G252" s="90">
        <f>SUM(G249:G251)</f>
        <v>43000</v>
      </c>
    </row>
    <row r="253" spans="1:7" x14ac:dyDescent="0.2">
      <c r="A253" s="69" t="s">
        <v>92</v>
      </c>
      <c r="B253" s="70"/>
      <c r="C253" s="70"/>
      <c r="D253" s="25"/>
      <c r="E253" s="25"/>
      <c r="F253" s="28"/>
      <c r="G253" s="28"/>
    </row>
    <row r="254" spans="1:7" x14ac:dyDescent="0.2">
      <c r="A254" s="18" t="s">
        <v>158</v>
      </c>
      <c r="B254" s="18"/>
      <c r="C254" s="28"/>
      <c r="D254" s="28"/>
      <c r="E254" s="28"/>
      <c r="F254" s="28"/>
      <c r="G254" s="75">
        <f>+G231</f>
        <v>62100</v>
      </c>
    </row>
    <row r="255" spans="1:7" ht="13.5" thickBot="1" x14ac:dyDescent="0.25">
      <c r="A255" s="28" t="s">
        <v>163</v>
      </c>
      <c r="B255" s="28"/>
      <c r="C255" s="28"/>
      <c r="D255" s="28"/>
      <c r="E255" s="28"/>
      <c r="F255" s="28"/>
      <c r="G255" s="86">
        <f>SUM(G252:G254)</f>
        <v>105100</v>
      </c>
    </row>
    <row r="256" spans="1:7" ht="13.5" thickTop="1" x14ac:dyDescent="0.2">
      <c r="C256" s="15"/>
      <c r="G256" s="94" t="str">
        <f>IF(G255="","",IF(G255=105100,"Correct!","Try again!"))</f>
        <v>Correct!</v>
      </c>
    </row>
    <row r="258" spans="1:3" x14ac:dyDescent="0.2">
      <c r="A258"/>
      <c r="C258" s="16"/>
    </row>
  </sheetData>
  <phoneticPr fontId="0" type="noConversion"/>
  <dataValidations count="34">
    <dataValidation type="whole" errorStyle="warning" operator="equal" allowBlank="1" showInputMessage="1" showErrorMessage="1" errorTitle="Incorrect entry." error="Please try again." sqref="E17 D23 D29 D35 F35 D47 D58 D69 F68 E75 D91 D97 E103 F102 F109 E110 E116 F121 E122 E128 F133 E134 F16">
      <formula1>0</formula1>
    </dataValidation>
    <dataValidation type="whole" errorStyle="warning" operator="equal" allowBlank="1" showInputMessage="1" showErrorMessage="1" errorTitle="Incorrect entry." error="Please try again." sqref="F11">
      <formula1>26000</formula1>
    </dataValidation>
    <dataValidation type="whole" errorStyle="warning" operator="equal" allowBlank="1" showInputMessage="1" showErrorMessage="1" errorTitle="Incorrect entry." error="Please try again." sqref="D17 F17 E91">
      <formula1>7500</formula1>
    </dataValidation>
    <dataValidation type="whole" errorStyle="warning" operator="equal" allowBlank="1" showInputMessage="1" showErrorMessage="1" errorTitle="Incorrect entry." error="Please try again." sqref="F23">
      <formula1>2600</formula1>
    </dataValidation>
    <dataValidation type="whole" errorStyle="warning" operator="equal" allowBlank="1" showInputMessage="1" showErrorMessage="1" errorTitle="Incorrect entry." error="Please try again." sqref="F22">
      <formula1>10000</formula1>
    </dataValidation>
    <dataValidation type="whole" errorStyle="warning" operator="equal" allowBlank="1" showInputMessage="1" showErrorMessage="1" errorTitle="Incorrect entry." error="Please try again." sqref="E23 D134 F134">
      <formula1>7400</formula1>
    </dataValidation>
    <dataValidation type="whole" errorStyle="warning" operator="equal" allowBlank="1" showInputMessage="1" showErrorMessage="1" errorTitle="Incorrect entry." error="Please try again." sqref="F28 F47">
      <formula1>15000</formula1>
    </dataValidation>
    <dataValidation type="whole" errorStyle="warning" operator="equal" allowBlank="1" showInputMessage="1" showErrorMessage="1" errorTitle="Incorrect entry." error="Please try again." sqref="E29 F122 D122">
      <formula1>3000</formula1>
    </dataValidation>
    <dataValidation type="whole" errorStyle="warning" operator="equal" allowBlank="1" showInputMessage="1" showErrorMessage="1" errorTitle="Incorrect entry." error="Please try again." sqref="F29 E58 D103 F103">
      <formula1>12000</formula1>
    </dataValidation>
    <dataValidation type="whole" errorStyle="warning" operator="equal" allowBlank="1" showInputMessage="1" showErrorMessage="1" errorTitle="Incorrect entry." error="Please try again." sqref="F34 E35 D128">
      <formula1>2000</formula1>
    </dataValidation>
    <dataValidation type="whole" errorStyle="warning" operator="equal" allowBlank="1" showInputMessage="1" showErrorMessage="1" errorTitle="Incorrect entry." error="Please try again." sqref="F40">
      <formula1>30000</formula1>
    </dataValidation>
    <dataValidation type="whole" errorStyle="warning" operator="equal" allowBlank="1" showInputMessage="1" showErrorMessage="1" errorTitle="Incorrect entry." error="Please try again." sqref="F46">
      <formula1>9000</formula1>
    </dataValidation>
    <dataValidation type="whole" errorStyle="warning" operator="equal" allowBlank="1" showInputMessage="1" showErrorMessage="1" errorTitle="Incorrect entry." error="Please try again." sqref="E47 D110 F110">
      <formula1>6000</formula1>
    </dataValidation>
    <dataValidation type="whole" errorStyle="warning" operator="equal" allowBlank="1" showInputMessage="1" showErrorMessage="1" errorTitle="Incorrect entry." error="Please try again." sqref="D116 E69:F69">
      <formula1>400</formula1>
    </dataValidation>
    <dataValidation type="whole" errorStyle="warning" operator="equal" allowBlank="1" showInputMessage="1" showErrorMessage="1" errorTitle="Incorrect entry." error="Please try again." sqref="F52">
      <formula1>70000</formula1>
    </dataValidation>
    <dataValidation type="whole" errorStyle="warning" operator="equal" allowBlank="1" showInputMessage="1" showErrorMessage="1" errorTitle="Incorrect entry." error="Please try again." sqref="F57">
      <formula1>16000</formula1>
    </dataValidation>
    <dataValidation type="whole" errorStyle="warning" operator="equal" allowBlank="1" showInputMessage="1" showErrorMessage="1" errorTitle="Incorrect entry." error="Please try again." sqref="F58">
      <formula1>28000</formula1>
    </dataValidation>
    <dataValidation type="whole" errorStyle="warning" operator="equal" allowBlank="1" showInputMessage="1" showErrorMessage="1" errorTitle="Incorrect entry." error="Please try again." sqref="F63">
      <formula1>36000</formula1>
    </dataValidation>
    <dataValidation type="whole" errorStyle="warning" operator="equal" allowBlank="1" showInputMessage="1" showErrorMessage="1" errorTitle="Incorrect entry." error="Please try again." sqref="F91">
      <formula1>109500</formula1>
    </dataValidation>
    <dataValidation type="whole" errorStyle="warning" operator="equal" allowBlank="1" showInputMessage="1" showErrorMessage="1" errorTitle="Incorrect entry." error="Please try again." sqref="F74">
      <formula1>11000</formula1>
    </dataValidation>
    <dataValidation type="whole" errorStyle="warning" operator="equal" allowBlank="1" showInputMessage="1" showErrorMessage="1" errorTitle="Incorrect entry." error="Please try again." sqref="F75">
      <formula1>6600</formula1>
    </dataValidation>
    <dataValidation type="whole" errorStyle="warning" operator="equal" allowBlank="1" showInputMessage="1" showErrorMessage="1" errorTitle="Incorrect entry." error="Please try again." sqref="D75 E97">
      <formula1>4400</formula1>
    </dataValidation>
    <dataValidation type="whole" errorStyle="warning" operator="equal" allowBlank="1" showInputMessage="1" showErrorMessage="1" errorTitle="Incorrect entry." error="Please try again." sqref="F80">
      <formula1>63600</formula1>
    </dataValidation>
    <dataValidation type="whole" errorStyle="warning" operator="equal" allowBlank="1" showInputMessage="1" showErrorMessage="1" errorTitle="Incorrect entry." error="Please try again." sqref="F85">
      <formula1>40000</formula1>
    </dataValidation>
    <dataValidation type="whole" errorStyle="warning" operator="equal" allowBlank="1" showInputMessage="1" showErrorMessage="1" errorTitle="Incorrect entry." error="Please try again." sqref="F90">
      <formula1>102000</formula1>
    </dataValidation>
    <dataValidation type="whole" errorStyle="warning" operator="equal" allowBlank="1" showInputMessage="1" showErrorMessage="1" errorTitle="Incorrect entry." error="Please try again." sqref="F96">
      <formula1>38000</formula1>
    </dataValidation>
    <dataValidation type="whole" errorStyle="warning" operator="equal" allowBlank="1" showInputMessage="1" showErrorMessage="1" errorTitle="Incorrect entry." error="Please try again." sqref="F97">
      <formula1>42400</formula1>
    </dataValidation>
    <dataValidation type="whole" errorStyle="warning" operator="equal" allowBlank="1" showInputMessage="1" showErrorMessage="1" errorTitle="Incorrect entry." error="Please try again." sqref="F115">
      <formula1>48000</formula1>
    </dataValidation>
    <dataValidation type="whole" errorStyle="warning" operator="equal" allowBlank="1" showInputMessage="1" showErrorMessage="1" errorTitle="Incorrect entry." error="Please try again." sqref="F116">
      <formula1>48400</formula1>
    </dataValidation>
    <dataValidation type="whole" errorStyle="warning" operator="equal" allowBlank="1" showInputMessage="1" showErrorMessage="1" errorTitle="Incorrect entry." error="Please try again." sqref="F127">
      <formula1>22000</formula1>
    </dataValidation>
    <dataValidation type="whole" errorStyle="warning" operator="equal" allowBlank="1" showInputMessage="1" showErrorMessage="1" errorTitle="Incorrect entry." error="Please try again." sqref="F128">
      <formula1>24000</formula1>
    </dataValidation>
    <dataValidation type="whole" errorStyle="warning" operator="equal" allowBlank="1" showInputMessage="1" showErrorMessage="1" errorTitle="Incorrect entry." error="Please try again." sqref="F144">
      <formula1>5600</formula1>
    </dataValidation>
    <dataValidation type="whole" errorStyle="warning" operator="equal" allowBlank="1" showInputMessage="1" showErrorMessage="1" errorTitle="Incorrect entry." error="Please try again." sqref="F139">
      <formula1>7000</formula1>
    </dataValidation>
    <dataValidation type="list" allowBlank="1" showInputMessage="1" showErrorMessage="1" sqref="C17 C23 C29 C35 C47 C58 C69 C134 C91 C97 C103 C110 C116 C122 C128 C75">
      <formula1>"(a), (b), (c), (d), (e), (f), (g), (h)"</formula1>
    </dataValidation>
  </dataValidations>
  <printOptions horizontalCentered="1" gridLinesSet="0"/>
  <pageMargins left="0" right="0" top="0.54" bottom="0.4" header="0.5" footer="0.5"/>
  <pageSetup orientation="portrait" r:id="rId1"/>
  <headerFooter alignWithMargins="0"/>
  <rowBreaks count="3" manualBreakCount="3">
    <brk id="53" max="16383" man="1"/>
    <brk id="146" max="16383" man="1"/>
    <brk id="17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49"/>
  <sheetViews>
    <sheetView showGridLines="0" workbookViewId="0"/>
  </sheetViews>
  <sheetFormatPr defaultRowHeight="12.75" x14ac:dyDescent="0.2"/>
  <cols>
    <col min="1" max="1" width="49.42578125" customWidth="1"/>
    <col min="2" max="3" width="9.7109375" bestFit="1" customWidth="1"/>
  </cols>
  <sheetData>
    <row r="1" spans="1:3" x14ac:dyDescent="0.2">
      <c r="A1" s="9" t="s">
        <v>141</v>
      </c>
      <c r="B1" s="5"/>
      <c r="C1" s="5"/>
    </row>
    <row r="2" spans="1:3" x14ac:dyDescent="0.2">
      <c r="A2" s="9"/>
      <c r="B2" s="5"/>
      <c r="C2" s="5"/>
    </row>
    <row r="3" spans="1:3" x14ac:dyDescent="0.2">
      <c r="A3" s="24" t="s">
        <v>142</v>
      </c>
      <c r="B3" s="25"/>
      <c r="C3" s="25"/>
    </row>
    <row r="4" spans="1:3" x14ac:dyDescent="0.2">
      <c r="A4" s="26" t="s">
        <v>4</v>
      </c>
      <c r="B4" s="25"/>
      <c r="C4" s="25"/>
    </row>
    <row r="5" spans="1:3" x14ac:dyDescent="0.2">
      <c r="A5" s="27">
        <v>38717</v>
      </c>
      <c r="B5" s="25"/>
      <c r="C5" s="25"/>
    </row>
    <row r="6" spans="1:3" x14ac:dyDescent="0.2">
      <c r="A6" s="17"/>
      <c r="B6" s="28"/>
      <c r="C6" s="28"/>
    </row>
    <row r="7" spans="1:3" x14ac:dyDescent="0.2">
      <c r="A7" s="29" t="s">
        <v>5</v>
      </c>
      <c r="B7" s="30">
        <v>26000</v>
      </c>
      <c r="C7" s="30"/>
    </row>
    <row r="8" spans="1:3" x14ac:dyDescent="0.2">
      <c r="A8" s="29" t="s">
        <v>6</v>
      </c>
      <c r="B8" s="20">
        <v>0</v>
      </c>
      <c r="C8" s="20"/>
    </row>
    <row r="9" spans="1:3" x14ac:dyDescent="0.2">
      <c r="A9" s="29" t="s">
        <v>7</v>
      </c>
      <c r="B9" s="20">
        <v>10000</v>
      </c>
      <c r="C9" s="20"/>
    </row>
    <row r="10" spans="1:3" x14ac:dyDescent="0.2">
      <c r="A10" s="29" t="s">
        <v>8</v>
      </c>
      <c r="B10" s="20">
        <v>15000</v>
      </c>
      <c r="C10" s="20"/>
    </row>
    <row r="11" spans="1:3" x14ac:dyDescent="0.2">
      <c r="A11" s="31" t="s">
        <v>9</v>
      </c>
      <c r="B11" s="20">
        <v>2000</v>
      </c>
      <c r="C11" s="20"/>
    </row>
    <row r="12" spans="1:3" x14ac:dyDescent="0.2">
      <c r="A12" s="29" t="s">
        <v>10</v>
      </c>
      <c r="B12" s="20">
        <v>30000</v>
      </c>
      <c r="C12" s="20"/>
    </row>
    <row r="13" spans="1:3" x14ac:dyDescent="0.2">
      <c r="A13" s="29" t="s">
        <v>95</v>
      </c>
      <c r="B13" s="20"/>
      <c r="C13" s="30">
        <v>9000</v>
      </c>
    </row>
    <row r="14" spans="1:3" x14ac:dyDescent="0.2">
      <c r="A14" s="31" t="s">
        <v>12</v>
      </c>
      <c r="B14" s="20">
        <v>70000</v>
      </c>
      <c r="C14" s="20"/>
    </row>
    <row r="15" spans="1:3" x14ac:dyDescent="0.2">
      <c r="A15" s="29" t="s">
        <v>96</v>
      </c>
      <c r="B15" s="20"/>
      <c r="C15" s="20">
        <v>16000</v>
      </c>
    </row>
    <row r="16" spans="1:3" x14ac:dyDescent="0.2">
      <c r="A16" s="29" t="s">
        <v>20</v>
      </c>
      <c r="B16" s="20"/>
      <c r="C16" s="20">
        <v>36000</v>
      </c>
    </row>
    <row r="17" spans="1:3" x14ac:dyDescent="0.2">
      <c r="A17" s="29" t="s">
        <v>24</v>
      </c>
      <c r="B17" s="20"/>
      <c r="C17" s="20">
        <v>0</v>
      </c>
    </row>
    <row r="18" spans="1:3" x14ac:dyDescent="0.2">
      <c r="A18" s="29" t="s">
        <v>27</v>
      </c>
      <c r="B18" s="20"/>
      <c r="C18" s="20">
        <v>11000</v>
      </c>
    </row>
    <row r="19" spans="1:3" x14ac:dyDescent="0.2">
      <c r="A19" s="29" t="s">
        <v>143</v>
      </c>
      <c r="B19" s="20"/>
      <c r="C19" s="20">
        <v>63600</v>
      </c>
    </row>
    <row r="20" spans="1:3" x14ac:dyDescent="0.2">
      <c r="A20" s="31" t="s">
        <v>144</v>
      </c>
      <c r="B20" s="20">
        <v>40000</v>
      </c>
      <c r="C20" s="20"/>
    </row>
    <row r="21" spans="1:3" x14ac:dyDescent="0.2">
      <c r="A21" s="17" t="s">
        <v>33</v>
      </c>
      <c r="B21" s="20"/>
      <c r="C21" s="20">
        <v>102000</v>
      </c>
    </row>
    <row r="22" spans="1:3" x14ac:dyDescent="0.2">
      <c r="A22" s="17" t="s">
        <v>35</v>
      </c>
      <c r="B22" s="20"/>
      <c r="C22" s="20">
        <v>38000</v>
      </c>
    </row>
    <row r="23" spans="1:3" x14ac:dyDescent="0.2">
      <c r="A23" s="17" t="s">
        <v>100</v>
      </c>
      <c r="B23" s="20">
        <v>0</v>
      </c>
      <c r="C23" s="20"/>
    </row>
    <row r="24" spans="1:3" x14ac:dyDescent="0.2">
      <c r="A24" s="17" t="s">
        <v>99</v>
      </c>
      <c r="B24" s="22">
        <v>0</v>
      </c>
      <c r="C24" s="20"/>
    </row>
    <row r="25" spans="1:3" x14ac:dyDescent="0.2">
      <c r="A25" s="17" t="s">
        <v>39</v>
      </c>
      <c r="B25" s="20">
        <v>48000</v>
      </c>
      <c r="C25" s="20"/>
    </row>
    <row r="26" spans="1:3" x14ac:dyDescent="0.2">
      <c r="A26" s="17" t="s">
        <v>43</v>
      </c>
      <c r="B26" s="20">
        <v>0</v>
      </c>
      <c r="C26" s="20"/>
    </row>
    <row r="27" spans="1:3" x14ac:dyDescent="0.2">
      <c r="A27" s="17" t="s">
        <v>45</v>
      </c>
      <c r="B27" s="20">
        <v>22000</v>
      </c>
      <c r="C27" s="20"/>
    </row>
    <row r="28" spans="1:3" x14ac:dyDescent="0.2">
      <c r="A28" s="17" t="s">
        <v>46</v>
      </c>
      <c r="B28" s="20">
        <v>0</v>
      </c>
      <c r="C28" s="20"/>
    </row>
    <row r="29" spans="1:3" x14ac:dyDescent="0.2">
      <c r="A29" s="17" t="s">
        <v>48</v>
      </c>
      <c r="B29" s="20">
        <v>7000</v>
      </c>
      <c r="C29" s="20"/>
    </row>
    <row r="30" spans="1:3" x14ac:dyDescent="0.2">
      <c r="A30" s="17" t="s">
        <v>51</v>
      </c>
      <c r="B30" s="32">
        <v>5600</v>
      </c>
      <c r="C30" s="33"/>
    </row>
    <row r="31" spans="1:3" ht="13.5" thickBot="1" x14ac:dyDescent="0.25">
      <c r="A31" s="17" t="s">
        <v>101</v>
      </c>
      <c r="B31" s="34">
        <f>SUM(B7:B30)</f>
        <v>275600</v>
      </c>
      <c r="C31" s="34">
        <f>SUM(C7:C30)</f>
        <v>275600</v>
      </c>
    </row>
    <row r="32" spans="1:3" ht="13.5" thickTop="1" x14ac:dyDescent="0.2">
      <c r="A32" s="17"/>
      <c r="B32" s="28"/>
      <c r="C32" s="28"/>
    </row>
    <row r="33" spans="1:3" x14ac:dyDescent="0.2">
      <c r="A33" s="17" t="s">
        <v>146</v>
      </c>
      <c r="B33" s="28"/>
      <c r="C33" s="28"/>
    </row>
    <row r="34" spans="1:3" x14ac:dyDescent="0.2">
      <c r="A34" s="17" t="s">
        <v>58</v>
      </c>
      <c r="B34" s="35">
        <v>3000</v>
      </c>
      <c r="C34" s="28"/>
    </row>
    <row r="35" spans="1:3" x14ac:dyDescent="0.2">
      <c r="A35" s="17" t="s">
        <v>59</v>
      </c>
      <c r="B35" s="36">
        <v>2600</v>
      </c>
      <c r="C35" s="28"/>
    </row>
    <row r="36" spans="1:3" x14ac:dyDescent="0.2">
      <c r="A36" s="17" t="s">
        <v>60</v>
      </c>
      <c r="B36" s="36">
        <v>12000</v>
      </c>
      <c r="C36" s="28"/>
    </row>
    <row r="37" spans="1:3" x14ac:dyDescent="0.2">
      <c r="A37" s="17" t="s">
        <v>106</v>
      </c>
      <c r="B37" s="36">
        <v>6000</v>
      </c>
      <c r="C37" s="28"/>
    </row>
    <row r="38" spans="1:3" x14ac:dyDescent="0.2">
      <c r="A38" s="17" t="s">
        <v>147</v>
      </c>
      <c r="B38" s="36">
        <v>2200</v>
      </c>
      <c r="C38" s="28"/>
    </row>
    <row r="39" spans="1:3" x14ac:dyDescent="0.2">
      <c r="A39" s="17" t="s">
        <v>145</v>
      </c>
      <c r="B39" s="36">
        <v>5</v>
      </c>
      <c r="C39" s="28"/>
    </row>
    <row r="40" spans="1:3" x14ac:dyDescent="0.2">
      <c r="A40" s="17" t="s">
        <v>102</v>
      </c>
      <c r="B40" s="36">
        <v>3000</v>
      </c>
      <c r="C40" s="28"/>
    </row>
    <row r="41" spans="1:3" x14ac:dyDescent="0.2">
      <c r="A41" s="17" t="s">
        <v>103</v>
      </c>
      <c r="B41" s="36">
        <v>100</v>
      </c>
      <c r="C41" s="28"/>
    </row>
    <row r="42" spans="1:3" x14ac:dyDescent="0.2">
      <c r="A42" s="17" t="s">
        <v>104</v>
      </c>
      <c r="B42" s="36">
        <v>3000</v>
      </c>
      <c r="C42" s="28"/>
    </row>
    <row r="43" spans="1:3" x14ac:dyDescent="0.2">
      <c r="A43" s="17"/>
      <c r="B43" s="28"/>
      <c r="C43" s="28"/>
    </row>
    <row r="44" spans="1:3" x14ac:dyDescent="0.2">
      <c r="A44" s="17" t="s">
        <v>148</v>
      </c>
      <c r="B44" s="17"/>
      <c r="C44" s="18"/>
    </row>
    <row r="45" spans="1:3" x14ac:dyDescent="0.2">
      <c r="A45" s="19" t="s">
        <v>149</v>
      </c>
      <c r="B45" s="23">
        <v>4400</v>
      </c>
      <c r="C45" s="20"/>
    </row>
    <row r="46" spans="1:3" x14ac:dyDescent="0.2">
      <c r="A46" s="18" t="s">
        <v>150</v>
      </c>
      <c r="B46" s="22">
        <v>7500</v>
      </c>
      <c r="C46" s="28"/>
    </row>
    <row r="47" spans="1:3" x14ac:dyDescent="0.2">
      <c r="A47" s="18" t="s">
        <v>151</v>
      </c>
      <c r="B47" s="22">
        <v>301500</v>
      </c>
      <c r="C47" s="28"/>
    </row>
    <row r="48" spans="1:3" x14ac:dyDescent="0.2">
      <c r="A48" s="18" t="s">
        <v>152</v>
      </c>
      <c r="B48" s="22">
        <v>38500</v>
      </c>
      <c r="C48" s="28"/>
    </row>
    <row r="49" spans="1:3" x14ac:dyDescent="0.2">
      <c r="A49" s="18" t="s">
        <v>153</v>
      </c>
      <c r="B49" s="22">
        <v>62100</v>
      </c>
      <c r="C49" s="28"/>
    </row>
  </sheetData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103"/>
  <sheetViews>
    <sheetView showGridLines="0" workbookViewId="0">
      <selection activeCell="A3" sqref="A3"/>
    </sheetView>
  </sheetViews>
  <sheetFormatPr defaultRowHeight="12.75" x14ac:dyDescent="0.2"/>
  <cols>
    <col min="1" max="1" width="36.85546875" style="5" customWidth="1"/>
    <col min="2" max="3" width="9.140625" style="5"/>
    <col min="4" max="4" width="4.28515625" style="5" bestFit="1" customWidth="1"/>
    <col min="5" max="5" width="9.140625" style="5"/>
    <col min="6" max="6" width="5.28515625" style="5" customWidth="1"/>
    <col min="7" max="16384" width="9.140625" style="5"/>
  </cols>
  <sheetData>
    <row r="1" spans="1:9" x14ac:dyDescent="0.2">
      <c r="E1" s="1" t="s">
        <v>0</v>
      </c>
      <c r="F1" s="2"/>
    </row>
    <row r="2" spans="1:9" x14ac:dyDescent="0.2">
      <c r="A2" s="6"/>
      <c r="B2" s="7"/>
      <c r="C2" s="7"/>
      <c r="E2" s="1" t="s">
        <v>2</v>
      </c>
      <c r="F2" s="2"/>
      <c r="G2"/>
      <c r="H2"/>
    </row>
    <row r="3" spans="1:9" x14ac:dyDescent="0.2">
      <c r="A3" s="7"/>
      <c r="B3" s="7"/>
      <c r="C3" s="7"/>
      <c r="E3" s="3"/>
      <c r="F3" s="4" t="s">
        <v>189</v>
      </c>
      <c r="G3"/>
      <c r="H3"/>
    </row>
    <row r="4" spans="1:9" x14ac:dyDescent="0.2">
      <c r="A4" s="3"/>
      <c r="B4" s="7"/>
      <c r="C4" s="7"/>
      <c r="E4" s="3"/>
      <c r="F4" s="4"/>
      <c r="G4"/>
      <c r="H4"/>
    </row>
    <row r="5" spans="1:9" x14ac:dyDescent="0.2">
      <c r="A5" s="95" t="s">
        <v>164</v>
      </c>
      <c r="B5" s="39"/>
      <c r="C5" s="39"/>
      <c r="D5" s="39"/>
      <c r="E5" s="39"/>
      <c r="F5" s="39"/>
      <c r="G5" s="39"/>
      <c r="H5" s="39"/>
      <c r="I5" s="39"/>
    </row>
    <row r="6" spans="1:9" x14ac:dyDescent="0.2">
      <c r="A6" s="38" t="s">
        <v>113</v>
      </c>
      <c r="B6" s="39"/>
      <c r="C6" s="39"/>
      <c r="D6" s="39"/>
      <c r="E6" s="39"/>
      <c r="F6" s="39"/>
      <c r="G6" s="39"/>
      <c r="H6" s="39"/>
      <c r="I6" s="39"/>
    </row>
    <row r="7" spans="1:9" x14ac:dyDescent="0.2">
      <c r="A7" s="45"/>
      <c r="B7" s="96"/>
      <c r="C7" s="96"/>
      <c r="D7" s="96"/>
      <c r="E7" s="96"/>
      <c r="F7" s="96"/>
      <c r="G7" s="96"/>
      <c r="H7" s="96"/>
      <c r="I7" s="43"/>
    </row>
    <row r="8" spans="1:9" x14ac:dyDescent="0.2">
      <c r="A8" s="43"/>
      <c r="B8" s="38" t="s">
        <v>114</v>
      </c>
      <c r="C8" s="25"/>
      <c r="D8" s="28"/>
      <c r="E8" s="28"/>
      <c r="F8" s="28"/>
      <c r="G8" s="28"/>
      <c r="H8" s="38" t="s">
        <v>115</v>
      </c>
      <c r="I8" s="39"/>
    </row>
    <row r="9" spans="1:9" x14ac:dyDescent="0.2">
      <c r="A9" s="43"/>
      <c r="B9" s="97" t="s">
        <v>116</v>
      </c>
      <c r="C9" s="98"/>
      <c r="D9" s="97" t="s">
        <v>117</v>
      </c>
      <c r="E9" s="25"/>
      <c r="F9" s="97"/>
      <c r="G9" s="38"/>
      <c r="H9" s="97" t="s">
        <v>116</v>
      </c>
      <c r="I9" s="39"/>
    </row>
    <row r="10" spans="1:9" x14ac:dyDescent="0.2">
      <c r="A10" s="48" t="s">
        <v>118</v>
      </c>
      <c r="B10" s="48" t="s">
        <v>18</v>
      </c>
      <c r="C10" s="48" t="s">
        <v>19</v>
      </c>
      <c r="D10" s="48" t="s">
        <v>119</v>
      </c>
      <c r="E10" s="48" t="s">
        <v>18</v>
      </c>
      <c r="F10" s="48" t="s">
        <v>119</v>
      </c>
      <c r="G10" s="48" t="s">
        <v>19</v>
      </c>
      <c r="H10" s="48" t="s">
        <v>18</v>
      </c>
      <c r="I10" s="48" t="s">
        <v>19</v>
      </c>
    </row>
    <row r="11" spans="1:9" x14ac:dyDescent="0.2">
      <c r="A11" s="52" t="s">
        <v>5</v>
      </c>
      <c r="B11" s="96">
        <v>27000</v>
      </c>
      <c r="C11" s="96"/>
      <c r="D11" s="108"/>
      <c r="E11" s="113"/>
      <c r="F11" s="119"/>
      <c r="G11" s="109"/>
      <c r="H11" s="96">
        <v>27000</v>
      </c>
      <c r="I11" s="43"/>
    </row>
    <row r="12" spans="1:9" x14ac:dyDescent="0.2">
      <c r="A12" s="52" t="s">
        <v>6</v>
      </c>
      <c r="B12" s="45">
        <v>12000</v>
      </c>
      <c r="C12" s="45"/>
      <c r="D12" s="108" t="s">
        <v>26</v>
      </c>
      <c r="E12" s="114">
        <f>H12-B12</f>
        <v>10460</v>
      </c>
      <c r="F12" s="120"/>
      <c r="G12" s="110"/>
      <c r="H12" s="45">
        <v>22460</v>
      </c>
      <c r="I12" s="45"/>
    </row>
    <row r="13" spans="1:9" x14ac:dyDescent="0.2">
      <c r="A13" s="50" t="s">
        <v>120</v>
      </c>
      <c r="B13" s="45">
        <v>18000</v>
      </c>
      <c r="C13" s="45"/>
      <c r="D13" s="121"/>
      <c r="E13" s="115"/>
      <c r="F13" s="121" t="s">
        <v>31</v>
      </c>
      <c r="G13" s="110">
        <f>B13-H13</f>
        <v>15000</v>
      </c>
      <c r="H13" s="45">
        <v>3000</v>
      </c>
      <c r="I13" s="45"/>
    </row>
    <row r="14" spans="1:9" x14ac:dyDescent="0.2">
      <c r="A14" s="50" t="s">
        <v>8</v>
      </c>
      <c r="B14" s="45">
        <v>7320</v>
      </c>
      <c r="C14" s="45"/>
      <c r="D14" s="121"/>
      <c r="E14" s="115"/>
      <c r="F14" s="121" t="s">
        <v>34</v>
      </c>
      <c r="G14" s="110">
        <f>B14-H14</f>
        <v>2440</v>
      </c>
      <c r="H14" s="45">
        <v>4880</v>
      </c>
      <c r="I14" s="45"/>
    </row>
    <row r="15" spans="1:9" x14ac:dyDescent="0.2">
      <c r="A15" s="50" t="s">
        <v>121</v>
      </c>
      <c r="B15" s="45">
        <v>92000</v>
      </c>
      <c r="C15" s="45"/>
      <c r="D15" s="121"/>
      <c r="E15" s="115"/>
      <c r="F15" s="121"/>
      <c r="G15" s="110"/>
      <c r="H15" s="45">
        <v>92000</v>
      </c>
      <c r="I15" s="45"/>
    </row>
    <row r="16" spans="1:9" x14ac:dyDescent="0.2">
      <c r="A16" s="50" t="s">
        <v>122</v>
      </c>
      <c r="B16" s="45"/>
      <c r="C16" s="96">
        <v>12000</v>
      </c>
      <c r="D16" s="125"/>
      <c r="E16" s="115"/>
      <c r="F16" s="121" t="s">
        <v>38</v>
      </c>
      <c r="G16" s="110">
        <f>I16-C16</f>
        <v>6000</v>
      </c>
      <c r="H16" s="45"/>
      <c r="I16" s="96">
        <v>18000</v>
      </c>
    </row>
    <row r="17" spans="1:9" x14ac:dyDescent="0.2">
      <c r="A17" s="50" t="s">
        <v>20</v>
      </c>
      <c r="B17" s="45"/>
      <c r="C17" s="45">
        <v>9300</v>
      </c>
      <c r="D17" s="121"/>
      <c r="E17" s="115"/>
      <c r="F17" s="121" t="s">
        <v>42</v>
      </c>
      <c r="G17" s="110">
        <f>I17-C17</f>
        <v>900</v>
      </c>
      <c r="H17" s="45"/>
      <c r="I17" s="45">
        <v>10200</v>
      </c>
    </row>
    <row r="18" spans="1:9" x14ac:dyDescent="0.2">
      <c r="A18" s="101" t="s">
        <v>123</v>
      </c>
      <c r="B18" s="45"/>
      <c r="C18" s="45">
        <v>0</v>
      </c>
      <c r="D18" s="121"/>
      <c r="E18" s="115"/>
      <c r="F18" s="121" t="s">
        <v>36</v>
      </c>
      <c r="G18" s="110">
        <f>I18-C18</f>
        <v>800</v>
      </c>
      <c r="H18" s="45"/>
      <c r="I18" s="45">
        <v>800</v>
      </c>
    </row>
    <row r="19" spans="1:9" x14ac:dyDescent="0.2">
      <c r="A19" s="50" t="s">
        <v>24</v>
      </c>
      <c r="B19" s="45"/>
      <c r="C19" s="45">
        <v>0</v>
      </c>
      <c r="D19" s="121"/>
      <c r="E19" s="115"/>
      <c r="F19" s="121" t="s">
        <v>50</v>
      </c>
      <c r="G19" s="110">
        <f>I19-C19</f>
        <v>6600</v>
      </c>
      <c r="H19" s="45"/>
      <c r="I19" s="45">
        <v>6600</v>
      </c>
    </row>
    <row r="20" spans="1:9" x14ac:dyDescent="0.2">
      <c r="A20" s="50" t="s">
        <v>124</v>
      </c>
      <c r="B20" s="45"/>
      <c r="C20" s="45">
        <v>16000</v>
      </c>
      <c r="D20" s="121" t="s">
        <v>56</v>
      </c>
      <c r="E20" s="115">
        <f>C20-I20</f>
        <v>1700</v>
      </c>
      <c r="F20" s="121"/>
      <c r="G20" s="110"/>
      <c r="H20" s="45"/>
      <c r="I20" s="45">
        <v>14300</v>
      </c>
    </row>
    <row r="21" spans="1:9" x14ac:dyDescent="0.2">
      <c r="A21" s="50" t="s">
        <v>125</v>
      </c>
      <c r="B21" s="45"/>
      <c r="C21" s="45">
        <v>44000</v>
      </c>
      <c r="D21" s="121"/>
      <c r="E21" s="115"/>
      <c r="F21" s="121"/>
      <c r="G21" s="110"/>
      <c r="H21" s="45"/>
      <c r="I21" s="45">
        <v>44000</v>
      </c>
    </row>
    <row r="22" spans="1:9" x14ac:dyDescent="0.2">
      <c r="A22" s="50" t="s">
        <v>168</v>
      </c>
      <c r="B22" s="45"/>
      <c r="C22" s="45">
        <v>28420</v>
      </c>
      <c r="D22" s="121"/>
      <c r="E22" s="115"/>
      <c r="F22" s="121"/>
      <c r="G22" s="110"/>
      <c r="H22" s="45"/>
      <c r="I22" s="45">
        <v>28420</v>
      </c>
    </row>
    <row r="23" spans="1:9" x14ac:dyDescent="0.2">
      <c r="A23" s="50" t="s">
        <v>169</v>
      </c>
      <c r="B23" s="45">
        <v>10000</v>
      </c>
      <c r="C23" s="45"/>
      <c r="D23" s="121"/>
      <c r="E23" s="115"/>
      <c r="F23" s="121"/>
      <c r="G23" s="110"/>
      <c r="H23" s="45">
        <v>10000</v>
      </c>
      <c r="I23" s="45"/>
    </row>
    <row r="24" spans="1:9" x14ac:dyDescent="0.2">
      <c r="A24" s="50" t="s">
        <v>126</v>
      </c>
      <c r="B24" s="45"/>
      <c r="C24" s="45">
        <v>156000</v>
      </c>
      <c r="D24" s="121"/>
      <c r="E24" s="115"/>
      <c r="F24" s="121" t="s">
        <v>26</v>
      </c>
      <c r="G24" s="110">
        <f>I24-C24-G25</f>
        <v>10460</v>
      </c>
      <c r="H24" s="45"/>
      <c r="I24" s="45">
        <v>168160</v>
      </c>
    </row>
    <row r="25" spans="1:9" x14ac:dyDescent="0.2">
      <c r="A25" s="43"/>
      <c r="B25" s="43"/>
      <c r="C25" s="43"/>
      <c r="D25" s="122"/>
      <c r="E25" s="116"/>
      <c r="F25" s="122" t="s">
        <v>56</v>
      </c>
      <c r="G25" s="110">
        <v>1700</v>
      </c>
      <c r="H25" s="43"/>
      <c r="I25" s="43"/>
    </row>
    <row r="26" spans="1:9" x14ac:dyDescent="0.2">
      <c r="A26" s="50" t="s">
        <v>127</v>
      </c>
      <c r="B26" s="45">
        <v>0</v>
      </c>
      <c r="C26" s="45"/>
      <c r="D26" s="121" t="s">
        <v>38</v>
      </c>
      <c r="E26" s="115">
        <f>B26+H26</f>
        <v>6000</v>
      </c>
      <c r="F26" s="121"/>
      <c r="G26" s="110"/>
      <c r="H26" s="45">
        <v>6000</v>
      </c>
      <c r="I26" s="45"/>
    </row>
    <row r="27" spans="1:9" x14ac:dyDescent="0.2">
      <c r="A27" s="50" t="s">
        <v>39</v>
      </c>
      <c r="B27" s="45">
        <v>71000</v>
      </c>
      <c r="C27" s="45"/>
      <c r="D27" s="121" t="s">
        <v>50</v>
      </c>
      <c r="E27" s="115">
        <f>H27-B27</f>
        <v>6600</v>
      </c>
      <c r="F27" s="121"/>
      <c r="G27" s="110"/>
      <c r="H27" s="45">
        <v>77600</v>
      </c>
      <c r="I27" s="45"/>
    </row>
    <row r="28" spans="1:9" x14ac:dyDescent="0.2">
      <c r="A28" s="50" t="s">
        <v>128</v>
      </c>
      <c r="B28" s="45">
        <v>1400</v>
      </c>
      <c r="C28" s="45"/>
      <c r="D28" s="121" t="s">
        <v>36</v>
      </c>
      <c r="E28" s="115">
        <f>H28-B28</f>
        <v>800</v>
      </c>
      <c r="F28" s="121"/>
      <c r="G28" s="110"/>
      <c r="H28" s="45">
        <v>2200</v>
      </c>
      <c r="I28" s="45"/>
    </row>
    <row r="29" spans="1:9" x14ac:dyDescent="0.2">
      <c r="A29" s="50" t="s">
        <v>43</v>
      </c>
      <c r="B29" s="45">
        <v>0</v>
      </c>
      <c r="C29" s="45"/>
      <c r="D29" s="121" t="s">
        <v>34</v>
      </c>
      <c r="E29" s="115">
        <f>H29-B29</f>
        <v>2440</v>
      </c>
      <c r="F29" s="121"/>
      <c r="G29" s="110"/>
      <c r="H29" s="45">
        <v>2440</v>
      </c>
      <c r="I29" s="45"/>
    </row>
    <row r="30" spans="1:9" x14ac:dyDescent="0.2">
      <c r="A30" s="50" t="s">
        <v>45</v>
      </c>
      <c r="B30" s="45">
        <v>13200</v>
      </c>
      <c r="C30" s="45"/>
      <c r="D30" s="121"/>
      <c r="E30" s="115"/>
      <c r="F30" s="121"/>
      <c r="G30" s="110"/>
      <c r="H30" s="45">
        <v>13200</v>
      </c>
      <c r="I30" s="45"/>
    </row>
    <row r="31" spans="1:9" x14ac:dyDescent="0.2">
      <c r="A31" s="50" t="s">
        <v>129</v>
      </c>
      <c r="B31" s="45">
        <v>0</v>
      </c>
      <c r="C31" s="45"/>
      <c r="D31" s="121" t="s">
        <v>31</v>
      </c>
      <c r="E31" s="115">
        <f>H31-B31</f>
        <v>15000</v>
      </c>
      <c r="F31" s="121"/>
      <c r="G31" s="110"/>
      <c r="H31" s="45">
        <v>15000</v>
      </c>
      <c r="I31" s="45"/>
    </row>
    <row r="32" spans="1:9" x14ac:dyDescent="0.2">
      <c r="A32" s="50" t="s">
        <v>48</v>
      </c>
      <c r="B32" s="103">
        <v>13800</v>
      </c>
      <c r="C32" s="103"/>
      <c r="D32" s="123" t="s">
        <v>42</v>
      </c>
      <c r="E32" s="117">
        <f>H32-B32</f>
        <v>900</v>
      </c>
      <c r="F32" s="123"/>
      <c r="G32" s="111"/>
      <c r="H32" s="103">
        <v>14700</v>
      </c>
      <c r="I32" s="103"/>
    </row>
    <row r="33" spans="1:9" ht="13.5" thickBot="1" x14ac:dyDescent="0.25">
      <c r="A33" s="50" t="s">
        <v>101</v>
      </c>
      <c r="B33" s="105">
        <f>SUM(B11:B32)</f>
        <v>265720</v>
      </c>
      <c r="C33" s="105">
        <f>SUM(C11:C32)</f>
        <v>265720</v>
      </c>
      <c r="D33" s="124"/>
      <c r="E33" s="118">
        <f>SUM(E11:E32)</f>
        <v>43900</v>
      </c>
      <c r="F33" s="124"/>
      <c r="G33" s="112">
        <f>SUM(G11:G32)</f>
        <v>43900</v>
      </c>
      <c r="H33" s="105">
        <v>290480</v>
      </c>
      <c r="I33" s="105">
        <v>290480</v>
      </c>
    </row>
    <row r="34" spans="1:9" ht="13.5" thickTop="1" x14ac:dyDescent="0.2">
      <c r="A34" s="126"/>
      <c r="B34" s="126"/>
      <c r="C34" s="126"/>
      <c r="D34" s="126"/>
      <c r="E34" s="92" t="str">
        <f>IF(E33="","",IF(E33=43900,"Correct!","Try again!"))</f>
        <v>Correct!</v>
      </c>
      <c r="F34" s="126"/>
      <c r="G34" s="92" t="str">
        <f>IF(G33="","",IF(G33=43900,"Correct!","Try again!"))</f>
        <v>Correct!</v>
      </c>
      <c r="H34" s="126"/>
      <c r="I34" s="126"/>
    </row>
    <row r="35" spans="1:9" x14ac:dyDescent="0.2">
      <c r="A35" s="126"/>
      <c r="B35" s="126"/>
      <c r="C35" s="126"/>
      <c r="D35" s="126"/>
      <c r="E35" s="92"/>
      <c r="F35" s="126"/>
      <c r="G35" s="92"/>
      <c r="H35" s="126"/>
      <c r="I35" s="126"/>
    </row>
    <row r="36" spans="1:9" x14ac:dyDescent="0.2">
      <c r="A36" s="18"/>
      <c r="B36" s="127" t="s">
        <v>130</v>
      </c>
      <c r="C36" s="18"/>
      <c r="D36" s="18"/>
      <c r="E36" s="126"/>
      <c r="F36" s="126"/>
      <c r="G36" s="126"/>
      <c r="H36" s="126"/>
      <c r="I36" s="126"/>
    </row>
    <row r="37" spans="1:9" x14ac:dyDescent="0.2">
      <c r="A37" s="128" t="s">
        <v>26</v>
      </c>
      <c r="B37" s="129" t="s">
        <v>131</v>
      </c>
      <c r="C37" s="129"/>
      <c r="D37" s="18"/>
      <c r="E37" s="126"/>
      <c r="F37" s="126"/>
      <c r="G37" s="126"/>
      <c r="H37" s="126"/>
      <c r="I37" s="126"/>
    </row>
    <row r="38" spans="1:9" x14ac:dyDescent="0.2">
      <c r="A38" s="128" t="s">
        <v>31</v>
      </c>
      <c r="B38" s="129" t="s">
        <v>132</v>
      </c>
      <c r="C38" s="129"/>
      <c r="D38" s="18"/>
      <c r="E38" s="126"/>
      <c r="F38" s="126"/>
      <c r="G38" s="126"/>
      <c r="H38" s="126"/>
      <c r="I38" s="126"/>
    </row>
    <row r="39" spans="1:9" x14ac:dyDescent="0.2">
      <c r="A39" s="128" t="s">
        <v>34</v>
      </c>
      <c r="B39" s="129" t="s">
        <v>133</v>
      </c>
      <c r="C39" s="129"/>
      <c r="D39" s="18"/>
      <c r="E39" s="126"/>
      <c r="F39" s="126"/>
      <c r="G39" s="126"/>
      <c r="H39" s="126"/>
      <c r="I39" s="126"/>
    </row>
    <row r="40" spans="1:9" x14ac:dyDescent="0.2">
      <c r="A40" s="128" t="s">
        <v>38</v>
      </c>
      <c r="B40" s="129" t="s">
        <v>134</v>
      </c>
      <c r="C40" s="129"/>
      <c r="D40" s="18"/>
      <c r="E40" s="126"/>
      <c r="F40" s="126"/>
      <c r="G40" s="126"/>
      <c r="H40" s="126"/>
      <c r="I40" s="126"/>
    </row>
    <row r="41" spans="1:9" x14ac:dyDescent="0.2">
      <c r="A41" s="128" t="s">
        <v>42</v>
      </c>
      <c r="B41" s="129" t="s">
        <v>135</v>
      </c>
      <c r="C41" s="129"/>
      <c r="D41" s="18"/>
      <c r="E41" s="126"/>
      <c r="F41" s="126"/>
      <c r="G41" s="126"/>
      <c r="H41" s="126"/>
      <c r="I41" s="126"/>
    </row>
    <row r="42" spans="1:9" x14ac:dyDescent="0.2">
      <c r="A42" s="128" t="s">
        <v>36</v>
      </c>
      <c r="B42" s="129" t="s">
        <v>136</v>
      </c>
      <c r="C42" s="129"/>
      <c r="D42" s="18"/>
      <c r="E42" s="126"/>
      <c r="F42" s="126"/>
      <c r="G42" s="126"/>
      <c r="H42" s="126"/>
      <c r="I42" s="126"/>
    </row>
    <row r="43" spans="1:9" x14ac:dyDescent="0.2">
      <c r="A43" s="128" t="s">
        <v>50</v>
      </c>
      <c r="B43" s="129" t="s">
        <v>137</v>
      </c>
      <c r="C43" s="129"/>
      <c r="D43" s="18"/>
      <c r="E43" s="126"/>
      <c r="F43" s="126"/>
      <c r="G43" s="126"/>
      <c r="H43" s="126"/>
      <c r="I43" s="126"/>
    </row>
    <row r="44" spans="1:9" x14ac:dyDescent="0.2">
      <c r="A44" s="128" t="s">
        <v>56</v>
      </c>
      <c r="B44" s="129" t="s">
        <v>138</v>
      </c>
      <c r="C44" s="129"/>
      <c r="D44" s="18"/>
      <c r="E44" s="126"/>
      <c r="F44" s="126"/>
      <c r="G44" s="126"/>
      <c r="H44" s="126"/>
      <c r="I44" s="126"/>
    </row>
    <row r="45" spans="1:9" x14ac:dyDescent="0.2">
      <c r="A45"/>
      <c r="B45"/>
      <c r="C45"/>
      <c r="D45"/>
      <c r="E45"/>
      <c r="F45"/>
    </row>
    <row r="46" spans="1:9" x14ac:dyDescent="0.2">
      <c r="A46"/>
      <c r="B46"/>
      <c r="C46"/>
      <c r="D46"/>
      <c r="E46"/>
      <c r="F46"/>
    </row>
    <row r="47" spans="1:9" x14ac:dyDescent="0.2">
      <c r="A47" s="95" t="s">
        <v>164</v>
      </c>
      <c r="B47" s="39"/>
      <c r="C47" s="39"/>
      <c r="D47"/>
      <c r="E47"/>
      <c r="F47"/>
    </row>
    <row r="48" spans="1:9" x14ac:dyDescent="0.2">
      <c r="A48" s="39" t="s">
        <v>63</v>
      </c>
      <c r="B48" s="39"/>
      <c r="C48" s="39"/>
      <c r="D48"/>
      <c r="E48"/>
      <c r="F48"/>
    </row>
    <row r="49" spans="1:6" x14ac:dyDescent="0.2">
      <c r="A49" s="39" t="s">
        <v>170</v>
      </c>
      <c r="B49" s="39"/>
      <c r="C49" s="39"/>
      <c r="D49"/>
      <c r="E49"/>
      <c r="F49"/>
    </row>
    <row r="50" spans="1:6" x14ac:dyDescent="0.2">
      <c r="A50" s="43"/>
      <c r="B50" s="43"/>
      <c r="C50" s="43"/>
      <c r="D50"/>
      <c r="E50"/>
      <c r="F50"/>
    </row>
    <row r="51" spans="1:6" x14ac:dyDescent="0.2">
      <c r="A51" s="130" t="s">
        <v>64</v>
      </c>
      <c r="B51" s="43"/>
      <c r="C51" s="43"/>
      <c r="D51"/>
      <c r="E51"/>
      <c r="F51"/>
    </row>
    <row r="52" spans="1:6" x14ac:dyDescent="0.2">
      <c r="A52" s="43" t="s">
        <v>171</v>
      </c>
      <c r="B52" s="96"/>
      <c r="C52" s="107">
        <f>I24</f>
        <v>168160</v>
      </c>
      <c r="D52"/>
      <c r="E52"/>
      <c r="F52"/>
    </row>
    <row r="53" spans="1:6" x14ac:dyDescent="0.2">
      <c r="A53" s="43"/>
      <c r="B53" s="43"/>
      <c r="C53" s="43"/>
      <c r="D53"/>
      <c r="E53"/>
      <c r="F53"/>
    </row>
    <row r="54" spans="1:6" x14ac:dyDescent="0.2">
      <c r="A54" s="130" t="s">
        <v>69</v>
      </c>
      <c r="B54" s="96"/>
      <c r="C54" s="45"/>
      <c r="D54"/>
      <c r="E54"/>
      <c r="F54"/>
    </row>
    <row r="55" spans="1:6" x14ac:dyDescent="0.2">
      <c r="A55" s="43" t="s">
        <v>179</v>
      </c>
      <c r="B55" s="107">
        <f t="shared" ref="B55:B61" si="0">H26</f>
        <v>6000</v>
      </c>
      <c r="C55" s="45"/>
      <c r="D55"/>
      <c r="E55"/>
      <c r="F55"/>
    </row>
    <row r="56" spans="1:6" x14ac:dyDescent="0.2">
      <c r="A56" s="43" t="s">
        <v>172</v>
      </c>
      <c r="B56" s="133">
        <f t="shared" si="0"/>
        <v>77600</v>
      </c>
      <c r="C56" s="45"/>
      <c r="D56"/>
      <c r="E56"/>
      <c r="F56"/>
    </row>
    <row r="57" spans="1:6" x14ac:dyDescent="0.2">
      <c r="A57" s="43" t="s">
        <v>173</v>
      </c>
      <c r="B57" s="133">
        <f t="shared" si="0"/>
        <v>2200</v>
      </c>
      <c r="C57" s="45"/>
      <c r="D57"/>
      <c r="E57"/>
      <c r="F57"/>
    </row>
    <row r="58" spans="1:6" x14ac:dyDescent="0.2">
      <c r="A58" s="43" t="s">
        <v>174</v>
      </c>
      <c r="B58" s="133">
        <f t="shared" si="0"/>
        <v>2440</v>
      </c>
      <c r="C58" s="45"/>
      <c r="D58"/>
      <c r="E58"/>
      <c r="F58"/>
    </row>
    <row r="59" spans="1:6" x14ac:dyDescent="0.2">
      <c r="A59" s="43" t="s">
        <v>175</v>
      </c>
      <c r="B59" s="133">
        <f t="shared" si="0"/>
        <v>13200</v>
      </c>
      <c r="C59" s="45"/>
      <c r="D59"/>
      <c r="E59"/>
      <c r="F59"/>
    </row>
    <row r="60" spans="1:6" x14ac:dyDescent="0.2">
      <c r="A60" s="43" t="s">
        <v>176</v>
      </c>
      <c r="B60" s="133">
        <f t="shared" si="0"/>
        <v>15000</v>
      </c>
      <c r="C60" s="45"/>
      <c r="D60"/>
      <c r="E60"/>
      <c r="F60"/>
    </row>
    <row r="61" spans="1:6" x14ac:dyDescent="0.2">
      <c r="A61" s="43" t="s">
        <v>177</v>
      </c>
      <c r="B61" s="131">
        <f t="shared" si="0"/>
        <v>14700</v>
      </c>
      <c r="C61" s="45"/>
      <c r="D61"/>
      <c r="E61"/>
      <c r="F61"/>
    </row>
    <row r="62" spans="1:6" x14ac:dyDescent="0.2">
      <c r="A62" s="50" t="s">
        <v>178</v>
      </c>
      <c r="B62" s="43"/>
      <c r="C62" s="131">
        <f>SUM(B55:B61)</f>
        <v>131140</v>
      </c>
      <c r="D62"/>
      <c r="E62"/>
      <c r="F62"/>
    </row>
    <row r="63" spans="1:6" ht="13.5" thickBot="1" x14ac:dyDescent="0.25">
      <c r="A63" s="50" t="s">
        <v>79</v>
      </c>
      <c r="B63" s="43"/>
      <c r="C63" s="132">
        <f>C52-C62</f>
        <v>37020</v>
      </c>
      <c r="D63"/>
      <c r="E63"/>
      <c r="F63"/>
    </row>
    <row r="64" spans="1:6" ht="13.5" thickTop="1" x14ac:dyDescent="0.2">
      <c r="A64"/>
      <c r="B64"/>
      <c r="C64" s="94" t="str">
        <f>IF(C63="","",IF(C63=37020,"Correct!","Try again!"))</f>
        <v>Correct!</v>
      </c>
      <c r="D64"/>
      <c r="E64"/>
      <c r="F64"/>
    </row>
    <row r="65" spans="1:6" x14ac:dyDescent="0.2">
      <c r="A65"/>
      <c r="B65"/>
      <c r="C65"/>
      <c r="D65"/>
      <c r="E65"/>
      <c r="F65"/>
    </row>
    <row r="66" spans="1:6" x14ac:dyDescent="0.2">
      <c r="A66" s="95" t="s">
        <v>164</v>
      </c>
      <c r="B66" s="39"/>
      <c r="C66" s="38"/>
      <c r="D66"/>
      <c r="E66"/>
      <c r="F66"/>
    </row>
    <row r="67" spans="1:6" x14ac:dyDescent="0.2">
      <c r="A67" s="39" t="s">
        <v>80</v>
      </c>
      <c r="B67" s="39"/>
      <c r="C67" s="38"/>
      <c r="D67"/>
      <c r="E67"/>
      <c r="F67"/>
    </row>
    <row r="68" spans="1:6" x14ac:dyDescent="0.2">
      <c r="A68" s="39" t="s">
        <v>170</v>
      </c>
      <c r="B68" s="39"/>
      <c r="C68" s="38"/>
      <c r="D68"/>
      <c r="E68"/>
    </row>
    <row r="69" spans="1:6" x14ac:dyDescent="0.2">
      <c r="A69" s="43"/>
      <c r="B69" s="43"/>
      <c r="C69" s="45"/>
      <c r="D69"/>
      <c r="E69"/>
    </row>
    <row r="70" spans="1:6" x14ac:dyDescent="0.2">
      <c r="A70" s="50" t="s">
        <v>166</v>
      </c>
      <c r="B70" s="45"/>
      <c r="C70" s="135">
        <f>I22</f>
        <v>28420</v>
      </c>
    </row>
    <row r="71" spans="1:6" x14ac:dyDescent="0.2">
      <c r="A71" s="50" t="s">
        <v>180</v>
      </c>
      <c r="B71" s="96"/>
      <c r="C71" s="134">
        <f>C63</f>
        <v>37020</v>
      </c>
    </row>
    <row r="72" spans="1:6" x14ac:dyDescent="0.2">
      <c r="A72" s="43" t="s">
        <v>53</v>
      </c>
      <c r="B72" s="18"/>
      <c r="C72" s="135">
        <f>SUM(C70:C71)</f>
        <v>65440</v>
      </c>
    </row>
    <row r="73" spans="1:6" x14ac:dyDescent="0.2">
      <c r="A73" s="50" t="s">
        <v>181</v>
      </c>
      <c r="B73" s="45"/>
      <c r="C73" s="131">
        <f>H23</f>
        <v>10000</v>
      </c>
    </row>
    <row r="74" spans="1:6" ht="13.5" thickBot="1" x14ac:dyDescent="0.25">
      <c r="A74" s="50" t="s">
        <v>182</v>
      </c>
      <c r="B74" s="45"/>
      <c r="C74" s="132">
        <f>C72-C73</f>
        <v>55440</v>
      </c>
      <c r="F74" s="8"/>
    </row>
    <row r="75" spans="1:6" ht="13.5" thickTop="1" x14ac:dyDescent="0.2">
      <c r="A75" s="13"/>
      <c r="B75" s="12"/>
      <c r="C75" s="94" t="str">
        <f>IF(C74="","",IF(C74=55440,"Correct!","Try again!"))</f>
        <v>Correct!</v>
      </c>
    </row>
    <row r="76" spans="1:6" x14ac:dyDescent="0.2">
      <c r="A76"/>
      <c r="B76"/>
      <c r="C76"/>
      <c r="D76" s="8"/>
      <c r="E76" s="8"/>
    </row>
    <row r="77" spans="1:6" x14ac:dyDescent="0.2">
      <c r="A77" s="95" t="s">
        <v>164</v>
      </c>
      <c r="B77" s="39"/>
      <c r="C77" s="38"/>
    </row>
    <row r="78" spans="1:6" x14ac:dyDescent="0.2">
      <c r="A78" s="39" t="s">
        <v>86</v>
      </c>
      <c r="B78" s="39"/>
      <c r="C78" s="38"/>
    </row>
    <row r="79" spans="1:6" x14ac:dyDescent="0.2">
      <c r="A79" s="136" t="s">
        <v>183</v>
      </c>
      <c r="B79" s="39"/>
      <c r="C79" s="38"/>
    </row>
    <row r="80" spans="1:6" x14ac:dyDescent="0.2">
      <c r="A80" s="43"/>
      <c r="B80" s="43"/>
      <c r="C80" s="45"/>
    </row>
    <row r="81" spans="1:3" x14ac:dyDescent="0.2">
      <c r="A81" s="24" t="s">
        <v>88</v>
      </c>
      <c r="B81" s="39"/>
      <c r="C81" s="38"/>
    </row>
    <row r="82" spans="1:3" x14ac:dyDescent="0.2">
      <c r="A82" s="43" t="s">
        <v>5</v>
      </c>
      <c r="B82" s="43"/>
      <c r="C82" s="107">
        <f>H11</f>
        <v>27000</v>
      </c>
    </row>
    <row r="83" spans="1:3" x14ac:dyDescent="0.2">
      <c r="A83" s="43" t="s">
        <v>6</v>
      </c>
      <c r="B83" s="43"/>
      <c r="C83" s="133">
        <f>H12</f>
        <v>22460</v>
      </c>
    </row>
    <row r="84" spans="1:3" x14ac:dyDescent="0.2">
      <c r="A84" s="43" t="s">
        <v>120</v>
      </c>
      <c r="B84" s="43"/>
      <c r="C84" s="133">
        <f>H13</f>
        <v>3000</v>
      </c>
    </row>
    <row r="85" spans="1:3" x14ac:dyDescent="0.2">
      <c r="A85" s="43" t="s">
        <v>8</v>
      </c>
      <c r="B85" s="43"/>
      <c r="C85" s="131">
        <f>H14</f>
        <v>4880</v>
      </c>
    </row>
    <row r="86" spans="1:3" x14ac:dyDescent="0.2">
      <c r="A86" s="50" t="s">
        <v>139</v>
      </c>
      <c r="B86" s="43"/>
      <c r="C86" s="107">
        <f>SUM(C82:C85)</f>
        <v>57340</v>
      </c>
    </row>
    <row r="87" spans="1:3" x14ac:dyDescent="0.2">
      <c r="A87" s="43" t="s">
        <v>121</v>
      </c>
      <c r="B87" s="135">
        <f>H15</f>
        <v>92000</v>
      </c>
      <c r="C87" s="43"/>
    </row>
    <row r="88" spans="1:3" x14ac:dyDescent="0.2">
      <c r="A88" s="43" t="s">
        <v>184</v>
      </c>
      <c r="B88" s="131">
        <f>-I16</f>
        <v>-18000</v>
      </c>
      <c r="C88" s="137">
        <f>B87+B88</f>
        <v>74000</v>
      </c>
    </row>
    <row r="89" spans="1:3" ht="13.5" thickBot="1" x14ac:dyDescent="0.25">
      <c r="A89" s="50" t="s">
        <v>89</v>
      </c>
      <c r="B89" s="96"/>
      <c r="C89" s="132">
        <f>C86+C88</f>
        <v>131340</v>
      </c>
    </row>
    <row r="90" spans="1:3" ht="13.5" thickTop="1" x14ac:dyDescent="0.2">
      <c r="A90" s="43"/>
      <c r="B90" s="43"/>
      <c r="C90" s="43"/>
    </row>
    <row r="91" spans="1:3" x14ac:dyDescent="0.2">
      <c r="A91" s="95" t="s">
        <v>90</v>
      </c>
      <c r="B91" s="39"/>
      <c r="C91" s="38"/>
    </row>
    <row r="92" spans="1:3" x14ac:dyDescent="0.2">
      <c r="A92" s="43" t="s">
        <v>20</v>
      </c>
      <c r="B92" s="28"/>
      <c r="C92" s="107">
        <f>I17</f>
        <v>10200</v>
      </c>
    </row>
    <row r="93" spans="1:3" x14ac:dyDescent="0.2">
      <c r="A93" s="43" t="s">
        <v>123</v>
      </c>
      <c r="B93" s="28"/>
      <c r="C93" s="133">
        <f>I18</f>
        <v>800</v>
      </c>
    </row>
    <row r="94" spans="1:3" x14ac:dyDescent="0.2">
      <c r="A94" s="43" t="s">
        <v>24</v>
      </c>
      <c r="B94" s="28"/>
      <c r="C94" s="133">
        <f>I19</f>
        <v>6600</v>
      </c>
    </row>
    <row r="95" spans="1:3" x14ac:dyDescent="0.2">
      <c r="A95" s="43" t="s">
        <v>124</v>
      </c>
      <c r="B95" s="28"/>
      <c r="C95" s="131">
        <f>I20</f>
        <v>14300</v>
      </c>
    </row>
    <row r="96" spans="1:3" x14ac:dyDescent="0.2">
      <c r="A96" s="50" t="s">
        <v>140</v>
      </c>
      <c r="B96" s="28"/>
      <c r="C96" s="135">
        <f>SUM(C92:C95)</f>
        <v>31900</v>
      </c>
    </row>
    <row r="97" spans="1:3" x14ac:dyDescent="0.2">
      <c r="A97" s="43" t="s">
        <v>125</v>
      </c>
      <c r="B97" s="28"/>
      <c r="C97" s="131">
        <f>I21</f>
        <v>44000</v>
      </c>
    </row>
    <row r="98" spans="1:3" x14ac:dyDescent="0.2">
      <c r="A98" s="50" t="s">
        <v>91</v>
      </c>
      <c r="B98" s="43"/>
      <c r="C98" s="107">
        <f>C96+C97</f>
        <v>75900</v>
      </c>
    </row>
    <row r="99" spans="1:3" x14ac:dyDescent="0.2">
      <c r="A99" s="43"/>
      <c r="B99" s="43"/>
      <c r="C99" s="43"/>
    </row>
    <row r="100" spans="1:3" x14ac:dyDescent="0.2">
      <c r="A100" s="24" t="s">
        <v>92</v>
      </c>
      <c r="B100" s="39"/>
      <c r="C100" s="38"/>
    </row>
    <row r="101" spans="1:3" x14ac:dyDescent="0.2">
      <c r="A101" s="43" t="s">
        <v>168</v>
      </c>
      <c r="B101" s="96"/>
      <c r="C101" s="131">
        <f>C74</f>
        <v>55440</v>
      </c>
    </row>
    <row r="102" spans="1:3" ht="13.5" thickBot="1" x14ac:dyDescent="0.25">
      <c r="A102" s="50" t="s">
        <v>163</v>
      </c>
      <c r="B102" s="43"/>
      <c r="C102" s="132">
        <f>C98+C101</f>
        <v>131340</v>
      </c>
    </row>
    <row r="103" spans="1:3" ht="13.5" thickTop="1" x14ac:dyDescent="0.2">
      <c r="A103" s="11"/>
      <c r="B103" s="11"/>
      <c r="C103" s="94" t="str">
        <f>IF(C102="","",IF(C102=131340,"Correct!","Try again!"))</f>
        <v>Correct!</v>
      </c>
    </row>
  </sheetData>
  <phoneticPr fontId="0" type="noConversion"/>
  <dataValidations count="1">
    <dataValidation type="list" allowBlank="1" showInputMessage="1" showErrorMessage="1" sqref="D11:D32 F12:F33">
      <formula1>"(a), (b), (c), (d), (e), (f), (g), (h)"</formula1>
    </dataValidation>
  </dataValidations>
  <printOptions horizontalCentered="1" gridLinesSet="0"/>
  <pageMargins left="0" right="0" top="0.75" bottom="0.75" header="0.5" footer="0.5"/>
  <pageSetup orientation="portrait" r:id="rId1"/>
  <headerFooter alignWithMargins="0"/>
  <rowBreaks count="2" manualBreakCount="2">
    <brk id="46" max="16383" man="1"/>
    <brk id="76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1"/>
  <sheetViews>
    <sheetView showGridLines="0" workbookViewId="0">
      <selection activeCell="B35" sqref="B35"/>
    </sheetView>
  </sheetViews>
  <sheetFormatPr defaultRowHeight="12.75" x14ac:dyDescent="0.2"/>
  <cols>
    <col min="1" max="1" width="35.7109375" customWidth="1"/>
  </cols>
  <sheetData>
    <row r="1" spans="1:7" x14ac:dyDescent="0.2">
      <c r="A1" t="s">
        <v>188</v>
      </c>
    </row>
    <row r="3" spans="1:7" x14ac:dyDescent="0.2">
      <c r="A3" s="95" t="s">
        <v>164</v>
      </c>
      <c r="B3" s="39"/>
      <c r="C3" s="39"/>
      <c r="D3" s="39"/>
      <c r="E3" s="39"/>
      <c r="F3" s="39"/>
      <c r="G3" s="39"/>
    </row>
    <row r="4" spans="1:7" x14ac:dyDescent="0.2">
      <c r="A4" s="38" t="s">
        <v>113</v>
      </c>
      <c r="B4" s="39"/>
      <c r="C4" s="39"/>
      <c r="D4" s="39"/>
      <c r="E4" s="39"/>
      <c r="F4" s="39"/>
      <c r="G4" s="39"/>
    </row>
    <row r="5" spans="1:7" x14ac:dyDescent="0.2">
      <c r="A5" s="45"/>
      <c r="B5" s="96"/>
      <c r="C5" s="96"/>
      <c r="D5" s="96"/>
      <c r="E5" s="96"/>
      <c r="F5" s="96"/>
      <c r="G5" s="43"/>
    </row>
    <row r="6" spans="1:7" x14ac:dyDescent="0.2">
      <c r="A6" s="43"/>
      <c r="B6" s="38" t="s">
        <v>114</v>
      </c>
      <c r="C6" s="38"/>
      <c r="D6" s="45"/>
      <c r="E6" s="45"/>
      <c r="F6" s="38" t="s">
        <v>115</v>
      </c>
      <c r="G6" s="39"/>
    </row>
    <row r="7" spans="1:7" x14ac:dyDescent="0.2">
      <c r="A7" s="43"/>
      <c r="B7" s="97" t="s">
        <v>116</v>
      </c>
      <c r="C7" s="98"/>
      <c r="D7" s="97" t="s">
        <v>117</v>
      </c>
      <c r="E7" s="38"/>
      <c r="F7" s="97" t="s">
        <v>116</v>
      </c>
      <c r="G7" s="39"/>
    </row>
    <row r="8" spans="1:7" x14ac:dyDescent="0.2">
      <c r="A8" s="48" t="s">
        <v>118</v>
      </c>
      <c r="B8" s="48" t="s">
        <v>18</v>
      </c>
      <c r="C8" s="48" t="s">
        <v>19</v>
      </c>
      <c r="D8" s="48" t="s">
        <v>18</v>
      </c>
      <c r="E8" s="48" t="s">
        <v>19</v>
      </c>
      <c r="F8" s="48" t="s">
        <v>18</v>
      </c>
      <c r="G8" s="48" t="s">
        <v>19</v>
      </c>
    </row>
    <row r="9" spans="1:7" x14ac:dyDescent="0.2">
      <c r="A9" s="52" t="s">
        <v>5</v>
      </c>
      <c r="B9" s="96">
        <v>27000</v>
      </c>
      <c r="C9" s="96"/>
      <c r="D9" s="96"/>
      <c r="E9" s="96"/>
      <c r="F9" s="96">
        <v>27000</v>
      </c>
      <c r="G9" s="43"/>
    </row>
    <row r="10" spans="1:7" x14ac:dyDescent="0.2">
      <c r="A10" s="52" t="s">
        <v>6</v>
      </c>
      <c r="B10" s="45">
        <v>12000</v>
      </c>
      <c r="C10" s="45"/>
      <c r="D10" s="100"/>
      <c r="E10" s="99"/>
      <c r="F10" s="45">
        <v>22460</v>
      </c>
      <c r="G10" s="45"/>
    </row>
    <row r="11" spans="1:7" x14ac:dyDescent="0.2">
      <c r="A11" s="50" t="s">
        <v>120</v>
      </c>
      <c r="B11" s="45">
        <v>18000</v>
      </c>
      <c r="C11" s="45"/>
      <c r="D11" s="99"/>
      <c r="E11" s="99"/>
      <c r="F11" s="45">
        <v>3000</v>
      </c>
      <c r="G11" s="45"/>
    </row>
    <row r="12" spans="1:7" x14ac:dyDescent="0.2">
      <c r="A12" s="50" t="s">
        <v>8</v>
      </c>
      <c r="B12" s="45">
        <v>7320</v>
      </c>
      <c r="C12" s="45"/>
      <c r="D12" s="99"/>
      <c r="E12" s="99"/>
      <c r="F12" s="45">
        <v>4880</v>
      </c>
      <c r="G12" s="45"/>
    </row>
    <row r="13" spans="1:7" x14ac:dyDescent="0.2">
      <c r="A13" s="50" t="s">
        <v>121</v>
      </c>
      <c r="B13" s="45">
        <v>92000</v>
      </c>
      <c r="C13" s="45"/>
      <c r="D13" s="99"/>
      <c r="E13" s="99"/>
      <c r="F13" s="45">
        <v>92000</v>
      </c>
      <c r="G13" s="45"/>
    </row>
    <row r="14" spans="1:7" x14ac:dyDescent="0.2">
      <c r="A14" s="50" t="s">
        <v>122</v>
      </c>
      <c r="B14" s="45"/>
      <c r="C14" s="96">
        <v>12000</v>
      </c>
      <c r="D14" s="99"/>
      <c r="E14" s="99"/>
      <c r="F14" s="45"/>
      <c r="G14" s="96">
        <v>18000</v>
      </c>
    </row>
    <row r="15" spans="1:7" x14ac:dyDescent="0.2">
      <c r="A15" s="50" t="s">
        <v>20</v>
      </c>
      <c r="B15" s="45"/>
      <c r="C15" s="45">
        <v>9300</v>
      </c>
      <c r="D15" s="99"/>
      <c r="E15" s="99"/>
      <c r="F15" s="45"/>
      <c r="G15" s="45">
        <v>10200</v>
      </c>
    </row>
    <row r="16" spans="1:7" x14ac:dyDescent="0.2">
      <c r="A16" s="101" t="s">
        <v>123</v>
      </c>
      <c r="B16" s="45"/>
      <c r="C16" s="45">
        <v>0</v>
      </c>
      <c r="D16" s="99"/>
      <c r="E16" s="99"/>
      <c r="F16" s="45"/>
      <c r="G16" s="45">
        <v>800</v>
      </c>
    </row>
    <row r="17" spans="1:7" x14ac:dyDescent="0.2">
      <c r="A17" s="50" t="s">
        <v>24</v>
      </c>
      <c r="B17" s="45"/>
      <c r="C17" s="45">
        <v>0</v>
      </c>
      <c r="D17" s="99"/>
      <c r="E17" s="99"/>
      <c r="F17" s="45"/>
      <c r="G17" s="45">
        <v>6600</v>
      </c>
    </row>
    <row r="18" spans="1:7" x14ac:dyDescent="0.2">
      <c r="A18" s="50" t="s">
        <v>124</v>
      </c>
      <c r="B18" s="45"/>
      <c r="C18" s="45">
        <v>16000</v>
      </c>
      <c r="D18" s="99"/>
      <c r="E18" s="99"/>
      <c r="F18" s="45"/>
      <c r="G18" s="45">
        <v>14300</v>
      </c>
    </row>
    <row r="19" spans="1:7" x14ac:dyDescent="0.2">
      <c r="A19" s="50" t="s">
        <v>125</v>
      </c>
      <c r="B19" s="45"/>
      <c r="C19" s="45">
        <v>44000</v>
      </c>
      <c r="D19" s="99"/>
      <c r="E19" s="99"/>
      <c r="F19" s="45"/>
      <c r="G19" s="45">
        <v>44000</v>
      </c>
    </row>
    <row r="20" spans="1:7" x14ac:dyDescent="0.2">
      <c r="A20" s="50" t="s">
        <v>168</v>
      </c>
      <c r="B20" s="45"/>
      <c r="C20" s="45">
        <v>28420</v>
      </c>
      <c r="D20" s="99"/>
      <c r="E20" s="99"/>
      <c r="F20" s="45"/>
      <c r="G20" s="45">
        <v>28420</v>
      </c>
    </row>
    <row r="21" spans="1:7" x14ac:dyDescent="0.2">
      <c r="A21" s="50" t="s">
        <v>169</v>
      </c>
      <c r="B21" s="45">
        <v>10000</v>
      </c>
      <c r="C21" s="45"/>
      <c r="D21" s="99"/>
      <c r="E21" s="99"/>
      <c r="F21" s="45">
        <v>10000</v>
      </c>
      <c r="G21" s="45"/>
    </row>
    <row r="22" spans="1:7" x14ac:dyDescent="0.2">
      <c r="A22" s="50" t="s">
        <v>126</v>
      </c>
      <c r="B22" s="45"/>
      <c r="C22" s="45">
        <v>156000</v>
      </c>
      <c r="D22" s="99"/>
      <c r="E22" s="99"/>
      <c r="F22" s="45"/>
      <c r="G22" s="45">
        <v>168160</v>
      </c>
    </row>
    <row r="23" spans="1:7" x14ac:dyDescent="0.2">
      <c r="A23" s="43"/>
      <c r="B23" s="43"/>
      <c r="C23" s="43"/>
      <c r="D23" s="102"/>
      <c r="E23" s="99"/>
      <c r="F23" s="43"/>
      <c r="G23" s="43"/>
    </row>
    <row r="24" spans="1:7" x14ac:dyDescent="0.2">
      <c r="A24" s="50" t="s">
        <v>127</v>
      </c>
      <c r="B24" s="45">
        <v>0</v>
      </c>
      <c r="C24" s="45"/>
      <c r="D24" s="99"/>
      <c r="E24" s="99"/>
      <c r="F24" s="45">
        <v>6000</v>
      </c>
      <c r="G24" s="45"/>
    </row>
    <row r="25" spans="1:7" x14ac:dyDescent="0.2">
      <c r="A25" s="50" t="s">
        <v>39</v>
      </c>
      <c r="B25" s="45">
        <v>71000</v>
      </c>
      <c r="C25" s="45"/>
      <c r="D25" s="99"/>
      <c r="E25" s="99"/>
      <c r="F25" s="45">
        <v>77600</v>
      </c>
      <c r="G25" s="45"/>
    </row>
    <row r="26" spans="1:7" x14ac:dyDescent="0.2">
      <c r="A26" s="50" t="s">
        <v>128</v>
      </c>
      <c r="B26" s="45">
        <v>1400</v>
      </c>
      <c r="C26" s="45"/>
      <c r="D26" s="99"/>
      <c r="E26" s="99"/>
      <c r="F26" s="45">
        <v>2200</v>
      </c>
      <c r="G26" s="45"/>
    </row>
    <row r="27" spans="1:7" x14ac:dyDescent="0.2">
      <c r="A27" s="50" t="s">
        <v>43</v>
      </c>
      <c r="B27" s="45">
        <v>0</v>
      </c>
      <c r="C27" s="45"/>
      <c r="D27" s="99"/>
      <c r="E27" s="99"/>
      <c r="F27" s="45">
        <v>2440</v>
      </c>
      <c r="G27" s="45"/>
    </row>
    <row r="28" spans="1:7" x14ac:dyDescent="0.2">
      <c r="A28" s="50" t="s">
        <v>45</v>
      </c>
      <c r="B28" s="45">
        <v>13200</v>
      </c>
      <c r="C28" s="45"/>
      <c r="D28" s="99"/>
      <c r="E28" s="99"/>
      <c r="F28" s="45">
        <v>13200</v>
      </c>
      <c r="G28" s="45"/>
    </row>
    <row r="29" spans="1:7" x14ac:dyDescent="0.2">
      <c r="A29" s="50" t="s">
        <v>129</v>
      </c>
      <c r="B29" s="45">
        <v>0</v>
      </c>
      <c r="C29" s="45"/>
      <c r="D29" s="99"/>
      <c r="E29" s="99"/>
      <c r="F29" s="45">
        <v>15000</v>
      </c>
      <c r="G29" s="45"/>
    </row>
    <row r="30" spans="1:7" x14ac:dyDescent="0.2">
      <c r="A30" s="50" t="s">
        <v>48</v>
      </c>
      <c r="B30" s="103">
        <v>13800</v>
      </c>
      <c r="C30" s="103"/>
      <c r="D30" s="104"/>
      <c r="E30" s="104"/>
      <c r="F30" s="103">
        <v>14700</v>
      </c>
      <c r="G30" s="103"/>
    </row>
    <row r="31" spans="1:7" ht="13.5" thickBot="1" x14ac:dyDescent="0.25">
      <c r="A31" s="50" t="s">
        <v>101</v>
      </c>
      <c r="B31" s="105">
        <f>SUM(B9:B30)</f>
        <v>265720</v>
      </c>
      <c r="C31" s="105">
        <f>SUM(C9:C30)</f>
        <v>265720</v>
      </c>
      <c r="D31" s="106"/>
      <c r="E31" s="106"/>
      <c r="F31" s="105">
        <f>SUM(F9:F30)</f>
        <v>290480</v>
      </c>
      <c r="G31" s="105">
        <f>SUM(G9:G30)</f>
        <v>290480</v>
      </c>
    </row>
    <row r="32" spans="1:7" ht="13.5" thickTop="1" x14ac:dyDescent="0.2">
      <c r="A32" s="18"/>
      <c r="B32" s="18"/>
      <c r="C32" s="18"/>
      <c r="D32" s="18"/>
      <c r="E32" s="18"/>
      <c r="F32" s="18"/>
      <c r="G32" s="18"/>
    </row>
    <row r="33" spans="1:7" x14ac:dyDescent="0.2">
      <c r="A33" s="50" t="s">
        <v>165</v>
      </c>
      <c r="B33" s="18"/>
      <c r="C33" s="18"/>
      <c r="D33" s="18"/>
      <c r="E33" s="18"/>
      <c r="F33" s="18"/>
      <c r="G33" s="18"/>
    </row>
    <row r="34" spans="1:7" x14ac:dyDescent="0.2">
      <c r="A34" s="18"/>
      <c r="B34" s="18"/>
      <c r="C34" s="18"/>
      <c r="D34" s="18"/>
      <c r="E34" s="18"/>
      <c r="F34" s="18"/>
      <c r="G34" s="18"/>
    </row>
    <row r="35" spans="1:7" x14ac:dyDescent="0.2">
      <c r="A35" s="50" t="s">
        <v>166</v>
      </c>
      <c r="B35" s="21">
        <v>28420</v>
      </c>
      <c r="C35" s="18"/>
      <c r="D35" s="18"/>
      <c r="E35" s="18"/>
      <c r="F35" s="18"/>
      <c r="G35" s="18"/>
    </row>
    <row r="36" spans="1:7" x14ac:dyDescent="0.2">
      <c r="A36" s="18" t="s">
        <v>167</v>
      </c>
      <c r="B36" s="22">
        <v>10000</v>
      </c>
      <c r="C36" s="18"/>
      <c r="D36" s="18"/>
      <c r="E36" s="18"/>
      <c r="F36" s="18"/>
      <c r="G36" s="18"/>
    </row>
    <row r="37" spans="1:7" x14ac:dyDescent="0.2">
      <c r="A37" s="18"/>
      <c r="B37" s="18"/>
      <c r="C37" s="18"/>
      <c r="D37" s="18"/>
      <c r="E37" s="18"/>
      <c r="F37" s="18"/>
      <c r="G37" s="18"/>
    </row>
    <row r="38" spans="1:7" x14ac:dyDescent="0.2">
      <c r="A38" s="17" t="s">
        <v>148</v>
      </c>
      <c r="B38" s="17"/>
      <c r="C38" s="18"/>
      <c r="D38" s="18"/>
      <c r="E38" s="18"/>
      <c r="F38" s="18"/>
      <c r="G38" s="18"/>
    </row>
    <row r="39" spans="1:7" x14ac:dyDescent="0.2">
      <c r="A39" s="19" t="s">
        <v>185</v>
      </c>
      <c r="B39" s="23">
        <v>37020</v>
      </c>
      <c r="C39" s="18"/>
      <c r="D39" s="18"/>
      <c r="E39" s="18"/>
      <c r="F39" s="18"/>
      <c r="G39" s="18"/>
    </row>
    <row r="40" spans="1:7" x14ac:dyDescent="0.2">
      <c r="A40" s="18" t="s">
        <v>186</v>
      </c>
      <c r="B40" s="22">
        <v>55440</v>
      </c>
      <c r="C40" s="18"/>
      <c r="D40" s="18"/>
      <c r="E40" s="18"/>
      <c r="F40" s="18"/>
      <c r="G40" s="18"/>
    </row>
    <row r="41" spans="1:7" x14ac:dyDescent="0.2">
      <c r="A41" s="18" t="s">
        <v>187</v>
      </c>
      <c r="B41" s="22">
        <v>131340</v>
      </c>
      <c r="C41" s="18"/>
      <c r="D41" s="18"/>
      <c r="E41" s="18"/>
      <c r="F41" s="18"/>
      <c r="G41" s="18"/>
    </row>
  </sheetData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Problem 1</vt:lpstr>
      <vt:lpstr>Given data for Problem 1</vt:lpstr>
      <vt:lpstr>Problem 2</vt:lpstr>
      <vt:lpstr>Given data for Problem 2</vt:lpstr>
      <vt:lpstr>'Problem 1'!Print_Titles</vt:lpstr>
      <vt:lpstr>'Problem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2004-01-06T15:28:05Z</cp:lastPrinted>
  <dcterms:created xsi:type="dcterms:W3CDTF">2001-03-19T16:57:22Z</dcterms:created>
  <dcterms:modified xsi:type="dcterms:W3CDTF">2017-08-29T07:15:42Z</dcterms:modified>
</cp:coreProperties>
</file>